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9.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19.xml" ContentType="application/vnd.openxmlformats-officedocument.spreadsheetml.worksheet+xml"/>
  <Override PartName="/xl/tables/table8.xml" ContentType="application/vnd.openxmlformats-officedocument.spreadsheetml.table+xml"/>
  <Override PartName="/xl/worksheets/sheet20.xml" ContentType="application/vnd.openxmlformats-officedocument.spreadsheetml.worksheet+xml"/>
  <Override PartName="/xl/tables/table9.xml" ContentType="application/vnd.openxmlformats-officedocument.spreadsheetml.table+xml"/>
  <Override PartName="/xl/worksheets/sheet21.xml" ContentType="application/vnd.openxmlformats-officedocument.spreadsheetml.worksheet+xml"/>
  <Override PartName="/xl/tables/table10.xml" ContentType="application/vnd.openxmlformats-officedocument.spreadsheetml.table+xml"/>
  <Override PartName="/xl/worksheets/sheet22.xml" ContentType="application/vnd.openxmlformats-officedocument.spreadsheetml.worksheet+xml"/>
  <Override PartName="/xl/tables/table11.xml" ContentType="application/vnd.openxmlformats-officedocument.spreadsheetml.table+xml"/>
  <Override PartName="/xl/worksheets/sheet23.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24.xml" ContentType="application/vnd.openxmlformats-officedocument.spreadsheetml.worksheet+xml"/>
  <Override PartName="/xl/tables/table14.xml" ContentType="application/vnd.openxmlformats-officedocument.spreadsheetml.table+xml"/>
  <Override PartName="/xl/worksheets/sheet25.xml" ContentType="application/vnd.openxmlformats-officedocument.spreadsheetml.worksheet+xml"/>
  <Override PartName="/xl/comments/comment6.xml" ContentType="application/vnd.openxmlformats-officedocument.spreadsheetml.comments+xml"/>
  <Override PartName="/xl/tables/table15.xml" ContentType="application/vnd.openxmlformats-officedocument.spreadsheetml.table+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Contents" sheetId="2" state="visible" r:id="rId2"/>
    <sheet xmlns:r="http://schemas.openxmlformats.org/officeDocument/2006/relationships" name="1. Overview" sheetId="3" state="visible" r:id="rId3"/>
    <sheet xmlns:r="http://schemas.openxmlformats.org/officeDocument/2006/relationships" name="1a. Placements" sheetId="4" state="visible" r:id="rId4"/>
    <sheet xmlns:r="http://schemas.openxmlformats.org/officeDocument/2006/relationships" name="1b. Person Card" sheetId="5" state="visible" r:id="rId5"/>
    <sheet xmlns:r="http://schemas.openxmlformats.org/officeDocument/2006/relationships" name="1d. Weightage Matrix" sheetId="6" state="visible" r:id="rId6"/>
    <sheet xmlns:r="http://schemas.openxmlformats.org/officeDocument/2006/relationships" name="1e. Weight Benchmark" sheetId="7" state="visible" r:id="rId7"/>
    <sheet xmlns:r="http://schemas.openxmlformats.org/officeDocument/2006/relationships" name="2. Talent Mapping" sheetId="8" state="visible" r:id="rId8"/>
    <sheet xmlns:r="http://schemas.openxmlformats.org/officeDocument/2006/relationships" name="3. Raw Data &amp; Market Standards" sheetId="9" state="visible" r:id="rId9"/>
    <sheet xmlns:r="http://schemas.openxmlformats.org/officeDocument/2006/relationships" name="4. Role Competency Framework" sheetId="10" state="visible" r:id="rId10"/>
    <sheet xmlns:r="http://schemas.openxmlformats.org/officeDocument/2006/relationships" name="5. Capability Framework" sheetId="11" state="visible" r:id="rId11"/>
    <sheet xmlns:r="http://schemas.openxmlformats.org/officeDocument/2006/relationships" name="6. Role Catalogue" sheetId="12" state="visible" r:id="rId12"/>
    <sheet xmlns:r="http://schemas.openxmlformats.org/officeDocument/2006/relationships" name="7. Role Requirements" sheetId="13" state="visible" r:id="rId13"/>
    <sheet xmlns:r="http://schemas.openxmlformats.org/officeDocument/2006/relationships" name="8. Talent, Learning &amp; Mobility" sheetId="14" state="visible" r:id="rId14"/>
    <sheet xmlns:r="http://schemas.openxmlformats.org/officeDocument/2006/relationships" name="9. Calibration &amp; Decisions" sheetId="15" state="visible" r:id="rId15"/>
    <sheet xmlns:r="http://schemas.openxmlformats.org/officeDocument/2006/relationships" name="10. Framework &amp; Logic" sheetId="16" state="visible" r:id="rId16"/>
    <sheet xmlns:r="http://schemas.openxmlformats.org/officeDocument/2006/relationships" name="11. References &amp; Benchmarks" sheetId="17" state="visible" r:id="rId17"/>
    <sheet xmlns:r="http://schemas.openxmlformats.org/officeDocument/2006/relationships" name="12. Org Health" sheetId="18" state="visible" r:id="rId18"/>
    <sheet xmlns:r="http://schemas.openxmlformats.org/officeDocument/2006/relationships" name="13. Weight Sensitivity" sheetId="19" state="visible" r:id="rId19"/>
    <sheet xmlns:r="http://schemas.openxmlformats.org/officeDocument/2006/relationships" name="14. A3 Deep-Dive" sheetId="20" state="visible" r:id="rId20"/>
    <sheet xmlns:r="http://schemas.openxmlformats.org/officeDocument/2006/relationships" name="15. Succession" sheetId="21" state="visible" r:id="rId21"/>
    <sheet xmlns:r="http://schemas.openxmlformats.org/officeDocument/2006/relationships" name="15a. Critical Roles at Risk" sheetId="22" state="visible" r:id="rId22"/>
    <sheet xmlns:r="http://schemas.openxmlformats.org/officeDocument/2006/relationships" name="16. Role Definitions" sheetId="23" state="visible" r:id="rId23"/>
    <sheet xmlns:r="http://schemas.openxmlformats.org/officeDocument/2006/relationships" name="17. Data Gaps" sheetId="24" state="visible" r:id="rId24"/>
    <sheet xmlns:r="http://schemas.openxmlformats.org/officeDocument/2006/relationships" name="18. Career Ladder" sheetId="25" state="visible" r:id="rId25"/>
    <sheet xmlns:r="http://schemas.openxmlformats.org/officeDocument/2006/relationships" name="Card Lists" sheetId="26" state="hidden" r:id="rId26"/>
  </sheets>
  <definedNames>
    <definedName name="PC_Products">'Card Lists'!$A$1:$A$1</definedName>
    <definedName name="PC_D_1">'Card Lists'!$B$1:$B$8</definedName>
    <definedName name="PC_N_1">'Card Lists'!$D$1:$D$2</definedName>
    <definedName name="PC_I_1">'Card Lists'!$E$1:$E$2</definedName>
    <definedName name="PC_N_2">'Card Lists'!$D$3:$D$4</definedName>
    <definedName name="PC_I_2">'Card Lists'!$E$3:$E$4</definedName>
    <definedName name="PC_N_3">'Card Lists'!$D$5:$D$5</definedName>
    <definedName name="PC_I_3">'Card Lists'!$E$5:$E$5</definedName>
    <definedName name="PC_N_4">'Card Lists'!$D$6:$D$26</definedName>
    <definedName name="PC_I_4">'Card Lists'!$E$6:$E$26</definedName>
    <definedName name="PC_N_5">'Card Lists'!$D$27:$D$36</definedName>
    <definedName name="PC_I_5">'Card Lists'!$E$27:$E$36</definedName>
    <definedName name="PC_N_6">'Card Lists'!$D$37:$D$47</definedName>
    <definedName name="PC_I_6">'Card Lists'!$E$37:$E$47</definedName>
    <definedName name="PC_N_7">'Card Lists'!$D$48:$D$186</definedName>
    <definedName name="PC_I_7">'Card Lists'!$E$48:$E$186</definedName>
    <definedName name="PC_N_8">'Card Lists'!$D$187:$D$218</definedName>
    <definedName name="PC_I_8">'Card Lists'!$E$187:$E$218</definedName>
    <definedName name="PC_Keys">'Card Lists'!$F$1:$F$8</definedName>
    <definedName name="PC_NK">'Card Lists'!$H$1:$H$218</definedName>
    <definedName name="PC_NKIds">'Card Lists'!$I$1:$I$218</definedName>
    <definedName name="PC_NKRow">'Card Lists'!$J$1:$J$218</definedName>
    <definedName name="PC_ProdF">OFFSET('Card Lists'!$M$1,0,0,MAX(1,'Card Lists'!$L$1),1)</definedName>
    <definedName name="PC_DeptF">OFFSET('Card Lists'!$O$1,0,0,MAX(1,'Card Lists'!$N$8),1)</definedName>
    <definedName name="PC_NameF">OFFSET('Card Lists'!$Q$1,0,0,MAX(1,'Card Lists'!$P$218),1)</definedName>
    <definedName name="WM_EXP_AB">'1d. Weightage Matrix'!$B$6</definedName>
    <definedName name="WM_EXP_CE">'1d. Weightage Matrix'!$B$7</definedName>
    <definedName name="WM_C">'1d. Weightage Matrix'!$N$17:$N$40</definedName>
    <definedName name="WM_AU">'1d. Weightage Matrix'!$O$17:$O$40</definedName>
    <definedName name="WM_AC">'1d. Weightage Matrix'!$P$17:$P$40</definedName>
    <definedName name="WM_L">'1d. Weightage Matrix'!$Q$17:$Q$40</definedName>
    <definedName name="WM_E">'1d. Weightage Matrix'!$R$17:$R$40</definedName>
    <definedName name="WM_BI">'1d. Weightage Matrix'!$S$17:$S$40</definedName>
    <definedName name="WM_KEY">'1d. Weightage Matrix'!$A$17:$A$40</definedName>
    <definedName name="_xlnm.Print_Titles" localSheetId="3">'1a. Placements'!$5:$6</definedName>
    <definedName name="_xlnm.Print_Area" localSheetId="4">'1b. Person Card'!$A$1:$H$58</definedName>
    <definedName name="_xlnm.Print_Titles" localSheetId="5">'1d. Weightage Matrix'!$15:$16</definedName>
    <definedName name="_xlnm.Print_Titles" localSheetId="7">'2. Talent Mapping'!$5:$6</definedName>
    <definedName name="_xlnm.Print_Titles" localSheetId="8">'3. Raw Data &amp; Market Standards'!$5:$6</definedName>
    <definedName name="_xlnm._FilterDatabase" localSheetId="11" hidden="1">'6. Role Catalogue'!$A$6:$AY$89</definedName>
    <definedName name="_xlnm.Print_Titles" localSheetId="11">'6. Role Catalogue'!$5:$6</definedName>
    <definedName name="_xlnm.Print_Titles" localSheetId="13">'8. Talent, Learning &amp; Mobility'!$5:$6</definedName>
    <definedName name="_xlnm.Print_Titles" localSheetId="17">'12. Org Health'!$5:$6</definedName>
    <definedName name="_xlnm.Print_Titles" localSheetId="18">'13. Weight Sensitivity'!$39:$40</definedName>
    <definedName name="_xlnm.Print_Titles" localSheetId="19">'14. A3 Deep-Dive'!$5:$6</definedName>
    <definedName name="_xlnm.Print_Titles" localSheetId="20">'15. Succession'!$4:$5</definedName>
    <definedName name="_xlnm.Print_Titles" localSheetId="21">'15a. Critical Roles at Risk'!$4:$5</definedName>
    <definedName name="_xlnm.Print_Titles" localSheetId="22">'16. Role Definitions'!$5:$6</definedName>
    <definedName name="_xlnm.Print_Titles" localSheetId="23">'17. Data Gaps'!$4:$5</definedName>
    <definedName name="_xlnm.Print_Titles" localSheetId="24">'18. Career Ladder'!$5:$6</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dd-mmm-yyyy"/>
  </numFmts>
  <fonts count="44">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b val="1"/>
      <color rgb="00FFFFFF"/>
      <sz val="9"/>
    </font>
    <font>
      <name val="Calibri"/>
      <b val="1"/>
      <color rgb="001F3864"/>
      <sz val="18"/>
    </font>
    <font>
      <name val="Calibri"/>
      <i val="1"/>
      <color rgb="00595959"/>
      <sz val="10"/>
    </font>
    <font>
      <name val="Calibri"/>
      <b val="1"/>
      <color rgb="00FFFFFF"/>
      <sz val="10"/>
    </font>
    <font>
      <name val="Calibri"/>
      <b val="1"/>
      <sz val="10"/>
    </font>
    <font>
      <name val="Calibri"/>
      <sz val="10"/>
    </font>
    <font>
      <name val="Calibri"/>
      <b val="1"/>
      <color rgb="009C0006"/>
      <sz val="10"/>
    </font>
    <font>
      <name val="Calibri"/>
      <b val="1"/>
      <color rgb="001F3864"/>
      <sz val="10"/>
    </font>
    <font>
      <name val="Calibri"/>
      <b val="1"/>
      <color rgb="00833C0B"/>
      <sz val="10"/>
    </font>
    <font>
      <name val="Calibri"/>
      <b val="1"/>
      <color rgb="00006100"/>
      <sz val="10"/>
    </font>
    <font>
      <name val="Calibri"/>
      <b val="1"/>
      <color rgb="009C5700"/>
      <sz val="10"/>
    </font>
    <font>
      <name val="Calibri"/>
      <b val="1"/>
      <color rgb="001F4E79"/>
      <sz val="10"/>
    </font>
    <font>
      <name val="Calibri"/>
      <b val="1"/>
      <color rgb="00375623"/>
      <sz val="10"/>
    </font>
    <font>
      <name val="Calibri"/>
      <b val="1"/>
      <color rgb="007F6000"/>
      <sz val="10"/>
    </font>
    <font>
      <name val="Calibri"/>
      <color rgb="009C0006"/>
      <sz val="10"/>
    </font>
    <font>
      <name val="Calibri"/>
      <b val="1"/>
      <color rgb="00404040"/>
      <sz val="10"/>
    </font>
    <font>
      <name val="Calibri"/>
      <b val="1"/>
      <color rgb="001F3864"/>
      <sz val="9"/>
    </font>
    <font>
      <name val="Calibri"/>
      <b val="1"/>
      <color rgb="00833C0B"/>
      <sz val="9"/>
    </font>
    <font>
      <name val="Calibri"/>
      <b val="1"/>
      <color rgb="00006100"/>
      <sz val="9"/>
    </font>
    <font>
      <name val="Calibri"/>
      <b val="1"/>
      <color rgb="009C5700"/>
      <sz val="9"/>
    </font>
    <font>
      <name val="Calibri"/>
      <b val="1"/>
      <color rgb="001F4E79"/>
      <sz val="9"/>
    </font>
    <font>
      <name val="Calibri"/>
      <b val="1"/>
      <color rgb="00375623"/>
      <sz val="9"/>
    </font>
    <font>
      <name val="Calibri"/>
      <b val="1"/>
      <color rgb="009C0006"/>
      <sz val="9"/>
    </font>
    <font>
      <name val="Calibri"/>
      <b val="1"/>
      <color rgb="007F6000"/>
      <sz val="9"/>
    </font>
    <font>
      <name val="Calibri"/>
      <i val="1"/>
      <sz val="10"/>
    </font>
    <font>
      <name val="Calibri"/>
      <color rgb="00006100"/>
      <sz val="10"/>
    </font>
    <font>
      <name val="Calibri"/>
      <color rgb="009C5700"/>
      <sz val="10"/>
    </font>
    <font>
      <name val="Calibri"/>
      <b val="1"/>
      <color rgb="00C00000"/>
      <sz val="10"/>
    </font>
    <font>
      <name val="Calibri"/>
      <color rgb="001F4E79"/>
      <sz val="10"/>
    </font>
    <font>
      <name val="Calibri"/>
      <b val="1"/>
      <color rgb="001F3864"/>
      <sz val="11"/>
    </font>
    <font>
      <name val="Calibri"/>
      <b val="1"/>
      <sz val="11"/>
    </font>
    <font>
      <name val="Calibri"/>
      <b val="1"/>
      <color rgb="00595959"/>
      <sz val="10"/>
    </font>
    <font>
      <name val="Calibri"/>
      <sz val="11"/>
    </font>
    <font>
      <name val="Calibri"/>
      <b val="1"/>
      <color rgb="001F3864"/>
      <sz val="14"/>
    </font>
    <font>
      <name val="Calibri"/>
      <b val="1"/>
      <color rgb="00404040"/>
      <sz val="11"/>
    </font>
    <font>
      <name val="Consolas"/>
      <color rgb="002E75B6"/>
      <sz val="10"/>
    </font>
    <font>
      <name val="Calibri"/>
      <b val="1"/>
      <sz val="12"/>
    </font>
    <font>
      <name val="Calibri"/>
      <b val="1"/>
      <color rgb="000563C1"/>
      <sz val="11"/>
      <u val="single"/>
    </font>
    <font>
      <name val="Calibri"/>
      <b val="1"/>
      <color rgb="000563C1"/>
      <sz val="10"/>
      <u val="single"/>
    </font>
  </fonts>
  <fills count="38">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F2F2F2"/>
      </patternFill>
    </fill>
    <fill>
      <patternFill patternType="solid">
        <fgColor rgb="00E2EFDA"/>
      </patternFill>
    </fill>
    <fill>
      <patternFill patternType="solid">
        <fgColor rgb="00F8CBAD"/>
      </patternFill>
    </fill>
    <fill>
      <patternFill patternType="solid">
        <fgColor rgb="00DDEBF7"/>
      </patternFill>
    </fill>
    <fill>
      <patternFill patternType="solid">
        <fgColor rgb="00C6E0B4"/>
      </patternFill>
    </fill>
    <fill>
      <patternFill patternType="solid">
        <fgColor rgb="00D0E8E5"/>
      </patternFill>
    </fill>
    <fill>
      <patternFill patternType="solid">
        <fgColor rgb="00A9D08E"/>
      </patternFill>
    </fill>
    <fill>
      <patternFill patternType="solid">
        <fgColor rgb="00E4DFEC"/>
      </patternFill>
    </fill>
    <fill>
      <patternFill patternType="solid">
        <fgColor rgb="00E8DCC8"/>
      </patternFill>
    </fill>
    <fill>
      <patternFill patternType="solid">
        <fgColor rgb="00EDEDED"/>
      </patternFill>
    </fill>
    <fill>
      <patternFill patternType="solid">
        <fgColor rgb="00FFC7CE"/>
      </patternFill>
    </fill>
    <fill>
      <patternFill patternType="solid">
        <fgColor rgb="00C6EFCE"/>
      </patternFill>
    </fill>
    <fill>
      <patternFill patternType="solid">
        <fgColor rgb="00FFEB9C"/>
      </patternFill>
    </fill>
    <fill>
      <patternFill patternType="solid">
        <fgColor rgb="00FFF2CC"/>
      </patternFill>
    </fill>
    <fill>
      <patternFill patternType="solid">
        <fgColor rgb="00548235"/>
      </patternFill>
    </fill>
    <fill>
      <patternFill patternType="solid">
        <fgColor rgb="007030A0"/>
      </patternFill>
    </fill>
    <fill>
      <patternFill patternType="solid">
        <fgColor rgb="00C55A11"/>
      </patternFill>
    </fill>
    <fill>
      <patternFill patternType="solid">
        <fgColor rgb="00806000"/>
      </patternFill>
    </fill>
    <fill>
      <patternFill patternType="solid">
        <fgColor rgb="00375623"/>
      </patternFill>
    </fill>
    <fill>
      <patternFill patternType="solid">
        <fgColor rgb="00843C0C"/>
      </patternFill>
    </fill>
    <fill>
      <patternFill patternType="solid">
        <fgColor rgb="003A3838"/>
      </patternFill>
    </fill>
    <fill>
      <patternFill patternType="solid">
        <fgColor rgb="00595959"/>
      </patternFill>
    </fill>
    <fill>
      <patternFill patternType="solid">
        <fgColor rgb="00EEF6EA"/>
      </patternFill>
    </fill>
    <fill>
      <patternFill patternType="solid">
        <fgColor rgb="00EAF3FB"/>
      </patternFill>
    </fill>
    <fill>
      <patternFill patternType="solid">
        <fgColor rgb="00EAF2E6"/>
      </patternFill>
    </fill>
    <fill>
      <patternFill patternType="solid">
        <fgColor rgb="00F4EEF9"/>
      </patternFill>
    </fill>
    <fill>
      <patternFill patternType="solid">
        <fgColor rgb="00F8F4E6"/>
      </patternFill>
    </fill>
    <fill>
      <patternFill patternType="solid">
        <fgColor rgb="00F8EDE7"/>
      </patternFill>
    </fill>
    <fill>
      <patternFill patternType="solid">
        <fgColor rgb="00FCF1EA"/>
      </patternFill>
    </fill>
    <fill>
      <patternFill patternType="solid">
        <fgColor rgb="00EEF2F9"/>
      </patternFill>
    </fill>
    <fill>
      <patternFill patternType="solid">
        <fgColor rgb="00FFFFFF"/>
      </patternFill>
    </fill>
    <fill>
      <patternFill patternType="solid">
        <fgColor rgb="00808080"/>
      </patternFill>
    </fill>
    <fill>
      <patternFill patternType="solid">
        <fgColor rgb="00FCE4D6"/>
      </patternFill>
    </fill>
  </fills>
  <borders count="24">
    <border>
      <left/>
      <right/>
      <top/>
      <bottom/>
      <diagonal/>
    </border>
    <border>
      <left style="thin">
        <color rgb="00BFBFBF"/>
      </left>
      <right style="thin">
        <color rgb="00BFBFBF"/>
      </right>
      <top style="thin">
        <color rgb="00BFBFBF"/>
      </top>
      <bottom style="thin">
        <color rgb="00BFBFBF"/>
      </bottom>
    </border>
    <border>
      <left style="medium">
        <color rgb="00548235"/>
      </left>
      <right style="thin">
        <color rgb="00BFBFBF"/>
      </right>
      <top style="thin">
        <color rgb="00BFBFBF"/>
      </top>
      <bottom style="thin">
        <color rgb="00BFBFBF"/>
      </bottom>
    </border>
    <border>
      <left style="medium">
        <color rgb="002E75B6"/>
      </left>
      <right style="thin">
        <color rgb="00BFBFBF"/>
      </right>
      <top style="thin">
        <color rgb="00BFBFBF"/>
      </top>
      <bottom style="thin">
        <color rgb="00BFBFBF"/>
      </bottom>
    </border>
    <border>
      <left style="medium">
        <color rgb="00375623"/>
      </left>
      <right style="thin">
        <color rgb="00BFBFBF"/>
      </right>
      <top style="thin">
        <color rgb="00BFBFBF"/>
      </top>
      <bottom style="thin">
        <color rgb="00BFBFBF"/>
      </bottom>
    </border>
    <border>
      <left style="medium">
        <color rgb="007030A0"/>
      </left>
      <right style="thin">
        <color rgb="00BFBFBF"/>
      </right>
      <top style="thin">
        <color rgb="00BFBFBF"/>
      </top>
      <bottom style="thin">
        <color rgb="00BFBFBF"/>
      </bottom>
    </border>
    <border>
      <left style="medium">
        <color rgb="003A3838"/>
      </left>
      <right style="thin">
        <color rgb="00BFBFBF"/>
      </right>
      <top style="thin">
        <color rgb="00BFBFBF"/>
      </top>
      <bottom style="thin">
        <color rgb="00BFBFBF"/>
      </bottom>
    </border>
    <border>
      <left style="medium">
        <color rgb="00806000"/>
      </left>
      <right style="thin">
        <color rgb="00BFBFBF"/>
      </right>
      <top style="thin">
        <color rgb="00BFBFBF"/>
      </top>
      <bottom style="thin">
        <color rgb="00BFBFBF"/>
      </bottom>
    </border>
    <border>
      <left style="medium">
        <color rgb="001F3864"/>
      </left>
      <right style="thin">
        <color rgb="00BFBFBF"/>
      </right>
      <top style="thin">
        <color rgb="00BFBFBF"/>
      </top>
      <bottom style="thin">
        <color rgb="00BFBFBF"/>
      </bottom>
    </border>
    <border>
      <left style="medium">
        <color rgb="00843C0C"/>
      </left>
      <right style="thin">
        <color rgb="00BFBFBF"/>
      </right>
      <top style="thin">
        <color rgb="00BFBFBF"/>
      </top>
      <bottom style="thin">
        <color rgb="00BFBFBF"/>
      </bottom>
    </border>
    <border>
      <left style="medium">
        <color rgb="00C55A11"/>
      </left>
      <right style="thin">
        <color rgb="00BFBFBF"/>
      </right>
      <top style="thin">
        <color rgb="00BFBFBF"/>
      </top>
      <bottom style="thin">
        <color rgb="00BFBFBF"/>
      </bottom>
    </border>
    <border>
      <left style="medium">
        <color rgb="00595959"/>
      </left>
      <right style="thin">
        <color rgb="00BFBFBF"/>
      </right>
      <top style="thin">
        <color rgb="00BFBFBF"/>
      </top>
      <bottom style="thin">
        <color rgb="00BFBFBF"/>
      </bottom>
    </border>
    <border>
      <left style="medium">
        <color rgb="00548235"/>
      </left>
      <right/>
      <top/>
      <bottom/>
    </border>
    <border>
      <left style="medium">
        <color rgb="007030A0"/>
      </left>
      <right/>
      <top/>
      <bottom/>
    </border>
    <border>
      <left style="medium">
        <color rgb="00375623"/>
      </left>
      <right/>
      <top/>
      <bottom/>
    </border>
    <border>
      <left style="medium">
        <color rgb="00843C0C"/>
      </left>
      <right/>
      <top/>
      <bottom/>
    </border>
    <border>
      <left style="medium">
        <color rgb="001F3864"/>
      </left>
      <right/>
      <top/>
      <bottom/>
    </border>
    <border>
      <left style="medium">
        <color rgb="002E75B6"/>
      </left>
      <right/>
      <top/>
      <bottom/>
    </border>
    <border>
      <left style="medium">
        <color rgb="00C55A11"/>
      </left>
      <right/>
      <top/>
      <bottom/>
    </border>
    <border>
      <left style="medium">
        <color rgb="00806000"/>
      </left>
      <right/>
      <top/>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50">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4" borderId="1" applyAlignment="1" pivotButton="0" quotePrefix="0" xfId="0">
      <alignment horizontal="center" vertical="top" wrapText="1"/>
    </xf>
    <xf numFmtId="0" fontId="0" fillId="4" borderId="1" pivotButton="0" quotePrefix="0" xfId="0"/>
    <xf numFmtId="0" fontId="6" fillId="5" borderId="1" applyAlignment="1" pivotButton="0" quotePrefix="0" xfId="0">
      <alignment horizontal="center" vertical="top" wrapText="1"/>
    </xf>
    <xf numFmtId="0" fontId="0" fillId="5" borderId="1" pivotButton="0" quotePrefix="0" xfId="0"/>
    <xf numFmtId="0" fontId="7" fillId="0" borderId="0" applyAlignment="1" pivotButton="0" quotePrefix="0" xfId="0">
      <alignment vertical="top" wrapText="1"/>
    </xf>
    <xf numFmtId="0" fontId="8" fillId="4" borderId="1" applyAlignment="1" pivotButton="0" quotePrefix="0" xfId="0">
      <alignment horizontal="center" vertical="top" wrapText="1"/>
    </xf>
    <xf numFmtId="0" fontId="9" fillId="0" borderId="1" applyAlignment="1" pivotButton="0" quotePrefix="0" xfId="0">
      <alignment vertical="top" wrapText="1"/>
    </xf>
    <xf numFmtId="0" fontId="0" fillId="0" borderId="1" pivotButton="0" quotePrefix="0" xfId="0"/>
    <xf numFmtId="0" fontId="10" fillId="0" borderId="1" applyAlignment="1" pivotButton="0" quotePrefix="0" xfId="0">
      <alignment horizontal="center" vertical="top" wrapText="1"/>
    </xf>
    <xf numFmtId="0" fontId="10" fillId="0" borderId="1" applyAlignment="1" pivotButton="0" quotePrefix="0" xfId="0">
      <alignment vertical="top" wrapText="1"/>
    </xf>
    <xf numFmtId="0" fontId="9" fillId="0" borderId="0" applyAlignment="1" pivotButton="0" quotePrefix="0" xfId="0">
      <alignment vertical="top" wrapText="1"/>
    </xf>
    <xf numFmtId="0" fontId="10" fillId="6" borderId="1" applyAlignment="1" pivotButton="0" quotePrefix="0" xfId="0">
      <alignment vertical="top" wrapText="1"/>
    </xf>
    <xf numFmtId="0" fontId="0" fillId="6" borderId="1" pivotButton="0" quotePrefix="0" xfId="0"/>
    <xf numFmtId="0" fontId="10" fillId="6" borderId="1" applyAlignment="1" pivotButton="0" quotePrefix="0" xfId="0">
      <alignment horizontal="center" vertical="top" wrapText="1"/>
    </xf>
    <xf numFmtId="0" fontId="10" fillId="7" borderId="1" applyAlignment="1" pivotButton="0" quotePrefix="0" xfId="0">
      <alignment vertical="top" wrapText="1"/>
    </xf>
    <xf numFmtId="0" fontId="0" fillId="7" borderId="1" pivotButton="0" quotePrefix="0" xfId="0"/>
    <xf numFmtId="0" fontId="10" fillId="7" borderId="1" applyAlignment="1" pivotButton="0" quotePrefix="0" xfId="0">
      <alignment horizontal="center" vertical="top" wrapText="1"/>
    </xf>
    <xf numFmtId="0" fontId="9" fillId="8" borderId="1" applyAlignment="1" pivotButton="0" quotePrefix="0" xfId="0">
      <alignment vertical="top" wrapText="1"/>
    </xf>
    <xf numFmtId="0" fontId="0" fillId="8" borderId="1" pivotButton="0" quotePrefix="0" xfId="0"/>
    <xf numFmtId="0" fontId="10" fillId="8" borderId="1" applyAlignment="1" pivotButton="0" quotePrefix="0" xfId="0">
      <alignment horizontal="center" vertical="top" wrapText="1"/>
    </xf>
    <xf numFmtId="0" fontId="9" fillId="6" borderId="1" applyAlignment="1" pivotButton="0" quotePrefix="0" xfId="0">
      <alignment vertical="top" wrapText="1"/>
    </xf>
    <xf numFmtId="0" fontId="9" fillId="9" borderId="1" applyAlignment="1" pivotButton="0" quotePrefix="0" xfId="0">
      <alignment vertical="top" wrapText="1"/>
    </xf>
    <xf numFmtId="0" fontId="0" fillId="9" borderId="1" pivotButton="0" quotePrefix="0" xfId="0"/>
    <xf numFmtId="0" fontId="10" fillId="9" borderId="1" applyAlignment="1" pivotButton="0" quotePrefix="0" xfId="0">
      <alignment horizontal="center" vertical="top" wrapText="1"/>
    </xf>
    <xf numFmtId="0" fontId="9" fillId="10" borderId="1" applyAlignment="1" pivotButton="0" quotePrefix="0" xfId="0">
      <alignment vertical="top" wrapText="1"/>
    </xf>
    <xf numFmtId="0" fontId="0" fillId="10" borderId="1" pivotButton="0" quotePrefix="0" xfId="0"/>
    <xf numFmtId="0" fontId="10" fillId="10" borderId="1" applyAlignment="1" pivotButton="0" quotePrefix="0" xfId="0">
      <alignment horizontal="center" vertical="top" wrapText="1"/>
    </xf>
    <xf numFmtId="0" fontId="9" fillId="11" borderId="1" applyAlignment="1" pivotButton="0" quotePrefix="0" xfId="0">
      <alignment vertical="top" wrapText="1"/>
    </xf>
    <xf numFmtId="0" fontId="0" fillId="11" borderId="1" pivotButton="0" quotePrefix="0" xfId="0"/>
    <xf numFmtId="0" fontId="10" fillId="11" borderId="1" applyAlignment="1" pivotButton="0" quotePrefix="0" xfId="0">
      <alignment horizontal="center" vertical="top" wrapText="1"/>
    </xf>
    <xf numFmtId="0" fontId="9" fillId="12" borderId="1" applyAlignment="1" pivotButton="0" quotePrefix="0" xfId="0">
      <alignment vertical="top" wrapText="1"/>
    </xf>
    <xf numFmtId="0" fontId="0" fillId="12" borderId="1" pivotButton="0" quotePrefix="0" xfId="0"/>
    <xf numFmtId="0" fontId="10" fillId="12" borderId="1" applyAlignment="1" pivotButton="0" quotePrefix="0" xfId="0">
      <alignment horizontal="center" vertical="top" wrapText="1"/>
    </xf>
    <xf numFmtId="0" fontId="9" fillId="13" borderId="1" applyAlignment="1" pivotButton="0" quotePrefix="0" xfId="0">
      <alignment vertical="top" wrapText="1"/>
    </xf>
    <xf numFmtId="0" fontId="0" fillId="13" borderId="1" pivotButton="0" quotePrefix="0" xfId="0"/>
    <xf numFmtId="0" fontId="10" fillId="13" borderId="1" applyAlignment="1" pivotButton="0" quotePrefix="0" xfId="0">
      <alignment horizontal="center" vertical="top" wrapText="1"/>
    </xf>
    <xf numFmtId="0" fontId="9" fillId="14" borderId="1" applyAlignment="1" pivotButton="0" quotePrefix="0" xfId="0">
      <alignment vertical="top" wrapText="1"/>
    </xf>
    <xf numFmtId="0" fontId="0" fillId="14" borderId="1" pivotButton="0" quotePrefix="0" xfId="0"/>
    <xf numFmtId="0" fontId="10" fillId="14" borderId="1" applyAlignment="1" pivotButton="0" quotePrefix="0" xfId="0">
      <alignment horizontal="center" vertical="top" wrapText="1"/>
    </xf>
    <xf numFmtId="0" fontId="9" fillId="5" borderId="1" applyAlignment="1" pivotButton="0" quotePrefix="0" xfId="0">
      <alignment vertical="top" wrapText="1"/>
    </xf>
    <xf numFmtId="0" fontId="10" fillId="5" borderId="1" applyAlignment="1" pivotButton="0" quotePrefix="0" xfId="0">
      <alignment horizontal="center" vertical="top" wrapText="1"/>
    </xf>
    <xf numFmtId="0" fontId="11" fillId="15" borderId="1" applyAlignment="1" pivotButton="0" quotePrefix="0" xfId="0">
      <alignment vertical="top" wrapText="1"/>
    </xf>
    <xf numFmtId="0" fontId="12" fillId="3" borderId="1" applyAlignment="1" pivotButton="0" quotePrefix="0" xfId="0">
      <alignment vertical="center" indent="1"/>
    </xf>
    <xf numFmtId="0" fontId="0" fillId="3" borderId="1" pivotButton="0" quotePrefix="0" xfId="0"/>
    <xf numFmtId="0" fontId="13" fillId="7" borderId="1" applyAlignment="1" pivotButton="0" quotePrefix="0" xfId="0">
      <alignment vertical="center" indent="1"/>
    </xf>
    <xf numFmtId="0" fontId="14" fillId="16" borderId="1" applyAlignment="1" pivotButton="0" quotePrefix="0" xfId="0">
      <alignment vertical="center" indent="1"/>
    </xf>
    <xf numFmtId="0" fontId="0" fillId="16" borderId="1" pivotButton="0" quotePrefix="0" xfId="0"/>
    <xf numFmtId="0" fontId="15" fillId="17" borderId="1" applyAlignment="1" pivotButton="0" quotePrefix="0" xfId="0">
      <alignment vertical="center" indent="1"/>
    </xf>
    <xf numFmtId="0" fontId="0" fillId="17" borderId="1" pivotButton="0" quotePrefix="0" xfId="0"/>
    <xf numFmtId="0" fontId="16" fillId="8" borderId="1" applyAlignment="1" pivotButton="0" quotePrefix="0" xfId="0">
      <alignment vertical="center" indent="1"/>
    </xf>
    <xf numFmtId="0" fontId="17" fillId="9" borderId="1" applyAlignment="1" pivotButton="0" quotePrefix="0" xfId="0">
      <alignment vertical="center" indent="1"/>
    </xf>
    <xf numFmtId="0" fontId="11" fillId="15" borderId="1" applyAlignment="1" pivotButton="0" quotePrefix="0" xfId="0">
      <alignment vertical="center" indent="1"/>
    </xf>
    <xf numFmtId="0" fontId="0" fillId="15" borderId="1" pivotButton="0" quotePrefix="0" xfId="0"/>
    <xf numFmtId="0" fontId="18" fillId="18" borderId="1" applyAlignment="1" pivotButton="0" quotePrefix="0" xfId="0">
      <alignment vertical="center" indent="1"/>
    </xf>
    <xf numFmtId="0" fontId="0" fillId="18" borderId="1" pivotButton="0" quotePrefix="0" xfId="0"/>
    <xf numFmtId="0" fontId="21" fillId="3" borderId="0" applyAlignment="1" pivotButton="0" quotePrefix="0" xfId="0">
      <alignment horizontal="center" vertical="center" wrapText="1"/>
    </xf>
    <xf numFmtId="0" fontId="22" fillId="7" borderId="0" applyAlignment="1" pivotButton="0" quotePrefix="0" xfId="0">
      <alignment horizontal="center" vertical="center" wrapText="1"/>
    </xf>
    <xf numFmtId="0" fontId="0" fillId="7" borderId="0" pivotButton="0" quotePrefix="0" xfId="0"/>
    <xf numFmtId="0" fontId="23" fillId="16" borderId="0" applyAlignment="1" pivotButton="0" quotePrefix="0" xfId="0">
      <alignment horizontal="center" vertical="center" wrapText="1"/>
    </xf>
    <xf numFmtId="0" fontId="24" fillId="17" borderId="0" applyAlignment="1" pivotButton="0" quotePrefix="0" xfId="0">
      <alignment horizontal="center" vertical="center" wrapText="1"/>
    </xf>
    <xf numFmtId="0" fontId="25" fillId="8" borderId="0" applyAlignment="1" pivotButton="0" quotePrefix="0" xfId="0">
      <alignment horizontal="center" vertical="center" wrapText="1"/>
    </xf>
    <xf numFmtId="0" fontId="26" fillId="9" borderId="0" applyAlignment="1" pivotButton="0" quotePrefix="0" xfId="0">
      <alignment horizontal="center" vertical="center" wrapText="1"/>
    </xf>
    <xf numFmtId="0" fontId="27" fillId="15" borderId="0" applyAlignment="1" pivotButton="0" quotePrefix="0" xfId="0">
      <alignment horizontal="center" vertical="center" wrapText="1"/>
    </xf>
    <xf numFmtId="0" fontId="0" fillId="15" borderId="0" pivotButton="0" quotePrefix="0" xfId="0"/>
    <xf numFmtId="0" fontId="28" fillId="18" borderId="0" applyAlignment="1" pivotButton="0" quotePrefix="0" xfId="0">
      <alignment horizontal="center" vertical="center" wrapText="1"/>
    </xf>
    <xf numFmtId="0" fontId="0" fillId="18" borderId="0" pivotButton="0" quotePrefix="0" xfId="0"/>
    <xf numFmtId="0" fontId="4" fillId="2" borderId="0" applyAlignment="1" pivotButton="0" quotePrefix="0" xfId="0">
      <alignment vertical="center" wrapText="1"/>
    </xf>
    <xf numFmtId="0" fontId="4" fillId="4" borderId="0" applyAlignment="1" pivotButton="0" quotePrefix="0" xfId="0">
      <alignment vertical="center" wrapText="1"/>
    </xf>
    <xf numFmtId="0" fontId="0" fillId="4" borderId="0" pivotButton="0" quotePrefix="0" xfId="0"/>
    <xf numFmtId="0" fontId="4" fillId="19" borderId="0" applyAlignment="1" pivotButton="0" quotePrefix="0" xfId="0">
      <alignment vertical="center" wrapText="1"/>
    </xf>
    <xf numFmtId="0" fontId="4" fillId="20" borderId="0" applyAlignment="1" pivotButton="0" quotePrefix="0" xfId="0">
      <alignment vertical="center" wrapText="1"/>
    </xf>
    <xf numFmtId="0" fontId="0" fillId="20" borderId="0" pivotButton="0" quotePrefix="0" xfId="0"/>
    <xf numFmtId="0" fontId="4" fillId="21" borderId="0" applyAlignment="1" pivotButton="0" quotePrefix="0" xfId="0">
      <alignment vertical="center" wrapText="1"/>
    </xf>
    <xf numFmtId="0" fontId="0" fillId="21" borderId="0" pivotButton="0" quotePrefix="0" xfId="0"/>
    <xf numFmtId="0" fontId="4" fillId="22" borderId="0" applyAlignment="1" pivotButton="0" quotePrefix="0" xfId="0">
      <alignment vertical="center" wrapText="1"/>
    </xf>
    <xf numFmtId="0" fontId="0" fillId="22" borderId="0" pivotButton="0" quotePrefix="0" xfId="0"/>
    <xf numFmtId="0" fontId="4" fillId="23" borderId="0" applyAlignment="1" pivotButton="0" quotePrefix="0" xfId="0">
      <alignment vertical="center" wrapText="1"/>
    </xf>
    <xf numFmtId="0" fontId="0" fillId="23" borderId="0" pivotButton="0" quotePrefix="0" xfId="0"/>
    <xf numFmtId="0" fontId="4" fillId="24" borderId="0" applyAlignment="1" pivotButton="0" quotePrefix="0" xfId="0">
      <alignment vertical="center" wrapText="1"/>
    </xf>
    <xf numFmtId="0" fontId="0" fillId="24" borderId="0" pivotButton="0" quotePrefix="0" xfId="0"/>
    <xf numFmtId="0" fontId="4" fillId="25" borderId="0" applyAlignment="1" pivotButton="0" quotePrefix="0" xfId="0">
      <alignment vertical="center" wrapText="1"/>
    </xf>
    <xf numFmtId="0" fontId="0" fillId="25" borderId="0" pivotButton="0" quotePrefix="0" xfId="0"/>
    <xf numFmtId="0" fontId="4" fillId="26" borderId="0" applyAlignment="1" pivotButton="0" quotePrefix="0" xfId="0">
      <alignment vertical="center" wrapText="1"/>
    </xf>
    <xf numFmtId="0" fontId="0" fillId="26" borderId="0" pivotButton="0" quotePrefix="0" xfId="0"/>
    <xf numFmtId="0" fontId="8" fillId="2" borderId="8" applyAlignment="1" pivotButton="0" quotePrefix="0" xfId="0">
      <alignment horizontal="center" vertical="top" wrapText="1"/>
    </xf>
    <xf numFmtId="0" fontId="8" fillId="2" borderId="1" applyAlignment="1" pivotButton="0" quotePrefix="0" xfId="0">
      <alignment horizontal="center" vertical="top" wrapText="1"/>
    </xf>
    <xf numFmtId="0" fontId="8" fillId="4" borderId="3" applyAlignment="1" pivotButton="0" quotePrefix="0" xfId="0">
      <alignment horizontal="center" vertical="top" wrapText="1"/>
    </xf>
    <xf numFmtId="0" fontId="8" fillId="19" borderId="2" applyAlignment="1" pivotButton="0" quotePrefix="0" xfId="0">
      <alignment horizontal="center" vertical="top" wrapText="1"/>
    </xf>
    <xf numFmtId="0" fontId="8" fillId="20" borderId="5" applyAlignment="1" pivotButton="0" quotePrefix="0" xfId="0">
      <alignment horizontal="center" vertical="top" wrapText="1"/>
    </xf>
    <xf numFmtId="0" fontId="8" fillId="20" borderId="1" applyAlignment="1" pivotButton="0" quotePrefix="0" xfId="0">
      <alignment horizontal="center" vertical="top" wrapText="1"/>
    </xf>
    <xf numFmtId="0" fontId="8" fillId="21" borderId="10" applyAlignment="1" pivotButton="0" quotePrefix="0" xfId="0">
      <alignment horizontal="center" vertical="top" wrapText="1"/>
    </xf>
    <xf numFmtId="0" fontId="8" fillId="21" borderId="1" applyAlignment="1" pivotButton="0" quotePrefix="0" xfId="0">
      <alignment horizontal="center" vertical="top" wrapText="1"/>
    </xf>
    <xf numFmtId="0" fontId="8" fillId="22" borderId="7" applyAlignment="1" pivotButton="0" quotePrefix="0" xfId="0">
      <alignment horizontal="center" vertical="top" wrapText="1"/>
    </xf>
    <xf numFmtId="0" fontId="8" fillId="22" borderId="1" applyAlignment="1" pivotButton="0" quotePrefix="0" xfId="0">
      <alignment horizontal="center" vertical="top" wrapText="1"/>
    </xf>
    <xf numFmtId="0" fontId="8" fillId="23" borderId="4" applyAlignment="1" pivotButton="0" quotePrefix="0" xfId="0">
      <alignment horizontal="center" vertical="top" wrapText="1"/>
    </xf>
    <xf numFmtId="0" fontId="8" fillId="23" borderId="1" applyAlignment="1" pivotButton="0" quotePrefix="0" xfId="0">
      <alignment horizontal="center" vertical="top" wrapText="1"/>
    </xf>
    <xf numFmtId="0" fontId="8" fillId="24" borderId="9" applyAlignment="1" pivotButton="0" quotePrefix="0" xfId="0">
      <alignment horizontal="center" vertical="top" wrapText="1"/>
    </xf>
    <xf numFmtId="0" fontId="8" fillId="24" borderId="1" applyAlignment="1" pivotButton="0" quotePrefix="0" xfId="0">
      <alignment horizontal="center" vertical="top" wrapText="1"/>
    </xf>
    <xf numFmtId="0" fontId="8" fillId="25" borderId="6" applyAlignment="1" pivotButton="0" quotePrefix="0" xfId="0">
      <alignment horizontal="center" vertical="top" wrapText="1"/>
    </xf>
    <xf numFmtId="0" fontId="8" fillId="25" borderId="1" applyAlignment="1" pivotButton="0" quotePrefix="0" xfId="0">
      <alignment horizontal="center" vertical="top" wrapText="1"/>
    </xf>
    <xf numFmtId="0" fontId="8" fillId="26" borderId="11" applyAlignment="1" pivotButton="0" quotePrefix="0" xfId="0">
      <alignment horizontal="center" vertical="top" wrapText="1"/>
    </xf>
    <xf numFmtId="0" fontId="8" fillId="26" borderId="1" applyAlignment="1" pivotButton="0" quotePrefix="0" xfId="0">
      <alignment horizontal="center" vertical="top" wrapText="1"/>
    </xf>
    <xf numFmtId="0" fontId="10" fillId="34" borderId="8" applyAlignment="1" pivotButton="0" quotePrefix="0" xfId="0">
      <alignment vertical="top" wrapText="1"/>
    </xf>
    <xf numFmtId="0" fontId="9" fillId="34" borderId="1" applyAlignment="1" pivotButton="0" quotePrefix="0" xfId="0">
      <alignment vertical="top" wrapText="1"/>
    </xf>
    <xf numFmtId="0" fontId="10" fillId="34" borderId="1" applyAlignment="1" pivotButton="0" quotePrefix="0" xfId="0">
      <alignment vertical="top" wrapText="1"/>
    </xf>
    <xf numFmtId="0" fontId="10" fillId="34" borderId="1" applyAlignment="1" pivotButton="0" quotePrefix="0" xfId="0">
      <alignment horizontal="center" vertical="top" wrapText="1"/>
    </xf>
    <xf numFmtId="0" fontId="13" fillId="7" borderId="3" applyAlignment="1" pivotButton="0" quotePrefix="0" xfId="0">
      <alignment vertical="top" wrapText="1"/>
    </xf>
    <xf numFmtId="0" fontId="13" fillId="7" borderId="1" applyAlignment="1" pivotButton="0" quotePrefix="0" xfId="0">
      <alignment vertical="top" wrapText="1"/>
    </xf>
    <xf numFmtId="0" fontId="10" fillId="28" borderId="1" applyAlignment="1" pivotButton="0" quotePrefix="0" xfId="0">
      <alignment vertical="top" wrapText="1"/>
    </xf>
    <xf numFmtId="0" fontId="13" fillId="7" borderId="1" applyAlignment="1" pivotButton="0" quotePrefix="0" xfId="0">
      <alignment horizontal="center" vertical="top" wrapText="1"/>
    </xf>
    <xf numFmtId="0" fontId="14" fillId="16" borderId="1" applyAlignment="1" pivotButton="0" quotePrefix="0" xfId="0">
      <alignment vertical="top" wrapText="1"/>
    </xf>
    <xf numFmtId="0" fontId="10" fillId="27" borderId="2" applyAlignment="1" pivotButton="0" quotePrefix="0" xfId="0">
      <alignment vertical="top" wrapText="1"/>
    </xf>
    <xf numFmtId="0" fontId="10" fillId="30" borderId="5" applyAlignment="1" pivotButton="0" quotePrefix="0" xfId="0">
      <alignment vertical="top" wrapText="1"/>
    </xf>
    <xf numFmtId="0" fontId="10" fillId="18" borderId="1" applyAlignment="1" pivotButton="0" quotePrefix="0" xfId="0">
      <alignment vertical="top" wrapText="1"/>
    </xf>
    <xf numFmtId="0" fontId="10" fillId="33" borderId="10" applyAlignment="1" pivotButton="0" quotePrefix="0" xfId="0">
      <alignment vertical="top" wrapText="1"/>
    </xf>
    <xf numFmtId="0" fontId="10" fillId="33" borderId="1" applyAlignment="1" pivotButton="0" quotePrefix="0" xfId="0">
      <alignment vertical="top" wrapText="1"/>
    </xf>
    <xf numFmtId="0" fontId="10" fillId="31" borderId="7" applyAlignment="1" pivotButton="0" quotePrefix="0" xfId="0">
      <alignment vertical="top" wrapText="1"/>
    </xf>
    <xf numFmtId="164" fontId="10" fillId="31" borderId="1" applyAlignment="1" pivotButton="0" quotePrefix="0" xfId="0">
      <alignment horizontal="center" vertical="top" wrapText="1"/>
    </xf>
    <xf numFmtId="9" fontId="10" fillId="31" borderId="1" applyAlignment="1" pivotButton="0" quotePrefix="0" xfId="0">
      <alignment horizontal="center" vertical="top" wrapText="1"/>
    </xf>
    <xf numFmtId="2" fontId="10" fillId="31" borderId="1" applyAlignment="1" pivotButton="0" quotePrefix="0" xfId="0">
      <alignment horizontal="center" vertical="top" wrapText="1"/>
    </xf>
    <xf numFmtId="164" fontId="10" fillId="18" borderId="1" applyAlignment="1" pivotButton="0" quotePrefix="0" xfId="0">
      <alignment horizontal="center" vertical="top" wrapText="1"/>
    </xf>
    <xf numFmtId="0" fontId="10" fillId="31" borderId="1" applyAlignment="1" pivotButton="0" quotePrefix="0" xfId="0">
      <alignment horizontal="center" vertical="top" wrapText="1"/>
    </xf>
    <xf numFmtId="0" fontId="10" fillId="29" borderId="4" applyAlignment="1" pivotButton="0" quotePrefix="0" xfId="0">
      <alignment vertical="top" wrapText="1"/>
    </xf>
    <xf numFmtId="0" fontId="10" fillId="29" borderId="1" applyAlignment="1" pivotButton="0" quotePrefix="0" xfId="0">
      <alignment vertical="top" wrapText="1"/>
    </xf>
    <xf numFmtId="0" fontId="10" fillId="32" borderId="9" applyAlignment="1" pivotButton="0" quotePrefix="0" xfId="0">
      <alignment vertical="top" wrapText="1"/>
    </xf>
    <xf numFmtId="0" fontId="10" fillId="32" borderId="1" applyAlignment="1" pivotButton="0" quotePrefix="0" xfId="0">
      <alignment vertical="top" wrapText="1"/>
    </xf>
    <xf numFmtId="0" fontId="10" fillId="5" borderId="6" applyAlignment="1" pivotButton="0" quotePrefix="0" xfId="0">
      <alignment vertical="top" wrapText="1"/>
    </xf>
    <xf numFmtId="0" fontId="10" fillId="5" borderId="1" applyAlignment="1" pivotButton="0" quotePrefix="0" xfId="0">
      <alignment vertical="top" wrapText="1"/>
    </xf>
    <xf numFmtId="0" fontId="10" fillId="14" borderId="11" applyAlignment="1" pivotButton="0" quotePrefix="0" xfId="0">
      <alignment vertical="top" wrapText="1"/>
    </xf>
    <xf numFmtId="0" fontId="10" fillId="14" borderId="1" applyAlignment="1" pivotButton="0" quotePrefix="0" xfId="0">
      <alignment vertical="top" wrapText="1"/>
    </xf>
    <xf numFmtId="0" fontId="10" fillId="18" borderId="8" applyAlignment="1" pivotButton="0" quotePrefix="0" xfId="0">
      <alignment vertical="top" wrapText="1"/>
    </xf>
    <xf numFmtId="0" fontId="10" fillId="8" borderId="1" applyAlignment="1" pivotButton="0" quotePrefix="0" xfId="0">
      <alignment vertical="top" wrapText="1"/>
    </xf>
    <xf numFmtId="0" fontId="15" fillId="17" borderId="1" applyAlignment="1" pivotButton="0" quotePrefix="0" xfId="0">
      <alignment vertical="top" wrapText="1"/>
    </xf>
    <xf numFmtId="0" fontId="16" fillId="8" borderId="1" applyAlignment="1" pivotButton="0" quotePrefix="0" xfId="0">
      <alignment vertical="top" wrapText="1"/>
    </xf>
    <xf numFmtId="0" fontId="11" fillId="15" borderId="1" applyAlignment="1" pivotButton="0" quotePrefix="0" xfId="0">
      <alignment horizontal="center" vertical="top" wrapText="1"/>
    </xf>
    <xf numFmtId="0" fontId="10" fillId="28" borderId="3" applyAlignment="1" pivotButton="0" quotePrefix="0" xfId="0">
      <alignment vertical="top" wrapText="1"/>
    </xf>
    <xf numFmtId="0" fontId="19" fillId="15" borderId="9" applyAlignment="1" pivotButton="0" quotePrefix="0" xfId="0">
      <alignment vertical="top" wrapText="1"/>
    </xf>
    <xf numFmtId="0" fontId="19" fillId="15" borderId="1" applyAlignment="1" pivotButton="0" quotePrefix="0" xfId="0">
      <alignment vertical="top" wrapText="1"/>
    </xf>
    <xf numFmtId="0" fontId="19" fillId="15" borderId="6" applyAlignment="1" pivotButton="0" quotePrefix="0" xfId="0">
      <alignment vertical="top" wrapText="1"/>
    </xf>
    <xf numFmtId="0" fontId="9" fillId="8" borderId="1" applyAlignment="1" pivotButton="0" quotePrefix="0" xfId="0">
      <alignment horizontal="center" vertical="top" wrapText="1"/>
    </xf>
    <xf numFmtId="0" fontId="20" fillId="5" borderId="1" applyAlignment="1" pivotButton="0" quotePrefix="0" xfId="0">
      <alignment vertical="top" wrapText="1"/>
    </xf>
    <xf numFmtId="0" fontId="10" fillId="12" borderId="1" applyAlignment="1" pivotButton="0" quotePrefix="0" xfId="0">
      <alignment vertical="top" wrapText="1"/>
    </xf>
    <xf numFmtId="0" fontId="10" fillId="10" borderId="1" applyAlignment="1" pivotButton="0" quotePrefix="0" xfId="0">
      <alignment vertical="top" wrapText="1"/>
    </xf>
    <xf numFmtId="0" fontId="9" fillId="6" borderId="1" applyAlignment="1" pivotButton="0" quotePrefix="0" xfId="0">
      <alignment horizontal="center" vertical="top" wrapText="1"/>
    </xf>
    <xf numFmtId="0" fontId="9" fillId="14" borderId="1" applyAlignment="1" pivotButton="0" quotePrefix="0" xfId="0">
      <alignment horizontal="center" vertical="top" wrapText="1"/>
    </xf>
    <xf numFmtId="0" fontId="9" fillId="10" borderId="1" applyAlignment="1" pivotButton="0" quotePrefix="0" xfId="0">
      <alignment horizontal="center" vertical="top" wrapText="1"/>
    </xf>
    <xf numFmtId="0" fontId="17" fillId="9" borderId="1" applyAlignment="1" pivotButton="0" quotePrefix="0" xfId="0">
      <alignment horizontal="center" vertical="top" wrapText="1"/>
    </xf>
    <xf numFmtId="0" fontId="10" fillId="9" borderId="1" applyAlignment="1" pivotButton="0" quotePrefix="0" xfId="0">
      <alignment vertical="top" wrapText="1"/>
    </xf>
    <xf numFmtId="0" fontId="17" fillId="9" borderId="1" applyAlignment="1" pivotButton="0" quotePrefix="0" xfId="0">
      <alignment vertical="top" wrapText="1"/>
    </xf>
    <xf numFmtId="0" fontId="0" fillId="16" borderId="0" pivotButton="0" quotePrefix="0" xfId="0"/>
    <xf numFmtId="0" fontId="0" fillId="17" borderId="0" pivotButton="0" quotePrefix="0" xfId="0"/>
    <xf numFmtId="0" fontId="0" fillId="9" borderId="0" pivotButton="0" quotePrefix="0" xfId="0"/>
    <xf numFmtId="0" fontId="0" fillId="19" borderId="0" pivotButton="0" quotePrefix="0" xfId="0"/>
    <xf numFmtId="0" fontId="8" fillId="19" borderId="1" applyAlignment="1" pivotButton="0" quotePrefix="0" xfId="0">
      <alignment horizontal="center" vertical="top" wrapText="1"/>
    </xf>
    <xf numFmtId="0" fontId="10" fillId="27" borderId="12" applyAlignment="1" pivotButton="0" quotePrefix="0" xfId="0">
      <alignment vertical="top"/>
    </xf>
    <xf numFmtId="0" fontId="10" fillId="27" borderId="0" applyAlignment="1" pivotButton="0" quotePrefix="0" xfId="0">
      <alignment vertical="top"/>
    </xf>
    <xf numFmtId="165" fontId="10" fillId="27" borderId="0" applyAlignment="1" pivotButton="0" quotePrefix="0" xfId="0">
      <alignment vertical="top"/>
    </xf>
    <xf numFmtId="0" fontId="4" fillId="4" borderId="0" pivotButton="0" quotePrefix="0" xfId="0"/>
    <xf numFmtId="0" fontId="10" fillId="8" borderId="8" applyAlignment="1" pivotButton="0" quotePrefix="0" xfId="0">
      <alignment horizontal="center" vertical="top" wrapText="1"/>
    </xf>
    <xf numFmtId="0" fontId="10" fillId="28" borderId="3" applyAlignment="1" pivotButton="0" quotePrefix="0" xfId="0">
      <alignment horizontal="center" vertical="top" wrapText="1"/>
    </xf>
    <xf numFmtId="0" fontId="10" fillId="28" borderId="1" applyAlignment="1" pivotButton="0" quotePrefix="0" xfId="0">
      <alignment horizontal="center" vertical="top" wrapText="1"/>
    </xf>
    <xf numFmtId="0" fontId="10" fillId="27" borderId="1" applyAlignment="1" pivotButton="0" quotePrefix="0" xfId="0">
      <alignment vertical="top" wrapText="1"/>
    </xf>
    <xf numFmtId="0" fontId="10" fillId="30" borderId="1" applyAlignment="1" pivotButton="0" quotePrefix="0" xfId="0">
      <alignment vertical="top" wrapText="1"/>
    </xf>
    <xf numFmtId="0" fontId="10" fillId="6" borderId="8" applyAlignment="1" pivotButton="0" quotePrefix="0" xfId="0">
      <alignment horizontal="center" vertical="top" wrapText="1"/>
    </xf>
    <xf numFmtId="0" fontId="10" fillId="9" borderId="8" applyAlignment="1" pivotButton="0" quotePrefix="0" xfId="0">
      <alignment horizontal="center" vertical="top" wrapText="1"/>
    </xf>
    <xf numFmtId="0" fontId="10" fillId="10" borderId="8" applyAlignment="1" pivotButton="0" quotePrefix="0" xfId="0">
      <alignment horizontal="center" vertical="top" wrapText="1"/>
    </xf>
    <xf numFmtId="0" fontId="10" fillId="12" borderId="8" applyAlignment="1" pivotButton="0" quotePrefix="0" xfId="0">
      <alignment horizontal="center" vertical="top" wrapText="1"/>
    </xf>
    <xf numFmtId="0" fontId="10" fillId="14" borderId="8" applyAlignment="1" pivotButton="0" quotePrefix="0" xfId="0">
      <alignment horizontal="center" vertical="top" wrapText="1"/>
    </xf>
    <xf numFmtId="0" fontId="9" fillId="0" borderId="1" applyAlignment="1" pivotButton="0" quotePrefix="0" xfId="0">
      <alignment horizontal="center" vertical="top" wrapText="1"/>
    </xf>
    <xf numFmtId="0" fontId="29" fillId="0" borderId="0" applyAlignment="1" pivotButton="0" quotePrefix="0" xfId="0">
      <alignment vertical="top" wrapText="1"/>
    </xf>
    <xf numFmtId="0" fontId="4" fillId="4" borderId="0" applyAlignment="1" pivotButton="0" quotePrefix="0" xfId="0">
      <alignment vertical="center"/>
    </xf>
    <xf numFmtId="0" fontId="10" fillId="35" borderId="1" applyAlignment="1" pivotButton="0" quotePrefix="0" xfId="0">
      <alignment vertical="top" wrapText="1"/>
    </xf>
    <xf numFmtId="0" fontId="10" fillId="35" borderId="1" applyAlignment="1" pivotButton="0" quotePrefix="0" xfId="0">
      <alignment horizontal="center" vertical="top" wrapText="1"/>
    </xf>
    <xf numFmtId="0" fontId="9" fillId="34" borderId="8" applyAlignment="1" pivotButton="0" quotePrefix="0" xfId="0">
      <alignment horizontal="center" vertical="top" wrapText="1"/>
    </xf>
    <xf numFmtId="0" fontId="10" fillId="31" borderId="7" applyAlignment="1" pivotButton="0" quotePrefix="0" xfId="0">
      <alignment horizontal="center" vertical="top" wrapText="1"/>
    </xf>
    <xf numFmtId="0" fontId="10" fillId="31" borderId="1" applyAlignment="1" pivotButton="0" quotePrefix="0" xfId="0">
      <alignment vertical="top" wrapText="1"/>
    </xf>
    <xf numFmtId="0" fontId="10" fillId="8" borderId="6" applyAlignment="1" pivotButton="0" quotePrefix="0" xfId="0">
      <alignment vertical="top" wrapText="1"/>
    </xf>
    <xf numFmtId="0" fontId="10" fillId="6" borderId="6" applyAlignment="1" pivotButton="0" quotePrefix="0" xfId="0">
      <alignment vertical="top" wrapText="1"/>
    </xf>
    <xf numFmtId="0" fontId="9" fillId="9" borderId="1" applyAlignment="1" pivotButton="0" quotePrefix="0" xfId="0">
      <alignment horizontal="center" vertical="top" wrapText="1"/>
    </xf>
    <xf numFmtId="0" fontId="9" fillId="12" borderId="1" applyAlignment="1" pivotButton="0" quotePrefix="0" xfId="0">
      <alignment horizontal="center" vertical="top" wrapText="1"/>
    </xf>
    <xf numFmtId="0" fontId="10" fillId="27" borderId="2" applyAlignment="1" pivotButton="0" quotePrefix="0" xfId="0">
      <alignment horizontal="center" vertical="top" wrapText="1"/>
    </xf>
    <xf numFmtId="0" fontId="10" fillId="30" borderId="5" applyAlignment="1" pivotButton="0" quotePrefix="0" xfId="0">
      <alignment horizontal="center" vertical="top" wrapText="1"/>
    </xf>
    <xf numFmtId="9" fontId="10" fillId="30" borderId="1" applyAlignment="1" pivotButton="0" quotePrefix="0" xfId="0">
      <alignment horizontal="center" vertical="top" wrapText="1"/>
    </xf>
    <xf numFmtId="0" fontId="10" fillId="29" borderId="4" applyAlignment="1" pivotButton="0" quotePrefix="0" xfId="0">
      <alignment horizontal="center" vertical="top" wrapText="1"/>
    </xf>
    <xf numFmtId="0" fontId="10" fillId="29" borderId="1" applyAlignment="1" pivotButton="0" quotePrefix="0" xfId="0">
      <alignment horizontal="center" vertical="top" wrapText="1"/>
    </xf>
    <xf numFmtId="0" fontId="0" fillId="34" borderId="16" pivotButton="0" quotePrefix="0" xfId="0"/>
    <xf numFmtId="0" fontId="0" fillId="34" borderId="0" pivotButton="0" quotePrefix="0" xfId="0"/>
    <xf numFmtId="0" fontId="0" fillId="28" borderId="17" pivotButton="0" quotePrefix="0" xfId="0"/>
    <xf numFmtId="0" fontId="0" fillId="28" borderId="0" pivotButton="0" quotePrefix="0" xfId="0"/>
    <xf numFmtId="0" fontId="0" fillId="27" borderId="12" pivotButton="0" quotePrefix="0" xfId="0"/>
    <xf numFmtId="0" fontId="0" fillId="27" borderId="0" pivotButton="0" quotePrefix="0" xfId="0"/>
    <xf numFmtId="0" fontId="0" fillId="30" borderId="13" pivotButton="0" quotePrefix="0" xfId="0"/>
    <xf numFmtId="0" fontId="0" fillId="30" borderId="0" pivotButton="0" quotePrefix="0" xfId="0"/>
    <xf numFmtId="0" fontId="0" fillId="33" borderId="18" pivotButton="0" quotePrefix="0" xfId="0"/>
    <xf numFmtId="0" fontId="0" fillId="33" borderId="0" pivotButton="0" quotePrefix="0" xfId="0"/>
    <xf numFmtId="0" fontId="0" fillId="31" borderId="19" pivotButton="0" quotePrefix="0" xfId="0"/>
    <xf numFmtId="0" fontId="0" fillId="29" borderId="14" pivotButton="0" quotePrefix="0" xfId="0"/>
    <xf numFmtId="0" fontId="0" fillId="29" borderId="0" pivotButton="0" quotePrefix="0" xfId="0"/>
    <xf numFmtId="0" fontId="0" fillId="32" borderId="15" pivotButton="0" quotePrefix="0" xfId="0"/>
    <xf numFmtId="0" fontId="0" fillId="32" borderId="0" pivotButton="0" quotePrefix="0" xfId="0"/>
    <xf numFmtId="0" fontId="0" fillId="8" borderId="0" pivotButton="0" quotePrefix="0" xfId="0"/>
    <xf numFmtId="9" fontId="10" fillId="0" borderId="1" applyAlignment="1" pivotButton="0" quotePrefix="0" xfId="0">
      <alignment horizontal="center" vertical="top" wrapText="1"/>
    </xf>
    <xf numFmtId="0" fontId="10" fillId="11" borderId="1" applyAlignment="1" pivotButton="0" quotePrefix="0" xfId="0">
      <alignment vertical="top" wrapText="1"/>
    </xf>
    <xf numFmtId="0" fontId="10" fillId="13" borderId="1" applyAlignment="1" pivotButton="0" quotePrefix="0" xfId="0">
      <alignment vertical="top" wrapText="1"/>
    </xf>
    <xf numFmtId="0" fontId="10" fillId="0" borderId="0" applyAlignment="1" pivotButton="0" quotePrefix="0" xfId="0">
      <alignment vertical="top" wrapText="1"/>
    </xf>
    <xf numFmtId="0" fontId="9" fillId="3" borderId="1" applyAlignment="1" pivotButton="0" quotePrefix="0" xfId="0">
      <alignment vertical="top" wrapText="1"/>
    </xf>
    <xf numFmtId="0" fontId="0" fillId="0" borderId="23" pivotButton="0" quotePrefix="0" xfId="0"/>
    <xf numFmtId="0" fontId="0" fillId="0" borderId="22" pivotButton="0" quotePrefix="0" xfId="0"/>
    <xf numFmtId="0" fontId="10" fillId="3" borderId="1" applyAlignment="1" pivotButton="0" quotePrefix="0" xfId="0">
      <alignment horizontal="center" vertical="top" wrapText="1"/>
    </xf>
    <xf numFmtId="0" fontId="10" fillId="0" borderId="1" applyAlignment="1" pivotButton="0" quotePrefix="0" xfId="0">
      <alignment vertical="top"/>
    </xf>
    <xf numFmtId="0" fontId="30" fillId="16" borderId="1" applyAlignment="1" pivotButton="0" quotePrefix="0" xfId="0">
      <alignment horizontal="center" vertical="top" wrapText="1"/>
    </xf>
    <xf numFmtId="0" fontId="31" fillId="17" borderId="1" applyAlignment="1" pivotButton="0" quotePrefix="0" xfId="0">
      <alignment horizontal="center" vertical="top" wrapText="1"/>
    </xf>
    <xf numFmtId="0" fontId="32" fillId="0" borderId="1" applyAlignment="1" pivotButton="0" quotePrefix="0" xfId="0">
      <alignment vertical="top"/>
    </xf>
    <xf numFmtId="0" fontId="33" fillId="8" borderId="1" applyAlignment="1" pivotButton="0" quotePrefix="0" xfId="0">
      <alignment horizontal="center" vertical="top" wrapText="1"/>
    </xf>
    <xf numFmtId="0" fontId="34" fillId="3" borderId="0" applyAlignment="1" pivotButton="0" quotePrefix="0" xfId="0">
      <alignment vertical="top" wrapText="1"/>
    </xf>
    <xf numFmtId="0" fontId="35" fillId="18" borderId="0" applyAlignment="1" pivotButton="0" quotePrefix="0" xfId="0">
      <alignment vertical="top" wrapText="1"/>
    </xf>
    <xf numFmtId="0" fontId="36" fillId="0" borderId="0" applyAlignment="1" pivotButton="0" quotePrefix="0" xfId="0">
      <alignment horizontal="right" vertical="center"/>
    </xf>
    <xf numFmtId="0" fontId="37" fillId="35" borderId="1" applyAlignment="1" pivotButton="0" quotePrefix="0" xfId="0">
      <alignment vertical="top" wrapText="1"/>
    </xf>
    <xf numFmtId="0" fontId="34"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 fillId="2" borderId="0" applyAlignment="1" pivotButton="0" quotePrefix="0" xfId="0">
      <alignment vertical="center" indent="1"/>
    </xf>
    <xf numFmtId="0" fontId="9" fillId="5" borderId="0" applyAlignment="1" pivotButton="0" quotePrefix="0" xfId="0">
      <alignment vertical="top" wrapText="1"/>
    </xf>
    <xf numFmtId="0" fontId="8" fillId="4" borderId="0" applyAlignment="1" pivotButton="0" quotePrefix="0" xfId="0">
      <alignment vertical="top" wrapText="1"/>
    </xf>
    <xf numFmtId="0" fontId="10" fillId="0" borderId="0" applyAlignment="1" pivotButton="0" quotePrefix="0" xfId="0">
      <alignment horizontal="center" vertical="top" wrapText="1"/>
    </xf>
    <xf numFmtId="0" fontId="40" fillId="0" borderId="0" applyAlignment="1" pivotButton="0" quotePrefix="0" xfId="0">
      <alignment vertical="top" wrapText="1"/>
    </xf>
    <xf numFmtId="9" fontId="10" fillId="0" borderId="0" applyAlignment="1" pivotButton="0" quotePrefix="0" xfId="0">
      <alignment horizontal="center" vertical="top" wrapText="1"/>
    </xf>
    <xf numFmtId="2" fontId="10" fillId="0" borderId="0" applyAlignment="1" pivotButton="0" quotePrefix="0" xfId="0">
      <alignment horizontal="center" vertical="top" wrapText="1"/>
    </xf>
    <xf numFmtId="0" fontId="9" fillId="3" borderId="0" applyAlignment="1" pivotButton="0" quotePrefix="0" xfId="0">
      <alignment vertical="top" wrapText="1"/>
    </xf>
    <xf numFmtId="2" fontId="9" fillId="3" borderId="0" applyAlignment="1" pivotButton="0" quotePrefix="0" xfId="0">
      <alignment horizontal="center" vertical="top" wrapText="1"/>
    </xf>
    <xf numFmtId="0" fontId="9" fillId="3" borderId="0" applyAlignment="1" pivotButton="0" quotePrefix="0" xfId="0">
      <alignment horizontal="center" vertical="top" wrapText="1"/>
    </xf>
    <xf numFmtId="0" fontId="41" fillId="18" borderId="1" applyAlignment="1" pivotButton="0" quotePrefix="0" xfId="0">
      <alignment horizontal="center" vertical="top" wrapText="1"/>
    </xf>
    <xf numFmtId="0" fontId="8" fillId="36" borderId="1" applyAlignment="1" pivotButton="0" quotePrefix="0" xfId="0">
      <alignment horizontal="center" vertical="top" wrapText="1"/>
    </xf>
    <xf numFmtId="164" fontId="9" fillId="0" borderId="1" applyAlignment="1" pivotButton="0" quotePrefix="0" xfId="0">
      <alignment horizontal="center" vertical="top" wrapText="1"/>
    </xf>
    <xf numFmtId="9" fontId="10" fillId="14" borderId="1" applyAlignment="1" pivotButton="0" quotePrefix="0" xfId="0">
      <alignment horizontal="center" vertical="top" wrapText="1"/>
    </xf>
    <xf numFmtId="164" fontId="10" fillId="0" borderId="1" applyAlignment="1" pivotButton="0" quotePrefix="0" xfId="0">
      <alignment vertical="top" wrapText="1"/>
    </xf>
    <xf numFmtId="0" fontId="8" fillId="4" borderId="1" applyAlignment="1" pivotButton="0" quotePrefix="0" xfId="0">
      <alignment vertical="top" wrapText="1"/>
    </xf>
    <xf numFmtId="0" fontId="10" fillId="18" borderId="1" applyAlignment="1" pivotButton="0" quotePrefix="0" xfId="0">
      <alignment horizontal="center" vertical="top" wrapText="1"/>
    </xf>
    <xf numFmtId="0" fontId="10" fillId="37" borderId="1" applyAlignment="1" pivotButton="0" quotePrefix="0" xfId="0">
      <alignment vertical="top" wrapText="1"/>
    </xf>
    <xf numFmtId="0" fontId="43" fillId="0" borderId="0" applyAlignment="1" pivotButton="0" quotePrefix="0" xfId="0">
      <alignment vertical="center"/>
    </xf>
    <xf numFmtId="0" fontId="0" fillId="0" borderId="1" applyAlignment="1" pivotButton="0" quotePrefix="0" xfId="0">
      <alignment horizontal="center" vertical="top"/>
    </xf>
    <xf numFmtId="0" fontId="42" fillId="0" borderId="1" applyAlignment="1" pivotButton="0" quotePrefix="0" xfId="0">
      <alignment vertical="top"/>
    </xf>
    <xf numFmtId="166" fontId="10" fillId="27"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People by level</a:t>
            </a:r>
          </a:p>
        </rich>
      </tx>
    </title>
    <plotArea>
      <barChart>
        <barDir val="col"/>
        <grouping val="clustered"/>
        <ser>
          <idx val="0"/>
          <order val="0"/>
          <tx>
            <strRef>
              <f>'1. Overview'!B185</f>
            </strRef>
          </tx>
          <spPr>
            <a:solidFill xmlns:a="http://schemas.openxmlformats.org/drawingml/2006/main">
              <a:srgbClr val="2E75B6"/>
            </a:solidFill>
            <a:ln xmlns:a="http://schemas.openxmlformats.org/drawingml/2006/main">
              <a:solidFill>
                <a:srgbClr val="2E75B6"/>
              </a:solidFill>
              <a:prstDash val="solid"/>
            </a:ln>
          </spPr>
          <cat>
            <numRef>
              <f>'1. Overview'!$A$186:$A$195</f>
            </numRef>
          </cat>
          <val>
            <numRef>
              <f>'1. Overview'!$B$186:$B$195</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Ratings</a:t>
            </a:r>
          </a:p>
        </rich>
      </tx>
    </title>
    <plotArea>
      <barChart>
        <barDir val="bar"/>
        <grouping val="clustered"/>
        <ser>
          <idx val="0"/>
          <order val="0"/>
          <tx>
            <strRef>
              <f>'1b. Person Card'!B31</f>
            </strRef>
          </tx>
          <spPr>
            <a:solidFill xmlns:a="http://schemas.openxmlformats.org/drawingml/2006/main">
              <a:srgbClr val="2E75B6"/>
            </a:solidFill>
            <a:ln xmlns:a="http://schemas.openxmlformats.org/drawingml/2006/main">
              <a:prstDash val="solid"/>
            </a:ln>
          </spPr>
          <cat>
            <numRef>
              <f>'1b. Person Card'!$A$32:$A$37</f>
            </numRef>
          </cat>
          <val>
            <numRef>
              <f>'1b. Person Card'!$B$32:$B$37</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2"/>
          <min val="0"/>
        </scaling>
        <delete val="0"/>
        <axPos val="l"/>
        <majorTickMark val="none"/>
        <minorTickMark val="none"/>
        <crossAx val="10"/>
      </valAx>
    </plotArea>
    <plotVisOnly val="1"/>
    <dispBlanksAs val="gap"/>
  </chart>
</chartSpace>
</file>

<file path=xl/comments/comment1.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Business line: CARBON, iFile, iDEAL, Datatech, Consume or Corporate.</t>
      </text>
    </comment>
    <comment ref="D6" authorId="0" shapeId="0">
      <text>
        <t>Department in the Employee Master.</t>
      </text>
    </comment>
    <comment ref="E6" authorId="0" shapeId="0">
      <text>
        <t>The discipline, the same across businesses.</t>
      </text>
    </comment>
    <comment ref="G6" authorId="0" shapeId="0">
      <text>
        <t>Title held today · Employee Master.</t>
      </text>
    </comment>
    <comment ref="H6" authorId="0" shapeId="0">
      <text>
        <t>New title: level marker + role noun · title rules N1–N5.</t>
      </text>
    </comment>
    <comment ref="I6" authorId="0" shapeId="0">
      <text>
        <t>Level in the current structure, or 'Not in current mapping files'.</t>
      </text>
    </comment>
    <comment ref="J6" authorId="0" shapeId="0">
      <text>
        <t>Level on the new ladder · A1–E2, B+ / C+ Player-Coach steps, X1–X3 consultants after the rules.</t>
      </text>
    </comment>
    <comment ref="K6" authorId="0" shapeId="0">
      <text>
        <t>Individual Contributor, POD Lead, People Manager, Player-Coach or Consultant.</t>
      </text>
    </comment>
    <comment ref="L6" authorId="0" shapeId="0">
      <text>
        <t>Up, same, down · pay and title protected for one cycle or newly mapped.</t>
      </text>
    </comment>
    <comment ref="M6" authorId="0" shapeId="0">
      <text>
        <t>Weighted score = Σ rating × weight, on the 1–12 level scale. Not performance, not pay.</t>
      </text>
    </comment>
    <comment ref="N6" authorId="0" shapeId="0">
      <text>
        <t>Complexity &amp; Expertise rating: how hard the work is.</t>
      </text>
    </comment>
    <comment ref="O6" authorId="0" shapeId="0">
      <text>
        <t>Autonomy &amp; Decision rating: how freely the person decides.</t>
      </text>
    </comment>
    <comment ref="P6" authorId="0" shapeId="0">
      <text>
        <t>Accountability &amp; Impact rating: what the role answers for.</t>
      </text>
    </comment>
    <comment ref="Q6" authorId="0" shapeId="0">
      <text>
        <t>Leadership &amp; Strategy rating: how much the role leads others.</t>
      </text>
    </comment>
    <comment ref="R6" authorId="0" shapeId="0">
      <text>
        <t>Experience &amp; Qualification rating: the experience and qualification the role needs.</t>
      </text>
    </comment>
    <comment ref="T6" authorId="0" shapeId="0">
      <text>
        <t>'The score decided the level', or the rule that held or moved it · R4–R10; Framework &amp; Model Master.</t>
      </text>
    </comment>
    <comment ref="U6" authorId="0" shapeId="0">
      <text>
        <t>Close call, near a gate, input needed, or a protected move down.</t>
      </text>
    </comment>
    <comment ref="V6" authorId="0" shapeId="0">
      <text>
        <t>High / Medium / Low: how much evidence stands behind the placement.</t>
      </text>
    </comment>
  </commentList>
</comments>
</file>

<file path=xl/comments/comment2.xml><?xml version="1.0" encoding="utf-8"?>
<comments xmlns="http://schemas.openxmlformats.org/spreadsheetml/2006/main">
  <authors>
    <author>IRIS HR</author>
  </authors>
  <commentList>
    <comment ref="B16" authorId="0" shapeId="0">
      <text>
        <t>Business line: CARBON, iFile, iDEAL, Datatech, Consume or Corporate.</t>
      </text>
    </comment>
    <comment ref="C16" authorId="0" shapeId="0">
      <text>
        <t>Department in the Employee Master.</t>
      </text>
    </comment>
  </commentList>
</comments>
</file>

<file path=xl/comments/comment3.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From the Employee Master reporting line.</t>
      </text>
    </comment>
    <comment ref="H6" authorId="0" shapeId="0">
      <text>
        <t>Title held today · Employee Master.</t>
      </text>
    </comment>
    <comment ref="I6" authorId="0" shapeId="0">
      <text>
        <t>New title: level marker + role noun · title rules N1–N5.</t>
      </text>
    </comment>
    <comment ref="J6" authorId="0" shapeId="0">
      <text>
        <t>The discipline, the same across businesses.</t>
      </text>
    </comment>
    <comment ref="L6" authorId="0" shapeId="0">
      <text>
        <t>Level in the current structure, or 'Not in current mapping files'.</t>
      </text>
    </comment>
    <comment ref="M6" authorId="0" shapeId="0">
      <text>
        <t>Level on the new ladder · A1–E2, B+ / C+ Player-Coach steps, X1–X3 consultants after the rules.</t>
      </text>
    </comment>
    <comment ref="N6" authorId="0" shapeId="0">
      <text>
        <t>The generic title of the level on the person's track.</t>
      </text>
    </comment>
    <comment ref="O6" authorId="0" shapeId="0">
      <text>
        <t>A practitioner · B specialist / manager · C principal / head · D business leadership · E enterprise leadership.</t>
      </text>
    </comment>
    <comment ref="P6" authorId="0" shapeId="0">
      <text>
        <t>Individual Contributor, POD Lead, People Manager, Player-Coach or Consultant.</t>
      </text>
    </comment>
    <comment ref="Q6" authorId="0" shapeId="0">
      <text>
        <t>Up, same, down · pay and title protected for one cycle or newly mapped.</t>
      </text>
    </comment>
    <comment ref="R6" authorId="0" shapeId="0">
      <text>
        <t>What the role does, its key responsibilities, deliverables, decision rights, skills, tools and the competencies it requires — from the role catalogue: catalogue text plus counted themes from role-holders' survey answers · only where 3+ answered, never one person's words.</t>
      </text>
    </comment>
    <comment ref="AS6" authorId="0" shapeId="0">
      <text>
        <t>The score rounded to the nearest level ·.5 rounds up, before the rules.</t>
      </text>
    </comment>
    <comment ref="AT6" authorId="0" shapeId="0">
      <text>
        <t>The base weights for the band and track, and the tilt for the type of work.</t>
      </text>
    </comment>
    <comment ref="AU6" authorId="0" shapeId="0">
      <text>
        <t>Each rating × weight = points; the points add up to the score.</t>
      </text>
    </comment>
    <comment ref="BF6" authorId="0" shapeId="0">
      <text>
        <t>High / Medium / Low: how much evidence stands behind the placement.</t>
      </text>
    </comment>
    <comment ref="BG6" authorId="0" shapeId="0">
      <text>
        <t>Facts the business head or HR must confirm before sign-off.</t>
      </text>
    </comment>
    <comment ref="BN6" authorId="0" shapeId="0">
      <text>
        <t>Agree / Change / Discuss — the manager's view of the placement.</t>
      </text>
    </comment>
    <comment ref="BP6" authorId="0" shapeId="0">
      <text>
        <t>Approved / Changed / On hold.</t>
      </text>
    </comment>
    <comment ref="BQ6" authorId="0" shapeId="0">
      <text>
        <t>The level after calibration; enter only when it differs from FINAL LEVEL or once approved.</t>
      </text>
    </comment>
  </commentList>
</comments>
</file>

<file path=xl/comments/comment4.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Level in the current structure, or 'Not in current mapping files'.</t>
      </text>
    </comment>
    <comment ref="G6" authorId="0" shapeId="0">
      <text>
        <t>Level on the new ladder · A1–E2, B+ / C+ Player-Coach steps, X1–X3 consultants after the rules.</t>
      </text>
    </comment>
    <comment ref="H6" authorId="0" shapeId="0">
      <text>
        <t>Up, same, down · pay and title protected for one cycle or newly mapped.</t>
      </text>
    </comment>
    <comment ref="I6" authorId="0" shapeId="0">
      <text>
        <t>The discipline, the same across businesses.</t>
      </text>
    </comment>
    <comment ref="AK6" authorId="0" shapeId="0">
      <text>
        <t>Department in the Employee Master.</t>
      </text>
    </comment>
    <comment ref="AR6" authorId="0" shapeId="0">
      <text>
        <t>Open → In discussion → Agreed / Changed / Escalated → Closed.</t>
      </text>
    </comment>
  </commentList>
</comments>
</file>

<file path=xl/comments/comment5.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Level in the current structure, or 'Not in current mapping files'.</t>
      </text>
    </comment>
    <comment ref="G6" authorId="0" shapeId="0">
      <text>
        <t>Level on the new ladder · A1–E2, B+ / C+ Player-Coach steps, X1–X3 consultants after the rules.</t>
      </text>
    </comment>
    <comment ref="H6" authorId="0" shapeId="0">
      <text>
        <t>Up, same, down · pay and title protected for one cycle or newly mapped.</t>
      </text>
    </comment>
    <comment ref="I6" authorId="0" shapeId="0">
      <text>
        <t>Individual Contributor, POD Lead, People Manager, Player-Coach or Consultant.</t>
      </text>
    </comment>
  </commentList>
</comments>
</file>

<file path=xl/comments/comment6.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3</col>
      <colOff>0</colOff>
      <row>184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30</row>
      <rowOff>0</rowOff>
    </from>
    <ext cx="396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_1a__Placements" displayName="T_1a__Placements" ref="A6:V224" headerRowCount="1">
  <autoFilter ref="A6:V224"/>
  <tableColumns count="22">
    <tableColumn id="1" name="Emp ID"/>
    <tableColumn id="2" name="Employee name"/>
    <tableColumn id="3" name="Business"/>
    <tableColumn id="4" name="Department"/>
    <tableColumn id="5" name="Job family"/>
    <tableColumn id="6" name="Sub-family"/>
    <tableColumn id="7" name="Current designation"/>
    <tableColumn id="8" name="Final designation"/>
    <tableColumn id="9" name="Current level"/>
    <tableColumn id="10" name="FINAL LEVEL"/>
    <tableColumn id="11" name="Track"/>
    <tableColumn id="12" name="Change"/>
    <tableColumn id="13" name="Score"/>
    <tableColumn id="14" name="Complexity"/>
    <tableColumn id="15" name="Autonomy"/>
    <tableColumn id="16" name="Accountability"/>
    <tableColumn id="17" name="Leadership"/>
    <tableColumn id="18" name="Exp &amp; Qual"/>
    <tableColumn id="19" name="Bus. Impact"/>
    <tableColumn id="20" name="What set the level"/>
    <tableColumn id="21" name="Flags"/>
    <tableColumn id="22" name="Confidence"/>
  </tableColumns>
  <tableStyleInfo name="TableStyleLight1" showRowStripes="1" showColumnStripes="0"/>
</table>
</file>

<file path=xl/tables/table2.xml><?xml version="1.0" encoding="utf-8"?>
<table xmlns="http://schemas.openxmlformats.org/spreadsheetml/2006/main" id="2" name="T_1d__Weightage_Matrix" displayName="T_1d__Weightage_Matrix" ref="A16:T40" headerRowCount="1">
  <autoFilter ref="A16:T40"/>
  <tableColumns count="20">
    <tableColumn id="1" name="Weight row"/>
    <tableColumn id="2" name="Business"/>
    <tableColumn id="3" name="Department"/>
    <tableColumn id="4" name="Role group"/>
    <tableColumn id="5" name="People"/>
    <tableColumn id="6" name="Main type of work"/>
    <tableColumn id="7" name="How hard %"/>
    <tableColumn id="8" name="Decides alone %"/>
    <tableColumn id="9" name="Answers for %"/>
    <tableColumn id="10" name="Leads %"/>
    <tableColumn id="11" name="Experience %"/>
    <tableColumn id="12" name="Business impact %"/>
    <tableColumn id="13" name="Entered total"/>
    <tableColumn id="14" name="Used · How hard"/>
    <tableColumn id="15" name="Used · Decides alone"/>
    <tableColumn id="16" name="Used · Answers for"/>
    <tableColumn id="17" name="Used · Leads"/>
    <tableColumn id="18" name="Used · Experience"/>
    <tableColumn id="19" name="Used · Business impact"/>
    <tableColumn id="20" name="Why changed · leader"/>
  </tableColumns>
  <tableStyleInfo name="TableStyleLight1" showRowStripes="1" showColumnStripes="0"/>
</table>
</file>

<file path=xl/tables/table3.xml><?xml version="1.0" encoding="utf-8"?>
<table xmlns="http://schemas.openxmlformats.org/spreadsheetml/2006/main" id="3" name="T_2__Talent_Mapping" displayName="T_2__Talent_Mapping" ref="A6:BV224" headerRowCount="1">
  <autoFilter ref="A6:BV224"/>
  <tableColumns count="74">
    <tableColumn id="1" name="Emp ID"/>
    <tableColumn id="2" name="Employee name"/>
    <tableColumn id="3" name="Department"/>
    <tableColumn id="4" name="Reporting manager"/>
    <tableColumn id="5" name="Total exp. · yrs"/>
    <tableColumn id="6" name="Exp. at IRIS · yrs"/>
    <tableColumn id="7" name="Qualification"/>
    <tableColumn id="8" name="Current designation"/>
    <tableColumn id="9" name="Final designation"/>
    <tableColumn id="10" name="Job family"/>
    <tableColumn id="11" name="Sub-family · what they do"/>
    <tableColumn id="12" name="Current level"/>
    <tableColumn id="13" name="FINAL LEVEL"/>
    <tableColumn id="14" name="Level title"/>
    <tableColumn id="15" name="Band"/>
    <tableColumn id="16" name="Track"/>
    <tableColumn id="17" name="Change vs current"/>
    <tableColumn id="18" name="Role profile — what they do, responsibilities &amp; competencies required"/>
    <tableColumn id="19" name="Business impact — from survey and data"/>
    <tableColumn id="20" name="Business impact — from manager / head · to complete"/>
    <tableColumn id="21" name="Replacement — what they do · simple"/>
    <tableColumn id="22" name="Hire equivalent · external market"/>
    <tableColumn id="23" name="Competencies &amp; skill level to hire for"/>
    <tableColumn id="24" name="Interview questions for the perfect fit"/>
    <tableColumn id="25" name="Weight row — Weightage Matrix"/>
    <tableColumn id="26" name="Complexity rating"/>
    <tableColumn id="27" name="Complexity weight"/>
    <tableColumn id="28" name="Complexity points"/>
    <tableColumn id="29" name="Autonomy rating"/>
    <tableColumn id="30" name="Autonomy weight"/>
    <tableColumn id="31" name="Autonomy points"/>
    <tableColumn id="32" name="Accountab. rating"/>
    <tableColumn id="33" name="Accountab. weight"/>
    <tableColumn id="34" name="Accountab. points"/>
    <tableColumn id="35" name="Leadership rating"/>
    <tableColumn id="36" name="Leadership weight"/>
    <tableColumn id="37" name="Leadership points"/>
    <tableColumn id="38" name="Exp + Qual rating"/>
    <tableColumn id="39" name="Exp + Qual weight"/>
    <tableColumn id="40" name="Exp + Qual points"/>
    <tableColumn id="41" name="Bus. Impact rating"/>
    <tableColumn id="42" name="Bus. Impact weight"/>
    <tableColumn id="43" name="Bus. Impact points"/>
    <tableColumn id="44" name="WEIGHTED SCORE = Σ points"/>
    <tableColumn id="45" name="Level the score indicates"/>
    <tableColumn id="46" name="Why these weights"/>
    <tableColumn id="47" name="Calculation"/>
    <tableColumn id="48" name="Gates, limits &amp; Player-Coach transition steps applied — with the numbers"/>
    <tableColumn id="49" name="Complexity &amp; Expertise — justification"/>
    <tableColumn id="50" name="Autonomy &amp; Decision — justification"/>
    <tableColumn id="51" name="Accountability &amp; Impact — justification"/>
    <tableColumn id="52" name="Leadership &amp; Strategy — justification"/>
    <tableColumn id="53" name="Experience &amp; Qualification — justification"/>
    <tableColumn id="54" name="Business Impact — justification"/>
    <tableColumn id="55" name="ADDITIONAL INPUTS NEEDED — what, and who provides it"/>
    <tableColumn id="56" name="Data used for this person"/>
    <tableColumn id="57" name="Market standard for this role and level"/>
    <tableColumn id="58" name="Confidence"/>
    <tableColumn id="59" name="Points to confirm"/>
    <tableColumn id="60" name="Player-Coach / calibration flag"/>
    <tableColumn id="61" name="Current fixed pay · annual CTC"/>
    <tableColumn id="62" name="Proposed range — minimum"/>
    <tableColumn id="63" name="Proposed range — midpoint"/>
    <tableColumn id="64" name="Proposed range — maximum"/>
    <tableColumn id="65" name="Compa-ratio"/>
    <tableColumn id="66" name="Manager validation"/>
    <tableColumn id="67" name="Manager comment / proposed change"/>
    <tableColumn id="68" name="HR decision"/>
    <tableColumn id="69" name="Approved level"/>
    <tableColumn id="70" name="Approved designation"/>
    <tableColumn id="71" name="Pay / title protection · Y/N"/>
    <tableColumn id="72" name="Reviewer"/>
    <tableColumn id="73" name="Decision date"/>
    <tableColumn id="74" name="Bus. Impact — model start"/>
  </tableColumns>
  <tableStyleInfo name="TableStyleLight1" showRowStripes="1" showColumnStripes="0"/>
</table>
</file>

<file path=xl/tables/table4.xml><?xml version="1.0" encoding="utf-8"?>
<table xmlns="http://schemas.openxmlformats.org/spreadsheetml/2006/main" id="4" name="T_3__Raw_Data___Market_Standards" displayName="T_3__Raw_Data___Market_Standards" ref="A6:CK224" headerRowCount="1">
  <autoFilter ref="A6:CK224"/>
  <tableColumns count="89">
    <tableColumn id="1" name="Emp ID"/>
    <tableColumn id="2" name="Employee name"/>
    <tableColumn id="3" name="Department"/>
    <tableColumn id="4" name="Current designation"/>
    <tableColumn id="5" name="Final designation"/>
    <tableColumn id="6" name="Current level"/>
    <tableColumn id="7" name="FINAL LEVEL"/>
    <tableColumn id="8" name="Change vs current"/>
    <tableColumn id="9" name="Job family"/>
    <tableColumn id="10" name="Sub-family"/>
    <tableColumn id="11" name="ADDITIONAL INPUTS NEEDED — what, and who provides it"/>
    <tableColumn id="12" name="Survey questions answered · of 20"/>
    <tableColumn id="13" name="Radford / Mercer code"/>
    <tableColumn id="14" name="Pave level"/>
    <tableColumn id="15" name="SFIA 9"/>
    <tableColumn id="16" name="IRIS experience guide"/>
    <tableColumn id="17" name="Market experience · Accenture · Infosys"/>
    <tableColumn id="18" name="Typical market title based on competitor/market benchmark"/>
    <tableColumn id="19" name="Competitors, regtech &amp; SaaS leaders"/>
    <tableColumn id="20" name="Professional standard"/>
    <tableColumn id="21" name="Required capability · Core · Future · Functional · Leadership"/>
    <tableColumn id="22" name="Sr No"/>
    <tableColumn id="23" name="Emp Id · 2"/>
    <tableColumn id="24" name="Employee Category"/>
    <tableColumn id="25" name="Employee Status"/>
    <tableColumn id="26" name="Employee Name · 2"/>
    <tableColumn id="27" name="DoJ"/>
    <tableColumn id="28" name="Designation"/>
    <tableColumn id="29" name="Highest Qualifications"/>
    <tableColumn id="30" name="Reporting Manager"/>
    <tableColumn id="31" name="N levels"/>
    <tableColumn id="32" name="Manager or Individual Contributor"/>
    <tableColumn id="33" name="EXP Outside IRIS"/>
    <tableColumn id="34" name="EXP Current IRIS"/>
    <tableColumn id="35" name="Business Line"/>
    <tableColumn id="36" name="Product/Others"/>
    <tableColumn id="37" name="Department · 2"/>
    <tableColumn id="38" name="Sub Functional Categorization"/>
    <tableColumn id="39" name="Core Development"/>
    <tableColumn id="40" name="Functional Categorization"/>
    <tableColumn id="41" name="Skill Sets"/>
    <tableColumn id="42" name="Technical/Non-technical"/>
    <tableColumn id="43" name="Total Question Answered"/>
    <tableColumn id="44" name="Status"/>
    <tableColumn id="45" name="[Talent Mapping · iFile / iDEAL / DataTech / Database Content] Rating Manager"/>
    <tableColumn id="46" name="[Talent Mapping · iFile / iDEAL / DataTech / Database Content] Emp Id"/>
    <tableColumn id="47" name="[Talent Mapping · iFile / iDEAL / DataTech / Database Content] Employee Category"/>
    <tableColumn id="48" name="[Talent Mapping · iFile / iDEAL / DataTech / Database Content] Employee Status"/>
    <tableColumn id="49" name="[Talent Mapping · iFile / iDEAL / DataTech / Database Content] Employee Name"/>
    <tableColumn id="50" name="[Talent Mapping · iFile / iDEAL / DataTech / Database Content] DoJ"/>
    <tableColumn id="51" name="[Talent Mapping · iFile / iDEAL / DataTech / Database Content] Designation"/>
    <tableColumn id="52" name="[Talent Mapping · iFile / iDEAL / DataTech / Database Content] Role Family"/>
    <tableColumn id="53" name="[Talent Mapping · iFile / iDEAL / DataTech / Database Content] Sub-Family"/>
    <tableColumn id="54" name="[Talent Mapping · iFile / iDEAL / DataTech / Database Content] Job Title"/>
    <tableColumn id="55" name="[Talent Mapping · iFile / iDEAL / DataTech / Database Content] Career Level"/>
    <tableColumn id="56" name="[Talent Mapping · iFile / iDEAL / DataTech / Database Content] Highest Qualifications"/>
    <tableColumn id="57" name="[Talent Mapping · iFile / iDEAL / DataTech / Database Content] Reporting Manager"/>
    <tableColumn id="58" name="[Talent Mapping · iFile / iDEAL / DataTech / Database Content] N levels"/>
    <tableColumn id="59" name="[Talent Mapping · iFile / iDEAL / DataTech / Database Content] Manager or Individual Contributor"/>
    <tableColumn id="60" name="[Talent Mapping · iFile / iDEAL / DataTech / Database Content] EXP Outside IRIS"/>
    <tableColumn id="61" name="[Talent Mapping · iFile / iDEAL / DataTech / Database Content] EXP Current IRIS"/>
    <tableColumn id="62" name="[Talent Mapping · iFile / iDEAL / DataTech / Database Content] Total Experience"/>
    <tableColumn id="63" name="[Talent Mapping · iFile / iDEAL / DataTech / Database Content] Avg Exp in IRIS"/>
    <tableColumn id="64" name="[Talent Mapping · iFile / iDEAL / DataTech / Database Content] Business Line"/>
    <tableColumn id="65" name="[Talent Mapping · iFile / iDEAL / DataTech / Database Content] Product/Others"/>
    <tableColumn id="66" name="[Talent Mapping · iFile / iDEAL / DataTech / Database Content] Department"/>
    <tableColumn id="67" name="[Talent Mapping · iFile / iDEAL / DataTech / Database Content] Sub Functional Categorization"/>
    <tableColumn id="68" name="[Talent Mapping · iFile / iDEAL / DataTech / Database Content] Core Development"/>
    <tableColumn id="69" name="[Talent Mapping · iFile / iDEAL / DataTech / Database Content] Functional Categorization"/>
    <tableColumn id="70" name="[Talent Mapping · iFile / iDEAL / DataTech / Database Content] Skill Sets"/>
    <tableColumn id="71" name="[Talent Mapping · iFile / iDEAL / DataTech / Database Content] Technical/Non-technical"/>
    <tableColumn id="72" name="[Talent Mapping · iFile / iDEAL / DataTech / Database Content] Location"/>
    <tableColumn id="73" name="[Talent Mapping · iFile / iDEAL / DataTech / Database Content] Annual KRAs · objective Measurable Minimum 5 - Self"/>
    <tableColumn id="74" name="[Talent Mapping · iFile / iDEAL / DataTech / Database Content] Annual KRAs · objective Measurable Minimum 5 - set by Manager"/>
    <tableColumn id="75" name="[Talent Mapping · iFile / iDEAL / DataTech / Database Content] Quarterly KRAs"/>
    <tableColumn id="76" name="[Talent Mapping · iFile / iDEAL / DataTech / Database Content] Tentative Rating for Q1 · Scale 1-5"/>
    <tableColumn id="77" name="[Talent Mapping · iFile / iDEAL / DataTech / Database Content] Last Performance Discussion date"/>
    <tableColumn id="78" name="[Talent Mapping · iFile / iDEAL / DataTech / Database Content] Correct Designation"/>
    <tableColumn id="79" name="[Talent Mapping · iFile / iDEAL / DataTech / Database Content] Is a structural Change needed for better future"/>
    <tableColumn id="80" name="[Talent Mapping · iFile / iDEAL / DataTech / Database Content] Quarterly Performance Rating"/>
    <tableColumn id="81" name="[Talent Mapping · iFile / iDEAL / DataTech / Database Content] Potential Rating · High/Med/Low"/>
    <tableColumn id="82" name="[Talent Mapping · iFile / iDEAL / DataTech / Database Content] 9-Box Placement"/>
    <tableColumn id="83" name="[Talent Mapping · iFile / iDEAL / DataTech / Database Content] Ready for Promotion"/>
    <tableColumn id="84" name="[Talent Mapping · iFile / iDEAL / DataTech / Database Content] Fast Tracker · Y/N"/>
    <tableColumn id="85" name="[Talent Mapping · iFile / iDEAL / DataTech / Database Content] Critical Role · Y/N"/>
    <tableColumn id="86" name="[Talent Mapping · iFile / iDEAL / DataTech / Database Content] Name of Successor Identified"/>
    <tableColumn id="87" name="[Talent Mapping · iFile / iDEAL / DataTech / Database Content] Training Needs identified for current Role"/>
    <tableColumn id="88" name="[Talent Mapping · iFile / iDEAL / DataTech / Database Content] Training Needs identified if · If promotion Ready"/>
    <tableColumn id="89" name="[Talent Mapping · iFile / iDEAL / DataTech / Database Content] Projects and Products"/>
  </tableColumns>
  <tableStyleInfo name="TableStyleLight1" showRowStripes="1" showColumnStripes="0"/>
</table>
</file>

<file path=xl/tables/table5.xml><?xml version="1.0" encoding="utf-8"?>
<table xmlns="http://schemas.openxmlformats.org/spreadsheetml/2006/main" id="5" name="T_8__Talent__Learning___Mobility" displayName="T_8__Talent__Learning___Mobility" ref="A6:AJ224" headerRowCount="1">
  <autoFilter ref="A6:AJ224"/>
  <tableColumns count="36">
    <tableColumn id="1" name="Emp ID"/>
    <tableColumn id="2" name="Employee name"/>
    <tableColumn id="3" name="Department"/>
    <tableColumn id="4" name="Current designation"/>
    <tableColumn id="5" name="Final designation"/>
    <tableColumn id="6" name="Current level"/>
    <tableColumn id="7" name="FINAL LEVEL"/>
    <tableColumn id="8" name="Change vs current"/>
    <tableColumn id="9" name="Track"/>
    <tableColumn id="10" name="Latest rating"/>
    <tableColumn id="11" name="Potential"/>
    <tableColumn id="12" name="9-box"/>
    <tableColumn id="13" name="Readiness"/>
    <tableColumn id="14" name="Top performer"/>
    <tableColumn id="15" name="Critical role · Y/N"/>
    <tableColumn id="16" name="Successor named"/>
    <tableColumn id="17" name="Competency index %"/>
    <tableColumn id="18" name="Fit"/>
    <tableColumn id="19" name="Core %"/>
    <tableColumn id="20" name="Future-ready %"/>
    <tableColumn id="21" name="Functional %"/>
    <tableColumn id="22" name="Leadership %"/>
    <tableColumn id="23" name="Top gaps"/>
    <tableColumn id="24" name="Readiness for next level"/>
    <tableColumn id="25" name="Ratings by competency · rating / required"/>
    <tableColumn id="26" name="Self-identified — topics · survey; not quoted"/>
    <tableColumn id="27" name="Manager-identified"/>
    <tableColumn id="28" name="Role-based priorities"/>
    <tableColumn id="29" name="To move to the next role — topics · survey; not quoted"/>
    <tableColumn id="30" name="Training for next role"/>
    <tableColumn id="31" name="Lateral move options"/>
    <tableColumn id="32" name="Duplication — same business"/>
    <tableColumn id="33" name="Alternate talent pool — other businesses"/>
    <tableColumn id="34" name="Direct reports"/>
    <tableColumn id="35" name="Span status"/>
    <tableColumn id="36" name="Span action"/>
  </tableColumns>
  <tableStyleInfo name="TableStyleLight1" showRowStripes="1" showColumnStripes="0"/>
</table>
</file>

<file path=xl/tables/table6.xml><?xml version="1.0" encoding="utf-8"?>
<table xmlns="http://schemas.openxmlformats.org/spreadsheetml/2006/main" id="6" name="T_12__Org_Health_6" displayName="T_12__Org_Health_6" ref="A6:G30" headerRowCount="1">
  <autoFilter ref="A6:G30"/>
  <tableColumns count="7">
    <tableColumn id="1" name="Manager"/>
    <tableColumn id="2" name="Business"/>
    <tableColumn id="3" name="Department"/>
    <tableColumn id="4" name="Level"/>
    <tableColumn id="5" name="Direct reports"/>
    <tableColumn id="6" name="Layer"/>
    <tableColumn id="7" name="What to look at"/>
  </tableColumns>
  <tableStyleInfo name="TableStyleLight1" showRowStripes="1" showColumnStripes="0"/>
</table>
</file>

<file path=xl/tables/table7.xml><?xml version="1.0" encoding="utf-8"?>
<table xmlns="http://schemas.openxmlformats.org/spreadsheetml/2006/main" id="7" name="T_12__Org_Health_37" displayName="T_12__Org_Health_37" ref="A37:G63" headerRowCount="1">
  <autoFilter ref="A37:G63"/>
  <tableColumns count="7">
    <tableColumn id="1" name="Sub-family · family"/>
    <tableColumn id="2" name="CARBON"/>
    <tableColumn id="3" name="iFile"/>
    <tableColumn id="4" name="iDEAL"/>
    <tableColumn id="5" name="Datatech"/>
    <tableColumn id="6" name="Consume"/>
    <tableColumn id="7" name="Corporate"/>
  </tableColumns>
  <tableStyleInfo name="TableStyleLight1" showRowStripes="1" showColumnStripes="0"/>
</table>
</file>

<file path=xl/tables/table8.xml><?xml version="1.0" encoding="utf-8"?>
<table xmlns="http://schemas.openxmlformats.org/spreadsheetml/2006/main" id="8" name="T_13__Weight_Sensitivity_40" displayName="T_13__Weight_Sensitivity_40" ref="A40:G66" headerRowCount="1">
  <autoFilter ref="A40:G66"/>
  <tableColumns count="7">
    <tableColumn id="1" name="Person"/>
    <tableColumn id="2" name="Business"/>
    <tableColumn id="3" name="Department"/>
    <tableColumn id="4" name="Level"/>
    <tableColumn id="5" name="Score"/>
    <tableColumn id="6" name="Tests that move it"/>
    <tableColumn id="7" name="Final designation"/>
  </tableColumns>
  <tableStyleInfo name="TableStyleLight1" showRowStripes="1" showColumnStripes="0"/>
</table>
</file>

<file path=xl/tables/table9.xml><?xml version="1.0" encoding="utf-8"?>
<table xmlns="http://schemas.openxmlformats.org/spreadsheetml/2006/main" id="9" name="T_14__A3_Deep_Dive_6" displayName="T_14__A3_Deep_Dive_6" ref="A6:H104" headerRowCount="1">
  <autoFilter ref="A6:H104"/>
  <tableColumns count="8">
    <tableColumn id="1" name="Person"/>
    <tableColumn id="2" name="Business"/>
    <tableColumn id="3" name="Department"/>
    <tableColumn id="4" name="Designation"/>
    <tableColumn id="5" name="Total exp. · yrs"/>
    <tableColumn id="6" name="Score"/>
    <tableColumn id="7" name="Gap to B1"/>
    <tableColumn id="8" name="Group"/>
  </tableColumns>
  <tableStyleInfo name="TableStyleLight1" showRowStripes="1" showColumnStripes="0"/>
</table>
</file>

<file path=xl/tables/table10.xml><?xml version="1.0" encoding="utf-8"?>
<table xmlns="http://schemas.openxmlformats.org/spreadsheetml/2006/main" id="10" name="T_15__Succession_5" displayName="T_15__Succession_5" ref="A5:H11" headerRowCount="1">
  <autoFilter ref="A5:H11"/>
  <tableColumns count="8">
    <tableColumn id="1" name="Role holder"/>
    <tableColumn id="2" name="Business"/>
    <tableColumn id="3" name="Role"/>
    <tableColumn id="4" name="Level"/>
    <tableColumn id="5" name="Cover"/>
    <tableColumn id="6" name="Ready now"/>
    <tableColumn id="7" name="Ready in 6–12 months"/>
    <tableColumn id="8" name="High potential"/>
  </tableColumns>
  <tableStyleInfo name="TableStyleLight1" showRowStripes="1" showColumnStripes="0"/>
</table>
</file>

<file path=xl/tables/table11.xml><?xml version="1.0" encoding="utf-8"?>
<table xmlns="http://schemas.openxmlformats.org/spreadsheetml/2006/main" id="11" name="T_15a__Critical_Roles_at_Risk_5" displayName="T_15a__Critical_Roles_at_Risk_5" ref="A5:L47" headerRowCount="1">
  <autoFilter ref="A5:L47"/>
  <tableColumns count="12">
    <tableColumn id="1" name="Person"/>
    <tableColumn id="2" name="Emp ID"/>
    <tableColumn id="3" name="Business"/>
    <tableColumn id="4" name="Department"/>
    <tableColumn id="5" name="Role"/>
    <tableColumn id="6" name="Level"/>
    <tableColumn id="7" name="Critical role"/>
    <tableColumn id="8" name="Only this person"/>
    <tableColumn id="9" name="Successor named"/>
    <tableColumn id="10" name="Risk"/>
    <tableColumn id="11" name="Possible cover · same sub-family"/>
    <tableColumn id="12" name="Action"/>
  </tableColumns>
  <tableStyleInfo name="TableStyleLight1" showRowStripes="1" showColumnStripes="0"/>
</table>
</file>

<file path=xl/tables/table12.xml><?xml version="1.0" encoding="utf-8"?>
<table xmlns="http://schemas.openxmlformats.org/spreadsheetml/2006/main" id="12" name="T_16__Role_Definitions_6" displayName="T_16__Role_Definitions_6" ref="A6:F20" headerRowCount="1">
  <autoFilter ref="A6:F20"/>
  <tableColumns count="6">
    <tableColumn id="1" name="Job family"/>
    <tableColumn id="2" name="Sub-family"/>
    <tableColumn id="3" name="Level"/>
    <tableColumn id="4" name="Track"/>
    <tableColumn id="5" name="People"/>
    <tableColumn id="6" name="Titles in use"/>
  </tableColumns>
  <tableStyleInfo name="TableStyleLight1" showRowStripes="1" showColumnStripes="0"/>
</table>
</file>

<file path=xl/tables/table13.xml><?xml version="1.0" encoding="utf-8"?>
<table xmlns="http://schemas.openxmlformats.org/spreadsheetml/2006/main" id="13" name="T_16__Role_Definitions_23" displayName="T_16__Role_Definitions_23" ref="A23:F36" headerRowCount="1">
  <autoFilter ref="A23:F36"/>
  <tableColumns count="6">
    <tableColumn id="1" name="Job family"/>
    <tableColumn id="2" name="Sub-family"/>
    <tableColumn id="3" name="Level"/>
    <tableColumn id="4" name="Track"/>
    <tableColumn id="5" name="Roles"/>
    <tableColumn id="6" name="Where · business · department · title · people"/>
  </tableColumns>
  <tableStyleInfo name="TableStyleLight1" showRowStripes="1" showColumnStripes="0"/>
</table>
</file>

<file path=xl/tables/table14.xml><?xml version="1.0" encoding="utf-8"?>
<table xmlns="http://schemas.openxmlformats.org/spreadsheetml/2006/main" id="14" name="T_17__Data_Gaps_5" displayName="T_17__Data_Gaps_5" ref="A5:G34" headerRowCount="1">
  <autoFilter ref="A5:G34"/>
  <tableColumns count="7">
    <tableColumn id="1" name="Emp ID"/>
    <tableColumn id="2" name="Person"/>
    <tableColumn id="3" name="Business"/>
    <tableColumn id="4" name="Department"/>
    <tableColumn id="5" name="Level"/>
    <tableColumn id="6" name="What is missing"/>
    <tableColumn id="7" name="Who supplies it"/>
  </tableColumns>
  <tableStyleInfo name="TableStyleLight1" showRowStripes="1" showColumnStripes="0"/>
</table>
</file>

<file path=xl/tables/table15.xml><?xml version="1.0" encoding="utf-8"?>
<table xmlns="http://schemas.openxmlformats.org/spreadsheetml/2006/main" id="15" name="T_18__Career_Ladder" displayName="T_18__Career_Ladder" ref="A6:P99" headerRowCount="1">
  <autoFilter ref="A6:P99"/>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iFile · same work in other departments"/>
    <tableColumn id="16" name="Overlap across IRIS · same work in other products"/>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ents'!A1" TargetMode="External" Id="rId1"/></Relationships>
</file>

<file path=xl/worksheets/_rels/sheet2.xml.rels><Relationships xmlns="http://schemas.openxmlformats.org/package/2006/relationships"><Relationship Type="http://schemas.openxmlformats.org/officeDocument/2006/relationships/hyperlink" Target="#'Start &#8212; How It Works'!A1" TargetMode="External" Id="rId1"/><Relationship Type="http://schemas.openxmlformats.org/officeDocument/2006/relationships/hyperlink" Target="#'1. Overview'!A1" TargetMode="External" Id="rId2"/><Relationship Type="http://schemas.openxmlformats.org/officeDocument/2006/relationships/hyperlink" Target="#'1a. Placements'!A1" TargetMode="External" Id="rId3"/><Relationship Type="http://schemas.openxmlformats.org/officeDocument/2006/relationships/hyperlink" Target="#'1b. Person Card'!A1" TargetMode="External" Id="rId4"/><Relationship Type="http://schemas.openxmlformats.org/officeDocument/2006/relationships/hyperlink" Target="#'1d. Weightage Matrix'!A1" TargetMode="External" Id="rId5"/><Relationship Type="http://schemas.openxmlformats.org/officeDocument/2006/relationships/hyperlink" Target="#'1e. Weight Benchmark'!A1" TargetMode="External" Id="rId6"/><Relationship Type="http://schemas.openxmlformats.org/officeDocument/2006/relationships/hyperlink" Target="#'2. Talent Mapping'!A1" TargetMode="External" Id="rId7"/><Relationship Type="http://schemas.openxmlformats.org/officeDocument/2006/relationships/hyperlink" Target="#'3. Raw Data &amp; Market Standards'!A1" TargetMode="External" Id="rId8"/><Relationship Type="http://schemas.openxmlformats.org/officeDocument/2006/relationships/hyperlink" Target="#'4. Role Competency Framework'!A1" TargetMode="External" Id="rId9"/><Relationship Type="http://schemas.openxmlformats.org/officeDocument/2006/relationships/hyperlink" Target="#'5. Capability Framework'!A1" TargetMode="External" Id="rId10"/><Relationship Type="http://schemas.openxmlformats.org/officeDocument/2006/relationships/hyperlink" Target="#'6. Role Catalogue'!A1" TargetMode="External" Id="rId11"/><Relationship Type="http://schemas.openxmlformats.org/officeDocument/2006/relationships/hyperlink" Target="#'7. Role Requirements'!A1" TargetMode="External" Id="rId12"/><Relationship Type="http://schemas.openxmlformats.org/officeDocument/2006/relationships/hyperlink" Target="#'8. Talent, Learning &amp; Mobility'!A1" TargetMode="External" Id="rId13"/><Relationship Type="http://schemas.openxmlformats.org/officeDocument/2006/relationships/hyperlink" Target="#'9. Calibration &amp; Decisions'!A1" TargetMode="External" Id="rId14"/><Relationship Type="http://schemas.openxmlformats.org/officeDocument/2006/relationships/hyperlink" Target="#'10. Framework &amp; Logic'!A1" TargetMode="External" Id="rId15"/><Relationship Type="http://schemas.openxmlformats.org/officeDocument/2006/relationships/hyperlink" Target="#'11. References &amp; Benchmarks'!A1" TargetMode="External" Id="rId16"/><Relationship Type="http://schemas.openxmlformats.org/officeDocument/2006/relationships/hyperlink" Target="#'12. Org Health'!A1" TargetMode="External" Id="rId17"/><Relationship Type="http://schemas.openxmlformats.org/officeDocument/2006/relationships/hyperlink" Target="#'13. Weight Sensitivity'!A1" TargetMode="External" Id="rId18"/><Relationship Type="http://schemas.openxmlformats.org/officeDocument/2006/relationships/hyperlink" Target="#'14. A3 Deep-Dive'!A1" TargetMode="External" Id="rId19"/><Relationship Type="http://schemas.openxmlformats.org/officeDocument/2006/relationships/hyperlink" Target="#'15. Succession'!A1" TargetMode="External" Id="rId20"/><Relationship Type="http://schemas.openxmlformats.org/officeDocument/2006/relationships/hyperlink" Target="#'15a. Critical Roles at Risk'!A1" TargetMode="External" Id="rId21"/><Relationship Type="http://schemas.openxmlformats.org/officeDocument/2006/relationships/hyperlink" Target="#'16. Role Definitions'!A1" TargetMode="External" Id="rId22"/><Relationship Type="http://schemas.openxmlformats.org/officeDocument/2006/relationships/hyperlink" Target="#'17. Data Gaps'!A1" TargetMode="External" Id="rId23"/><Relationship Type="http://schemas.openxmlformats.org/officeDocument/2006/relationships/hyperlink" Target="#'18. Career Ladder'!A1" TargetMode="External" Id="rId24"/></Relationships>
</file>

<file path=xl/worksheets/_rels/sheet3.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drawing" Target="/xl/drawings/drawing1.xml" Id="rId2"/></Relationships>
</file>

<file path=xl/worksheets/_rels/sheet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drawing" Target="/xl/drawings/drawing2.xml" Id="rId2"/></Relationships>
</file>

<file path=xl/worksheets/_rels/sheet6.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Contents'!A1" TargetMode="External" Id="rId1"/></Relationships>
</file>

<file path=xl/worksheets/_rels/sheet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3.xm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4.xml" Id="rId2"/><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hyperlink" Target="#'Contents'!A1" TargetMode="External" Id="rId1"/></Relationships>
</file>

<file path=xl/worksheets/_rels/sheet11.xml.rels><Relationships xmlns="http://schemas.openxmlformats.org/package/2006/relationships"><Relationship Type="http://schemas.openxmlformats.org/officeDocument/2006/relationships/hyperlink" Target="#'Contents'!A1" TargetMode="External" Id="rId1"/></Relationships>
</file>

<file path=xl/worksheets/_rels/sheet12.xml.rels><Relationships xmlns="http://schemas.openxmlformats.org/package/2006/relationships"><Relationship Type="http://schemas.openxmlformats.org/officeDocument/2006/relationships/hyperlink" Target="#'Contents'!A1" TargetMode="External" Id="rId1"/></Relationships>
</file>

<file path=xl/worksheets/_rels/sheet13.xml.rels><Relationships xmlns="http://schemas.openxmlformats.org/package/2006/relationships"><Relationship Type="http://schemas.openxmlformats.org/officeDocument/2006/relationships/hyperlink" Target="#'Contents'!A1" TargetMode="External" Id="rId1"/></Relationships>
</file>

<file path=xl/worksheets/_rels/sheet1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5.xm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5.xml.rels><Relationships xmlns="http://schemas.openxmlformats.org/package/2006/relationships"><Relationship Type="http://schemas.openxmlformats.org/officeDocument/2006/relationships/hyperlink" Target="#'Contents'!A1" TargetMode="External" Id="rId1"/></Relationships>
</file>

<file path=xl/worksheets/_rels/sheet16.xml.rels><Relationships xmlns="http://schemas.openxmlformats.org/package/2006/relationships"><Relationship Type="http://schemas.openxmlformats.org/officeDocument/2006/relationships/hyperlink" Target="#'Contents'!A1" TargetMode="External" Id="rId1"/></Relationships>
</file>

<file path=xl/worksheets/_rels/sheet17.xml.rels><Relationships xmlns="http://schemas.openxmlformats.org/package/2006/relationships"><Relationship Type="http://schemas.openxmlformats.org/officeDocument/2006/relationships/hyperlink" Target="#'Contents'!A1" TargetMode="External" Id="rId1"/></Relationships>
</file>

<file path=xl/worksheets/_rels/sheet1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6.xml" Id="rId2"/><Relationship Type="http://schemas.openxmlformats.org/officeDocument/2006/relationships/table" Target="/xl/tables/table7.xml" Id="rId3"/></Relationships>
</file>

<file path=xl/worksheets/_rels/sheet1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8.xml" Id="rId2"/></Relationships>
</file>

<file path=xl/worksheets/_rels/sheet20.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9.xml" Id="rId2"/></Relationships>
</file>

<file path=xl/worksheets/_rels/sheet21.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0.xml" Id="rId2"/></Relationships>
</file>

<file path=xl/worksheets/_rels/sheet22.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1.xml" Id="rId2"/></Relationships>
</file>

<file path=xl/worksheets/_rels/sheet23.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2.xml" Id="rId2"/><Relationship Type="http://schemas.openxmlformats.org/officeDocument/2006/relationships/table" Target="/xl/tables/table13.xml" Id="rId3"/></Relationships>
</file>

<file path=xl/worksheets/_rels/sheet2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4.xml" Id="rId2"/></Relationships>
</file>

<file path=xl/worksheets/_rels/sheet25.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5.xml" Id="rId2"/><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246" t="inlineStr">
        <is>
          <t>◂ Contents</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The full master for one product: every person, the reasoning, the role catalogue, insights and the career ladder.</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12" t="inlineStr">
        <is>
          <t>#</t>
        </is>
      </c>
      <c r="B6" s="12" t="inlineStr">
        <is>
          <t>Step</t>
        </is>
      </c>
      <c r="C6" s="12" t="inlineStr">
        <is>
          <t>What we did</t>
        </is>
      </c>
      <c r="D6" s="12" t="inlineStr">
        <is>
          <t>What came out of it</t>
        </is>
      </c>
    </row>
    <row r="7" ht="54" customHeight="1">
      <c r="A7" s="15" t="n">
        <v>1</v>
      </c>
      <c r="B7" s="16" t="inlineStr">
        <is>
          <t>Created a base framework</t>
        </is>
      </c>
      <c r="C7" s="16" t="inlineStr">
        <is>
          <t>Built IRIS's job architecture from established market methods — Aon Radford / Mercer career levels, Korn Ferry Hay factors, WTW banding and SFIA — with job families anchored to the ILO occupation standard.</t>
        </is>
      </c>
      <c r="D7" s="16" t="inlineStr">
        <is>
          <t>19 job families, 61 sub-families, a 12-level ladder plus two Player-Coach steps · B+, C+, six factors, individual-contributor and manager tracks</t>
        </is>
      </c>
    </row>
    <row r="8" ht="54" customHeight="1">
      <c r="A8" s="15" t="n">
        <v>2</v>
      </c>
      <c r="B8" s="16" t="inlineStr">
        <is>
          <t>Designed a survey around it</t>
        </is>
      </c>
      <c r="C8" s="16"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16" t="inlineStr">
        <is>
          <t>One evidence form for every role, so each rating can be traced to an answer</t>
        </is>
      </c>
    </row>
    <row r="9" ht="41" customHeight="1">
      <c r="A9" s="15" t="n">
        <v>3</v>
      </c>
      <c r="B9" s="16" t="inlineStr">
        <is>
          <t>Conducted 60–65 workshops</t>
        </is>
      </c>
      <c r="C9" s="16" t="inlineStr">
        <is>
          <t>Ran 60–65 workshops with teams across the six products and Corporate: explained the framework, walked through the questions and collected answers in the room.</t>
        </is>
      </c>
      <c r="D9" s="16" t="inlineStr">
        <is>
          <t>Survey responses from 520 people</t>
        </is>
      </c>
    </row>
    <row r="10" ht="41" customHeight="1">
      <c r="A10" s="15" t="n">
        <v>4</v>
      </c>
      <c r="B10" s="16" t="inlineStr">
        <is>
          <t>Gathered the data</t>
        </is>
      </c>
      <c r="C10" s="16" t="inlineStr">
        <is>
          <t>Combined the survey with the HRIS employee master, KRAs · self and manager-set, the managers' talent mapping · rating, potential, 9-box and the reporting lines.</t>
        </is>
      </c>
      <c r="D10" s="16" t="inlineStr">
        <is>
          <t>One record per person — 586 people; KRAs on file for 453</t>
        </is>
      </c>
    </row>
    <row r="11" ht="41" customHeight="1">
      <c r="A11" s="15" t="n">
        <v>5</v>
      </c>
      <c r="B11" s="16" t="inlineStr">
        <is>
          <t>Cleaned and protected it</t>
        </is>
      </c>
      <c r="C11" s="16" t="inlineStr">
        <is>
          <t>Matched responses to people · with consent where needed, removed personal data, and showed survey content only where three or more role-holders answered — never one person's words against a name.</t>
        </is>
      </c>
      <c r="D11" s="16" t="inlineStr">
        <is>
          <t>Privacy-safe evidence</t>
        </is>
      </c>
    </row>
    <row r="12" ht="28" customHeight="1">
      <c r="A12" s="15" t="n">
        <v>6</v>
      </c>
      <c r="B12" s="16" t="inlineStr">
        <is>
          <t>Mapped every role</t>
        </is>
      </c>
      <c r="C12" s="16" t="inlineStr">
        <is>
          <t>Placed each person in a job family, a sub-family · the work they actually do and a track.</t>
        </is>
      </c>
      <c r="D12" s="16" t="inlineStr">
        <is>
          <t>267 distinct employee roles; one IRIS-wide role catalogue</t>
        </is>
      </c>
    </row>
    <row r="13" ht="54" customHeight="1">
      <c r="A13" s="15" t="n">
        <v>7</v>
      </c>
      <c r="B13" s="16" t="inlineStr">
        <is>
          <t>Rated and scored</t>
        </is>
      </c>
      <c r="C13" s="16" t="inlineStr">
        <is>
          <t>Rated six factors — Complexity, Autonomy, Accountability, Leadership, Experience &amp; Qualification, Business Impact — on the ladder scale from the evidence; rating × weight = points; points add up to a score; the score points to a level.</t>
        </is>
      </c>
      <c r="D13" s="16" t="inlineStr">
        <is>
          <t>A score and an indicated level for 540 employees</t>
        </is>
      </c>
    </row>
    <row r="14" ht="41" customHeight="1">
      <c r="A14" s="15" t="n">
        <v>8</v>
      </c>
      <c r="B14" s="16" t="inlineStr">
        <is>
          <t>Applied the rules</t>
        </is>
      </c>
      <c r="C14" s="16" t="inlineStr">
        <is>
          <t>Gates, limits and Player-Coach steps where the evidence calls for them, and leadership decisions for the top bands — each one written down with its numbers.</t>
        </is>
      </c>
      <c r="D14" s="16" t="inlineStr">
        <is>
          <t>A final level and designation for everyone, every move explained</t>
        </is>
      </c>
    </row>
    <row r="15" ht="41" customHeight="1">
      <c r="A15" s="15" t="n">
        <v>9</v>
      </c>
      <c r="B15" s="16" t="inlineStr">
        <is>
          <t>Benchmarked to the market</t>
        </is>
      </c>
      <c r="C15" s="16" t="inlineStr">
        <is>
          <t>Matched every level to Aon Radford / Mercer codes and SFIA, and to competitor, regtech and SaaS ladders; every source re-read and corrected.</t>
        </is>
      </c>
      <c r="D15" s="16" t="inlineStr">
        <is>
          <t>A market code and a typical market title for every level</t>
        </is>
      </c>
    </row>
    <row r="16" ht="54" customHeight="1">
      <c r="A16" s="15" t="n">
        <v>10</v>
      </c>
      <c r="B16" s="16" t="inlineStr">
        <is>
          <t>Built the file set</t>
        </is>
      </c>
      <c r="C16" s="16" t="inlineStr">
        <is>
          <t>One build produces every file from the same data, so they always agree: the HR Super Master, product masters and simplified editions, the framework &amp; model master, the calibration panel pack, the ladder master and draft letters.</t>
        </is>
      </c>
      <c r="D16" s="16" t="inlineStr">
        <is>
          <t>Files by audience, rebuilt and re-checked in minutes</t>
        </is>
      </c>
    </row>
    <row r="17" ht="28" customHeight="1">
      <c r="A17" s="15" t="n">
        <v>11</v>
      </c>
      <c r="B17" s="16" t="inlineStr">
        <is>
          <t>Reviewed and corrected</t>
        </is>
      </c>
      <c r="C17" s="16" t="inlineStr">
        <is>
          <t>Business-head review, independent reviews, and 100+ automated checks on every build · placements, privacy, formulas, links, counts.</t>
        </is>
      </c>
      <c r="D17" s="16" t="inlineStr">
        <is>
          <t>Corrections fed back as validated inputs, never as hand edits</t>
        </is>
      </c>
    </row>
    <row r="18" ht="15" customHeight="1"/>
    <row r="19" ht="20" customHeight="1">
      <c r="A19" s="6" t="inlineStr">
        <is>
          <t>2. What we are doing now</t>
        </is>
      </c>
      <c r="B19" s="2" t="n"/>
      <c r="C19" s="2" t="n"/>
      <c r="D19" s="2" t="n"/>
    </row>
    <row r="20" ht="15" customHeight="1">
      <c r="A20" s="12" t="inlineStr">
        <is>
          <t>Now</t>
        </is>
      </c>
      <c r="B20" s="8" t="n"/>
      <c r="C20" s="12" t="inlineStr">
        <is>
          <t>What happens</t>
        </is>
      </c>
      <c r="D20" s="12" t="inlineStr">
        <is>
          <t>Who</t>
        </is>
      </c>
    </row>
    <row r="21" ht="28" customHeight="1">
      <c r="A21" s="13" t="inlineStr">
        <is>
          <t>Calibration</t>
        </is>
      </c>
      <c r="B21" s="14" t="n"/>
      <c r="C21" s="16" t="inlineStr">
        <is>
          <t>The panel rates anchor roles blind and compares them with the model; close calls and moves down are decided.</t>
        </is>
      </c>
      <c r="D21" s="16" t="inlineStr">
        <is>
          <t>Calibration panel</t>
        </is>
      </c>
    </row>
    <row r="22" ht="28" customHeight="1">
      <c r="A22" s="13" t="inlineStr">
        <is>
          <t>Decisions and data</t>
        </is>
      </c>
      <c r="B22" s="14" t="n"/>
      <c r="C22" s="16" t="inlineStr">
        <is>
          <t>Open decisions and critical data requests are worked in the HR Super Master's tracker.</t>
        </is>
      </c>
      <c r="D22" s="16" t="inlineStr">
        <is>
          <t>HR, managers, business heads</t>
        </is>
      </c>
    </row>
    <row r="23" ht="28" customHeight="1">
      <c r="A23" s="13" t="inlineStr">
        <is>
          <t>Business-head review</t>
        </is>
      </c>
      <c r="B23" s="14" t="n"/>
      <c r="C23" s="16" t="inlineStr">
        <is>
          <t>Each business head marks Agree / Change / Discuss in their simplified edition; responses are imported and tracked.</t>
        </is>
      </c>
      <c r="D23" s="16" t="inlineStr">
        <is>
          <t>Business heads</t>
        </is>
      </c>
    </row>
    <row r="24" ht="28" customHeight="1">
      <c r="A24" s="13" t="inlineStr">
        <is>
          <t>Sign-off</t>
        </is>
      </c>
      <c r="B24" s="14" t="n"/>
      <c r="C24" s="16" t="inlineStr">
        <is>
          <t>The executive sponsor approves the structure; then the draft letters are issued.</t>
        </is>
      </c>
      <c r="D24" s="16" t="inlineStr">
        <is>
          <t>Executive sponsor, HR</t>
        </is>
      </c>
    </row>
    <row r="25" ht="28" customHeight="1">
      <c r="A25" s="13" t="inlineStr">
        <is>
          <t>Pay · later</t>
        </is>
      </c>
      <c r="B25" s="14" t="n"/>
      <c r="C25" s="16" t="inlineStr">
        <is>
          <t>Buy one India pay survey and price each level; pay columns stay blank until then.</t>
        </is>
      </c>
      <c r="D25" s="16" t="inlineStr">
        <is>
          <t>HR, Finance</t>
        </is>
      </c>
    </row>
    <row r="26" ht="15" customHeight="1"/>
    <row r="27" ht="20" customHeight="1">
      <c r="A27" s="6" t="inlineStr">
        <is>
          <t>3. How it works — in one minute</t>
        </is>
      </c>
      <c r="B27" s="2" t="n"/>
      <c r="C27" s="2" t="n"/>
      <c r="D27" s="2" t="n"/>
    </row>
    <row r="28" ht="15" customHeight="1">
      <c r="A28" s="12" t="inlineStr">
        <is>
          <t>Step</t>
        </is>
      </c>
      <c r="B28" s="8" t="n"/>
      <c r="C28" s="12" t="inlineStr">
        <is>
          <t>In plain words</t>
        </is>
      </c>
      <c r="D28" s="8" t="n"/>
    </row>
    <row r="29" ht="28" customHeight="1">
      <c r="A29" s="13" t="inlineStr">
        <is>
          <t>1 · A building with 12 floors</t>
        </is>
      </c>
      <c r="B29" s="14" t="n"/>
      <c r="C29" s="16" t="inlineStr">
        <is>
          <r>
            <rPr>
              <rFont val="Calibri"/>
              <b val="1"/>
              <sz val="10"/>
            </rPr>
            <t>IRIS is a building:</t>
          </r>
          <r>
            <rPr>
              <rFont val="Calibri"/>
              <sz val="10"/>
            </rPr>
            <t xml:space="preserve"> floor 1 = first job, floor 12 = CEO; two half floors · B+, C+ for player-coaches. Every job lives on one floor.</t>
          </r>
        </is>
      </c>
      <c r="D29" s="14" t="n"/>
    </row>
    <row r="30" ht="28" customHeight="1">
      <c r="A30" s="13" t="inlineStr">
        <is>
          <t>2 · Six judges</t>
        </is>
      </c>
      <c r="B30" s="14" t="n"/>
      <c r="C30" s="16" t="inlineStr">
        <is>
          <t>Six judges look at the job — How hard? Decides alone? Answers for? Leads? Experience? Business impact? — and each holds up a floor number · the rating, using the evidence: survey, KRAs, HRIS, reporting line.</t>
        </is>
      </c>
      <c r="D30" s="14" t="n"/>
    </row>
    <row r="31" ht="28" customHeight="1">
      <c r="A31" s="13" t="inlineStr">
        <is>
          <t>3 · Some count more</t>
        </is>
      </c>
      <c r="B31" s="14" t="n"/>
      <c r="C31" s="16" t="inlineStr">
        <is>
          <t>Starting out, the quality of the work counts most; for leaders, results, leading and business impact count most. Experience counts little. All six add to 100%, and leaders can edit them on the Weightage Matrix.</t>
        </is>
      </c>
      <c r="D31" s="14" t="n"/>
    </row>
    <row r="32" ht="28" customHeight="1">
      <c r="A32" s="13" t="inlineStr">
        <is>
          <t>4 · Add up = the floor</t>
        </is>
      </c>
      <c r="B32" s="14" t="n"/>
      <c r="C32" s="16" t="inlineStr">
        <is>
          <t>Card × how much it counts = points; add the points = the score; round it = the floor · 5.05 → 5 → B2. Fair-play checks can hold it — each one written down.</t>
        </is>
      </c>
      <c r="D32" s="14" t="n"/>
    </row>
    <row r="33" ht="15" customHeight="1"/>
    <row r="34" ht="15" customHeight="1">
      <c r="A34" s="11"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12" t="inlineStr">
        <is>
          <t>Output</t>
        </is>
      </c>
      <c r="B36" s="8" t="n"/>
      <c r="C36" s="8" t="n"/>
      <c r="D36" s="12" t="inlineStr">
        <is>
          <t>Count</t>
        </is>
      </c>
    </row>
    <row r="37" ht="15" customHeight="1">
      <c r="A37" s="13" t="inlineStr">
        <is>
          <t>People mapped · employees + consultants</t>
        </is>
      </c>
      <c r="B37" s="14" t="n"/>
      <c r="C37" s="14" t="n"/>
      <c r="D37" s="15" t="inlineStr">
        <is>
          <t>586</t>
        </is>
      </c>
    </row>
    <row r="38" ht="15" customHeight="1">
      <c r="A38" s="13" t="inlineStr">
        <is>
          <t>Job families · sub-families</t>
        </is>
      </c>
      <c r="B38" s="14" t="n"/>
      <c r="C38" s="14" t="n"/>
      <c r="D38" s="15" t="inlineStr">
        <is>
          <t>19 · 61</t>
        </is>
      </c>
    </row>
    <row r="39" ht="15" customHeight="1">
      <c r="A39" s="13" t="inlineStr">
        <is>
          <t>Ladder steps in use · employees</t>
        </is>
      </c>
      <c r="B39" s="14" t="n"/>
      <c r="C39" s="14" t="n"/>
      <c r="D39" s="15" t="n">
        <v>13</v>
      </c>
    </row>
    <row r="40" ht="15" customHeight="1">
      <c r="A40" s="13" t="inlineStr">
        <is>
          <t>Designations on the new ladder · employees</t>
        </is>
      </c>
      <c r="B40" s="14" t="n"/>
      <c r="C40" s="14" t="n"/>
      <c r="D40" s="15" t="n">
        <v>184</v>
      </c>
    </row>
    <row r="41" ht="15" customHeight="1">
      <c r="A41" s="13" t="inlineStr">
        <is>
          <t>Distinct employee roles</t>
        </is>
      </c>
      <c r="B41" s="14" t="n"/>
      <c r="C41" s="14" t="n"/>
      <c r="D41" s="15" t="n">
        <v>267</v>
      </c>
    </row>
    <row r="42" ht="15" customHeight="1">
      <c r="A42" s="13" t="inlineStr">
        <is>
          <t>Products and Corporate</t>
        </is>
      </c>
      <c r="B42" s="14" t="n"/>
      <c r="C42" s="14" t="n"/>
      <c r="D42" s="15" t="n">
        <v>6</v>
      </c>
    </row>
    <row r="43" ht="15" customHeight="1">
      <c r="A43" s="13" t="inlineStr">
        <is>
          <t>People in leadership bands D–E</t>
        </is>
      </c>
      <c r="B43" s="14" t="n"/>
      <c r="C43" s="14" t="n"/>
      <c r="D43" s="15" t="n">
        <v>11</v>
      </c>
    </row>
    <row r="44" ht="15" customHeight="1"/>
    <row r="45" ht="20" customHeight="1">
      <c r="A45" s="6" t="inlineStr">
        <is>
          <t>5. The impact</t>
        </is>
      </c>
      <c r="B45" s="2" t="n"/>
      <c r="C45" s="2" t="n"/>
      <c r="D45" s="2" t="n"/>
    </row>
    <row r="46" ht="15" customHeight="1">
      <c r="A46" s="12" t="inlineStr">
        <is>
          <t>Impact</t>
        </is>
      </c>
      <c r="B46" s="8" t="n"/>
      <c r="C46" s="12" t="inlineStr">
        <is>
          <t>What it means</t>
        </is>
      </c>
      <c r="D46" s="8" t="n"/>
    </row>
    <row r="47" ht="28" customHeight="1">
      <c r="A47" s="13" t="inlineStr">
        <is>
          <t>One architecture for all of IRIS</t>
        </is>
      </c>
      <c r="B47" s="14" t="n"/>
      <c r="C47" s="16" t="inlineStr">
        <is>
          <t>The same families, the same ladder and the same method in every product — titles mean the same thing everywhere.</t>
        </is>
      </c>
      <c r="D47" s="14" t="n"/>
    </row>
    <row r="48" ht="15" customHeight="1">
      <c r="A48" s="13" t="inlineStr">
        <is>
          <t>Transparent, explainable levels</t>
        </is>
      </c>
      <c r="B48" s="14" t="n"/>
      <c r="C48" s="16" t="inlineStr">
        <is>
          <t>Every level traces to evidence, ratings, weights and named rules; anyone can see why a role sits where it does.</t>
        </is>
      </c>
      <c r="D48" s="14" t="n"/>
    </row>
    <row r="49" ht="28" customHeight="1">
      <c r="A49" s="13" t="inlineStr">
        <is>
          <t>Clear career paths</t>
        </is>
      </c>
      <c r="B49" s="14" t="n"/>
      <c r="C49" s="16" t="inlineStr">
        <is>
          <t>Individual-contributor and manager tracks with a ladder in every sub-family, and the competencies needed for the next step.</t>
        </is>
      </c>
      <c r="D49" s="14" t="n"/>
    </row>
    <row r="50" ht="28" customHeight="1">
      <c r="A50" s="13" t="inlineStr">
        <is>
          <t>Duplication made visible</t>
        </is>
      </c>
      <c r="B50" s="14" t="n"/>
      <c r="C50" s="16" t="inlineStr">
        <is>
          <t>53 family × sub-family × level combinations are held in more than one product — candidates for common role definitions and shared pools.</t>
        </is>
      </c>
      <c r="D50" s="14" t="n"/>
    </row>
    <row r="51" ht="28" customHeight="1">
      <c r="A51" s="13" t="inlineStr">
        <is>
          <t>Leadership consistency</t>
        </is>
      </c>
      <c r="B51" s="14" t="n"/>
      <c r="C51" s="16" t="inlineStr">
        <is>
          <t>No one in Bands D–E sits above their reporting manager, anyone in Band D reporting to an E1 / E2 sits at D2, and leadership levels are set by approved decisions.</t>
        </is>
      </c>
      <c r="D51" s="14" t="n"/>
    </row>
    <row r="52" ht="15" customHeight="1">
      <c r="A52" s="13" t="inlineStr">
        <is>
          <t>Ready for pay and planning</t>
        </is>
      </c>
      <c r="B52" s="14" t="n"/>
      <c r="C52" s="16" t="inlineStr">
        <is>
          <t>Each level carries a market code, so pay ranges, succession and workforce planning can be built on it.</t>
        </is>
      </c>
      <c r="D52" s="14" t="n"/>
    </row>
    <row r="53" ht="15" customHeight="1"/>
    <row r="54" ht="20" customHeight="1">
      <c r="A54" s="6" t="inlineStr">
        <is>
          <t>6. Our framework at a glance</t>
        </is>
      </c>
      <c r="B54" s="2" t="n"/>
      <c r="C54" s="2" t="n"/>
      <c r="D54" s="2" t="n"/>
    </row>
    <row r="55" ht="28" customHeight="1">
      <c r="A55" s="12" t="inlineStr">
        <is>
          <t>Element</t>
        </is>
      </c>
      <c r="B55" s="12" t="inlineStr">
        <is>
          <t>What it is</t>
        </is>
      </c>
      <c r="C55" s="8" t="n"/>
      <c r="D55" s="8" t="n"/>
    </row>
    <row r="56" ht="41" customHeight="1">
      <c r="A56" s="13" t="inlineStr">
        <is>
          <t>Job families</t>
        </is>
      </c>
      <c r="B56" s="16" t="inlineStr">
        <is>
          <t>19 families of work, each anchored to the ILO occupation standard — the same in every product.</t>
        </is>
      </c>
      <c r="C56" s="14" t="n"/>
      <c r="D56" s="14" t="n"/>
    </row>
    <row r="57" ht="41" customHeight="1">
      <c r="A57" s="13" t="inlineStr">
        <is>
          <t>Sub-families</t>
        </is>
      </c>
      <c r="B57" s="16" t="inlineStr">
        <is>
          <t>61 sub-families: the work a person actually does inside a family. One definition each, used everywhere.</t>
        </is>
      </c>
      <c r="C57" s="14" t="n"/>
      <c r="D57" s="14" t="n"/>
    </row>
    <row r="58" ht="41" customHeight="1">
      <c r="A58" s="13" t="inlineStr">
        <is>
          <t>Career ladder</t>
        </is>
      </c>
      <c r="B58" s="16"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4" t="n"/>
      <c r="D58" s="14" t="n"/>
    </row>
    <row r="59" ht="28" customHeight="1">
      <c r="A59" s="13" t="inlineStr">
        <is>
          <t>Tracks</t>
        </is>
      </c>
      <c r="B59" s="16" t="inlineStr">
        <is>
          <t>Individual contributor, POD Lead · leads 1–3 while doing the work, Player-Coach · leads and delivers, People Manager, Consultant — experts progress without having to manage.</t>
        </is>
      </c>
      <c r="C59" s="14" t="n"/>
      <c r="D59" s="14" t="n"/>
    </row>
    <row r="60" ht="28" customHeight="1">
      <c r="A60" s="13" t="inlineStr">
        <is>
          <t>Six factors</t>
        </is>
      </c>
      <c r="B60" s="16" t="inlineStr">
        <is>
          <t>Complexity &amp; Expertise · Autonomy &amp; Decision · Accountability &amp; Impact · Leadership &amp; Strategy · Experience &amp; Qualification · Business Impact — each gets a rating: the floor of the ladder that part of the job looks like.</t>
        </is>
      </c>
      <c r="C60" s="14" t="n"/>
      <c r="D60" s="14" t="n"/>
    </row>
    <row r="61" ht="28" customHeight="1">
      <c r="A61" s="13" t="inlineStr">
        <is>
          <t>Weights</t>
        </is>
      </c>
      <c r="B61" s="16" t="inlineStr">
        <is>
          <t>How much each factor counts, by band and track · junior roles: skill and experience; senior roles: accountability and leadership, fine-tuned ±5 by type of work.</t>
        </is>
      </c>
      <c r="C61" s="14" t="n"/>
      <c r="D61" s="14" t="n"/>
    </row>
    <row r="62" ht="28" customHeight="1">
      <c r="A62" s="13" t="inlineStr">
        <is>
          <t>Rules</t>
        </is>
      </c>
      <c r="B62" s="16" t="inlineStr">
        <is>
          <t>R1–R13: category rules, provisional holds, work-substance and structure gates, experience limits, track minimums, Player-Coach steps, leadership decisions and the D–E reporting-line rules — each written on the person's row with its numbers.</t>
        </is>
      </c>
      <c r="C62" s="14" t="n"/>
      <c r="D62" s="14" t="n"/>
    </row>
    <row r="63" ht="28" customHeight="1">
      <c r="A63" s="13" t="inlineStr">
        <is>
          <t>Titles</t>
        </is>
      </c>
      <c r="B63" s="16" t="inlineStr">
        <is>
          <t>Level marker + role noun; market titles where the market has its own ladder · Product Manager, Account Executive.</t>
        </is>
      </c>
      <c r="C63" s="14" t="n"/>
      <c r="D63" s="14" t="n"/>
    </row>
    <row r="64" ht="41" customHeight="1">
      <c r="A64" s="13" t="inlineStr">
        <is>
          <t>Competencies</t>
        </is>
      </c>
      <c r="B64" s="16" t="inlineStr">
        <is>
          <t>6 core and 4 future-ready for everyone, 4 leadership for leaders, and functional competencies for each family — each with a 1–5 skill level required at every career level.</t>
        </is>
      </c>
      <c r="C64" s="14" t="n"/>
      <c r="D64" s="14" t="n"/>
    </row>
    <row r="65" ht="28" customHeight="1">
      <c r="A65" s="13" t="inlineStr">
        <is>
          <t>Market link</t>
        </is>
      </c>
      <c r="B65" s="16" t="inlineStr">
        <is>
          <t>Every level maps to Aon Radford / Mercer codes and SFIA, with competitor, regtech and SaaS equivalents — the base for pay ranges later.</t>
        </is>
      </c>
      <c r="C65" s="14" t="n"/>
      <c r="D65" s="14" t="n"/>
    </row>
    <row r="66" ht="15" customHeight="1"/>
    <row r="67" ht="20" customHeight="1">
      <c r="A67" s="6" t="inlineStr">
        <is>
          <t>7. The Job Architecture process — how the structure was built</t>
        </is>
      </c>
      <c r="B67" s="2" t="n"/>
      <c r="C67" s="2" t="n"/>
      <c r="D67" s="2" t="n"/>
    </row>
    <row r="68" ht="15" customHeight="1">
      <c r="A68" s="12" t="inlineStr">
        <is>
          <t>#</t>
        </is>
      </c>
      <c r="B68" s="12" t="inlineStr">
        <is>
          <t>Step</t>
        </is>
      </c>
      <c r="C68" s="12" t="inlineStr">
        <is>
          <t>What happens</t>
        </is>
      </c>
      <c r="D68" s="8" t="n"/>
    </row>
    <row r="69" ht="15" customHeight="1">
      <c r="A69" s="15" t="n">
        <v>1</v>
      </c>
      <c r="B69" s="16" t="inlineStr">
        <is>
          <t>Define families</t>
        </is>
      </c>
      <c r="C69" s="16" t="inlineStr">
        <is>
          <t>Group all work into job families anchored to ISCO-08, so the same work has the same name everywhere.</t>
        </is>
      </c>
      <c r="D69" s="14" t="n"/>
    </row>
    <row r="70" ht="15" customHeight="1">
      <c r="A70" s="15" t="n">
        <v>2</v>
      </c>
      <c r="B70" s="16" t="inlineStr">
        <is>
          <t>Define sub-families</t>
        </is>
      </c>
      <c r="C70" s="16" t="inlineStr">
        <is>
          <t>Split each family into the distinct kinds of work people do, from the survey and role data.</t>
        </is>
      </c>
      <c r="D70" s="14" t="n"/>
    </row>
    <row r="71" ht="28" customHeight="1">
      <c r="A71" s="15" t="n">
        <v>3</v>
      </c>
      <c r="B71" s="16" t="inlineStr">
        <is>
          <t>Set the ladder and bands</t>
        </is>
      </c>
      <c r="C71" s="16" t="inlineStr">
        <is>
          <t>One 12-level ladder with five bands and two Player-Coach steps; what each level owns, its experience range and span.</t>
        </is>
      </c>
      <c r="D71" s="14" t="n"/>
    </row>
    <row r="72" ht="28" customHeight="1">
      <c r="A72" s="15" t="n">
        <v>4</v>
      </c>
      <c r="B72" s="16" t="inlineStr">
        <is>
          <t>Set the tracks</t>
        </is>
      </c>
      <c r="C72" s="16" t="inlineStr">
        <is>
          <t>IC, POD Lead, Player-Coach, People Manager, Consultant — and the rules for each.</t>
        </is>
      </c>
      <c r="D72" s="14" t="n"/>
    </row>
    <row r="73" ht="15" customHeight="1">
      <c r="A73" s="15" t="n">
        <v>5</v>
      </c>
      <c r="B73" s="16" t="inlineStr">
        <is>
          <t>Level every role</t>
        </is>
      </c>
      <c r="C73" s="16" t="inlineStr">
        <is>
          <t>Six ratings × weights → score → level, then the rules; leadership levels by approved decision.</t>
        </is>
      </c>
      <c r="D73" s="14" t="n"/>
    </row>
    <row r="74" ht="15" customHeight="1">
      <c r="A74" s="15" t="n">
        <v>6</v>
      </c>
      <c r="B74" s="16" t="inlineStr">
        <is>
          <t>Name every role</t>
        </is>
      </c>
      <c r="C74" s="16" t="inlineStr">
        <is>
          <t>Designation = level marker + role noun; title protection for anyone moving down.</t>
        </is>
      </c>
      <c r="D74" s="14" t="n"/>
    </row>
    <row r="75" ht="15" customHeight="1">
      <c r="A75" s="15" t="n">
        <v>7</v>
      </c>
      <c r="B75" s="16" t="inlineStr">
        <is>
          <t>Benchmark</t>
        </is>
      </c>
      <c r="C75" s="16" t="inlineStr">
        <is>
          <t>Crosswalk every level to Radford / Mercer and SFIA; compare with competitor and peer ladders.</t>
        </is>
      </c>
      <c r="D75" s="14" t="n"/>
    </row>
    <row r="76" ht="15" customHeight="1">
      <c r="A76" s="15" t="n">
        <v>8</v>
      </c>
      <c r="B76" s="16" t="inlineStr">
        <is>
          <t>Govern</t>
        </is>
      </c>
      <c r="C76" s="16" t="inlineStr">
        <is>
          <t>Calibration panel, business-head review, a decision tracker and change rules · who can change a level, and how.</t>
        </is>
      </c>
      <c r="D76" s="14" t="n"/>
    </row>
    <row r="77" ht="15" customHeight="1"/>
    <row r="78" ht="20" customHeight="1">
      <c r="A78" s="6" t="inlineStr">
        <is>
          <t>8. The Job Design process — how each role is described</t>
        </is>
      </c>
      <c r="B78" s="2" t="n"/>
      <c r="C78" s="2" t="n"/>
      <c r="D78" s="2" t="n"/>
    </row>
    <row r="79" ht="15" customHeight="1">
      <c r="A79" s="12" t="inlineStr">
        <is>
          <t>#</t>
        </is>
      </c>
      <c r="B79" s="12" t="inlineStr">
        <is>
          <t>Step</t>
        </is>
      </c>
      <c r="C79" s="12" t="inlineStr">
        <is>
          <t>What happens</t>
        </is>
      </c>
      <c r="D79" s="8" t="n"/>
    </row>
    <row r="80" ht="15" customHeight="1">
      <c r="A80" s="15" t="n">
        <v>1</v>
      </c>
      <c r="B80" s="16" t="inlineStr">
        <is>
          <t>Purpose</t>
        </is>
      </c>
      <c r="C80" s="16" t="inlineStr">
        <is>
          <t>Why the role exists — from the sub-family definition and the level standard.</t>
        </is>
      </c>
      <c r="D80" s="14" t="n"/>
    </row>
    <row r="81" ht="28" customHeight="1">
      <c r="A81" s="15" t="n">
        <v>2</v>
      </c>
      <c r="B81" s="16" t="inlineStr">
        <is>
          <t>Responsibilities and deliverables</t>
        </is>
      </c>
      <c r="C81" s="16" t="inlineStr">
        <is>
          <t>What the role does and produces — from role-holders' survey answers · as counted themes and KRAs.</t>
        </is>
      </c>
      <c r="D81" s="14" t="n"/>
    </row>
    <row r="82" ht="28" customHeight="1">
      <c r="A82" s="15" t="n">
        <v>3</v>
      </c>
      <c r="B82" s="16" t="inlineStr">
        <is>
          <t>Accountability and decision rights</t>
        </is>
      </c>
      <c r="C82" s="16" t="inlineStr">
        <is>
          <t>What the role answers for, what it can decide alone, and what happens if the work is missed.</t>
        </is>
      </c>
      <c r="D82" s="14" t="n"/>
    </row>
    <row r="83" ht="15" customHeight="1">
      <c r="A83" s="15" t="n">
        <v>4</v>
      </c>
      <c r="B83" s="16" t="inlineStr">
        <is>
          <t>Measures</t>
        </is>
      </c>
      <c r="C83" s="16" t="inlineStr">
        <is>
          <r>
            <rPr>
              <rFont val="Calibri"/>
              <b val="1"/>
              <sz val="10"/>
            </rPr>
            <t>Manager-set KRAs:</t>
          </r>
          <r>
            <rPr>
              <rFont val="Calibri"/>
              <sz val="10"/>
            </rPr>
            <t xml:space="preserve"> how the role is judged.</t>
          </r>
        </is>
      </c>
      <c r="D83" s="14" t="n"/>
    </row>
    <row r="84" ht="15" customHeight="1">
      <c r="A84" s="15" t="n">
        <v>5</v>
      </c>
      <c r="B84" s="16" t="inlineStr">
        <is>
          <t>Competencies and skill level</t>
        </is>
      </c>
      <c r="C84" s="16" t="inlineStr">
        <is>
          <t>The core, future-ready, functional and leadership competencies the role needs, each at a 1–5 level.</t>
        </is>
      </c>
      <c r="D84" s="14" t="n"/>
    </row>
    <row r="85" ht="15" customHeight="1">
      <c r="A85" s="15" t="n">
        <v>6</v>
      </c>
      <c r="B85" s="16" t="inlineStr">
        <is>
          <t>Role profile and catalogue</t>
        </is>
      </c>
      <c r="C85" s="16" t="inlineStr">
        <is>
          <t>One IRIS-wide catalogue entry per family × sub-family × level × track — the shared description of the job.</t>
        </is>
      </c>
      <c r="D85" s="14" t="n"/>
    </row>
    <row r="86" ht="15" customHeight="1">
      <c r="A86" s="15" t="n">
        <v>7</v>
      </c>
      <c r="B86" s="16" t="inlineStr">
        <is>
          <t>Career ladder</t>
        </is>
      </c>
      <c r="C86" s="16" t="inlineStr">
        <is>
          <t>Where the role sits in its sub-family's ladder, the next step and what it takes.</t>
        </is>
      </c>
      <c r="D86" s="14" t="n"/>
    </row>
    <row r="87" ht="28" customHeight="1">
      <c r="A87" s="15" t="n">
        <v>8</v>
      </c>
      <c r="B87" s="16" t="inlineStr">
        <is>
          <t>Recruitment profile</t>
        </is>
      </c>
      <c r="C87" s="16" t="inlineStr">
        <is>
          <t>The hire equivalent in the market, the competencies to hire for and the interview questions — on every person card.</t>
        </is>
      </c>
      <c r="D87" s="14"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C29"/>
  <sheetViews>
    <sheetView showGridLines="0" workbookViewId="0">
      <pane ySplit="5" topLeftCell="A6" activePane="bottomLeft" state="frozen"/>
      <selection pane="bottomLeft" activeCell="A1" sqref="A1"/>
    </sheetView>
  </sheetViews>
  <sheetFormatPr baseColWidth="8" defaultRowHeight="15"/>
  <cols>
    <col width="6" customWidth="1" min="1" max="1"/>
    <col width="34" customWidth="1" min="2" max="2"/>
    <col width="90" customWidth="1" min="3" max="3"/>
  </cols>
  <sheetData>
    <row r="1" ht="34" customHeight="1">
      <c r="A1" s="1" t="inlineStr">
        <is>
          <t>IRIS Job Architecture — iFile Product Master — contents</t>
        </is>
      </c>
      <c r="B1" s="2" t="n"/>
      <c r="C1" s="2" t="n"/>
    </row>
    <row r="2" ht="30" customHeight="1">
      <c r="A2" s="3" t="inlineStr">
        <is>
          <t>Click a sheet name to go there; every sheet has a '◂ Contents' link at the top right to come back.</t>
        </is>
      </c>
    </row>
    <row r="3">
      <c r="A3" s="4" t="inlineStr">
        <is>
          <t>IRIS · Job Architecture &amp; Job Design · Final v1.12 · October 2026 · Internal — Confidential</t>
        </is>
      </c>
      <c r="B3" s="5" t="n"/>
      <c r="C3" s="5" t="n"/>
    </row>
    <row r="4"/>
    <row r="5">
      <c r="A5" s="92" t="inlineStr">
        <is>
          <t>#</t>
        </is>
      </c>
      <c r="B5" s="92" t="inlineStr">
        <is>
          <t>Sheet</t>
        </is>
      </c>
      <c r="C5" s="92" t="inlineStr">
        <is>
          <t>What it holds</t>
        </is>
      </c>
    </row>
    <row r="6" ht="45" customHeight="1">
      <c r="A6" s="247" t="n">
        <v>1</v>
      </c>
      <c r="B6" s="248" t="inlineStr">
        <is>
          <t>Start — How It Works</t>
        </is>
      </c>
      <c r="C6" s="16" t="inlineStr">
        <is>
          <r>
            <rPr>
              <rFont val="Calibri"/>
              <b val="1"/>
              <sz val="10"/>
            </rPr>
            <t>Read this first:</t>
          </r>
          <r>
            <rPr>
              <rFont val="Calibri"/>
              <sz val="10"/>
            </rPr>
            <t xml:space="preserve"> what we did step by step, what is happening now, how the model works, what it produced, the impact — then our framework, the Job Architecture process and the Job Design process.</t>
          </r>
        </is>
      </c>
    </row>
    <row r="7" ht="60" customHeight="1">
      <c r="A7" s="247" t="n">
        <v>2</v>
      </c>
      <c r="B7" s="248" t="inlineStr">
        <is>
          <t>1. Overview</t>
        </is>
      </c>
      <c r="C7" s="16" t="inlineStr">
        <is>
          <r>
            <rPr>
              <rFont val="Calibri"/>
              <b val="1"/>
              <sz val="10"/>
            </rPr>
            <t>The whole picture on one page:</t>
          </r>
          <r>
            <rPr>
              <rFont val="Calibri"/>
              <sz val="10"/>
            </rPr>
            <t xml:space="preserve"> how many people, families, sub-families and roles; what changed from the old structure; where everyone sits by band, track and department; the Player-Coach transition steps; what each sheet in this workbook is for; and, at the end, how a role's level is worked out.</t>
          </r>
        </is>
      </c>
    </row>
    <row r="8" ht="60" customHeight="1">
      <c r="A8" s="247" t="n">
        <v>3</v>
      </c>
      <c r="B8" s="248" t="inlineStr">
        <is>
          <t>1a. Placements</t>
        </is>
      </c>
      <c r="C8" s="16" t="inlineStr">
        <is>
          <t>Who sits where, before → after, the score as built, the six ratings · bars, what set the level and any flag; after a leader edits the Weightage Matrix, the live score is on sheet 2. The full reasoning for one person is on sheet 1b · choose the Emp ID; every column for everyone is on sheet 2. Filter by business, department, family or level with the header arrows.</t>
        </is>
      </c>
    </row>
    <row r="9" ht="30" customHeight="1">
      <c r="A9" s="247" t="n">
        <v>4</v>
      </c>
      <c r="B9" s="248" t="inlineStr">
        <is>
          <t>1b. Person Card</t>
        </is>
      </c>
      <c r="C9" s="16" t="inlineStr">
        <is>
          <r>
            <rPr>
              <rFont val="Calibri"/>
              <b val="1"/>
              <sz val="10"/>
            </rPr>
            <t>Find a person:</t>
          </r>
          <r>
            <rPr>
              <rFont val="Calibri"/>
              <sz val="10"/>
            </rPr>
            <t xml:space="preserve"> paste or type an Emp ID, or pick Department → Name from the yellow drop-downs — type part of a word in the Search box beside a drop-down to shorten its list.</t>
          </r>
        </is>
      </c>
    </row>
    <row r="10" ht="30" customHeight="1">
      <c r="A10" s="247" t="n">
        <v>5</v>
      </c>
      <c r="B10" s="248" t="inlineStr">
        <is>
          <t>1d. Weightage Matrix</t>
        </is>
      </c>
      <c r="C10" s="16" t="inlineStr">
        <is>
          <t>1d · Leaders: change the yellow weights. Sheet 2 recalculates points, score and 'Level the score indicates' at once.</t>
        </is>
      </c>
    </row>
    <row r="11" ht="30" customHeight="1">
      <c r="A11" s="247" t="n">
        <v>6</v>
      </c>
      <c r="B11" s="248" t="inlineStr">
        <is>
          <t>1e. Weight Benchmark</t>
        </is>
      </c>
      <c r="C11" s="16" t="inlineStr">
        <is>
          <t>1e · The published point-factor plans, how weights shift with seniority, the evidence on experience and on business impact, and IRIS's defaults set against them.</t>
        </is>
      </c>
    </row>
    <row r="12" ht="60" customHeight="1">
      <c r="A12" s="247" t="n">
        <v>7</v>
      </c>
      <c r="B12" s="248" t="inlineStr">
        <is>
          <t>2. Talent Mapping</t>
        </is>
      </c>
      <c r="C12" s="16" t="inlineStr">
        <is>
          <r>
            <rPr>
              <rFont val="Calibri"/>
              <b val="1"/>
              <sz val="10"/>
            </rPr>
            <t>Read left to right:</t>
          </r>
          <r>
            <rPr>
              <rFont val="Calibri"/>
              <sz val="10"/>
            </rPr>
            <t xml:space="preserve"> the person → their role before and after → what the role does · responsibilities and competencies required → six ratings × weights = points → the score and the level it points to → any rule that changed the level → why each rating was given · starting point, evidence, market standard → the data used.</t>
          </r>
        </is>
      </c>
    </row>
    <row r="13" ht="45" customHeight="1">
      <c r="A13" s="247" t="n">
        <v>8</v>
      </c>
      <c r="B13" s="248" t="inlineStr">
        <is>
          <t>3. Raw Data &amp; Market Standards</t>
        </is>
      </c>
      <c r="C13" s="16" t="inlineStr">
        <is>
          <r>
            <rPr>
              <rFont val="Calibri"/>
              <b val="1"/>
              <sz val="10"/>
            </rPr>
            <t>Left:</t>
          </r>
          <r>
            <rPr>
              <rFont val="Calibri"/>
              <sz val="10"/>
            </rPr>
            <t xml:space="preserve"> the person and their final role. Middle: the market standard for that role and level.</t>
          </r>
        </is>
      </c>
    </row>
    <row r="14" ht="75" customHeight="1">
      <c r="A14" s="247" t="n">
        <v>9</v>
      </c>
      <c r="B14" s="248" t="inlineStr">
        <is>
          <t>4. Role Competency Framework</t>
        </is>
      </c>
      <c r="C14" s="16" t="inlineStr">
        <is>
          <t>For every role · designation × level × track and the sub-family it sits in: the proficiency required in each cluster and exactly what that proficiency looks like — the six core and four future-ready competencies, the leadership expected, the family's must-have and other functional competencies, the department's technical competencies, how to assess them, the credentials, and where today's role-holders stand.</t>
        </is>
      </c>
    </row>
    <row r="15" ht="30" customHeight="1">
      <c r="A15" s="247" t="n">
        <v>10</v>
      </c>
      <c r="B15" s="248" t="inlineStr">
        <is>
          <t>5. Capability Framework</t>
        </is>
      </c>
      <c r="C15" s="16" t="inlineStr">
        <is>
          <t>The level sizes the role; the capability framework defines what a person in it must be able to do, and how well · proficiency 1–5, aligned to SFIA 9.</t>
        </is>
      </c>
    </row>
    <row r="16" ht="18" customHeight="1">
      <c r="A16" s="247" t="n">
        <v>11</v>
      </c>
      <c r="B16" s="248" t="inlineStr">
        <is>
          <t>6. Role Catalogue</t>
        </is>
      </c>
      <c r="C16" s="16" t="inlineStr">
        <is>
          <t>One row per catalogue role · job family × sub-family × level × track that someone here holds.</t>
        </is>
      </c>
    </row>
    <row r="17" ht="18" customHeight="1">
      <c r="A17" s="247" t="n">
        <v>12</v>
      </c>
      <c r="B17" s="248" t="inlineStr">
        <is>
          <t>7. Role Requirements</t>
        </is>
      </c>
      <c r="C17" s="16" t="inlineStr">
        <is>
          <t>One row per role · designation × level × track inside each department, lowest level first.</t>
        </is>
      </c>
    </row>
    <row r="18" ht="45" customHeight="1">
      <c r="A18" s="247" t="n">
        <v>13</v>
      </c>
      <c r="B18" s="248" t="inlineStr">
        <is>
          <t>8. Talent, Learning &amp; Mobility</t>
        </is>
      </c>
      <c r="C18" s="16" t="inlineStr">
        <is>
          <t>Manager talent data, competency results against the role's profile, learning needs from three angles · self, manager, role, and mobility signals · lateral options, duplicated work, similar talent elsewhere in IRIS, span.</t>
        </is>
      </c>
    </row>
    <row r="19" ht="60" customHeight="1">
      <c r="A19" s="247" t="n">
        <v>14</v>
      </c>
      <c r="B19" s="248" t="inlineStr">
        <is>
          <t>9. Calibration &amp; Decisions</t>
        </is>
      </c>
      <c r="C19" s="16" t="inlineStr">
        <is>
          <r>
            <rPr>
              <rFont val="Calibri"/>
              <b val="1"/>
              <sz val="10"/>
            </rPr>
            <t>Every placement that needs a human decision, with the reason:</t>
          </r>
          <r>
            <rPr>
              <rFont val="Calibri"/>
              <sz val="10"/>
            </rPr>
            <t xml:space="preserve"> Player-Coach transition steps and candidates, close calls, moves down, changes from the earlier proposal, provisional cases, title checks, long-tenure A3 cases, senior titles without teams — then the open decisions and the quality checks run on this workbook.</t>
          </r>
        </is>
      </c>
    </row>
    <row r="20" ht="45" customHeight="1">
      <c r="A20" s="247" t="n">
        <v>15</v>
      </c>
      <c r="B20" s="248" t="inlineStr">
        <is>
          <t>10. Framework &amp; Logic</t>
        </is>
      </c>
      <c r="C20" s="16" t="inlineStr">
        <is>
          <r>
            <rPr>
              <rFont val="Calibri"/>
              <b val="1"/>
              <sz val="10"/>
            </rPr>
            <t>How the Master Framework is applied to iFile, step by step:</t>
          </r>
          <r>
            <rPr>
              <rFont val="Calibri"/>
              <sz val="10"/>
            </rPr>
            <t xml:space="preserve"> classification, tracks, factors and weights, rules, levels, market benchmarks, capability, validation, data and sources.</t>
          </r>
        </is>
      </c>
    </row>
    <row r="21" ht="45" customHeight="1">
      <c r="A21" s="247" t="n">
        <v>16</v>
      </c>
      <c r="B21" s="248" t="inlineStr">
        <is>
          <t>11. References &amp; Benchmarks</t>
        </is>
      </c>
      <c r="C21" s="16" t="inlineStr">
        <is>
          <r>
            <rPr>
              <rFont val="Calibri"/>
              <b val="1"/>
              <sz val="10"/>
            </rPr>
            <t>Scope:</t>
          </r>
          <r>
            <rPr>
              <rFont val="Calibri"/>
              <sz val="10"/>
            </rPr>
            <t xml:space="preserve"> iFile. Every company, standard, database and website used, and — department by department — what the best standard looks like at each IRIS level · A1 → E2 at IRIS's direct competitors, regtech leaders and SaaS leaders.</t>
          </r>
        </is>
      </c>
    </row>
    <row r="22" ht="30" customHeight="1">
      <c r="A22" s="247" t="n">
        <v>17</v>
      </c>
      <c r="B22" s="248" t="inlineStr">
        <is>
          <t>12. Org Health</t>
        </is>
      </c>
      <c r="C22" s="16" t="inlineStr">
        <is>
          <t>Managers with very small or very large teams, the deepest reporting chains, and the sub-family overlap across businesses.</t>
        </is>
      </c>
    </row>
    <row r="23" ht="30" customHeight="1">
      <c r="A23" s="247" t="n">
        <v>18</v>
      </c>
      <c r="B23" s="248" t="inlineStr">
        <is>
          <t>13. Weight Sensitivity</t>
        </is>
      </c>
      <c r="C23" s="16" t="inlineStr">
        <is>
          <t>Every placement re-run 30 times, each time moving 5 weight points from one factor to another in every weight set.</t>
        </is>
      </c>
    </row>
    <row r="24" ht="30" customHeight="1">
      <c r="A24" s="247" t="n">
        <v>19</v>
      </c>
      <c r="B24" s="248" t="inlineStr">
        <is>
          <t>14. A3 Deep-Dive</t>
        </is>
      </c>
      <c r="C24" s="16" t="inlineStr">
        <is>
          <t>98 employees at A3. 'Gap to B1' = 3.5 minus the person's score on Band B's own weights · B's entry point.</t>
        </is>
      </c>
    </row>
    <row r="25" ht="30" customHeight="1">
      <c r="A25" s="247" t="n">
        <v>20</v>
      </c>
      <c r="B25" s="248" t="inlineStr">
        <is>
          <t>15. Succession</t>
        </is>
      </c>
      <c r="C25" s="16" t="inlineStr">
        <is>
          <r>
            <rPr>
              <rFont val="Calibri"/>
              <b val="1"/>
              <sz val="10"/>
            </rPr>
            <t>For every role at C1 and above:</t>
          </r>
          <r>
            <rPr>
              <rFont val="Calibri"/>
              <sz val="10"/>
            </rPr>
            <t xml:space="preserve"> people in the same job family, up to three steps below, by readiness · from the talent data on sheet 8.</t>
          </r>
        </is>
      </c>
    </row>
    <row r="26" ht="30" customHeight="1">
      <c r="A26" s="247" t="n">
        <v>21</v>
      </c>
      <c r="B26" s="248" t="inlineStr">
        <is>
          <t>15a. Critical Roles at Risk</t>
        </is>
      </c>
      <c r="C26" s="16" t="inlineStr">
        <is>
          <t>42 people whose role is critical, or whose work only they do, with no successor named · 5 high risk.</t>
        </is>
      </c>
    </row>
    <row r="27" ht="18" customHeight="1">
      <c r="A27" s="247" t="n">
        <v>22</v>
      </c>
      <c r="B27" s="248" t="inlineStr">
        <is>
          <t>16. Role Definitions</t>
        </is>
      </c>
      <c r="C27" s="16" t="inlineStr">
        <is>
          <t>80 department-level roles map to 67 role definitions · family · sub-family · level · track.</t>
        </is>
      </c>
    </row>
    <row r="28" ht="30" customHeight="1">
      <c r="A28" s="247" t="n">
        <v>23</v>
      </c>
      <c r="B28" s="248" t="inlineStr">
        <is>
          <t>17. Data Gaps</t>
        </is>
      </c>
      <c r="C28" s="16" t="inlineStr">
        <is>
          <t>25 employees with at least one missing input. The same list, with owner and status columns, is in the HR Super Master's calibration tracker.</t>
        </is>
      </c>
    </row>
    <row r="29" ht="60" customHeight="1">
      <c r="A29" s="247" t="n">
        <v>24</v>
      </c>
      <c r="B29" s="248" t="inlineStr">
        <is>
          <t>18. Career Ladder</t>
        </is>
      </c>
      <c r="C29" s="16" t="inlineStr">
        <is>
          <t>218 people in 8 departments. One row per designation at a level in a department, ordered department → band → level · bottom to top: earlier rows are lower levels. 'Same work' = same job family, sub-family and level; overlap within the product is shaded orange, overlap across IRIS blue.</t>
        </is>
      </c>
    </row>
  </sheetData>
  <mergeCells count="3">
    <mergeCell ref="A1:C1"/>
    <mergeCell ref="A3:C3"/>
    <mergeCell ref="A2:C2"/>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 xmlns:r="http://schemas.openxmlformats.org/officeDocument/2006/relationships" ref="B29" r:id="rId24"/>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3.xml><?xml version="1.0" encoding="utf-8"?>
<worksheet xmlns="http://schemas.openxmlformats.org/spreadsheetml/2006/main">
  <sheetPr>
    <tabColor rgb="001F3864"/>
    <outlinePr summaryBelow="1" summaryRight="1"/>
    <pageSetUpPr fitToPage="1"/>
  </sheetPr>
  <dimension ref="A1:O214"/>
  <sheetViews>
    <sheetView showGridLines="0"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3" customWidth="1" min="15" max="15"/>
  </cols>
  <sheetData>
    <row r="1" ht="34" customHeight="1">
      <c r="A1" s="1" t="inlineStr">
        <is>
          <t>Overview — iFile</t>
        </is>
      </c>
      <c r="O1" s="246" t="inlineStr">
        <is>
          <t>◂ Contents</t>
        </is>
      </c>
    </row>
    <row r="2" ht="32" customHeight="1">
      <c r="A2" s="3" t="inlineStr">
        <is>
          <r>
            <rPr>
              <rFont val="Calibri"/>
              <b val="1"/>
              <i val="1"/>
              <color rgb="00404040"/>
              <sz val="10"/>
            </rPr>
            <t>Sheet 1 · The whole picture on one page:</t>
          </r>
          <r>
            <rPr>
              <rFont val="Calibri"/>
              <i val="1"/>
              <color rgb="00404040"/>
              <sz val="10"/>
            </rPr>
            <t xml:space="preserve"> how many people, families, sub-families and roles; what changed from the old structure; where everyone sits by band, track and department; the Player-Coach transition steps; what each sheet in this workbook is for; and, at the end, how a role's level is worked out.</t>
          </r>
        </is>
      </c>
    </row>
    <row r="3">
      <c r="A3" s="4" t="inlineStr">
        <is>
          <t>IRIS · Job Architecture &amp; Job Design · Final v1.12 · October 2026 · Internal — Confidential</t>
        </is>
      </c>
    </row>
    <row r="4" ht="15" customHeight="1"/>
    <row r="5" ht="20" customHeight="1">
      <c r="A5" s="6" t="inlineStr">
        <is>
          <t>1. Headline numbers</t>
        </is>
      </c>
    </row>
    <row r="6" ht="15" customHeight="1">
      <c r="A6" s="7" t="inlineStr">
        <is>
          <t>People</t>
        </is>
      </c>
      <c r="B6" s="213" t="n"/>
      <c r="C6" s="7" t="inlineStr">
        <is>
          <t>Departments</t>
        </is>
      </c>
      <c r="D6" s="213" t="n"/>
      <c r="E6" s="7" t="inlineStr">
        <is>
          <t>Job families</t>
        </is>
      </c>
      <c r="F6" s="213" t="n"/>
      <c r="G6" s="7" t="inlineStr">
        <is>
          <t>Sub-families</t>
        </is>
      </c>
      <c r="H6" s="213" t="n"/>
      <c r="I6" s="7" t="inlineStr">
        <is>
          <t>Roles</t>
        </is>
      </c>
      <c r="J6" s="213" t="n"/>
      <c r="K6" s="7" t="inlineStr">
        <is>
          <t>Ladder steps in use</t>
        </is>
      </c>
      <c r="L6" s="213" t="n"/>
      <c r="M6" s="7" t="inlineStr">
        <is>
          <t>Player-Coaches</t>
        </is>
      </c>
      <c r="N6" s="213" t="n"/>
    </row>
    <row r="7" ht="30" customHeight="1">
      <c r="A7" s="9" t="n">
        <v>218</v>
      </c>
      <c r="B7" s="213" t="n"/>
      <c r="C7" s="9" t="n">
        <v>8</v>
      </c>
      <c r="D7" s="213" t="n"/>
      <c r="E7" s="9" t="n">
        <v>11</v>
      </c>
      <c r="F7" s="213" t="n"/>
      <c r="G7" s="9" t="n">
        <v>26</v>
      </c>
      <c r="H7" s="213" t="n"/>
      <c r="I7" s="9" t="n">
        <v>84</v>
      </c>
      <c r="J7" s="213" t="n"/>
      <c r="K7" s="9" t="n">
        <v>10</v>
      </c>
      <c r="L7" s="213" t="n"/>
      <c r="M7" s="9" t="n">
        <v>5</v>
      </c>
      <c r="N7" s="213" t="n"/>
    </row>
    <row r="8" ht="28" customHeight="1">
      <c r="A8" s="7" t="inlineStr">
        <is>
          <t>Level up vs current</t>
        </is>
      </c>
      <c r="B8" s="213" t="n"/>
      <c r="C8" s="7" t="inlineStr">
        <is>
          <t>Level down · protected</t>
        </is>
      </c>
      <c r="D8" s="213" t="n"/>
      <c r="E8" s="7" t="inlineStr">
        <is>
          <t>Same level</t>
        </is>
      </c>
      <c r="F8" s="213" t="n"/>
      <c r="G8" s="7" t="inlineStr">
        <is>
          <t>Newly mapped</t>
        </is>
      </c>
      <c r="H8" s="213" t="n"/>
      <c r="I8" s="7" t="inlineStr">
        <is>
          <t>Close calls / near a gate</t>
        </is>
      </c>
      <c r="J8" s="213" t="n"/>
      <c r="K8" s="7" t="inlineStr">
        <is>
          <t>Consultants</t>
        </is>
      </c>
      <c r="L8" s="213" t="n"/>
    </row>
    <row r="9" ht="30" customHeight="1">
      <c r="A9" s="9" t="n">
        <v>121</v>
      </c>
      <c r="B9" s="213" t="n"/>
      <c r="C9" s="9" t="n">
        <v>18</v>
      </c>
      <c r="D9" s="213" t="n"/>
      <c r="E9" s="9" t="n">
        <v>62</v>
      </c>
      <c r="F9" s="213" t="n"/>
      <c r="G9" s="9" t="n">
        <v>17</v>
      </c>
      <c r="H9" s="213" t="n"/>
      <c r="I9" s="9" t="inlineStr">
        <is>
          <t>17 / 18</t>
        </is>
      </c>
      <c r="J9" s="213" t="n"/>
      <c r="K9" s="9" t="n">
        <v>16</v>
      </c>
      <c r="L9" s="213" t="n"/>
    </row>
    <row r="10" ht="28" customHeight="1">
      <c r="A10" s="11" t="inlineStr">
        <is>
          <t>Job families and sub-families exclude 'Unassigned' · consultants with no role on record. Career levels: 12 levels A1–E2 plus 2 Player-Coach Player-Coach transition steps · B+, C+ = 14; consultants sit outside the ladder at X1–X3. Departments are counted per business line.</t>
        </is>
      </c>
    </row>
    <row r="11" ht="15" customHeight="1"/>
    <row r="12" ht="20" customHeight="1">
      <c r="A12" s="6" t="inlineStr">
        <is>
          <t>2. What changed — old structure → new structure</t>
        </is>
      </c>
    </row>
    <row r="13" ht="28" customHeight="1">
      <c r="A13" s="12" t="inlineStr">
        <is>
          <t>Measure</t>
        </is>
      </c>
      <c r="B13" s="214" t="n"/>
      <c r="C13" s="213" t="n"/>
      <c r="D13" s="12" t="inlineStr">
        <is>
          <t>Old · count</t>
        </is>
      </c>
      <c r="E13" s="213" t="n"/>
      <c r="F13" s="12" t="inlineStr">
        <is>
          <t>New · count</t>
        </is>
      </c>
      <c r="G13" s="213" t="n"/>
      <c r="H13" s="12" t="inlineStr">
        <is>
          <t>People whose value changed</t>
        </is>
      </c>
      <c r="I13" s="213" t="n"/>
      <c r="J13" s="12" t="inlineStr">
        <is>
          <t>People unchanged</t>
        </is>
      </c>
      <c r="K13" s="213" t="n"/>
      <c r="L13" s="12" t="inlineStr">
        <is>
          <t>What it means</t>
        </is>
      </c>
      <c r="M13" s="214" t="n"/>
      <c r="N13" s="213" t="n"/>
    </row>
    <row r="14" ht="41" customHeight="1">
      <c r="A14" s="13" t="inlineStr">
        <is>
          <t>Job families</t>
        </is>
      </c>
      <c r="B14" s="214" t="n"/>
      <c r="C14" s="213" t="n"/>
      <c r="D14" s="15" t="n">
        <v>14</v>
      </c>
      <c r="E14" s="213" t="n"/>
      <c r="F14" s="15" t="n">
        <v>11</v>
      </c>
      <c r="G14" s="213" t="n"/>
      <c r="H14" s="15" t="n">
        <v>33</v>
      </c>
      <c r="I14" s="213" t="n"/>
      <c r="J14" s="15" t="n">
        <v>185</v>
      </c>
      <c r="K14" s="213" t="n"/>
      <c r="L14" s="16" t="inlineStr">
        <is>
          <t>Families are now disciplines, the same across businesses</t>
        </is>
      </c>
      <c r="M14" s="214" t="n"/>
      <c r="N14" s="213" t="n"/>
    </row>
    <row r="15" ht="28" customHeight="1">
      <c r="A15" s="13" t="inlineStr">
        <is>
          <t>Sub-families</t>
        </is>
      </c>
      <c r="B15" s="214" t="n"/>
      <c r="C15" s="213" t="n"/>
      <c r="D15" s="15" t="n">
        <v>24</v>
      </c>
      <c r="E15" s="213" t="n"/>
      <c r="F15" s="15" t="n">
        <v>26</v>
      </c>
      <c r="G15" s="213" t="n"/>
      <c r="H15" s="15" t="n">
        <v>219</v>
      </c>
      <c r="I15" s="213" t="n"/>
      <c r="J15" s="15" t="n">
        <v>-1</v>
      </c>
      <c r="K15" s="213" t="n"/>
      <c r="L15" s="16" t="inlineStr">
        <is>
          <t>Sub-families now name the actual work done</t>
        </is>
      </c>
      <c r="M15" s="214" t="n"/>
      <c r="N15" s="213" t="n"/>
    </row>
    <row r="16" ht="28" customHeight="1">
      <c r="A16" s="13" t="inlineStr">
        <is>
          <t>Designations</t>
        </is>
      </c>
      <c r="B16" s="214" t="n"/>
      <c r="C16" s="213" t="n"/>
      <c r="D16" s="15" t="n">
        <v>47</v>
      </c>
      <c r="E16" s="213" t="n"/>
      <c r="F16" s="15" t="n">
        <v>75</v>
      </c>
      <c r="G16" s="213" t="n"/>
      <c r="H16" s="15" t="n">
        <v>193</v>
      </c>
      <c r="I16" s="213" t="n"/>
      <c r="J16" s="15" t="n">
        <v>25</v>
      </c>
      <c r="K16" s="213" t="n"/>
      <c r="L16" s="16" t="inlineStr">
        <is>
          <t>Title = level marker + role noun</t>
        </is>
      </c>
      <c r="M16" s="214" t="n"/>
      <c r="N16" s="213" t="n"/>
    </row>
    <row r="17" ht="41" customHeight="1">
      <c r="A17" s="13" t="inlineStr">
        <is>
          <t>Career levels</t>
        </is>
      </c>
      <c r="B17" s="214" t="n"/>
      <c r="C17" s="213" t="n"/>
      <c r="D17" s="15" t="n">
        <v>13</v>
      </c>
      <c r="E17" s="213" t="n"/>
      <c r="F17" s="15" t="n">
        <v>10</v>
      </c>
      <c r="G17" s="213" t="n"/>
      <c r="H17" s="15" t="n">
        <v>156</v>
      </c>
      <c r="I17" s="213" t="n"/>
      <c r="J17" s="15" t="n">
        <v>62</v>
      </c>
      <c r="K17" s="213" t="n"/>
      <c r="L17" s="16" t="inlineStr">
        <is>
          <r>
            <rPr>
              <rFont val="Calibri"/>
              <b val="1"/>
              <sz val="10"/>
            </rPr>
            <t>New ladder:</t>
          </r>
          <r>
            <rPr>
              <rFont val="Calibri"/>
              <sz val="10"/>
            </rPr>
            <t xml:space="preserve"> 12 levels + 2 Player-Coach transition steps; consultants counted separately</t>
          </r>
        </is>
      </c>
      <c r="M17" s="214" t="n"/>
      <c r="N17" s="213" t="n"/>
    </row>
    <row r="18" ht="15" customHeight="1"/>
    <row r="19" ht="15" customHeight="1">
      <c r="A19" s="17" t="inlineStr">
        <is>
          <t>2a. Job families — old → new</t>
        </is>
      </c>
    </row>
    <row r="20" ht="15" customHeight="1">
      <c r="A20" s="12" t="inlineStr">
        <is>
          <t>Old job family</t>
        </is>
      </c>
      <c r="B20" s="214" t="n"/>
      <c r="C20" s="214" t="n"/>
      <c r="D20" s="214" t="n"/>
      <c r="E20" s="213" t="n"/>
      <c r="F20" s="12" t="inlineStr">
        <is>
          <t>New job family</t>
        </is>
      </c>
      <c r="G20" s="214" t="n"/>
      <c r="H20" s="214" t="n"/>
      <c r="I20" s="214" t="n"/>
      <c r="J20" s="213" t="n"/>
      <c r="K20" s="12" t="inlineStr">
        <is>
          <t>People</t>
        </is>
      </c>
      <c r="L20" s="12" t="inlineStr">
        <is>
          <t>What happened</t>
        </is>
      </c>
      <c r="M20" s="214" t="n"/>
      <c r="N20" s="213" t="n"/>
    </row>
    <row r="21" ht="15" customHeight="1">
      <c r="A21" s="18" t="inlineStr">
        <is>
          <t>Engineering &amp; Development</t>
        </is>
      </c>
      <c r="B21" s="214" t="n"/>
      <c r="C21" s="214" t="n"/>
      <c r="D21" s="214" t="n"/>
      <c r="E21" s="213" t="n"/>
      <c r="F21" s="18" t="inlineStr">
        <is>
          <t>Engineering &amp; Development</t>
        </is>
      </c>
      <c r="G21" s="214" t="n"/>
      <c r="H21" s="214" t="n"/>
      <c r="I21" s="214" t="n"/>
      <c r="J21" s="213" t="n"/>
      <c r="K21" s="20" t="n">
        <v>90</v>
      </c>
      <c r="L21" s="18" t="inlineStr">
        <is>
          <t>Unchanged; others joined it</t>
        </is>
      </c>
      <c r="M21" s="214" t="n"/>
      <c r="N21" s="213" t="n"/>
    </row>
    <row r="22" ht="28" customHeight="1">
      <c r="A22" s="18" t="inlineStr">
        <is>
          <t>Consulting &amp; Professional Services</t>
        </is>
      </c>
      <c r="B22" s="214" t="n"/>
      <c r="C22" s="214" t="n"/>
      <c r="D22" s="214" t="n"/>
      <c r="E22" s="213" t="n"/>
      <c r="F22" s="18" t="inlineStr">
        <is>
          <t>Consulting &amp; Professional Services</t>
        </is>
      </c>
      <c r="G22" s="214" t="n"/>
      <c r="H22" s="214" t="n"/>
      <c r="I22" s="214" t="n"/>
      <c r="J22" s="213" t="n"/>
      <c r="K22" s="20" t="n">
        <v>30</v>
      </c>
      <c r="L22" s="18" t="inlineStr">
        <is>
          <t>Unchanged; part of it moved elsewhere; others joined it</t>
        </is>
      </c>
      <c r="M22" s="214" t="n"/>
      <c r="N22" s="213" t="n"/>
    </row>
    <row r="23" ht="15" customHeight="1">
      <c r="A23" s="18" t="inlineStr">
        <is>
          <t>Quality Assurance</t>
        </is>
      </c>
      <c r="B23" s="214" t="n"/>
      <c r="C23" s="214" t="n"/>
      <c r="D23" s="214" t="n"/>
      <c r="E23" s="213" t="n"/>
      <c r="F23" s="18" t="inlineStr">
        <is>
          <t>Quality Assurance</t>
        </is>
      </c>
      <c r="G23" s="214" t="n"/>
      <c r="H23" s="214" t="n"/>
      <c r="I23" s="214" t="n"/>
      <c r="J23" s="213" t="n"/>
      <c r="K23" s="20" t="n">
        <v>20</v>
      </c>
      <c r="L23" s="18" t="inlineStr">
        <is>
          <t>Unchanged; others joined it</t>
        </is>
      </c>
      <c r="M23" s="214" t="n"/>
      <c r="N23" s="213" t="n"/>
    </row>
    <row r="24" ht="15" customHeight="1">
      <c r="A24" s="21" t="inlineStr">
        <is>
          <t>Product/Project · Employee Master</t>
        </is>
      </c>
      <c r="B24" s="214" t="n"/>
      <c r="C24" s="214" t="n"/>
      <c r="D24" s="214" t="n"/>
      <c r="E24" s="213" t="n"/>
      <c r="F24" s="21" t="inlineStr">
        <is>
          <t>Engineering &amp; Development</t>
        </is>
      </c>
      <c r="G24" s="214" t="n"/>
      <c r="H24" s="214" t="n"/>
      <c r="I24" s="214" t="n"/>
      <c r="J24" s="213" t="n"/>
      <c r="K24" s="23" t="n">
        <v>18</v>
      </c>
      <c r="L24" s="21" t="inlineStr">
        <is>
          <t>Split and regrouped</t>
        </is>
      </c>
      <c r="M24" s="214" t="n"/>
      <c r="N24" s="213" t="n"/>
    </row>
    <row r="25" ht="15" customHeight="1">
      <c r="A25" s="18" t="inlineStr">
        <is>
          <t>Business Analysis</t>
        </is>
      </c>
      <c r="B25" s="214" t="n"/>
      <c r="C25" s="214" t="n"/>
      <c r="D25" s="214" t="n"/>
      <c r="E25" s="213" t="n"/>
      <c r="F25" s="18" t="inlineStr">
        <is>
          <t>Business Analysis</t>
        </is>
      </c>
      <c r="G25" s="214" t="n"/>
      <c r="H25" s="214" t="n"/>
      <c r="I25" s="214" t="n"/>
      <c r="J25" s="213" t="n"/>
      <c r="K25" s="20" t="n">
        <v>13</v>
      </c>
      <c r="L25" s="18" t="inlineStr">
        <is>
          <t>Unchanged</t>
        </is>
      </c>
      <c r="M25" s="214" t="n"/>
      <c r="N25" s="213" t="n"/>
    </row>
    <row r="26" ht="15" customHeight="1">
      <c r="A26" s="18" t="inlineStr">
        <is>
          <t>Project &amp; Program Management</t>
        </is>
      </c>
      <c r="B26" s="214" t="n"/>
      <c r="C26" s="214" t="n"/>
      <c r="D26" s="214" t="n"/>
      <c r="E26" s="213" t="n"/>
      <c r="F26" s="18" t="inlineStr">
        <is>
          <t>Project &amp; Program Management</t>
        </is>
      </c>
      <c r="G26" s="214" t="n"/>
      <c r="H26" s="214" t="n"/>
      <c r="I26" s="214" t="n"/>
      <c r="J26" s="213" t="n"/>
      <c r="K26" s="20" t="n">
        <v>13</v>
      </c>
      <c r="L26" s="18" t="inlineStr">
        <is>
          <t>Unchanged</t>
        </is>
      </c>
      <c r="M26" s="214" t="n"/>
      <c r="N26" s="213" t="n"/>
    </row>
    <row r="27" ht="15" customHeight="1">
      <c r="A27" s="18" t="inlineStr">
        <is>
          <t>Customer Success &amp; Support</t>
        </is>
      </c>
      <c r="B27" s="214" t="n"/>
      <c r="C27" s="214" t="n"/>
      <c r="D27" s="214" t="n"/>
      <c r="E27" s="213" t="n"/>
      <c r="F27" s="18" t="inlineStr">
        <is>
          <t>Customer Success &amp; Support</t>
        </is>
      </c>
      <c r="G27" s="214" t="n"/>
      <c r="H27" s="214" t="n"/>
      <c r="I27" s="214" t="n"/>
      <c r="J27" s="213" t="n"/>
      <c r="K27" s="20" t="n">
        <v>10</v>
      </c>
      <c r="L27" s="18" t="inlineStr">
        <is>
          <t>Unchanged; others joined it</t>
        </is>
      </c>
      <c r="M27" s="214" t="n"/>
      <c r="N27" s="213" t="n"/>
    </row>
    <row r="28" ht="15" customHeight="1">
      <c r="A28" s="18" t="inlineStr">
        <is>
          <t>Engineering &amp; Architecture</t>
        </is>
      </c>
      <c r="B28" s="214" t="n"/>
      <c r="C28" s="214" t="n"/>
      <c r="D28" s="214" t="n"/>
      <c r="E28" s="213" t="n"/>
      <c r="F28" s="18" t="inlineStr">
        <is>
          <t>Engineering &amp; Architecture</t>
        </is>
      </c>
      <c r="G28" s="214" t="n"/>
      <c r="H28" s="214" t="n"/>
      <c r="I28" s="214" t="n"/>
      <c r="J28" s="213" t="n"/>
      <c r="K28" s="20" t="n">
        <v>7</v>
      </c>
      <c r="L28" s="18" t="inlineStr">
        <is>
          <t>Unchanged; others joined it</t>
        </is>
      </c>
      <c r="M28" s="214" t="n"/>
      <c r="N28" s="213" t="n"/>
    </row>
    <row r="29" ht="28" customHeight="1">
      <c r="A29" s="18" t="inlineStr">
        <is>
          <t>Sales &amp; Business Development</t>
        </is>
      </c>
      <c r="B29" s="214" t="n"/>
      <c r="C29" s="214" t="n"/>
      <c r="D29" s="214" t="n"/>
      <c r="E29" s="213" t="n"/>
      <c r="F29" s="18" t="inlineStr">
        <is>
          <t>Sales &amp; Business Development</t>
        </is>
      </c>
      <c r="G29" s="214" t="n"/>
      <c r="H29" s="214" t="n"/>
      <c r="I29" s="214" t="n"/>
      <c r="J29" s="213" t="n"/>
      <c r="K29" s="20" t="n">
        <v>3</v>
      </c>
      <c r="L29" s="18" t="inlineStr">
        <is>
          <t>Unchanged; part of it moved elsewhere; others joined it</t>
        </is>
      </c>
      <c r="M29" s="214" t="n"/>
      <c r="N29" s="213" t="n"/>
    </row>
    <row r="30" ht="15" customHeight="1">
      <c r="A30" s="21" t="inlineStr">
        <is>
          <t>Professional Services · Employee Master</t>
        </is>
      </c>
      <c r="B30" s="214" t="n"/>
      <c r="C30" s="214" t="n"/>
      <c r="D30" s="214" t="n"/>
      <c r="E30" s="213" t="n"/>
      <c r="F30" s="21" t="inlineStr">
        <is>
          <t>Consulting &amp; Professional Services</t>
        </is>
      </c>
      <c r="G30" s="214" t="n"/>
      <c r="H30" s="214" t="n"/>
      <c r="I30" s="214" t="n"/>
      <c r="J30" s="213" t="n"/>
      <c r="K30" s="23" t="n">
        <v>2</v>
      </c>
      <c r="L30" s="21" t="inlineStr">
        <is>
          <t>Merged with others</t>
        </is>
      </c>
      <c r="M30" s="214" t="n"/>
      <c r="N30" s="213" t="n"/>
    </row>
    <row r="31" ht="15" customHeight="1">
      <c r="A31" s="21" t="inlineStr">
        <is>
          <t>Sales, Marketing &amp; Support · Employee Master</t>
        </is>
      </c>
      <c r="B31" s="214" t="n"/>
      <c r="C31" s="214" t="n"/>
      <c r="D31" s="214" t="n"/>
      <c r="E31" s="213" t="n"/>
      <c r="F31" s="21" t="inlineStr">
        <is>
          <t>Executive Leadership</t>
        </is>
      </c>
      <c r="G31" s="214" t="n"/>
      <c r="H31" s="214" t="n"/>
      <c r="I31" s="214" t="n"/>
      <c r="J31" s="213" t="n"/>
      <c r="K31" s="23" t="n">
        <v>2</v>
      </c>
      <c r="L31" s="21" t="inlineStr">
        <is>
          <t>Split into several</t>
        </is>
      </c>
      <c r="M31" s="214" t="n"/>
      <c r="N31" s="213" t="n"/>
    </row>
    <row r="32" ht="15" customHeight="1">
      <c r="A32" s="21" t="inlineStr">
        <is>
          <t>Sales, Marketing &amp; Support · Employee Master</t>
        </is>
      </c>
      <c r="B32" s="214" t="n"/>
      <c r="C32" s="214" t="n"/>
      <c r="D32" s="214" t="n"/>
      <c r="E32" s="213" t="n"/>
      <c r="F32" s="21" t="inlineStr">
        <is>
          <t>Sales &amp; Business Development</t>
        </is>
      </c>
      <c r="G32" s="214" t="n"/>
      <c r="H32" s="214" t="n"/>
      <c r="I32" s="214" t="n"/>
      <c r="J32" s="213" t="n"/>
      <c r="K32" s="23" t="n">
        <v>2</v>
      </c>
      <c r="L32" s="21" t="inlineStr">
        <is>
          <t>Split and regrouped</t>
        </is>
      </c>
      <c r="M32" s="214" t="n"/>
      <c r="N32" s="213" t="n"/>
    </row>
    <row r="33" ht="15" customHeight="1">
      <c r="A33" s="21" t="inlineStr">
        <is>
          <t>Client Engagement · Employee Master</t>
        </is>
      </c>
      <c r="B33" s="214" t="n"/>
      <c r="C33" s="214" t="n"/>
      <c r="D33" s="214" t="n"/>
      <c r="E33" s="213" t="n"/>
      <c r="F33" s="21" t="inlineStr">
        <is>
          <t>Product Management</t>
        </is>
      </c>
      <c r="G33" s="214" t="n"/>
      <c r="H33" s="214" t="n"/>
      <c r="I33" s="214" t="n"/>
      <c r="J33" s="213" t="n"/>
      <c r="K33" s="23" t="n">
        <v>1</v>
      </c>
      <c r="L33" s="21" t="inlineStr">
        <is>
          <t>Renamed</t>
        </is>
      </c>
      <c r="M33" s="214" t="n"/>
      <c r="N33" s="213" t="n"/>
    </row>
    <row r="34" ht="15" customHeight="1">
      <c r="A34" s="21" t="inlineStr">
        <is>
          <t>Consulting &amp; Professional Services</t>
        </is>
      </c>
      <c r="B34" s="214" t="n"/>
      <c r="C34" s="214" t="n"/>
      <c r="D34" s="214" t="n"/>
      <c r="E34" s="213" t="n"/>
      <c r="F34" s="21" t="inlineStr">
        <is>
          <t>Sales &amp; Business Development</t>
        </is>
      </c>
      <c r="G34" s="214" t="n"/>
      <c r="H34" s="214" t="n"/>
      <c r="I34" s="214" t="n"/>
      <c r="J34" s="213" t="n"/>
      <c r="K34" s="23" t="n">
        <v>1</v>
      </c>
      <c r="L34" s="21" t="inlineStr">
        <is>
          <t>Split and regrouped</t>
        </is>
      </c>
      <c r="M34" s="214" t="n"/>
      <c r="N34" s="213" t="n"/>
    </row>
    <row r="35" ht="15" customHeight="1">
      <c r="A35" s="21" t="inlineStr">
        <is>
          <t>Executive Leadership</t>
        </is>
      </c>
      <c r="B35" s="214" t="n"/>
      <c r="C35" s="214" t="n"/>
      <c r="D35" s="214" t="n"/>
      <c r="E35" s="213" t="n"/>
      <c r="F35" s="21" t="inlineStr">
        <is>
          <t>Sales &amp; Business Development</t>
        </is>
      </c>
      <c r="G35" s="214" t="n"/>
      <c r="H35" s="214" t="n"/>
      <c r="I35" s="214" t="n"/>
      <c r="J35" s="213" t="n"/>
      <c r="K35" s="23" t="n">
        <v>1</v>
      </c>
      <c r="L35" s="21" t="inlineStr">
        <is>
          <t>Merged with others</t>
        </is>
      </c>
      <c r="M35" s="214" t="n"/>
      <c r="N35" s="213" t="n"/>
    </row>
    <row r="36" ht="15" customHeight="1">
      <c r="A36" s="21" t="inlineStr">
        <is>
          <t>Product Management</t>
        </is>
      </c>
      <c r="B36" s="214" t="n"/>
      <c r="C36" s="214" t="n"/>
      <c r="D36" s="214" t="n"/>
      <c r="E36" s="213" t="n"/>
      <c r="F36" s="21" t="inlineStr">
        <is>
          <t>Marketing &amp; Communications</t>
        </is>
      </c>
      <c r="G36" s="214" t="n"/>
      <c r="H36" s="214" t="n"/>
      <c r="I36" s="214" t="n"/>
      <c r="J36" s="213" t="n"/>
      <c r="K36" s="23" t="n">
        <v>1</v>
      </c>
      <c r="L36" s="21" t="inlineStr">
        <is>
          <t>Merged with others</t>
        </is>
      </c>
      <c r="M36" s="214" t="n"/>
      <c r="N36" s="213" t="n"/>
    </row>
    <row r="37" ht="15" customHeight="1">
      <c r="A37" s="21" t="inlineStr">
        <is>
          <t>Product/Project · Employee Master</t>
        </is>
      </c>
      <c r="B37" s="214" t="n"/>
      <c r="C37" s="214" t="n"/>
      <c r="D37" s="214" t="n"/>
      <c r="E37" s="213" t="n"/>
      <c r="F37" s="21" t="inlineStr">
        <is>
          <t>Customer Success &amp; Support</t>
        </is>
      </c>
      <c r="G37" s="214" t="n"/>
      <c r="H37" s="214" t="n"/>
      <c r="I37" s="214" t="n"/>
      <c r="J37" s="213" t="n"/>
      <c r="K37" s="23" t="n">
        <v>1</v>
      </c>
      <c r="L37" s="21" t="inlineStr">
        <is>
          <t>Split and regrouped</t>
        </is>
      </c>
      <c r="M37" s="214" t="n"/>
      <c r="N37" s="213" t="n"/>
    </row>
    <row r="38" ht="15" customHeight="1">
      <c r="A38" s="21" t="inlineStr">
        <is>
          <t>Product/Project · Employee Master</t>
        </is>
      </c>
      <c r="B38" s="214" t="n"/>
      <c r="C38" s="214" t="n"/>
      <c r="D38" s="214" t="n"/>
      <c r="E38" s="213" t="n"/>
      <c r="F38" s="21" t="inlineStr">
        <is>
          <t>Engineering &amp; Architecture</t>
        </is>
      </c>
      <c r="G38" s="214" t="n"/>
      <c r="H38" s="214" t="n"/>
      <c r="I38" s="214" t="n"/>
      <c r="J38" s="213" t="n"/>
      <c r="K38" s="23" t="n">
        <v>1</v>
      </c>
      <c r="L38" s="21" t="inlineStr">
        <is>
          <t>Split and regrouped</t>
        </is>
      </c>
      <c r="M38" s="214" t="n"/>
      <c r="N38" s="213" t="n"/>
    </row>
    <row r="39" ht="15" customHeight="1">
      <c r="A39" s="21" t="inlineStr">
        <is>
          <t>Product/Project · Employee Master</t>
        </is>
      </c>
      <c r="B39" s="214" t="n"/>
      <c r="C39" s="214" t="n"/>
      <c r="D39" s="214" t="n"/>
      <c r="E39" s="213" t="n"/>
      <c r="F39" s="21" t="inlineStr">
        <is>
          <t>Quality Assurance</t>
        </is>
      </c>
      <c r="G39" s="214" t="n"/>
      <c r="H39" s="214" t="n"/>
      <c r="I39" s="214" t="n"/>
      <c r="J39" s="213" t="n"/>
      <c r="K39" s="23" t="n">
        <v>1</v>
      </c>
      <c r="L39" s="21" t="inlineStr">
        <is>
          <t>Split and regrouped</t>
        </is>
      </c>
      <c r="M39" s="214" t="n"/>
      <c r="N39" s="213" t="n"/>
    </row>
    <row r="40" ht="15" customHeight="1">
      <c r="A40" s="21" t="inlineStr">
        <is>
          <t>Sales &amp; Business Development</t>
        </is>
      </c>
      <c r="B40" s="214" t="n"/>
      <c r="C40" s="214" t="n"/>
      <c r="D40" s="214" t="n"/>
      <c r="E40" s="213" t="n"/>
      <c r="F40" s="21" t="inlineStr">
        <is>
          <t>Customer Success &amp; Support</t>
        </is>
      </c>
      <c r="G40" s="214" t="n"/>
      <c r="H40" s="214" t="n"/>
      <c r="I40" s="214" t="n"/>
      <c r="J40" s="213" t="n"/>
      <c r="K40" s="23" t="n">
        <v>1</v>
      </c>
      <c r="L40" s="21" t="inlineStr">
        <is>
          <t>Split and regrouped</t>
        </is>
      </c>
      <c r="M40" s="214" t="n"/>
      <c r="N40" s="213" t="n"/>
    </row>
    <row r="41" ht="15" customHeight="1">
      <c r="A41" s="21" t="inlineStr">
        <is>
          <t>Sales, Marketing &amp; Support · Employee Master</t>
        </is>
      </c>
      <c r="B41" s="214" t="n"/>
      <c r="C41" s="214" t="n"/>
      <c r="D41" s="214" t="n"/>
      <c r="E41" s="213" t="n"/>
      <c r="F41" s="21" t="inlineStr">
        <is>
          <t>Marketing &amp; Communications</t>
        </is>
      </c>
      <c r="G41" s="214" t="n"/>
      <c r="H41" s="214" t="n"/>
      <c r="I41" s="214" t="n"/>
      <c r="J41" s="213" t="n"/>
      <c r="K41" s="23" t="n">
        <v>1</v>
      </c>
      <c r="L41" s="21" t="inlineStr">
        <is>
          <t>Split and regrouped</t>
        </is>
      </c>
      <c r="M41" s="214" t="n"/>
      <c r="N41" s="213" t="n"/>
    </row>
    <row r="42" ht="15" customHeight="1"/>
    <row r="43" ht="15" customHeight="1">
      <c r="A43" s="17" t="inlineStr">
        <is>
          <t>2b. Sub-families — old → new · the 30 largest moves; sheet 10 §2 lists every sub-family</t>
        </is>
      </c>
    </row>
    <row r="44" ht="15" customHeight="1">
      <c r="A44" s="12" t="inlineStr">
        <is>
          <t>Old sub-family</t>
        </is>
      </c>
      <c r="B44" s="214" t="n"/>
      <c r="C44" s="214" t="n"/>
      <c r="D44" s="214" t="n"/>
      <c r="E44" s="213" t="n"/>
      <c r="F44" s="12" t="inlineStr">
        <is>
          <t>New sub-family</t>
        </is>
      </c>
      <c r="G44" s="214" t="n"/>
      <c r="H44" s="214" t="n"/>
      <c r="I44" s="214" t="n"/>
      <c r="J44" s="213" t="n"/>
      <c r="K44" s="12" t="inlineStr">
        <is>
          <t>People</t>
        </is>
      </c>
      <c r="L44" s="12" t="inlineStr">
        <is>
          <t>What happened</t>
        </is>
      </c>
      <c r="M44" s="214" t="n"/>
      <c r="N44" s="213" t="n"/>
    </row>
    <row r="45" ht="15" customHeight="1">
      <c r="A45" s="16" t="inlineStr">
        <is>
          <t>Backend Engineering · Java</t>
        </is>
      </c>
      <c r="B45" s="214" t="n"/>
      <c r="C45" s="214" t="n"/>
      <c r="D45" s="214" t="n"/>
      <c r="E45" s="213" t="n"/>
      <c r="F45" s="16" t="inlineStr">
        <is>
          <t>Backend Development</t>
        </is>
      </c>
      <c r="G45" s="214" t="n"/>
      <c r="H45" s="214" t="n"/>
      <c r="I45" s="214" t="n"/>
      <c r="J45" s="213" t="n"/>
      <c r="K45" s="15" t="n">
        <v>39</v>
      </c>
      <c r="L45" s="16" t="inlineStr">
        <is>
          <t>Split and regrouped</t>
        </is>
      </c>
      <c r="M45" s="214" t="n"/>
      <c r="N45" s="213" t="n"/>
    </row>
    <row r="46" ht="15" customHeight="1">
      <c r="A46" s="16" t="inlineStr">
        <is>
          <t>XBRL / Regulatory Reporting</t>
        </is>
      </c>
      <c r="B46" s="214" t="n"/>
      <c r="C46" s="214" t="n"/>
      <c r="D46" s="214" t="n"/>
      <c r="E46" s="213" t="n"/>
      <c r="F46" s="16" t="inlineStr">
        <is>
          <t>Taxonomy Design &amp; Regulatory Consulting</t>
        </is>
      </c>
      <c r="G46" s="214" t="n"/>
      <c r="H46" s="214" t="n"/>
      <c r="I46" s="214" t="n"/>
      <c r="J46" s="213" t="n"/>
      <c r="K46" s="15" t="n">
        <v>23</v>
      </c>
      <c r="L46" s="16" t="inlineStr">
        <is>
          <t>Split and regrouped</t>
        </is>
      </c>
      <c r="M46" s="214" t="n"/>
      <c r="N46" s="213" t="n"/>
    </row>
    <row r="47" ht="15" customHeight="1">
      <c r="A47" s="16" t="inlineStr">
        <is>
          <t>Quality Engineering</t>
        </is>
      </c>
      <c r="B47" s="214" t="n"/>
      <c r="C47" s="214" t="n"/>
      <c r="D47" s="214" t="n"/>
      <c r="E47" s="213" t="n"/>
      <c r="F47" s="16" t="inlineStr">
        <is>
          <t>Functional &amp; Domain Testing</t>
        </is>
      </c>
      <c r="G47" s="214" t="n"/>
      <c r="H47" s="214" t="n"/>
      <c r="I47" s="214" t="n"/>
      <c r="J47" s="213" t="n"/>
      <c r="K47" s="15" t="n">
        <v>15</v>
      </c>
      <c r="L47" s="16" t="inlineStr">
        <is>
          <t>Split and regrouped</t>
        </is>
      </c>
      <c r="M47" s="214" t="n"/>
      <c r="N47" s="213" t="n"/>
    </row>
    <row r="48" ht="15" customHeight="1">
      <c r="A48" s="16" t="inlineStr">
        <is>
          <t>Development · Employee Master</t>
        </is>
      </c>
      <c r="B48" s="214" t="n"/>
      <c r="C48" s="214" t="n"/>
      <c r="D48" s="214" t="n"/>
      <c r="E48" s="213" t="n"/>
      <c r="F48" s="16" t="inlineStr">
        <is>
          <t>Backend Development</t>
        </is>
      </c>
      <c r="G48" s="214" t="n"/>
      <c r="H48" s="214" t="n"/>
      <c r="I48" s="214" t="n"/>
      <c r="J48" s="213" t="n"/>
      <c r="K48" s="15" t="n">
        <v>14</v>
      </c>
      <c r="L48" s="16" t="inlineStr">
        <is>
          <t>Split and regrouped</t>
        </is>
      </c>
      <c r="M48" s="214" t="n"/>
      <c r="N48" s="213" t="n"/>
    </row>
    <row r="49" ht="15" customHeight="1">
      <c r="A49" s="16" t="inlineStr">
        <is>
          <t>Backend Engineering ·.NET</t>
        </is>
      </c>
      <c r="B49" s="214" t="n"/>
      <c r="C49" s="214" t="n"/>
      <c r="D49" s="214" t="n"/>
      <c r="E49" s="213" t="n"/>
      <c r="F49" s="16" t="inlineStr">
        <is>
          <t>Backend Development</t>
        </is>
      </c>
      <c r="G49" s="214" t="n"/>
      <c r="H49" s="214" t="n"/>
      <c r="I49" s="214" t="n"/>
      <c r="J49" s="213" t="n"/>
      <c r="K49" s="15" t="n">
        <v>13</v>
      </c>
      <c r="L49" s="16" t="inlineStr">
        <is>
          <t>Split and regrouped</t>
        </is>
      </c>
      <c r="M49" s="214" t="n"/>
      <c r="N49" s="213" t="n"/>
    </row>
    <row r="50" ht="15" customHeight="1">
      <c r="A50" s="16" t="inlineStr">
        <is>
          <t>Business / Functional Analysis</t>
        </is>
      </c>
      <c r="B50" s="214" t="n"/>
      <c r="C50" s="214" t="n"/>
      <c r="D50" s="214" t="n"/>
      <c r="E50" s="213" t="n"/>
      <c r="F50" s="16" t="inlineStr">
        <is>
          <t>Business Analysis</t>
        </is>
      </c>
      <c r="G50" s="214" t="n"/>
      <c r="H50" s="214" t="n"/>
      <c r="I50" s="214" t="n"/>
      <c r="J50" s="213" t="n"/>
      <c r="K50" s="15" t="n">
        <v>13</v>
      </c>
      <c r="L50" s="16" t="inlineStr">
        <is>
          <t>Renamed</t>
        </is>
      </c>
      <c r="M50" s="214" t="n"/>
      <c r="N50" s="213" t="n"/>
    </row>
    <row r="51" ht="15" customHeight="1">
      <c r="A51" s="16" t="inlineStr">
        <is>
          <t>Backend Engineering · Java</t>
        </is>
      </c>
      <c r="B51" s="214" t="n"/>
      <c r="C51" s="214" t="n"/>
      <c r="D51" s="214" t="n"/>
      <c r="E51" s="213" t="n"/>
      <c r="F51" s="16" t="inlineStr">
        <is>
          <t>Full-Stack Development</t>
        </is>
      </c>
      <c r="G51" s="214" t="n"/>
      <c r="H51" s="214" t="n"/>
      <c r="I51" s="214" t="n"/>
      <c r="J51" s="213" t="n"/>
      <c r="K51" s="15" t="n">
        <v>12</v>
      </c>
      <c r="L51" s="16" t="inlineStr">
        <is>
          <t>Split and regrouped</t>
        </is>
      </c>
      <c r="M51" s="214" t="n"/>
      <c r="N51" s="213" t="n"/>
    </row>
    <row r="52" ht="15" customHeight="1">
      <c r="A52" s="16" t="inlineStr">
        <is>
          <t>Project Management</t>
        </is>
      </c>
      <c r="B52" s="214" t="n"/>
      <c r="C52" s="214" t="n"/>
      <c r="D52" s="214" t="n"/>
      <c r="E52" s="213" t="n"/>
      <c r="F52" s="16" t="inlineStr">
        <is>
          <t>Project &amp; Program Delivery</t>
        </is>
      </c>
      <c r="G52" s="214" t="n"/>
      <c r="H52" s="214" t="n"/>
      <c r="I52" s="214" t="n"/>
      <c r="J52" s="213" t="n"/>
      <c r="K52" s="15" t="n">
        <v>10</v>
      </c>
      <c r="L52" s="16" t="inlineStr">
        <is>
          <t>Split and regrouped</t>
        </is>
      </c>
      <c r="M52" s="214" t="n"/>
      <c r="N52" s="213" t="n"/>
    </row>
    <row r="53" ht="15" customHeight="1">
      <c r="A53" s="16" t="inlineStr">
        <is>
          <t>Technical Support</t>
        </is>
      </c>
      <c r="B53" s="214" t="n"/>
      <c r="C53" s="214" t="n"/>
      <c r="D53" s="214" t="n"/>
      <c r="E53" s="213" t="n"/>
      <c r="F53" s="16" t="inlineStr">
        <is>
          <t>Application &amp; Product Support</t>
        </is>
      </c>
      <c r="G53" s="214" t="n"/>
      <c r="H53" s="214" t="n"/>
      <c r="I53" s="214" t="n"/>
      <c r="J53" s="213" t="n"/>
      <c r="K53" s="15" t="n">
        <v>10</v>
      </c>
      <c r="L53" s="16" t="inlineStr">
        <is>
          <t>Merged with others</t>
        </is>
      </c>
      <c r="M53" s="214" t="n"/>
      <c r="N53" s="213" t="n"/>
    </row>
    <row r="54" ht="15" customHeight="1">
      <c r="A54" s="16" t="inlineStr">
        <is>
          <t>Software Engineering</t>
        </is>
      </c>
      <c r="B54" s="214" t="n"/>
      <c r="C54" s="214" t="n"/>
      <c r="D54" s="214" t="n"/>
      <c r="E54" s="213" t="n"/>
      <c r="F54" s="16" t="inlineStr">
        <is>
          <t>Front-End / UI Development</t>
        </is>
      </c>
      <c r="G54" s="214" t="n"/>
      <c r="H54" s="214" t="n"/>
      <c r="I54" s="214" t="n"/>
      <c r="J54" s="213" t="n"/>
      <c r="K54" s="15" t="n">
        <v>9</v>
      </c>
      <c r="L54" s="16" t="inlineStr">
        <is>
          <t>Split and regrouped</t>
        </is>
      </c>
      <c r="M54" s="214" t="n"/>
      <c r="N54" s="213" t="n"/>
    </row>
    <row r="55" ht="15" customHeight="1">
      <c r="A55" s="16" t="inlineStr">
        <is>
          <t>Backend Engineering ·.NET</t>
        </is>
      </c>
      <c r="B55" s="214" t="n"/>
      <c r="C55" s="214" t="n"/>
      <c r="D55" s="214" t="n"/>
      <c r="E55" s="213" t="n"/>
      <c r="F55" s="16" t="inlineStr">
        <is>
          <t>Full-Stack Development</t>
        </is>
      </c>
      <c r="G55" s="214" t="n"/>
      <c r="H55" s="214" t="n"/>
      <c r="I55" s="214" t="n"/>
      <c r="J55" s="213" t="n"/>
      <c r="K55" s="15" t="n">
        <v>8</v>
      </c>
      <c r="L55" s="16" t="inlineStr">
        <is>
          <t>Split and regrouped</t>
        </is>
      </c>
      <c r="M55" s="214" t="n"/>
      <c r="N55" s="213" t="n"/>
    </row>
    <row r="56" ht="15" customHeight="1">
      <c r="A56" s="16" t="inlineStr">
        <is>
          <t>Solution / Software Architecture</t>
        </is>
      </c>
      <c r="B56" s="214" t="n"/>
      <c r="C56" s="214" t="n"/>
      <c r="D56" s="214" t="n"/>
      <c r="E56" s="213" t="n"/>
      <c r="F56" s="16" t="inlineStr">
        <is>
          <t>Solution &amp; Technical Architecture</t>
        </is>
      </c>
      <c r="G56" s="214" t="n"/>
      <c r="H56" s="214" t="n"/>
      <c r="I56" s="214" t="n"/>
      <c r="J56" s="213" t="n"/>
      <c r="K56" s="15" t="n">
        <v>7</v>
      </c>
      <c r="L56" s="16" t="inlineStr">
        <is>
          <t>Merged with others</t>
        </is>
      </c>
      <c r="M56" s="214" t="n"/>
      <c r="N56" s="213" t="n"/>
    </row>
    <row r="57" ht="15" customHeight="1">
      <c r="A57" s="16" t="inlineStr">
        <is>
          <t>XBRL / Regulatory Reporting</t>
        </is>
      </c>
      <c r="B57" s="214" t="n"/>
      <c r="C57" s="214" t="n"/>
      <c r="D57" s="214" t="n"/>
      <c r="E57" s="213" t="n"/>
      <c r="F57" s="16" t="inlineStr">
        <is>
          <t>XBRL Tagging, Conversion &amp; Filing</t>
        </is>
      </c>
      <c r="G57" s="214" t="n"/>
      <c r="H57" s="214" t="n"/>
      <c r="I57" s="214" t="n"/>
      <c r="J57" s="213" t="n"/>
      <c r="K57" s="15" t="n">
        <v>6</v>
      </c>
      <c r="L57" s="16" t="inlineStr">
        <is>
          <t>Split into several</t>
        </is>
      </c>
      <c r="M57" s="214" t="n"/>
      <c r="N57" s="213" t="n"/>
    </row>
    <row r="58" ht="15" customHeight="1">
      <c r="A58" s="16" t="inlineStr">
        <is>
          <t>Development · Employee Master</t>
        </is>
      </c>
      <c r="B58" s="214" t="n"/>
      <c r="C58" s="214" t="n"/>
      <c r="D58" s="214" t="n"/>
      <c r="E58" s="213" t="n"/>
      <c r="F58" s="16" t="inlineStr">
        <is>
          <t>AI / ML &amp; GenAI Engineering</t>
        </is>
      </c>
      <c r="G58" s="214" t="n"/>
      <c r="H58" s="214" t="n"/>
      <c r="I58" s="214" t="n"/>
      <c r="J58" s="213" t="n"/>
      <c r="K58" s="15" t="n">
        <v>3</v>
      </c>
      <c r="L58" s="16" t="inlineStr">
        <is>
          <t>Split and regrouped</t>
        </is>
      </c>
      <c r="M58" s="214" t="n"/>
      <c r="N58" s="213" t="n"/>
    </row>
    <row r="59" ht="15" customHeight="1">
      <c r="A59" s="16" t="inlineStr">
        <is>
          <t>Quality Engineering</t>
        </is>
      </c>
      <c r="B59" s="214" t="n"/>
      <c r="C59" s="214" t="n"/>
      <c r="D59" s="214" t="n"/>
      <c r="E59" s="213" t="n"/>
      <c r="F59" s="16" t="inlineStr">
        <is>
          <t>Test Automation</t>
        </is>
      </c>
      <c r="G59" s="214" t="n"/>
      <c r="H59" s="214" t="n"/>
      <c r="I59" s="214" t="n"/>
      <c r="J59" s="213" t="n"/>
      <c r="K59" s="15" t="n">
        <v>3</v>
      </c>
      <c r="L59" s="16" t="inlineStr">
        <is>
          <t>Split into several</t>
        </is>
      </c>
      <c r="M59" s="214" t="n"/>
      <c r="N59" s="213" t="n"/>
    </row>
    <row r="60" ht="15" customHeight="1">
      <c r="A60" s="16" t="inlineStr">
        <is>
          <t>Software Engineering</t>
        </is>
      </c>
      <c r="B60" s="214" t="n"/>
      <c r="C60" s="214" t="n"/>
      <c r="D60" s="214" t="n"/>
      <c r="E60" s="213" t="n"/>
      <c r="F60" s="16" t="inlineStr">
        <is>
          <t>Data Engineering &amp; Database Development</t>
        </is>
      </c>
      <c r="G60" s="214" t="n"/>
      <c r="H60" s="214" t="n"/>
      <c r="I60" s="214" t="n"/>
      <c r="J60" s="213" t="n"/>
      <c r="K60" s="15" t="n">
        <v>3</v>
      </c>
      <c r="L60" s="16" t="inlineStr">
        <is>
          <t>Split into several</t>
        </is>
      </c>
      <c r="M60" s="214" t="n"/>
      <c r="N60" s="213" t="n"/>
    </row>
    <row r="61" ht="15" customHeight="1">
      <c r="A61" s="16" t="inlineStr">
        <is>
          <t>Backend Engineering · Python</t>
        </is>
      </c>
      <c r="B61" s="214" t="n"/>
      <c r="C61" s="214" t="n"/>
      <c r="D61" s="214" t="n"/>
      <c r="E61" s="213" t="n"/>
      <c r="F61" s="16" t="inlineStr">
        <is>
          <t>AI / ML &amp; GenAI Engineering</t>
        </is>
      </c>
      <c r="G61" s="214" t="n"/>
      <c r="H61" s="214" t="n"/>
      <c r="I61" s="214" t="n"/>
      <c r="J61" s="213" t="n"/>
      <c r="K61" s="15" t="n">
        <v>2</v>
      </c>
      <c r="L61" s="16" t="inlineStr">
        <is>
          <t>Merged with others</t>
        </is>
      </c>
      <c r="M61" s="214" t="n"/>
      <c r="N61" s="213" t="n"/>
    </row>
    <row r="62" ht="15" customHeight="1">
      <c r="A62" s="16" t="inlineStr">
        <is>
          <t>Consulting · Employee Master</t>
        </is>
      </c>
      <c r="B62" s="214" t="n"/>
      <c r="C62" s="214" t="n"/>
      <c r="D62" s="214" t="n"/>
      <c r="E62" s="213" t="n"/>
      <c r="F62" s="16" t="inlineStr">
        <is>
          <t>Taxonomy Design &amp; Regulatory Consulting</t>
        </is>
      </c>
      <c r="G62" s="214" t="n"/>
      <c r="H62" s="214" t="n"/>
      <c r="I62" s="214" t="n"/>
      <c r="J62" s="213" t="n"/>
      <c r="K62" s="15" t="n">
        <v>2</v>
      </c>
      <c r="L62" s="16" t="inlineStr">
        <is>
          <t>Merged with others</t>
        </is>
      </c>
      <c r="M62" s="214" t="n"/>
      <c r="N62" s="213" t="n"/>
    </row>
    <row r="63" ht="15" customHeight="1">
      <c r="A63" s="16" t="inlineStr">
        <is>
          <t>Frontend / UI Engineering</t>
        </is>
      </c>
      <c r="B63" s="214" t="n"/>
      <c r="C63" s="214" t="n"/>
      <c r="D63" s="214" t="n"/>
      <c r="E63" s="213" t="n"/>
      <c r="F63" s="16" t="inlineStr">
        <is>
          <t>Front-End / UI Development</t>
        </is>
      </c>
      <c r="G63" s="214" t="n"/>
      <c r="H63" s="214" t="n"/>
      <c r="I63" s="214" t="n"/>
      <c r="J63" s="213" t="n"/>
      <c r="K63" s="15" t="n">
        <v>2</v>
      </c>
      <c r="L63" s="16" t="inlineStr">
        <is>
          <t>Merged with others</t>
        </is>
      </c>
      <c r="M63" s="214" t="n"/>
      <c r="N63" s="213" t="n"/>
    </row>
    <row r="64" ht="15" customHeight="1">
      <c r="A64" s="16" t="inlineStr">
        <is>
          <t>Program Management</t>
        </is>
      </c>
      <c r="B64" s="214" t="n"/>
      <c r="C64" s="214" t="n"/>
      <c r="D64" s="214" t="n"/>
      <c r="E64" s="213" t="n"/>
      <c r="F64" s="16" t="inlineStr">
        <is>
          <t>Project &amp; Program Delivery</t>
        </is>
      </c>
      <c r="G64" s="214" t="n"/>
      <c r="H64" s="214" t="n"/>
      <c r="I64" s="214" t="n"/>
      <c r="J64" s="213" t="n"/>
      <c r="K64" s="15" t="n">
        <v>2</v>
      </c>
      <c r="L64" s="16" t="inlineStr">
        <is>
          <t>Merged with others</t>
        </is>
      </c>
      <c r="M64" s="214" t="n"/>
      <c r="N64" s="213" t="n"/>
    </row>
    <row r="65" ht="15" customHeight="1">
      <c r="A65" s="16" t="inlineStr">
        <is>
          <t>Quality Engineering</t>
        </is>
      </c>
      <c r="B65" s="214" t="n"/>
      <c r="C65" s="214" t="n"/>
      <c r="D65" s="214" t="n"/>
      <c r="E65" s="213" t="n"/>
      <c r="F65" s="16" t="inlineStr">
        <is>
          <t>Test Management &amp; QA Leadership</t>
        </is>
      </c>
      <c r="G65" s="214" t="n"/>
      <c r="H65" s="214" t="n"/>
      <c r="I65" s="214" t="n"/>
      <c r="J65" s="213" t="n"/>
      <c r="K65" s="15" t="n">
        <v>2</v>
      </c>
      <c r="L65" s="16" t="inlineStr">
        <is>
          <t>Split into several</t>
        </is>
      </c>
      <c r="M65" s="214" t="n"/>
      <c r="N65" s="213" t="n"/>
    </row>
    <row r="66" ht="15" customHeight="1">
      <c r="A66" s="16" t="inlineStr">
        <is>
          <t>Business / Functional Leadership</t>
        </is>
      </c>
      <c r="B66" s="214" t="n"/>
      <c r="C66" s="214" t="n"/>
      <c r="D66" s="214" t="n"/>
      <c r="E66" s="213" t="n"/>
      <c r="F66" s="16" t="inlineStr">
        <is>
          <t>Sales Leadership</t>
        </is>
      </c>
      <c r="G66" s="214" t="n"/>
      <c r="H66" s="214" t="n"/>
      <c r="I66" s="214" t="n"/>
      <c r="J66" s="213" t="n"/>
      <c r="K66" s="15" t="n">
        <v>1</v>
      </c>
      <c r="L66" s="16" t="inlineStr">
        <is>
          <t>Merged with others</t>
        </is>
      </c>
      <c r="M66" s="214" t="n"/>
      <c r="N66" s="213" t="n"/>
    </row>
    <row r="67" ht="15" customHeight="1">
      <c r="A67" s="16" t="inlineStr">
        <is>
          <t>Client Engagement · Employee Master</t>
        </is>
      </c>
      <c r="B67" s="214" t="n"/>
      <c r="C67" s="214" t="n"/>
      <c r="D67" s="214" t="n"/>
      <c r="E67" s="213" t="n"/>
      <c r="F67" s="16" t="inlineStr">
        <is>
          <t>Product Management</t>
        </is>
      </c>
      <c r="G67" s="214" t="n"/>
      <c r="H67" s="214" t="n"/>
      <c r="I67" s="214" t="n"/>
      <c r="J67" s="213" t="n"/>
      <c r="K67" s="15" t="n">
        <v>1</v>
      </c>
      <c r="L67" s="16" t="inlineStr">
        <is>
          <t>Renamed</t>
        </is>
      </c>
      <c r="M67" s="214" t="n"/>
      <c r="N67" s="213" t="n"/>
    </row>
    <row r="68" ht="15" customHeight="1">
      <c r="A68" s="16" t="inlineStr">
        <is>
          <t>Development · Employee Master</t>
        </is>
      </c>
      <c r="B68" s="214" t="n"/>
      <c r="C68" s="214" t="n"/>
      <c r="D68" s="214" t="n"/>
      <c r="E68" s="213" t="n"/>
      <c r="F68" s="16" t="inlineStr">
        <is>
          <t>Front-End / UI Development</t>
        </is>
      </c>
      <c r="G68" s="214" t="n"/>
      <c r="H68" s="214" t="n"/>
      <c r="I68" s="214" t="n"/>
      <c r="J68" s="213" t="n"/>
      <c r="K68" s="15" t="n">
        <v>1</v>
      </c>
      <c r="L68" s="16" t="inlineStr">
        <is>
          <t>Split and regrouped</t>
        </is>
      </c>
      <c r="M68" s="214" t="n"/>
      <c r="N68" s="213" t="n"/>
    </row>
    <row r="69" ht="15" customHeight="1">
      <c r="A69" s="16" t="inlineStr">
        <is>
          <t>Development · Employee Master</t>
        </is>
      </c>
      <c r="B69" s="214" t="n"/>
      <c r="C69" s="214" t="n"/>
      <c r="D69" s="214" t="n"/>
      <c r="E69" s="213" t="n"/>
      <c r="F69" s="16" t="inlineStr">
        <is>
          <t>Solution &amp; Technical Architecture</t>
        </is>
      </c>
      <c r="G69" s="214" t="n"/>
      <c r="H69" s="214" t="n"/>
      <c r="I69" s="214" t="n"/>
      <c r="J69" s="213" t="n"/>
      <c r="K69" s="15" t="n">
        <v>1</v>
      </c>
      <c r="L69" s="16" t="inlineStr">
        <is>
          <t>Split and regrouped</t>
        </is>
      </c>
      <c r="M69" s="214" t="n"/>
      <c r="N69" s="213" t="n"/>
    </row>
    <row r="70" ht="15" customHeight="1">
      <c r="A70" s="16" t="inlineStr">
        <is>
          <t>Marketing · Employee Master</t>
        </is>
      </c>
      <c r="B70" s="214" t="n"/>
      <c r="C70" s="214" t="n"/>
      <c r="D70" s="214" t="n"/>
      <c r="E70" s="213" t="n"/>
      <c r="F70" s="16" t="inlineStr">
        <is>
          <t>Marketing Operations &amp; Automation</t>
        </is>
      </c>
      <c r="G70" s="214" t="n"/>
      <c r="H70" s="214" t="n"/>
      <c r="I70" s="214" t="n"/>
      <c r="J70" s="213" t="n"/>
      <c r="K70" s="15" t="n">
        <v>1</v>
      </c>
      <c r="L70" s="16" t="inlineStr">
        <is>
          <t>Renamed</t>
        </is>
      </c>
      <c r="M70" s="214" t="n"/>
      <c r="N70" s="213" t="n"/>
    </row>
    <row r="71" ht="15" customHeight="1">
      <c r="A71" s="16" t="inlineStr">
        <is>
          <t>Pre-Sales · Employee Master</t>
        </is>
      </c>
      <c r="B71" s="214" t="n"/>
      <c r="C71" s="214" t="n"/>
      <c r="D71" s="214" t="n"/>
      <c r="E71" s="213" t="n"/>
      <c r="F71" s="16" t="inlineStr">
        <is>
          <t>Business &amp; Functional Leadership</t>
        </is>
      </c>
      <c r="G71" s="214" t="n"/>
      <c r="H71" s="214" t="n"/>
      <c r="I71" s="214" t="n"/>
      <c r="J71" s="213" t="n"/>
      <c r="K71" s="15" t="n">
        <v>1</v>
      </c>
      <c r="L71" s="16" t="inlineStr">
        <is>
          <t>Split into several</t>
        </is>
      </c>
      <c r="M71" s="214" t="n"/>
      <c r="N71" s="213" t="n"/>
    </row>
    <row r="72" ht="15" customHeight="1">
      <c r="A72" s="16" t="inlineStr">
        <is>
          <t>Pre-Sales · Employee Master</t>
        </is>
      </c>
      <c r="B72" s="214" t="n"/>
      <c r="C72" s="214" t="n"/>
      <c r="D72" s="214" t="n"/>
      <c r="E72" s="213" t="n"/>
      <c r="F72" s="16" t="inlineStr">
        <is>
          <t>Pre-Sales &amp; Solution Demos</t>
        </is>
      </c>
      <c r="G72" s="214" t="n"/>
      <c r="H72" s="214" t="n"/>
      <c r="I72" s="214" t="n"/>
      <c r="J72" s="213" t="n"/>
      <c r="K72" s="15" t="n">
        <v>1</v>
      </c>
      <c r="L72" s="16" t="inlineStr">
        <is>
          <t>Split into several</t>
        </is>
      </c>
      <c r="M72" s="214" t="n"/>
      <c r="N72" s="213" t="n"/>
    </row>
    <row r="73" ht="15" customHeight="1">
      <c r="A73" s="16" t="inlineStr">
        <is>
          <t>Pre-Sales / Solutions</t>
        </is>
      </c>
      <c r="B73" s="214" t="n"/>
      <c r="C73" s="214" t="n"/>
      <c r="D73" s="214" t="n"/>
      <c r="E73" s="213" t="n"/>
      <c r="F73" s="16" t="inlineStr">
        <is>
          <t>Sales Leadership</t>
        </is>
      </c>
      <c r="G73" s="214" t="n"/>
      <c r="H73" s="214" t="n"/>
      <c r="I73" s="214" t="n"/>
      <c r="J73" s="213" t="n"/>
      <c r="K73" s="15" t="n">
        <v>1</v>
      </c>
      <c r="L73" s="16" t="inlineStr">
        <is>
          <t>Merged with others</t>
        </is>
      </c>
      <c r="M73" s="214" t="n"/>
      <c r="N73" s="213" t="n"/>
    </row>
    <row r="74" ht="15" customHeight="1">
      <c r="A74" s="16" t="inlineStr">
        <is>
          <t>Product Management</t>
        </is>
      </c>
      <c r="B74" s="214" t="n"/>
      <c r="C74" s="214" t="n"/>
      <c r="D74" s="214" t="n"/>
      <c r="E74" s="213" t="n"/>
      <c r="F74" s="16" t="inlineStr">
        <is>
          <t>Product Marketing</t>
        </is>
      </c>
      <c r="G74" s="214" t="n"/>
      <c r="H74" s="214" t="n"/>
      <c r="I74" s="214" t="n"/>
      <c r="J74" s="213" t="n"/>
      <c r="K74" s="15" t="n">
        <v>1</v>
      </c>
      <c r="L74" s="16" t="inlineStr">
        <is>
          <t>Renamed</t>
        </is>
      </c>
      <c r="M74" s="214" t="n"/>
      <c r="N74" s="213" t="n"/>
    </row>
    <row r="75" ht="15" customHeight="1"/>
    <row r="76" ht="20" customHeight="1">
      <c r="A76" s="6" t="inlineStr">
        <is>
          <t>3. Where people sit — band × track</t>
        </is>
      </c>
    </row>
    <row r="77" ht="15" customHeight="1">
      <c r="A77" s="12" t="inlineStr">
        <is>
          <t>Band</t>
        </is>
      </c>
      <c r="B77" s="214" t="n"/>
      <c r="C77" s="213" t="n"/>
      <c r="D77" s="12" t="inlineStr">
        <is>
          <t>IC</t>
        </is>
      </c>
      <c r="E77" s="213" t="n"/>
      <c r="F77" s="12" t="inlineStr">
        <is>
          <t>POD Lead</t>
        </is>
      </c>
      <c r="G77" s="213" t="n"/>
      <c r="H77" s="12" t="inlineStr">
        <is>
          <t>Player-Coach</t>
        </is>
      </c>
      <c r="I77" s="213" t="n"/>
      <c r="J77" s="12" t="inlineStr">
        <is>
          <t>People Manager</t>
        </is>
      </c>
      <c r="K77" s="213" t="n"/>
      <c r="L77" s="12" t="inlineStr">
        <is>
          <t>Consultant</t>
        </is>
      </c>
      <c r="M77" s="213" t="n"/>
      <c r="N77" s="12" t="inlineStr">
        <is>
          <t>Total</t>
        </is>
      </c>
    </row>
    <row r="78" ht="15" customHeight="1">
      <c r="A78" s="24" t="inlineStr">
        <is>
          <t>A</t>
        </is>
      </c>
      <c r="B78" s="214" t="n"/>
      <c r="C78" s="213" t="n"/>
      <c r="D78" s="26" t="n">
        <v>130</v>
      </c>
      <c r="E78" s="213" t="n"/>
      <c r="F78" s="26" t="inlineStr"/>
      <c r="G78" s="213" t="n"/>
      <c r="H78" s="26" t="inlineStr"/>
      <c r="I78" s="213" t="n"/>
      <c r="J78" s="26" t="inlineStr"/>
      <c r="K78" s="213" t="n"/>
      <c r="L78" s="26" t="inlineStr"/>
      <c r="M78" s="213" t="n"/>
      <c r="N78" s="26" t="n">
        <v>130</v>
      </c>
    </row>
    <row r="79" ht="15" customHeight="1">
      <c r="A79" s="27" t="inlineStr">
        <is>
          <t>B</t>
        </is>
      </c>
      <c r="B79" s="214" t="n"/>
      <c r="C79" s="213" t="n"/>
      <c r="D79" s="20" t="n">
        <v>25</v>
      </c>
      <c r="E79" s="213" t="n"/>
      <c r="F79" s="20" t="n">
        <v>23</v>
      </c>
      <c r="G79" s="213" t="n"/>
      <c r="H79" s="20" t="inlineStr"/>
      <c r="I79" s="213" t="n"/>
      <c r="J79" s="20" t="n">
        <v>13</v>
      </c>
      <c r="K79" s="213" t="n"/>
      <c r="L79" s="20" t="inlineStr"/>
      <c r="M79" s="213" t="n"/>
      <c r="N79" s="20" t="n">
        <v>61</v>
      </c>
    </row>
    <row r="80" ht="15" customHeight="1">
      <c r="A80" s="28" t="inlineStr">
        <is>
          <t>B+</t>
        </is>
      </c>
      <c r="B80" s="214" t="n"/>
      <c r="C80" s="213" t="n"/>
      <c r="D80" s="30" t="inlineStr"/>
      <c r="E80" s="213" t="n"/>
      <c r="F80" s="30" t="inlineStr"/>
      <c r="G80" s="213" t="n"/>
      <c r="H80" s="30" t="n">
        <v>5</v>
      </c>
      <c r="I80" s="213" t="n"/>
      <c r="J80" s="30" t="inlineStr"/>
      <c r="K80" s="213" t="n"/>
      <c r="L80" s="30" t="inlineStr"/>
      <c r="M80" s="213" t="n"/>
      <c r="N80" s="30" t="n">
        <v>5</v>
      </c>
    </row>
    <row r="81" ht="15" customHeight="1">
      <c r="A81" s="31" t="inlineStr">
        <is>
          <t>C</t>
        </is>
      </c>
      <c r="B81" s="214" t="n"/>
      <c r="C81" s="213" t="n"/>
      <c r="D81" s="33" t="n">
        <v>2</v>
      </c>
      <c r="E81" s="213" t="n"/>
      <c r="F81" s="33" t="inlineStr"/>
      <c r="G81" s="213" t="n"/>
      <c r="H81" s="33" t="inlineStr"/>
      <c r="I81" s="213" t="n"/>
      <c r="J81" s="33" t="n">
        <v>3</v>
      </c>
      <c r="K81" s="213" t="n"/>
      <c r="L81" s="33" t="inlineStr"/>
      <c r="M81" s="213" t="n"/>
      <c r="N81" s="33" t="n">
        <v>5</v>
      </c>
    </row>
    <row r="82" ht="15" customHeight="1">
      <c r="A82" s="34" t="inlineStr">
        <is>
          <t>C+</t>
        </is>
      </c>
      <c r="B82" s="214" t="n"/>
      <c r="C82" s="213" t="n"/>
      <c r="D82" s="36" t="inlineStr"/>
      <c r="E82" s="213" t="n"/>
      <c r="F82" s="36" t="inlineStr"/>
      <c r="G82" s="213" t="n"/>
      <c r="H82" s="36" t="inlineStr"/>
      <c r="I82" s="213" t="n"/>
      <c r="J82" s="36" t="inlineStr"/>
      <c r="K82" s="213" t="n"/>
      <c r="L82" s="36" t="inlineStr"/>
      <c r="M82" s="213" t="n"/>
      <c r="N82" s="36" t="n">
        <v>0</v>
      </c>
    </row>
    <row r="83" ht="15" customHeight="1">
      <c r="A83" s="37" t="inlineStr">
        <is>
          <t>D</t>
        </is>
      </c>
      <c r="B83" s="214" t="n"/>
      <c r="C83" s="213" t="n"/>
      <c r="D83" s="39" t="inlineStr"/>
      <c r="E83" s="213" t="n"/>
      <c r="F83" s="39" t="inlineStr"/>
      <c r="G83" s="213" t="n"/>
      <c r="H83" s="39" t="inlineStr"/>
      <c r="I83" s="213" t="n"/>
      <c r="J83" s="39" t="n">
        <v>1</v>
      </c>
      <c r="K83" s="213" t="n"/>
      <c r="L83" s="39" t="inlineStr"/>
      <c r="M83" s="213" t="n"/>
      <c r="N83" s="39" t="n">
        <v>1</v>
      </c>
    </row>
    <row r="84" ht="15" customHeight="1">
      <c r="A84" s="40" t="inlineStr">
        <is>
          <t>E</t>
        </is>
      </c>
      <c r="B84" s="214" t="n"/>
      <c r="C84" s="213" t="n"/>
      <c r="D84" s="42" t="inlineStr"/>
      <c r="E84" s="213" t="n"/>
      <c r="F84" s="42" t="inlineStr"/>
      <c r="G84" s="213" t="n"/>
      <c r="H84" s="42" t="inlineStr"/>
      <c r="I84" s="213" t="n"/>
      <c r="J84" s="42" t="inlineStr"/>
      <c r="K84" s="213" t="n"/>
      <c r="L84" s="42" t="inlineStr"/>
      <c r="M84" s="213" t="n"/>
      <c r="N84" s="42" t="n">
        <v>0</v>
      </c>
    </row>
    <row r="85" ht="15" customHeight="1">
      <c r="A85" s="43" t="inlineStr">
        <is>
          <t>X</t>
        </is>
      </c>
      <c r="B85" s="214" t="n"/>
      <c r="C85" s="213" t="n"/>
      <c r="D85" s="45" t="inlineStr"/>
      <c r="E85" s="213" t="n"/>
      <c r="F85" s="45" t="inlineStr"/>
      <c r="G85" s="213" t="n"/>
      <c r="H85" s="45" t="inlineStr"/>
      <c r="I85" s="213" t="n"/>
      <c r="J85" s="45" t="inlineStr"/>
      <c r="K85" s="213" t="n"/>
      <c r="L85" s="45" t="n">
        <v>16</v>
      </c>
      <c r="M85" s="213" t="n"/>
      <c r="N85" s="45" t="n">
        <v>16</v>
      </c>
    </row>
    <row r="86" ht="15" customHeight="1">
      <c r="A86" s="46" t="inlineStr">
        <is>
          <t>Total</t>
        </is>
      </c>
      <c r="B86" s="214" t="n"/>
      <c r="C86" s="213" t="n"/>
      <c r="D86" s="47" t="n">
        <v>157</v>
      </c>
      <c r="E86" s="213" t="n"/>
      <c r="F86" s="47" t="n">
        <v>23</v>
      </c>
      <c r="G86" s="213" t="n"/>
      <c r="H86" s="47" t="n">
        <v>5</v>
      </c>
      <c r="I86" s="213" t="n"/>
      <c r="J86" s="47" t="n">
        <v>17</v>
      </c>
      <c r="K86" s="213" t="n"/>
      <c r="L86" s="47" t="n">
        <v>16</v>
      </c>
      <c r="M86" s="213" t="n"/>
      <c r="N86" s="47" t="n">
        <v>218</v>
      </c>
    </row>
    <row r="87" ht="15" customHeight="1"/>
    <row r="88" ht="20" customHeight="1">
      <c r="A88" s="6" t="inlineStr">
        <is>
          <t>4. Levels by department · bottom to top, left to right</t>
        </is>
      </c>
    </row>
    <row r="89" ht="15" customHeight="1">
      <c r="A89" s="12" t="inlineStr">
        <is>
          <t>Department</t>
        </is>
      </c>
      <c r="B89" s="12" t="inlineStr">
        <is>
          <t>A1</t>
        </is>
      </c>
      <c r="C89" s="12" t="inlineStr">
        <is>
          <t>A2</t>
        </is>
      </c>
      <c r="D89" s="12" t="inlineStr">
        <is>
          <t>A3</t>
        </is>
      </c>
      <c r="E89" s="12" t="inlineStr">
        <is>
          <t>B1</t>
        </is>
      </c>
      <c r="F89" s="12" t="inlineStr">
        <is>
          <t>B2</t>
        </is>
      </c>
      <c r="G89" s="12" t="inlineStr">
        <is>
          <t>B3</t>
        </is>
      </c>
      <c r="H89" s="12" t="inlineStr">
        <is>
          <t>B+</t>
        </is>
      </c>
      <c r="I89" s="12" t="inlineStr">
        <is>
          <t>C1</t>
        </is>
      </c>
      <c r="J89" s="12" t="inlineStr">
        <is>
          <t>C2</t>
        </is>
      </c>
      <c r="K89" s="12" t="inlineStr">
        <is>
          <t>D2</t>
        </is>
      </c>
      <c r="L89" s="12" t="inlineStr">
        <is>
          <t>X1</t>
        </is>
      </c>
      <c r="M89" s="12" t="inlineStr">
        <is>
          <t>X2</t>
        </is>
      </c>
      <c r="N89" s="12" t="inlineStr">
        <is>
          <t>X3</t>
        </is>
      </c>
      <c r="O89" s="12" t="inlineStr">
        <is>
          <t>Total</t>
        </is>
      </c>
    </row>
    <row r="90" ht="15" customHeight="1">
      <c r="A90" s="13" t="inlineStr">
        <is>
          <t>Design</t>
        </is>
      </c>
      <c r="B90" s="15" t="inlineStr"/>
      <c r="C90" s="15" t="inlineStr"/>
      <c r="D90" s="15" t="n">
        <v>1</v>
      </c>
      <c r="E90" s="15" t="n">
        <v>1</v>
      </c>
      <c r="F90" s="15" t="inlineStr"/>
      <c r="G90" s="15" t="inlineStr"/>
      <c r="H90" s="15" t="inlineStr"/>
      <c r="I90" s="15" t="inlineStr"/>
      <c r="J90" s="15" t="inlineStr"/>
      <c r="K90" s="15" t="inlineStr"/>
      <c r="L90" s="15" t="inlineStr"/>
      <c r="M90" s="15" t="inlineStr"/>
      <c r="N90" s="15" t="inlineStr"/>
      <c r="O90" s="15" t="n">
        <v>2</v>
      </c>
    </row>
    <row r="91" ht="15" customHeight="1">
      <c r="A91" s="13" t="inlineStr">
        <is>
          <t>Marketing</t>
        </is>
      </c>
      <c r="B91" s="15" t="inlineStr"/>
      <c r="C91" s="15" t="inlineStr"/>
      <c r="D91" s="15" t="n">
        <v>1</v>
      </c>
      <c r="E91" s="15" t="n">
        <v>1</v>
      </c>
      <c r="F91" s="15" t="inlineStr"/>
      <c r="G91" s="15" t="inlineStr"/>
      <c r="H91" s="15" t="inlineStr"/>
      <c r="I91" s="15" t="inlineStr"/>
      <c r="J91" s="15" t="inlineStr"/>
      <c r="K91" s="15" t="inlineStr"/>
      <c r="L91" s="15" t="inlineStr"/>
      <c r="M91" s="15" t="inlineStr"/>
      <c r="N91" s="15" t="inlineStr"/>
      <c r="O91" s="15" t="n">
        <v>2</v>
      </c>
    </row>
    <row r="92" ht="15" customHeight="1">
      <c r="A92" s="13" t="inlineStr">
        <is>
          <t>Product Management</t>
        </is>
      </c>
      <c r="B92" s="15" t="inlineStr"/>
      <c r="C92" s="15" t="inlineStr"/>
      <c r="D92" s="15" t="inlineStr"/>
      <c r="E92" s="15" t="inlineStr"/>
      <c r="F92" s="15" t="inlineStr"/>
      <c r="G92" s="15" t="n">
        <v>1</v>
      </c>
      <c r="H92" s="15" t="inlineStr"/>
      <c r="I92" s="15" t="inlineStr"/>
      <c r="J92" s="15" t="inlineStr"/>
      <c r="K92" s="15" t="inlineStr"/>
      <c r="L92" s="15" t="inlineStr"/>
      <c r="M92" s="15" t="inlineStr"/>
      <c r="N92" s="15" t="inlineStr"/>
      <c r="O92" s="15" t="n">
        <v>1</v>
      </c>
    </row>
    <row r="93" ht="15" customHeight="1">
      <c r="A93" s="13" t="inlineStr">
        <is>
          <t>Quality Assurance</t>
        </is>
      </c>
      <c r="B93" s="15" t="n">
        <v>3</v>
      </c>
      <c r="C93" s="15" t="n">
        <v>1</v>
      </c>
      <c r="D93" s="15" t="n">
        <v>12</v>
      </c>
      <c r="E93" s="15" t="n">
        <v>3</v>
      </c>
      <c r="F93" s="15" t="n">
        <v>2</v>
      </c>
      <c r="G93" s="15" t="inlineStr"/>
      <c r="H93" s="15" t="inlineStr"/>
      <c r="I93" s="15" t="inlineStr"/>
      <c r="J93" s="15" t="inlineStr"/>
      <c r="K93" s="15" t="inlineStr"/>
      <c r="L93" s="15" t="inlineStr"/>
      <c r="M93" s="15" t="inlineStr"/>
      <c r="N93" s="15" t="inlineStr"/>
      <c r="O93" s="15" t="n">
        <v>21</v>
      </c>
    </row>
    <row r="94" ht="15" customHeight="1">
      <c r="A94" s="13" t="inlineStr">
        <is>
          <t>Sales</t>
        </is>
      </c>
      <c r="B94" s="15" t="n">
        <v>1</v>
      </c>
      <c r="C94" s="15" t="inlineStr"/>
      <c r="D94" s="15" t="inlineStr"/>
      <c r="E94" s="15" t="n">
        <v>2</v>
      </c>
      <c r="F94" s="15" t="n">
        <v>1</v>
      </c>
      <c r="G94" s="15" t="n">
        <v>1</v>
      </c>
      <c r="H94" s="15" t="inlineStr"/>
      <c r="I94" s="15" t="n">
        <v>1</v>
      </c>
      <c r="J94" s="15" t="n">
        <v>1</v>
      </c>
      <c r="K94" s="15" t="n">
        <v>1</v>
      </c>
      <c r="L94" s="15" t="inlineStr"/>
      <c r="M94" s="15" t="n">
        <v>1</v>
      </c>
      <c r="N94" s="15" t="n">
        <v>1</v>
      </c>
      <c r="O94" s="15" t="n">
        <v>10</v>
      </c>
    </row>
    <row r="95" ht="15" customHeight="1">
      <c r="A95" s="13" t="inlineStr">
        <is>
          <t>Support</t>
        </is>
      </c>
      <c r="B95" s="15" t="inlineStr"/>
      <c r="C95" s="15" t="n">
        <v>1</v>
      </c>
      <c r="D95" s="15" t="n">
        <v>8</v>
      </c>
      <c r="E95" s="15" t="n">
        <v>2</v>
      </c>
      <c r="F95" s="15" t="inlineStr"/>
      <c r="G95" s="15" t="inlineStr"/>
      <c r="H95" s="15" t="inlineStr"/>
      <c r="I95" s="15" t="inlineStr"/>
      <c r="J95" s="15" t="inlineStr"/>
      <c r="K95" s="15" t="inlineStr"/>
      <c r="L95" s="15" t="inlineStr"/>
      <c r="M95" s="15" t="inlineStr"/>
      <c r="N95" s="15" t="inlineStr"/>
      <c r="O95" s="15" t="n">
        <v>11</v>
      </c>
    </row>
    <row r="96" ht="15" customHeight="1">
      <c r="A96" s="13" t="inlineStr">
        <is>
          <t>Technology</t>
        </is>
      </c>
      <c r="B96" s="15" t="n">
        <v>7</v>
      </c>
      <c r="C96" s="15" t="n">
        <v>14</v>
      </c>
      <c r="D96" s="15" t="n">
        <v>59</v>
      </c>
      <c r="E96" s="15" t="n">
        <v>17</v>
      </c>
      <c r="F96" s="15" t="n">
        <v>15</v>
      </c>
      <c r="G96" s="15" t="n">
        <v>7</v>
      </c>
      <c r="H96" s="15" t="n">
        <v>5</v>
      </c>
      <c r="I96" s="15" t="n">
        <v>1</v>
      </c>
      <c r="J96" s="15" t="n">
        <v>1</v>
      </c>
      <c r="K96" s="15" t="inlineStr"/>
      <c r="L96" s="15" t="n">
        <v>13</v>
      </c>
      <c r="M96" s="15" t="inlineStr"/>
      <c r="N96" s="15" t="inlineStr"/>
      <c r="O96" s="15" t="n">
        <v>139</v>
      </c>
    </row>
    <row r="97" ht="15" customHeight="1">
      <c r="A97" s="13" t="inlineStr">
        <is>
          <t>XBRL Consulting</t>
        </is>
      </c>
      <c r="B97" s="15" t="inlineStr"/>
      <c r="C97" s="15" t="n">
        <v>5</v>
      </c>
      <c r="D97" s="15" t="n">
        <v>17</v>
      </c>
      <c r="E97" s="15" t="n">
        <v>3</v>
      </c>
      <c r="F97" s="15" t="n">
        <v>5</v>
      </c>
      <c r="G97" s="15" t="inlineStr"/>
      <c r="H97" s="15" t="inlineStr"/>
      <c r="I97" s="15" t="inlineStr"/>
      <c r="J97" s="15" t="n">
        <v>1</v>
      </c>
      <c r="K97" s="15" t="inlineStr"/>
      <c r="L97" s="15" t="n">
        <v>1</v>
      </c>
      <c r="M97" s="15" t="inlineStr"/>
      <c r="N97" s="15" t="inlineStr"/>
      <c r="O97" s="15" t="n">
        <v>32</v>
      </c>
    </row>
    <row r="98" ht="15" customHeight="1">
      <c r="A98" s="13" t="inlineStr">
        <is>
          <t>Total</t>
        </is>
      </c>
      <c r="B98" s="15" t="n">
        <v>11</v>
      </c>
      <c r="C98" s="15" t="n">
        <v>21</v>
      </c>
      <c r="D98" s="15" t="n">
        <v>98</v>
      </c>
      <c r="E98" s="15" t="n">
        <v>29</v>
      </c>
      <c r="F98" s="15" t="n">
        <v>23</v>
      </c>
      <c r="G98" s="15" t="n">
        <v>9</v>
      </c>
      <c r="H98" s="15" t="n">
        <v>5</v>
      </c>
      <c r="I98" s="15" t="n">
        <v>2</v>
      </c>
      <c r="J98" s="15" t="n">
        <v>3</v>
      </c>
      <c r="K98" s="15" t="n">
        <v>1</v>
      </c>
      <c r="L98" s="15" t="n">
        <v>14</v>
      </c>
      <c r="M98" s="15" t="n">
        <v>1</v>
      </c>
      <c r="N98" s="15" t="n">
        <v>1</v>
      </c>
      <c r="O98" s="15" t="n">
        <v>218</v>
      </c>
    </row>
    <row r="99" ht="15" customHeight="1"/>
    <row r="100" ht="20" customHeight="1">
      <c r="A100" s="6" t="inlineStr">
        <is>
          <t>5. Job families × band</t>
        </is>
      </c>
    </row>
    <row r="101" ht="28" customHeight="1">
      <c r="A101" s="12" t="inlineStr">
        <is>
          <t>Job family</t>
        </is>
      </c>
      <c r="B101" s="214" t="n"/>
      <c r="C101" s="214" t="n"/>
      <c r="D101" s="213" t="n"/>
      <c r="E101" s="12" t="inlineStr">
        <is>
          <t>A</t>
        </is>
      </c>
      <c r="F101" s="12" t="inlineStr">
        <is>
          <t>B</t>
        </is>
      </c>
      <c r="G101" s="12" t="inlineStr">
        <is>
          <t>B+</t>
        </is>
      </c>
      <c r="H101" s="12" t="inlineStr">
        <is>
          <t>C</t>
        </is>
      </c>
      <c r="I101" s="12" t="inlineStr">
        <is>
          <t>C+</t>
        </is>
      </c>
      <c r="J101" s="12" t="inlineStr">
        <is>
          <t>D</t>
        </is>
      </c>
      <c r="K101" s="12" t="inlineStr">
        <is>
          <t>E</t>
        </is>
      </c>
      <c r="L101" s="12" t="inlineStr">
        <is>
          <t>X</t>
        </is>
      </c>
      <c r="M101" s="12" t="inlineStr">
        <is>
          <t>Total</t>
        </is>
      </c>
      <c r="N101" s="12" t="inlineStr">
        <is>
          <t>Sub-families</t>
        </is>
      </c>
    </row>
    <row r="102" ht="15" customHeight="1">
      <c r="A102" s="13" t="inlineStr">
        <is>
          <t>Engineering &amp; Development</t>
        </is>
      </c>
      <c r="B102" s="214" t="n"/>
      <c r="C102" s="214" t="n"/>
      <c r="D102" s="213" t="n"/>
      <c r="E102" s="15" t="n">
        <v>71</v>
      </c>
      <c r="F102" s="15" t="n">
        <v>23</v>
      </c>
      <c r="G102" s="15" t="inlineStr"/>
      <c r="H102" s="15" t="inlineStr"/>
      <c r="I102" s="15" t="inlineStr"/>
      <c r="J102" s="15" t="inlineStr"/>
      <c r="K102" s="15" t="inlineStr"/>
      <c r="L102" s="15" t="n">
        <v>13</v>
      </c>
      <c r="M102" s="15" t="n">
        <v>107</v>
      </c>
      <c r="N102" s="15" t="n">
        <v>6</v>
      </c>
    </row>
    <row r="103" ht="15" customHeight="1">
      <c r="A103" s="13" t="inlineStr">
        <is>
          <t>Consulting &amp; Professional Services</t>
        </is>
      </c>
      <c r="B103" s="214" t="n"/>
      <c r="C103" s="214" t="n"/>
      <c r="D103" s="213" t="n"/>
      <c r="E103" s="15" t="n">
        <v>22</v>
      </c>
      <c r="F103" s="15" t="n">
        <v>8</v>
      </c>
      <c r="G103" s="15" t="inlineStr"/>
      <c r="H103" s="15" t="n">
        <v>1</v>
      </c>
      <c r="I103" s="15" t="inlineStr"/>
      <c r="J103" s="15" t="inlineStr"/>
      <c r="K103" s="15" t="inlineStr"/>
      <c r="L103" s="15" t="n">
        <v>1</v>
      </c>
      <c r="M103" s="15" t="n">
        <v>32</v>
      </c>
      <c r="N103" s="15" t="n">
        <v>3</v>
      </c>
    </row>
    <row r="104" ht="15" customHeight="1">
      <c r="A104" s="13" t="inlineStr">
        <is>
          <t>Quality Assurance</t>
        </is>
      </c>
      <c r="B104" s="214" t="n"/>
      <c r="C104" s="214" t="n"/>
      <c r="D104" s="213" t="n"/>
      <c r="E104" s="15" t="n">
        <v>16</v>
      </c>
      <c r="F104" s="15" t="n">
        <v>5</v>
      </c>
      <c r="G104" s="15" t="inlineStr"/>
      <c r="H104" s="15" t="inlineStr"/>
      <c r="I104" s="15" t="inlineStr"/>
      <c r="J104" s="15" t="inlineStr"/>
      <c r="K104" s="15" t="inlineStr"/>
      <c r="L104" s="15" t="inlineStr"/>
      <c r="M104" s="15" t="n">
        <v>21</v>
      </c>
      <c r="N104" s="15" t="n">
        <v>3</v>
      </c>
    </row>
    <row r="105" ht="15" customHeight="1">
      <c r="A105" s="13" t="inlineStr">
        <is>
          <t>Project &amp; Program Management</t>
        </is>
      </c>
      <c r="B105" s="214" t="n"/>
      <c r="C105" s="214" t="n"/>
      <c r="D105" s="213" t="n"/>
      <c r="E105" s="15" t="inlineStr"/>
      <c r="F105" s="15" t="n">
        <v>11</v>
      </c>
      <c r="G105" s="15" t="n">
        <v>1</v>
      </c>
      <c r="H105" s="15" t="n">
        <v>1</v>
      </c>
      <c r="I105" s="15" t="inlineStr"/>
      <c r="J105" s="15" t="inlineStr"/>
      <c r="K105" s="15" t="inlineStr"/>
      <c r="L105" s="15" t="inlineStr"/>
      <c r="M105" s="15" t="n">
        <v>13</v>
      </c>
      <c r="N105" s="15" t="n">
        <v>2</v>
      </c>
    </row>
    <row r="106" ht="15" customHeight="1">
      <c r="A106" s="13" t="inlineStr">
        <is>
          <t>Business Analysis</t>
        </is>
      </c>
      <c r="B106" s="214" t="n"/>
      <c r="C106" s="214" t="n"/>
      <c r="D106" s="213" t="n"/>
      <c r="E106" s="15" t="n">
        <v>10</v>
      </c>
      <c r="F106" s="15" t="n">
        <v>3</v>
      </c>
      <c r="G106" s="15" t="inlineStr"/>
      <c r="H106" s="15" t="inlineStr"/>
      <c r="I106" s="15" t="inlineStr"/>
      <c r="J106" s="15" t="inlineStr"/>
      <c r="K106" s="15" t="inlineStr"/>
      <c r="L106" s="15" t="inlineStr"/>
      <c r="M106" s="15" t="n">
        <v>13</v>
      </c>
      <c r="N106" s="15" t="n">
        <v>1</v>
      </c>
    </row>
    <row r="107" ht="15" customHeight="1">
      <c r="A107" s="13" t="inlineStr">
        <is>
          <t>Customer Success &amp; Support</t>
        </is>
      </c>
      <c r="B107" s="214" t="n"/>
      <c r="C107" s="214" t="n"/>
      <c r="D107" s="213" t="n"/>
      <c r="E107" s="15" t="n">
        <v>10</v>
      </c>
      <c r="F107" s="15" t="n">
        <v>2</v>
      </c>
      <c r="G107" s="15" t="inlineStr"/>
      <c r="H107" s="15" t="inlineStr"/>
      <c r="I107" s="15" t="inlineStr"/>
      <c r="J107" s="15" t="inlineStr"/>
      <c r="K107" s="15" t="inlineStr"/>
      <c r="L107" s="15" t="inlineStr"/>
      <c r="M107" s="15" t="n">
        <v>12</v>
      </c>
      <c r="N107" s="15" t="n">
        <v>1</v>
      </c>
    </row>
    <row r="108" ht="15" customHeight="1">
      <c r="A108" s="13" t="inlineStr">
        <is>
          <t>Engineering &amp; Architecture</t>
        </is>
      </c>
      <c r="B108" s="214" t="n"/>
      <c r="C108" s="214" t="n"/>
      <c r="D108" s="213" t="n"/>
      <c r="E108" s="15" t="inlineStr"/>
      <c r="F108" s="15" t="n">
        <v>3</v>
      </c>
      <c r="G108" s="15" t="n">
        <v>4</v>
      </c>
      <c r="H108" s="15" t="n">
        <v>1</v>
      </c>
      <c r="I108" s="15" t="inlineStr"/>
      <c r="J108" s="15" t="inlineStr"/>
      <c r="K108" s="15" t="inlineStr"/>
      <c r="L108" s="15" t="inlineStr"/>
      <c r="M108" s="15" t="n">
        <v>8</v>
      </c>
      <c r="N108" s="15" t="n">
        <v>1</v>
      </c>
    </row>
    <row r="109" ht="15" customHeight="1">
      <c r="A109" s="13" t="inlineStr">
        <is>
          <t>Sales &amp; Business Development</t>
        </is>
      </c>
      <c r="B109" s="214" t="n"/>
      <c r="C109" s="214" t="n"/>
      <c r="D109" s="213" t="n"/>
      <c r="E109" s="15" t="inlineStr"/>
      <c r="F109" s="15" t="n">
        <v>4</v>
      </c>
      <c r="G109" s="15" t="inlineStr"/>
      <c r="H109" s="15" t="n">
        <v>2</v>
      </c>
      <c r="I109" s="15" t="inlineStr"/>
      <c r="J109" s="15" t="inlineStr"/>
      <c r="K109" s="15" t="inlineStr"/>
      <c r="L109" s="15" t="n">
        <v>1</v>
      </c>
      <c r="M109" s="15" t="n">
        <v>7</v>
      </c>
      <c r="N109" s="15" t="n">
        <v>4</v>
      </c>
    </row>
    <row r="110" ht="15" customHeight="1">
      <c r="A110" s="13" t="inlineStr">
        <is>
          <t>Marketing &amp; Communications</t>
        </is>
      </c>
      <c r="B110" s="214" t="n"/>
      <c r="C110" s="214" t="n"/>
      <c r="D110" s="213" t="n"/>
      <c r="E110" s="15" t="n">
        <v>1</v>
      </c>
      <c r="F110" s="15" t="n">
        <v>1</v>
      </c>
      <c r="G110" s="15" t="inlineStr"/>
      <c r="H110" s="15" t="inlineStr"/>
      <c r="I110" s="15" t="inlineStr"/>
      <c r="J110" s="15" t="inlineStr"/>
      <c r="K110" s="15" t="inlineStr"/>
      <c r="L110" s="15" t="inlineStr"/>
      <c r="M110" s="15" t="n">
        <v>2</v>
      </c>
      <c r="N110" s="15" t="n">
        <v>2</v>
      </c>
    </row>
    <row r="111" ht="15" customHeight="1">
      <c r="A111" s="13" t="inlineStr">
        <is>
          <t>Executive Leadership</t>
        </is>
      </c>
      <c r="B111" s="214" t="n"/>
      <c r="C111" s="214" t="n"/>
      <c r="D111" s="213" t="n"/>
      <c r="E111" s="15" t="inlineStr"/>
      <c r="F111" s="15" t="inlineStr"/>
      <c r="G111" s="15" t="inlineStr"/>
      <c r="H111" s="15" t="inlineStr"/>
      <c r="I111" s="15" t="inlineStr"/>
      <c r="J111" s="15" t="n">
        <v>1</v>
      </c>
      <c r="K111" s="15" t="inlineStr"/>
      <c r="L111" s="15" t="n">
        <v>1</v>
      </c>
      <c r="M111" s="15" t="n">
        <v>2</v>
      </c>
      <c r="N111" s="15" t="n">
        <v>2</v>
      </c>
    </row>
    <row r="112" ht="15" customHeight="1">
      <c r="A112" s="13" t="inlineStr">
        <is>
          <t>Product Management</t>
        </is>
      </c>
      <c r="B112" s="214" t="n"/>
      <c r="C112" s="214" t="n"/>
      <c r="D112" s="213" t="n"/>
      <c r="E112" s="15" t="inlineStr"/>
      <c r="F112" s="15" t="n">
        <v>1</v>
      </c>
      <c r="G112" s="15" t="inlineStr"/>
      <c r="H112" s="15" t="inlineStr"/>
      <c r="I112" s="15" t="inlineStr"/>
      <c r="J112" s="15" t="inlineStr"/>
      <c r="K112" s="15" t="inlineStr"/>
      <c r="L112" s="15" t="inlineStr"/>
      <c r="M112" s="15" t="n">
        <v>1</v>
      </c>
      <c r="N112" s="15" t="n">
        <v>1</v>
      </c>
    </row>
    <row r="113" ht="15" customHeight="1"/>
    <row r="114" ht="20" customHeight="1">
      <c r="A114" s="6" t="inlineStr">
        <is>
          <t>6. Player-Coach transition steps · new — between Bands B and C, and C and D</t>
        </is>
      </c>
    </row>
    <row r="115" ht="15" customHeight="1">
      <c r="A115" s="11" t="inlineStr">
        <is>
          <t>A Player-Coach leads people AND still delivers hands-on expert work. Placed on evidence only; candidates go to the manager and the calibration panel.</t>
        </is>
      </c>
    </row>
    <row r="116" ht="15" customHeight="1">
      <c r="A116" s="12" t="inlineStr">
        <is>
          <t>Person</t>
        </is>
      </c>
      <c r="B116" s="213" t="n"/>
      <c r="C116" s="12" t="inlineStr">
        <is>
          <t>Department</t>
        </is>
      </c>
      <c r="D116" s="213" t="n"/>
      <c r="E116" s="12" t="inlineStr">
        <is>
          <t>Before</t>
        </is>
      </c>
      <c r="F116" s="12" t="inlineStr">
        <is>
          <t>Now</t>
        </is>
      </c>
      <c r="G116" s="12" t="inlineStr">
        <is>
          <t>Designation</t>
        </is>
      </c>
      <c r="H116" s="214" t="n"/>
      <c r="I116" s="213" t="n"/>
      <c r="J116" s="12" t="inlineStr">
        <is>
          <t>Why</t>
        </is>
      </c>
      <c r="K116" s="214" t="n"/>
      <c r="L116" s="214" t="n"/>
      <c r="M116" s="214" t="n"/>
      <c r="N116" s="213" t="n"/>
    </row>
    <row r="117" ht="54" customHeight="1">
      <c r="A117" s="13" t="inlineStr">
        <is>
          <t>Brij Kishor Singh</t>
        </is>
      </c>
      <c r="B117" s="213" t="n"/>
      <c r="C117" s="16" t="inlineStr">
        <is>
          <t>Technology</t>
        </is>
      </c>
      <c r="D117" s="213" t="n"/>
      <c r="E117" s="15" t="inlineStr">
        <is>
          <t>C1</t>
        </is>
      </c>
      <c r="F117" s="15" t="inlineStr">
        <is>
          <t>B+</t>
        </is>
      </c>
      <c r="G117" s="16" t="inlineStr">
        <is>
          <t>Practice Lead – Solution &amp; Technical Architecture · Player-Coach</t>
        </is>
      </c>
      <c r="H117" s="214" t="n"/>
      <c r="I117" s="213" t="n"/>
      <c r="J117" s="16" t="inlineStr">
        <is>
          <r>
            <rPr>
              <rFont val="Calibri"/>
              <b val="1"/>
              <sz val="10"/>
            </rPr>
            <t>Moved up to the B+ Player-Coach transition step:</t>
          </r>
          <r>
            <rPr>
              <rFont val="Calibri"/>
              <sz val="10"/>
            </rPr>
            <t xml:space="preserve"> leads people and still does hands-on work; Player-Coach score 6.54 · needs 6.25 and complexity–accountability average 6.25 · needs 5.5.</t>
          </r>
        </is>
      </c>
      <c r="K117" s="214" t="n"/>
      <c r="L117" s="214" t="n"/>
      <c r="M117" s="214" t="n"/>
      <c r="N117" s="213" t="n"/>
    </row>
    <row r="118" ht="54" customHeight="1">
      <c r="A118" s="13" t="inlineStr">
        <is>
          <t>Hemant Trivedi</t>
        </is>
      </c>
      <c r="B118" s="213" t="n"/>
      <c r="C118" s="16" t="inlineStr">
        <is>
          <t>Technology</t>
        </is>
      </c>
      <c r="D118" s="213" t="n"/>
      <c r="E118" s="15" t="inlineStr">
        <is>
          <t>B3</t>
        </is>
      </c>
      <c r="F118" s="15" t="inlineStr">
        <is>
          <t>B+</t>
        </is>
      </c>
      <c r="G118" s="16" t="inlineStr">
        <is>
          <t>Practice Lead – Solution &amp; Technical Architecture · Player-Coach</t>
        </is>
      </c>
      <c r="H118" s="214" t="n"/>
      <c r="I118" s="213" t="n"/>
      <c r="J118" s="16" t="inlineStr">
        <is>
          <r>
            <rPr>
              <rFont val="Calibri"/>
              <b val="1"/>
              <sz val="10"/>
            </rPr>
            <t>Moved up to the B+ Player-Coach transition step:</t>
          </r>
          <r>
            <rPr>
              <rFont val="Calibri"/>
              <sz val="10"/>
            </rPr>
            <t xml:space="preserve"> leads people and still does hands-on work; Player-Coach score 6.58 · needs 6.25 and complexity–accountability average 5.75 · needs 5.5.</t>
          </r>
        </is>
      </c>
      <c r="K118" s="214" t="n"/>
      <c r="L118" s="214" t="n"/>
      <c r="M118" s="214" t="n"/>
      <c r="N118" s="213" t="n"/>
    </row>
    <row r="119" ht="93" customHeight="1">
      <c r="A119" s="13" t="inlineStr">
        <is>
          <t>Izharuddin Shaikh</t>
        </is>
      </c>
      <c r="B119" s="213" t="n"/>
      <c r="C119" s="16" t="inlineStr">
        <is>
          <t>Technology</t>
        </is>
      </c>
      <c r="D119" s="213" t="n"/>
      <c r="E119" s="15" t="inlineStr">
        <is>
          <t>C1</t>
        </is>
      </c>
      <c r="F119" s="15" t="inlineStr">
        <is>
          <t>B+</t>
        </is>
      </c>
      <c r="G119" s="16" t="inlineStr">
        <is>
          <t>Practice Lead – Project &amp; Program Delivery · Player-Coach</t>
        </is>
      </c>
      <c r="H119" s="214" t="n"/>
      <c r="I119" s="213" t="n"/>
      <c r="J119" s="16" t="inlineStr">
        <is>
          <r>
            <rPr>
              <rFont val="Calibri"/>
              <b val="1"/>
              <sz val="10"/>
            </rPr>
            <t>Placed with tolerance:</t>
          </r>
          <r>
            <rPr>
              <rFont val="Calibri"/>
              <sz val="10"/>
            </rPr>
            <t xml:space="preserve"> Player-Coach score 6.22 vs 6.25. A small shortfall or a wider span is accepted and confirmed in calibration; Moved up to the B+ Player-Coach transition step: leads people and still does hands-on work; Player-Coach score 6.22 · needs 6.25 and complexity–accountability average 6.00 · needs 5.5.</t>
          </r>
        </is>
      </c>
      <c r="K119" s="214" t="n"/>
      <c r="L119" s="214" t="n"/>
      <c r="M119" s="214" t="n"/>
      <c r="N119" s="213" t="n"/>
    </row>
    <row r="120" ht="54" customHeight="1">
      <c r="A120" s="13" t="inlineStr">
        <is>
          <t>Pushpendra Singh</t>
        </is>
      </c>
      <c r="B120" s="213" t="n"/>
      <c r="C120" s="16" t="inlineStr">
        <is>
          <t>Technology</t>
        </is>
      </c>
      <c r="D120" s="213" t="n"/>
      <c r="E120" s="15" t="inlineStr">
        <is>
          <t>B3</t>
        </is>
      </c>
      <c r="F120" s="15" t="inlineStr">
        <is>
          <t>B+</t>
        </is>
      </c>
      <c r="G120" s="16" t="inlineStr">
        <is>
          <t>Practice Lead – Solution &amp; Technical Architecture · Player-Coach</t>
        </is>
      </c>
      <c r="H120" s="214" t="n"/>
      <c r="I120" s="213" t="n"/>
      <c r="J120" s="16" t="inlineStr">
        <is>
          <r>
            <rPr>
              <rFont val="Calibri"/>
              <b val="1"/>
              <sz val="10"/>
            </rPr>
            <t>Moved up to the B+ Player-Coach transition step:</t>
          </r>
          <r>
            <rPr>
              <rFont val="Calibri"/>
              <sz val="10"/>
            </rPr>
            <t xml:space="preserve"> leads people and still does hands-on work; Player-Coach score 6.50 · needs 6.25 and complexity–accountability average 5.75 · needs 5.5.</t>
          </r>
        </is>
      </c>
      <c r="K120" s="214" t="n"/>
      <c r="L120" s="214" t="n"/>
      <c r="M120" s="214" t="n"/>
      <c r="N120" s="213" t="n"/>
    </row>
    <row r="121" ht="54" customHeight="1">
      <c r="A121" s="13" t="inlineStr">
        <is>
          <t>Suman Kumar</t>
        </is>
      </c>
      <c r="B121" s="213" t="n"/>
      <c r="C121" s="16" t="inlineStr">
        <is>
          <t>Technology</t>
        </is>
      </c>
      <c r="D121" s="213" t="n"/>
      <c r="E121" s="15" t="inlineStr">
        <is>
          <t>C1</t>
        </is>
      </c>
      <c r="F121" s="15" t="inlineStr">
        <is>
          <t>B+</t>
        </is>
      </c>
      <c r="G121" s="16" t="inlineStr">
        <is>
          <t>Practice Lead – Solution &amp; Technical Architecture · Player-Coach</t>
        </is>
      </c>
      <c r="H121" s="214" t="n"/>
      <c r="I121" s="213" t="n"/>
      <c r="J121" s="16" t="inlineStr">
        <is>
          <r>
            <rPr>
              <rFont val="Calibri"/>
              <b val="1"/>
              <sz val="10"/>
            </rPr>
            <t>Moved up to the B+ Player-Coach transition step:</t>
          </r>
          <r>
            <rPr>
              <rFont val="Calibri"/>
              <sz val="10"/>
            </rPr>
            <t xml:space="preserve"> leads people and still does hands-on work; Player-Coach score 6.54 · needs 6.25 and complexity–accountability average 6.25 · needs 5.5.</t>
          </r>
        </is>
      </c>
      <c r="K121" s="214" t="n"/>
      <c r="L121" s="214" t="n"/>
      <c r="M121" s="214" t="n"/>
      <c r="N121" s="213" t="n"/>
    </row>
    <row r="122" ht="28" customHeight="1">
      <c r="A122" s="13" t="inlineStr">
        <is>
          <t>Arup Ganguly</t>
        </is>
      </c>
      <c r="B122" s="213" t="n"/>
      <c r="C122" s="16" t="inlineStr">
        <is>
          <t>Sales</t>
        </is>
      </c>
      <c r="D122" s="213" t="n"/>
      <c r="E122" s="15" t="inlineStr">
        <is>
          <t>C2</t>
        </is>
      </c>
      <c r="F122" s="15" t="inlineStr">
        <is>
          <t>Watch list</t>
        </is>
      </c>
      <c r="G122" s="16" t="inlineStr">
        <is>
          <t>Head – Sales</t>
        </is>
      </c>
      <c r="H122" s="214" t="n"/>
      <c r="I122" s="213" t="n"/>
      <c r="J122" s="16" t="inlineStr">
        <is>
          <r>
            <rPr>
              <rFont val="Calibri"/>
              <b val="1"/>
              <sz val="10"/>
            </rPr>
            <t>C+ watch:</t>
          </r>
          <r>
            <rPr>
              <rFont val="Calibri"/>
              <sz val="10"/>
            </rPr>
            <t xml:space="preserve"> leads people, Player-Coach score 7.88 · needs 8.25, C–A average 7.75 · needs 7.5</t>
          </r>
        </is>
      </c>
      <c r="K122" s="214" t="n"/>
      <c r="L122" s="214" t="n"/>
      <c r="M122" s="214" t="n"/>
      <c r="N122" s="213" t="n"/>
    </row>
    <row r="123" ht="54" customHeight="1">
      <c r="A123" s="13" t="inlineStr">
        <is>
          <t>Pradip Dey</t>
        </is>
      </c>
      <c r="B123" s="213" t="n"/>
      <c r="C123" s="16" t="inlineStr">
        <is>
          <t>Technology</t>
        </is>
      </c>
      <c r="D123" s="213" t="n"/>
      <c r="E123" s="15" t="inlineStr">
        <is>
          <t>C2</t>
        </is>
      </c>
      <c r="F123" s="15" t="inlineStr">
        <is>
          <t>Candidate</t>
        </is>
      </c>
      <c r="G123" s="16" t="inlineStr">
        <is>
          <t>Head – Delivery</t>
        </is>
      </c>
      <c r="H123" s="214" t="n"/>
      <c r="I123" s="213" t="n"/>
      <c r="J123" s="16" t="inlineStr">
        <is>
          <r>
            <rPr>
              <rFont val="Calibri"/>
              <b val="1"/>
              <sz val="10"/>
            </rPr>
            <t>C+ candidate:</t>
          </r>
          <r>
            <rPr>
              <rFont val="Calibri"/>
              <sz val="10"/>
            </rPr>
            <t xml:space="preserve"> leads people and scores 8.18 on the Player-Coach weights, but no survey / KRA evidence of own delivery — manager to confirm the person still delivers hands-on</t>
          </r>
        </is>
      </c>
      <c r="K123" s="214" t="n"/>
      <c r="L123" s="214" t="n"/>
      <c r="M123" s="214" t="n"/>
      <c r="N123" s="213" t="n"/>
    </row>
    <row r="124" ht="28" customHeight="1">
      <c r="A124" s="13" t="inlineStr">
        <is>
          <t>Giridhar Singh</t>
        </is>
      </c>
      <c r="B124" s="213" t="n"/>
      <c r="C124" s="16" t="inlineStr">
        <is>
          <t>Technology</t>
        </is>
      </c>
      <c r="D124" s="213" t="n"/>
      <c r="E124" s="15" t="inlineStr">
        <is>
          <t>B3</t>
        </is>
      </c>
      <c r="F124" s="15" t="inlineStr">
        <is>
          <t>Watch list</t>
        </is>
      </c>
      <c r="G124" s="16" t="inlineStr">
        <is>
          <t>Technical Architect</t>
        </is>
      </c>
      <c r="H124" s="214" t="n"/>
      <c r="I124" s="213" t="n"/>
      <c r="J124" s="16" t="inlineStr">
        <is>
          <r>
            <rPr>
              <rFont val="Calibri"/>
              <b val="1"/>
              <sz val="10"/>
            </rPr>
            <t>B+ watch:</t>
          </r>
          <r>
            <rPr>
              <rFont val="Calibri"/>
              <sz val="10"/>
            </rPr>
            <t xml:space="preserve"> substance and score qualify but no one reports in — qualifies once leading people</t>
          </r>
        </is>
      </c>
      <c r="K124" s="214" t="n"/>
      <c r="L124" s="214" t="n"/>
      <c r="M124" s="214" t="n"/>
      <c r="N124" s="213" t="n"/>
    </row>
    <row r="125" ht="28" customHeight="1">
      <c r="A125" s="13" t="inlineStr">
        <is>
          <t>Virendra Kumar Ray</t>
        </is>
      </c>
      <c r="B125" s="213" t="n"/>
      <c r="C125" s="16" t="inlineStr">
        <is>
          <t>Technology</t>
        </is>
      </c>
      <c r="D125" s="213" t="n"/>
      <c r="E125" s="15" t="inlineStr">
        <is>
          <t>B3</t>
        </is>
      </c>
      <c r="F125" s="15" t="inlineStr">
        <is>
          <t>Watch list</t>
        </is>
      </c>
      <c r="G125" s="16" t="inlineStr">
        <is>
          <t>Associate Technical Architect</t>
        </is>
      </c>
      <c r="H125" s="214" t="n"/>
      <c r="I125" s="213" t="n"/>
      <c r="J125" s="16" t="inlineStr">
        <is>
          <r>
            <rPr>
              <rFont val="Calibri"/>
              <b val="1"/>
              <sz val="10"/>
            </rPr>
            <t>B+ watch:</t>
          </r>
          <r>
            <rPr>
              <rFont val="Calibri"/>
              <sz val="10"/>
            </rPr>
            <t xml:space="preserve"> substance and score qualify but no one reports in — qualifies once leading people</t>
          </r>
        </is>
      </c>
      <c r="K125" s="214" t="n"/>
      <c r="L125" s="214" t="n"/>
      <c r="M125" s="214" t="n"/>
      <c r="N125" s="213" t="n"/>
    </row>
    <row r="126" ht="15" customHeight="1"/>
    <row r="127" ht="20" customHeight="1">
      <c r="A127" s="6" t="inlineStr">
        <is>
          <t>7. Critical inputs needed — who must supply what · red cells across the workbook</t>
        </is>
      </c>
    </row>
    <row r="128" ht="15" customHeight="1">
      <c r="A128" s="12" t="inlineStr">
        <is>
          <t>Input needed</t>
        </is>
      </c>
      <c r="B128" s="214" t="n"/>
      <c r="C128" s="214" t="n"/>
      <c r="D128" s="214" t="n"/>
      <c r="E128" s="214" t="n"/>
      <c r="F128" s="214" t="n"/>
      <c r="G128" s="213" t="n"/>
      <c r="H128" s="12" t="inlineStr">
        <is>
          <t>Who provides it</t>
        </is>
      </c>
      <c r="I128" s="214" t="n"/>
      <c r="J128" s="214" t="n"/>
      <c r="K128" s="213" t="n"/>
      <c r="L128" s="12" t="inlineStr">
        <is>
          <t>People</t>
        </is>
      </c>
      <c r="M128" s="214" t="n"/>
      <c r="N128" s="213" t="n"/>
    </row>
    <row r="129" ht="15" customHeight="1">
      <c r="A129" s="48" t="inlineStr">
        <is>
          <t>Confirm the reporting line</t>
        </is>
      </c>
      <c r="B129" s="214" t="n"/>
      <c r="C129" s="214" t="n"/>
      <c r="D129" s="214" t="n"/>
      <c r="E129" s="214" t="n"/>
      <c r="F129" s="214" t="n"/>
      <c r="G129" s="213" t="n"/>
      <c r="H129" s="16" t="inlineStr">
        <is>
          <t>Manager</t>
        </is>
      </c>
      <c r="I129" s="214" t="n"/>
      <c r="J129" s="214" t="n"/>
      <c r="K129" s="213" t="n"/>
      <c r="L129" s="15" t="n">
        <v>13</v>
      </c>
      <c r="M129" s="214" t="n"/>
      <c r="N129" s="213" t="n"/>
    </row>
    <row r="130" ht="15" customHeight="1">
      <c r="A130" s="48" t="inlineStr">
        <is>
          <t>Survey response or KRAs describing the work · nothing on file</t>
        </is>
      </c>
      <c r="B130" s="214" t="n"/>
      <c r="C130" s="214" t="n"/>
      <c r="D130" s="214" t="n"/>
      <c r="E130" s="214" t="n"/>
      <c r="F130" s="214" t="n"/>
      <c r="G130" s="213" t="n"/>
      <c r="H130" s="16" t="inlineStr">
        <is>
          <t>Employee + manager</t>
        </is>
      </c>
      <c r="I130" s="214" t="n"/>
      <c r="J130" s="214" t="n"/>
      <c r="K130" s="213" t="n"/>
      <c r="L130" s="15" t="n">
        <v>5</v>
      </c>
      <c r="M130" s="214" t="n"/>
      <c r="N130" s="213" t="n"/>
    </row>
    <row r="131" ht="15" customHeight="1">
      <c r="A131" s="48" t="inlineStr">
        <is>
          <t>Total experience · outside + at IRIS</t>
        </is>
      </c>
      <c r="B131" s="214" t="n"/>
      <c r="C131" s="214" t="n"/>
      <c r="D131" s="214" t="n"/>
      <c r="E131" s="214" t="n"/>
      <c r="F131" s="214" t="n"/>
      <c r="G131" s="213" t="n"/>
      <c r="H131" s="16" t="inlineStr">
        <is>
          <t>HR — HRIS</t>
        </is>
      </c>
      <c r="I131" s="214" t="n"/>
      <c r="J131" s="214" t="n"/>
      <c r="K131" s="213" t="n"/>
      <c r="L131" s="15" t="n">
        <v>3</v>
      </c>
      <c r="M131" s="214" t="n"/>
      <c r="N131" s="213" t="n"/>
    </row>
    <row r="132" ht="15" customHeight="1">
      <c r="A132" s="48" t="inlineStr">
        <is>
          <t>Confirm prior experience · provisional placement</t>
        </is>
      </c>
      <c r="B132" s="214" t="n"/>
      <c r="C132" s="214" t="n"/>
      <c r="D132" s="214" t="n"/>
      <c r="E132" s="214" t="n"/>
      <c r="F132" s="214" t="n"/>
      <c r="G132" s="213" t="n"/>
      <c r="H132" s="16" t="inlineStr">
        <is>
          <t>HR</t>
        </is>
      </c>
      <c r="I132" s="214" t="n"/>
      <c r="J132" s="214" t="n"/>
      <c r="K132" s="213" t="n"/>
      <c r="L132" s="15" t="n">
        <v>3</v>
      </c>
      <c r="M132" s="214" t="n"/>
      <c r="N132" s="213" t="n"/>
    </row>
    <row r="133" ht="15" customHeight="1">
      <c r="A133" s="48" t="inlineStr">
        <is>
          <t>Confirm structure behind the senior title · org chart</t>
        </is>
      </c>
      <c r="B133" s="214" t="n"/>
      <c r="C133" s="214" t="n"/>
      <c r="D133" s="214" t="n"/>
      <c r="E133" s="214" t="n"/>
      <c r="F133" s="214" t="n"/>
      <c r="G133" s="213" t="n"/>
      <c r="H133" s="16" t="inlineStr">
        <is>
          <t>Business head</t>
        </is>
      </c>
      <c r="I133" s="214" t="n"/>
      <c r="J133" s="214" t="n"/>
      <c r="K133" s="213" t="n"/>
      <c r="L133" s="15" t="n">
        <v>2</v>
      </c>
      <c r="M133" s="214" t="n"/>
      <c r="N133" s="213" t="n"/>
    </row>
    <row r="134" ht="15" customHeight="1">
      <c r="A134" s="48" t="inlineStr">
        <is>
          <t>Correct the experience record</t>
        </is>
      </c>
      <c r="B134" s="214" t="n"/>
      <c r="C134" s="214" t="n"/>
      <c r="D134" s="214" t="n"/>
      <c r="E134" s="214" t="n"/>
      <c r="F134" s="214" t="n"/>
      <c r="G134" s="213" t="n"/>
      <c r="H134" s="16" t="inlineStr">
        <is>
          <t>HR</t>
        </is>
      </c>
      <c r="I134" s="214" t="n"/>
      <c r="J134" s="214" t="n"/>
      <c r="K134" s="213" t="n"/>
      <c r="L134" s="15" t="n">
        <v>2</v>
      </c>
      <c r="M134" s="214" t="n"/>
      <c r="N134" s="213" t="n"/>
    </row>
    <row r="135" ht="15" customHeight="1">
      <c r="A135" s="48" t="inlineStr">
        <is>
          <t>Confirm hands-on delivery share · Player-Coach candidate</t>
        </is>
      </c>
      <c r="B135" s="214" t="n"/>
      <c r="C135" s="214" t="n"/>
      <c r="D135" s="214" t="n"/>
      <c r="E135" s="214" t="n"/>
      <c r="F135" s="214" t="n"/>
      <c r="G135" s="213" t="n"/>
      <c r="H135" s="16" t="inlineStr">
        <is>
          <t>Manager</t>
        </is>
      </c>
      <c r="I135" s="214" t="n"/>
      <c r="J135" s="214" t="n"/>
      <c r="K135" s="213" t="n"/>
      <c r="L135" s="15" t="n">
        <v>1</v>
      </c>
      <c r="M135" s="214" t="n"/>
      <c r="N135" s="213" t="n"/>
    </row>
    <row r="136" ht="15" customHeight="1"/>
    <row r="137" ht="28" customHeight="1">
      <c r="A137" s="11" t="inlineStr">
        <is>
          <t>25 of 218 people need at least one critical input · one that could change or confirm the placement; pay is set later. The full list by person is on sheet 9, section J.</t>
        </is>
      </c>
    </row>
    <row r="138" ht="20" customHeight="1">
      <c r="A138" s="6" t="inlineStr">
        <is>
          <t>8. What the colours mean</t>
        </is>
      </c>
    </row>
    <row r="139" ht="15" customHeight="1">
      <c r="A139" s="49" t="inlineStr">
        <is>
          <t>Section colours: each column group has its own header colour and a matching light tint</t>
        </is>
      </c>
      <c r="B139" s="214" t="n"/>
      <c r="C139" s="214" t="n"/>
      <c r="D139" s="214" t="n"/>
      <c r="E139" s="214" t="n"/>
      <c r="F139" s="214" t="n"/>
      <c r="G139" s="214" t="n"/>
      <c r="H139" s="214" t="n"/>
      <c r="I139" s="214" t="n"/>
      <c r="J139" s="214" t="n"/>
      <c r="K139" s="214" t="n"/>
      <c r="L139" s="214" t="n"/>
      <c r="M139" s="214" t="n"/>
      <c r="N139" s="213" t="n"/>
    </row>
    <row r="140" ht="15" customHeight="1">
      <c r="A140" s="51" t="inlineStr">
        <is>
          <t>Changed vs current · designation or level</t>
        </is>
      </c>
      <c r="B140" s="214" t="n"/>
      <c r="C140" s="214" t="n"/>
      <c r="D140" s="214" t="n"/>
      <c r="E140" s="214" t="n"/>
      <c r="F140" s="214" t="n"/>
      <c r="G140" s="214" t="n"/>
      <c r="H140" s="214" t="n"/>
      <c r="I140" s="214" t="n"/>
      <c r="J140" s="214" t="n"/>
      <c r="K140" s="214" t="n"/>
      <c r="L140" s="214" t="n"/>
      <c r="M140" s="214" t="n"/>
      <c r="N140" s="213" t="n"/>
    </row>
    <row r="141" ht="15" customHeight="1">
      <c r="A141" s="52" t="inlineStr">
        <is>
          <t>Level up</t>
        </is>
      </c>
      <c r="B141" s="214" t="n"/>
      <c r="C141" s="214" t="n"/>
      <c r="D141" s="214" t="n"/>
      <c r="E141" s="214" t="n"/>
      <c r="F141" s="214" t="n"/>
      <c r="G141" s="214" t="n"/>
      <c r="H141" s="214" t="n"/>
      <c r="I141" s="214" t="n"/>
      <c r="J141" s="214" t="n"/>
      <c r="K141" s="214" t="n"/>
      <c r="L141" s="214" t="n"/>
      <c r="M141" s="214" t="n"/>
      <c r="N141" s="213" t="n"/>
    </row>
    <row r="142" ht="15" customHeight="1">
      <c r="A142" s="54" t="inlineStr">
        <is>
          <t>Level down — pay &amp; title protected</t>
        </is>
      </c>
      <c r="B142" s="214" t="n"/>
      <c r="C142" s="214" t="n"/>
      <c r="D142" s="214" t="n"/>
      <c r="E142" s="214" t="n"/>
      <c r="F142" s="214" t="n"/>
      <c r="G142" s="214" t="n"/>
      <c r="H142" s="214" t="n"/>
      <c r="I142" s="214" t="n"/>
      <c r="J142" s="214" t="n"/>
      <c r="K142" s="214" t="n"/>
      <c r="L142" s="214" t="n"/>
      <c r="M142" s="214" t="n"/>
      <c r="N142" s="213" t="n"/>
    </row>
    <row r="143" ht="15" customHeight="1">
      <c r="A143" s="56" t="inlineStr">
        <is>
          <t>Newly mapped</t>
        </is>
      </c>
      <c r="B143" s="214" t="n"/>
      <c r="C143" s="214" t="n"/>
      <c r="D143" s="214" t="n"/>
      <c r="E143" s="214" t="n"/>
      <c r="F143" s="214" t="n"/>
      <c r="G143" s="214" t="n"/>
      <c r="H143" s="214" t="n"/>
      <c r="I143" s="214" t="n"/>
      <c r="J143" s="214" t="n"/>
      <c r="K143" s="214" t="n"/>
      <c r="L143" s="214" t="n"/>
      <c r="M143" s="214" t="n"/>
      <c r="N143" s="213" t="n"/>
    </row>
    <row r="144" ht="15" customHeight="1">
      <c r="A144" s="57" t="inlineStr">
        <is>
          <t>Player-Coach · B+ · C+</t>
        </is>
      </c>
      <c r="B144" s="214" t="n"/>
      <c r="C144" s="214" t="n"/>
      <c r="D144" s="214" t="n"/>
      <c r="E144" s="214" t="n"/>
      <c r="F144" s="214" t="n"/>
      <c r="G144" s="214" t="n"/>
      <c r="H144" s="214" t="n"/>
      <c r="I144" s="214" t="n"/>
      <c r="J144" s="214" t="n"/>
      <c r="K144" s="214" t="n"/>
      <c r="L144" s="214" t="n"/>
      <c r="M144" s="214" t="n"/>
      <c r="N144" s="213" t="n"/>
    </row>
    <row r="145" ht="15" customHeight="1">
      <c r="A145" s="58" t="inlineStr">
        <is>
          <t>RED = critical input needed · could change or confirm the level</t>
        </is>
      </c>
      <c r="B145" s="214" t="n"/>
      <c r="C145" s="214" t="n"/>
      <c r="D145" s="214" t="n"/>
      <c r="E145" s="214" t="n"/>
      <c r="F145" s="214" t="n"/>
      <c r="G145" s="214" t="n"/>
      <c r="H145" s="214" t="n"/>
      <c r="I145" s="214" t="n"/>
      <c r="J145" s="214" t="n"/>
      <c r="K145" s="214" t="n"/>
      <c r="L145" s="214" t="n"/>
      <c r="M145" s="214" t="n"/>
      <c r="N145" s="213" t="n"/>
    </row>
    <row r="146" ht="15" customHeight="1">
      <c r="A146" s="60" t="inlineStr">
        <is>
          <t>YELLOW = to complete in validation</t>
        </is>
      </c>
      <c r="B146" s="214" t="n"/>
      <c r="C146" s="214" t="n"/>
      <c r="D146" s="214" t="n"/>
      <c r="E146" s="214" t="n"/>
      <c r="F146" s="214" t="n"/>
      <c r="G146" s="214" t="n"/>
      <c r="H146" s="214" t="n"/>
      <c r="I146" s="214" t="n"/>
      <c r="J146" s="214" t="n"/>
      <c r="K146" s="214" t="n"/>
      <c r="L146" s="214" t="n"/>
      <c r="M146" s="214" t="n"/>
      <c r="N146" s="213" t="n"/>
    </row>
    <row r="147" ht="15" customHeight="1"/>
    <row r="148" ht="20" customHeight="1">
      <c r="A148" s="6" t="inlineStr">
        <is>
          <t>9. What is in this workbook</t>
        </is>
      </c>
    </row>
    <row r="149" ht="28" customHeight="1">
      <c r="A149" s="11" t="inlineStr">
        <is>
          <t xml:space="preserve">Every sheet in this workbook, with what it holds and a link to it, is listed on the Contents sheet · the first tab. Read sheet 2 for any one person; sheets 3–11 give the detail behind it; the insight sheets and, in the HR Super Master, the calibration tracker follow. </t>
        </is>
      </c>
    </row>
    <row r="150" ht="20" customHeight="1">
      <c r="A150" s="6" t="inlineStr">
        <is>
          <t>10. Data used</t>
        </is>
      </c>
    </row>
    <row r="151" ht="15" customHeight="1">
      <c r="A151" s="12" t="inlineStr">
        <is>
          <t>Source</t>
        </is>
      </c>
      <c r="B151" s="214" t="n"/>
      <c r="C151" s="214" t="n"/>
      <c r="D151" s="213" t="n"/>
      <c r="E151" s="12" t="inlineStr">
        <is>
          <t>People covered</t>
        </is>
      </c>
      <c r="F151" s="214" t="n"/>
      <c r="G151" s="213" t="n"/>
      <c r="H151" s="12" t="inlineStr">
        <is>
          <t>Used for</t>
        </is>
      </c>
      <c r="I151" s="214" t="n"/>
      <c r="J151" s="214" t="n"/>
      <c r="K151" s="214" t="n"/>
      <c r="L151" s="214" t="n"/>
      <c r="M151" s="214" t="n"/>
      <c r="N151" s="213" t="n"/>
    </row>
    <row r="152" ht="15" customHeight="1">
      <c r="A152" s="13" t="inlineStr">
        <is>
          <t>Employee Master · HRIS</t>
        </is>
      </c>
      <c r="B152" s="214" t="n"/>
      <c r="C152" s="214" t="n"/>
      <c r="D152" s="213" t="n"/>
      <c r="E152" s="16" t="inlineStr">
        <is>
          <t>218 of 218</t>
        </is>
      </c>
      <c r="F152" s="214" t="n"/>
      <c r="G152" s="213" t="n"/>
      <c r="H152" s="16" t="inlineStr">
        <is>
          <t>Identity, department, manager, experience, qualification, reports</t>
        </is>
      </c>
      <c r="I152" s="214" t="n"/>
      <c r="J152" s="214" t="n"/>
      <c r="K152" s="214" t="n"/>
      <c r="L152" s="214" t="n"/>
      <c r="M152" s="214" t="n"/>
      <c r="N152" s="213" t="n"/>
    </row>
    <row r="153" ht="15" customHeight="1">
      <c r="A153" s="13" t="inlineStr">
        <is>
          <t>How We Grow survey · 20 questions</t>
        </is>
      </c>
      <c r="B153" s="214" t="n"/>
      <c r="C153" s="214" t="n"/>
      <c r="D153" s="213" t="n"/>
      <c r="E153" s="16" t="inlineStr">
        <is>
          <t>194 of 218</t>
        </is>
      </c>
      <c r="F153" s="214" t="n"/>
      <c r="G153" s="213" t="n"/>
      <c r="H153" s="16" t="inlineStr">
        <is>
          <t>Evidence for the six factors; role profiles; learning needs</t>
        </is>
      </c>
      <c r="I153" s="214" t="n"/>
      <c r="J153" s="214" t="n"/>
      <c r="K153" s="214" t="n"/>
      <c r="L153" s="214" t="n"/>
      <c r="M153" s="214" t="n"/>
      <c r="N153" s="213" t="n"/>
    </row>
    <row r="154" ht="15" customHeight="1">
      <c r="A154" s="13" t="inlineStr">
        <is>
          <t>KRAs · self / manager-set / submitted</t>
        </is>
      </c>
      <c r="B154" s="214" t="n"/>
      <c r="C154" s="214" t="n"/>
      <c r="D154" s="213" t="n"/>
      <c r="E154" s="16" t="inlineStr">
        <is>
          <t>185 of 218</t>
        </is>
      </c>
      <c r="F154" s="214" t="n"/>
      <c r="G154" s="213" t="n"/>
      <c r="H154" s="16" t="inlineStr">
        <is>
          <t>Evidence for Complexity and Accountability; performance measures</t>
        </is>
      </c>
      <c r="I154" s="214" t="n"/>
      <c r="J154" s="214" t="n"/>
      <c r="K154" s="214" t="n"/>
      <c r="L154" s="214" t="n"/>
      <c r="M154" s="214" t="n"/>
      <c r="N154" s="213" t="n"/>
    </row>
    <row r="155" ht="15" customHeight="1">
      <c r="A155" s="13" t="inlineStr">
        <is>
          <t>Manager talent mapping</t>
        </is>
      </c>
      <c r="B155" s="214" t="n"/>
      <c r="C155" s="214" t="n"/>
      <c r="D155" s="213" t="n"/>
      <c r="E155" s="16" t="inlineStr">
        <is>
          <t>218 of 218</t>
        </is>
      </c>
      <c r="F155" s="214" t="n"/>
      <c r="G155" s="213" t="n"/>
      <c r="H155" s="16" t="inlineStr">
        <is>
          <t>Rating, potential, 9-box, player-coach flag, training needs</t>
        </is>
      </c>
      <c r="I155" s="214" t="n"/>
      <c r="J155" s="214" t="n"/>
      <c r="K155" s="214" t="n"/>
      <c r="L155" s="214" t="n"/>
      <c r="M155" s="214" t="n"/>
      <c r="N155" s="213" t="n"/>
    </row>
    <row r="156" ht="28" customHeight="1">
      <c r="A156" s="13" t="inlineStr">
        <is>
          <t>Market standards</t>
        </is>
      </c>
      <c r="B156" s="214" t="n"/>
      <c r="C156" s="214" t="n"/>
      <c r="D156" s="213" t="n"/>
      <c r="E156" s="16" t="inlineStr">
        <is>
          <t>All levels and families</t>
        </is>
      </c>
      <c r="F156" s="214" t="n"/>
      <c r="G156" s="213" t="n"/>
      <c r="H156" s="16" t="inlineStr">
        <is>
          <t>Radford / Mercer codes, SFIA, peer and competitor ladders, professional standards</t>
        </is>
      </c>
      <c r="I156" s="214" t="n"/>
      <c r="J156" s="214" t="n"/>
      <c r="K156" s="214" t="n"/>
      <c r="L156" s="214" t="n"/>
      <c r="M156" s="214" t="n"/>
      <c r="N156" s="213" t="n"/>
    </row>
    <row r="157" ht="28" customHeight="1">
      <c r="A157" s="13" t="inlineStr">
        <is>
          <t>Validated inputs · build/inputs/overrides.csv</t>
        </is>
      </c>
      <c r="B157" s="214" t="n"/>
      <c r="C157" s="214" t="n"/>
      <c r="D157" s="213" t="n"/>
      <c r="E157" s="16" t="inlineStr">
        <is>
          <t>1 people · 1 changes</t>
        </is>
      </c>
      <c r="F157" s="214" t="n"/>
      <c r="G157" s="213" t="n"/>
      <c r="H157" s="16" t="inlineStr">
        <is>
          <t>Corrections confirmed in validation, applied before the engine runs; each is printed on the person's row</t>
        </is>
      </c>
      <c r="I157" s="214" t="n"/>
      <c r="J157" s="214" t="n"/>
      <c r="K157" s="214" t="n"/>
      <c r="L157" s="214" t="n"/>
      <c r="M157" s="214" t="n"/>
      <c r="N157" s="213" t="n"/>
    </row>
    <row r="158" ht="28" customHeight="1">
      <c r="A158" s="13" t="inlineStr">
        <is>
          <t>Pay</t>
        </is>
      </c>
      <c r="B158" s="214" t="n"/>
      <c r="C158" s="214" t="n"/>
      <c r="D158" s="213" t="n"/>
      <c r="E158" s="16" t="inlineStr">
        <is>
          <t>—</t>
        </is>
      </c>
      <c r="F158" s="214" t="n"/>
      <c r="G158" s="213" t="n"/>
      <c r="H158" s="16" t="inlineStr">
        <is>
          <t>Not supplied — every pay column is left blank · grey until the pay survey is bought; not flagged as a missing input</t>
        </is>
      </c>
      <c r="I158" s="214" t="n"/>
      <c r="J158" s="214" t="n"/>
      <c r="K158" s="214" t="n"/>
      <c r="L158" s="214" t="n"/>
      <c r="M158" s="214" t="n"/>
      <c r="N158" s="213" t="n"/>
    </row>
    <row r="159" ht="15" customHeight="1"/>
    <row r="160" ht="20" customHeight="1">
      <c r="A160" s="6" t="inlineStr">
        <is>
          <t>11. How a role's level is worked out — in four steps</t>
        </is>
      </c>
    </row>
    <row r="161" ht="28" customHeight="1">
      <c r="A161" s="11" t="inlineStr">
        <is>
          <t>The score measures the size of the role, not how well the person performs, and it is not linked to pay. It uses the same scale as the ladder · A1 = 1, A2 = 2 … B1 = 4 … E2 = 12, so a score reads as a level.</t>
        </is>
      </c>
    </row>
    <row r="162" ht="15" customHeight="1">
      <c r="A162" s="12" t="inlineStr">
        <is>
          <t>Step</t>
        </is>
      </c>
      <c r="B162" s="12" t="inlineStr">
        <is>
          <t>What happens</t>
        </is>
      </c>
      <c r="C162" s="214" t="n"/>
      <c r="D162" s="214" t="n"/>
      <c r="E162" s="214" t="n"/>
      <c r="F162" s="214" t="n"/>
      <c r="G162" s="213" t="n"/>
      <c r="H162" s="12" t="inlineStr">
        <is>
          <t>In plain words</t>
        </is>
      </c>
      <c r="I162" s="214" t="n"/>
      <c r="J162" s="214" t="n"/>
      <c r="K162" s="214" t="n"/>
      <c r="L162" s="214" t="n"/>
      <c r="M162" s="214" t="n"/>
      <c r="N162" s="213" t="n"/>
    </row>
    <row r="163" ht="54" customHeight="1">
      <c r="A163" s="13" t="inlineStr">
        <is>
          <t>1 · Rate</t>
        </is>
      </c>
      <c r="B163" s="16"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163" s="214" t="n"/>
      <c r="D163" s="214" t="n"/>
      <c r="E163" s="214" t="n"/>
      <c r="F163" s="214" t="n"/>
      <c r="G163" s="213" t="n"/>
      <c r="H163" s="16" t="inlineStr">
        <is>
          <t>How hard the work is, how freely the person decides, what the role answers for, how much it leads others, the experience it needs and its impact on the business.</t>
        </is>
      </c>
      <c r="I163" s="214" t="n"/>
      <c r="J163" s="214" t="n"/>
      <c r="K163" s="214" t="n"/>
      <c r="L163" s="214" t="n"/>
      <c r="M163" s="214" t="n"/>
      <c r="N163" s="213" t="n"/>
    </row>
    <row r="164" ht="41" customHeight="1">
      <c r="A164" s="13" t="inlineStr">
        <is>
          <t>2 · Weigh</t>
        </is>
      </c>
      <c r="B164" s="16" t="inlineStr">
        <is>
          <t>Each factor has a weight; the six weights add to 100%. They depend on the band and track and the department's type of work, and leaders can edit them on the Weightage Matrix.</t>
        </is>
      </c>
      <c r="C164" s="214" t="n"/>
      <c r="D164" s="214" t="n"/>
      <c r="E164" s="214" t="n"/>
      <c r="F164" s="214" t="n"/>
      <c r="G164" s="213" t="n"/>
      <c r="H164" s="16" t="inlineStr">
        <is>
          <t>Junior roles count the work itself most · Leadership counts 0% in Band A. Senior roles count accountability, leadership and business impact most. Experience counts little.</t>
        </is>
      </c>
      <c r="I164" s="214" t="n"/>
      <c r="J164" s="214" t="n"/>
      <c r="K164" s="214" t="n"/>
      <c r="L164" s="214" t="n"/>
      <c r="M164" s="214" t="n"/>
      <c r="N164" s="213" t="n"/>
    </row>
    <row r="165" ht="41" customHeight="1">
      <c r="A165" s="13" t="inlineStr">
        <is>
          <t>3 · Score</t>
        </is>
      </c>
      <c r="B165" s="16" t="inlineStr">
        <is>
          <t>Score = the six ratings × their weights, added up. Rounded to the nearest whole number ·.5 rounds up, it gives the indicated level.</t>
        </is>
      </c>
      <c r="C165" s="214" t="n"/>
      <c r="D165" s="214" t="n"/>
      <c r="E165" s="214" t="n"/>
      <c r="F165" s="214" t="n"/>
      <c r="G165" s="213" t="n"/>
      <c r="H165" s="16" t="inlineStr">
        <is>
          <t>A weighted average rating — so 4.73 means 'between B1 and B2, nearer B2', which rounds to B2.</t>
        </is>
      </c>
      <c r="I165" s="214" t="n"/>
      <c r="J165" s="214" t="n"/>
      <c r="K165" s="214" t="n"/>
      <c r="L165" s="214" t="n"/>
      <c r="M165" s="214" t="n"/>
      <c r="N165" s="213" t="n"/>
    </row>
    <row r="166" ht="67" customHeight="1">
      <c r="A166" s="13" t="inlineStr">
        <is>
          <t>4 · Check</t>
        </is>
      </c>
      <c r="B166" s="16"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166" s="214" t="n"/>
      <c r="D166" s="214" t="n"/>
      <c r="E166" s="214" t="n"/>
      <c r="F166" s="214" t="n"/>
      <c r="G166" s="213" t="n"/>
      <c r="H166" s="16" t="inlineStr">
        <is>
          <t>The score proposes; the rules make sure the role really carries that level. Any change is named, with its numbers, on sheet 2 of this workbook.</t>
        </is>
      </c>
      <c r="I166" s="214" t="n"/>
      <c r="J166" s="214" t="n"/>
      <c r="K166" s="214" t="n"/>
      <c r="L166" s="214" t="n"/>
      <c r="M166" s="214" t="n"/>
      <c r="N166" s="213" t="n"/>
    </row>
    <row r="167" ht="15" customHeight="1"/>
    <row r="168" ht="15" customHeight="1">
      <c r="A168" s="17" t="inlineStr">
        <is>
          <t>Worked example · invented numbers — a Band B individual contributor doing technology work:</t>
        </is>
      </c>
    </row>
    <row r="169" ht="15" customHeight="1">
      <c r="A169" s="12" t="inlineStr">
        <is>
          <t>Factor</t>
        </is>
      </c>
      <c r="B169" s="12" t="inlineStr">
        <is>
          <t>Complexity</t>
        </is>
      </c>
      <c r="C169" s="213" t="n"/>
      <c r="D169" s="12" t="inlineStr">
        <is>
          <t>Autonomy</t>
        </is>
      </c>
      <c r="E169" s="213" t="n"/>
      <c r="F169" s="12" t="inlineStr">
        <is>
          <t>Accountability</t>
        </is>
      </c>
      <c r="G169" s="213" t="n"/>
      <c r="H169" s="12" t="inlineStr">
        <is>
          <t>Leadership</t>
        </is>
      </c>
      <c r="I169" s="213" t="n"/>
      <c r="J169" s="12" t="inlineStr">
        <is>
          <t>Experience</t>
        </is>
      </c>
      <c r="K169" s="213" t="n"/>
      <c r="L169" s="12" t="inlineStr">
        <is>
          <t>Bus. Impact</t>
        </is>
      </c>
      <c r="M169" s="213" t="n"/>
      <c r="N169" s="12" t="inlineStr">
        <is>
          <t>Score</t>
        </is>
      </c>
    </row>
    <row r="170" ht="15" customHeight="1">
      <c r="A170" s="13" t="inlineStr">
        <is>
          <t>Rating</t>
        </is>
      </c>
      <c r="B170" s="15" t="inlineStr">
        <is>
          <t>5</t>
        </is>
      </c>
      <c r="C170" s="213" t="n"/>
      <c r="D170" s="15" t="inlineStr">
        <is>
          <t>4</t>
        </is>
      </c>
      <c r="E170" s="213" t="n"/>
      <c r="F170" s="15" t="inlineStr">
        <is>
          <t>5</t>
        </is>
      </c>
      <c r="G170" s="213" t="n"/>
      <c r="H170" s="15" t="inlineStr">
        <is>
          <t>3</t>
        </is>
      </c>
      <c r="I170" s="213" t="n"/>
      <c r="J170" s="15" t="inlineStr">
        <is>
          <t>5</t>
        </is>
      </c>
      <c r="K170" s="213" t="n"/>
      <c r="L170" s="15" t="inlineStr">
        <is>
          <t>5</t>
        </is>
      </c>
      <c r="M170" s="213" t="n"/>
      <c r="N170" s="15" t="inlineStr"/>
    </row>
    <row r="171" ht="15" customHeight="1">
      <c r="A171" s="13" t="inlineStr">
        <is>
          <t>Weight</t>
        </is>
      </c>
      <c r="B171" s="15" t="inlineStr">
        <is>
          <t>56%</t>
        </is>
      </c>
      <c r="C171" s="213" t="n"/>
      <c r="D171" s="15" t="inlineStr">
        <is>
          <t>17%</t>
        </is>
      </c>
      <c r="E171" s="213" t="n"/>
      <c r="F171" s="15" t="inlineStr">
        <is>
          <t>5%</t>
        </is>
      </c>
      <c r="G171" s="213" t="n"/>
      <c r="H171" s="15" t="inlineStr">
        <is>
          <t>5%</t>
        </is>
      </c>
      <c r="I171" s="213" t="n"/>
      <c r="J171" s="15" t="inlineStr">
        <is>
          <t>10%</t>
        </is>
      </c>
      <c r="K171" s="213" t="n"/>
      <c r="L171" s="15" t="inlineStr">
        <is>
          <t>7%</t>
        </is>
      </c>
      <c r="M171" s="213" t="n"/>
      <c r="N171" s="15" t="inlineStr">
        <is>
          <t>100%</t>
        </is>
      </c>
    </row>
    <row r="172" ht="15" customHeight="1">
      <c r="A172" s="13" t="inlineStr">
        <is>
          <t>Rating × weight</t>
        </is>
      </c>
      <c r="B172" s="15" t="inlineStr">
        <is>
          <t>2.80</t>
        </is>
      </c>
      <c r="C172" s="213" t="n"/>
      <c r="D172" s="15" t="inlineStr">
        <is>
          <t>0.68</t>
        </is>
      </c>
      <c r="E172" s="213" t="n"/>
      <c r="F172" s="15" t="inlineStr">
        <is>
          <t>0.25</t>
        </is>
      </c>
      <c r="G172" s="213" t="n"/>
      <c r="H172" s="15" t="inlineStr">
        <is>
          <t>0.15</t>
        </is>
      </c>
      <c r="I172" s="213" t="n"/>
      <c r="J172" s="15" t="inlineStr">
        <is>
          <t>0.50</t>
        </is>
      </c>
      <c r="K172" s="213" t="n"/>
      <c r="L172" s="15" t="inlineStr">
        <is>
          <t>0.35</t>
        </is>
      </c>
      <c r="M172" s="213" t="n"/>
      <c r="N172" s="15" t="inlineStr">
        <is>
          <t>4.73 → B2</t>
        </is>
      </c>
    </row>
    <row r="173" ht="15" customHeight="1"/>
    <row r="174" ht="15" customHeight="1">
      <c r="A174" s="17" t="inlineStr">
        <is>
          <t>What the numbers mean — iFile</t>
        </is>
      </c>
    </row>
    <row r="175" ht="15" customHeight="1">
      <c r="A175" s="12" t="inlineStr">
        <is>
          <t>Term</t>
        </is>
      </c>
      <c r="B175" s="12" t="inlineStr">
        <is>
          <t>Meaning</t>
        </is>
      </c>
      <c r="C175" s="214" t="n"/>
      <c r="D175" s="214" t="n"/>
      <c r="E175" s="214" t="n"/>
      <c r="F175" s="214" t="n"/>
      <c r="G175" s="214" t="n"/>
      <c r="H175" s="214" t="n"/>
      <c r="I175" s="214" t="n"/>
      <c r="J175" s="214" t="n"/>
      <c r="K175" s="214" t="n"/>
      <c r="L175" s="213" t="n"/>
      <c r="M175" s="12" t="inlineStr">
        <is>
          <t>People</t>
        </is>
      </c>
      <c r="N175" s="213" t="n"/>
    </row>
    <row r="176" ht="15" customHeight="1">
      <c r="A176" s="13" t="inlineStr">
        <is>
          <t>Score</t>
        </is>
      </c>
      <c r="B176" s="16" t="inlineStr">
        <is>
          <t>The size of the role in level units. Not performance, not pay.</t>
        </is>
      </c>
      <c r="C176" s="214" t="n"/>
      <c r="D176" s="214" t="n"/>
      <c r="E176" s="214" t="n"/>
      <c r="F176" s="214" t="n"/>
      <c r="G176" s="214" t="n"/>
      <c r="H176" s="214" t="n"/>
      <c r="I176" s="214" t="n"/>
      <c r="J176" s="214" t="n"/>
      <c r="K176" s="214" t="n"/>
      <c r="L176" s="213" t="n"/>
      <c r="M176" s="15" t="n">
        <v>191</v>
      </c>
      <c r="N176" s="213" t="n"/>
    </row>
    <row r="177" ht="15" customHeight="1">
      <c r="A177" s="13" t="inlineStr">
        <is>
          <t>Indicated level</t>
        </is>
      </c>
      <c r="B177" s="16" t="inlineStr">
        <is>
          <t>The score rounded to the nearest level.</t>
        </is>
      </c>
      <c r="C177" s="214" t="n"/>
      <c r="D177" s="214" t="n"/>
      <c r="E177" s="214" t="n"/>
      <c r="F177" s="214" t="n"/>
      <c r="G177" s="214" t="n"/>
      <c r="H177" s="214" t="n"/>
      <c r="I177" s="214" t="n"/>
      <c r="J177" s="214" t="n"/>
      <c r="K177" s="214" t="n"/>
      <c r="L177" s="213" t="n"/>
      <c r="M177" s="15" t="n">
        <v>191</v>
      </c>
      <c r="N177" s="213" t="n"/>
    </row>
    <row r="178" ht="15" customHeight="1">
      <c r="A178" s="13" t="inlineStr">
        <is>
          <t>Final level</t>
        </is>
      </c>
      <c r="B178" s="16" t="inlineStr">
        <is>
          <t>The level after the rules. Where it differs from the indicated level, a rule moved it and the reason is recorded.</t>
        </is>
      </c>
      <c r="C178" s="214" t="n"/>
      <c r="D178" s="214" t="n"/>
      <c r="E178" s="214" t="n"/>
      <c r="F178" s="214" t="n"/>
      <c r="G178" s="214" t="n"/>
      <c r="H178" s="214" t="n"/>
      <c r="I178" s="214" t="n"/>
      <c r="J178" s="214" t="n"/>
      <c r="K178" s="214" t="n"/>
      <c r="L178" s="213" t="n"/>
      <c r="M178" s="15" t="inlineStr">
        <is>
          <t>58 differ</t>
        </is>
      </c>
      <c r="N178" s="213" t="n"/>
    </row>
    <row r="179" ht="15" customHeight="1">
      <c r="A179" s="13" t="inlineStr">
        <is>
          <t>Close call</t>
        </is>
      </c>
      <c r="B179" s="16" t="inlineStr">
        <is>
          <t>The score decided the level and sits within ±0.05 of a rounding point. Sent to the calibration panel.</t>
        </is>
      </c>
      <c r="C179" s="214" t="n"/>
      <c r="D179" s="214" t="n"/>
      <c r="E179" s="214" t="n"/>
      <c r="F179" s="214" t="n"/>
      <c r="G179" s="214" t="n"/>
      <c r="H179" s="214" t="n"/>
      <c r="I179" s="214" t="n"/>
      <c r="J179" s="214" t="n"/>
      <c r="K179" s="214" t="n"/>
      <c r="L179" s="213" t="n"/>
      <c r="M179" s="15" t="n">
        <v>17</v>
      </c>
      <c r="N179" s="213" t="n"/>
    </row>
    <row r="180" ht="28" customHeight="1">
      <c r="A180" s="13" t="inlineStr">
        <is>
          <t>Near a gate</t>
        </is>
      </c>
      <c r="B180" s="16" t="inlineStr">
        <is>
          <t>A rule set the level, and the number behind that rule is within a quarter-point of flipping it. Sent to the calibration panel.</t>
        </is>
      </c>
      <c r="C180" s="214" t="n"/>
      <c r="D180" s="214" t="n"/>
      <c r="E180" s="214" t="n"/>
      <c r="F180" s="214" t="n"/>
      <c r="G180" s="214" t="n"/>
      <c r="H180" s="214" t="n"/>
      <c r="I180" s="214" t="n"/>
      <c r="J180" s="214" t="n"/>
      <c r="K180" s="214" t="n"/>
      <c r="L180" s="213" t="n"/>
      <c r="M180" s="15" t="n">
        <v>18</v>
      </c>
      <c r="N180" s="213" t="n"/>
    </row>
    <row r="181" ht="15" customHeight="1">
      <c r="A181" s="13" t="inlineStr">
        <is>
          <t>Not scored</t>
        </is>
      </c>
      <c r="B181" s="16" t="inlineStr">
        <is>
          <t>Interns and first-year trainees, consultants and anyone with incomplete ratings are placed by rule.</t>
        </is>
      </c>
      <c r="C181" s="214" t="n"/>
      <c r="D181" s="214" t="n"/>
      <c r="E181" s="214" t="n"/>
      <c r="F181" s="214" t="n"/>
      <c r="G181" s="214" t="n"/>
      <c r="H181" s="214" t="n"/>
      <c r="I181" s="214" t="n"/>
      <c r="J181" s="214" t="n"/>
      <c r="K181" s="214" t="n"/>
      <c r="L181" s="213" t="n"/>
      <c r="M181" s="15" t="n">
        <v>27</v>
      </c>
      <c r="N181" s="213" t="n"/>
    </row>
    <row r="182"/>
    <row r="183" ht="20" customHeight="1">
      <c r="A183" s="6" t="inlineStr">
        <is>
          <t>Charts — the shape of this population</t>
        </is>
      </c>
    </row>
    <row r="184">
      <c r="A184" s="11" t="inlineStr">
        <is>
          <t>People at each level, and how levels moved from the current structure. Built from the tables beside them.</t>
        </is>
      </c>
    </row>
    <row r="185">
      <c r="A185" s="12" t="inlineStr">
        <is>
          <t>Level</t>
        </is>
      </c>
      <c r="B185" s="12" t="inlineStr">
        <is>
          <t>People</t>
        </is>
      </c>
    </row>
    <row r="186">
      <c r="A186" s="13" t="inlineStr">
        <is>
          <t>A1</t>
        </is>
      </c>
      <c r="B186" s="15" t="n">
        <v>11</v>
      </c>
    </row>
    <row r="187">
      <c r="A187" s="13" t="inlineStr">
        <is>
          <t>A2</t>
        </is>
      </c>
      <c r="B187" s="15" t="n">
        <v>21</v>
      </c>
    </row>
    <row r="188">
      <c r="A188" s="13" t="inlineStr">
        <is>
          <t>A3</t>
        </is>
      </c>
      <c r="B188" s="15" t="n">
        <v>98</v>
      </c>
    </row>
    <row r="189">
      <c r="A189" s="13" t="inlineStr">
        <is>
          <t>B1</t>
        </is>
      </c>
      <c r="B189" s="15" t="n">
        <v>29</v>
      </c>
    </row>
    <row r="190">
      <c r="A190" s="13" t="inlineStr">
        <is>
          <t>B2</t>
        </is>
      </c>
      <c r="B190" s="15" t="n">
        <v>23</v>
      </c>
    </row>
    <row r="191">
      <c r="A191" s="13" t="inlineStr">
        <is>
          <t>B3</t>
        </is>
      </c>
      <c r="B191" s="15" t="n">
        <v>9</v>
      </c>
    </row>
    <row r="192">
      <c r="A192" s="13" t="inlineStr">
        <is>
          <t>B+</t>
        </is>
      </c>
      <c r="B192" s="15" t="n">
        <v>5</v>
      </c>
    </row>
    <row r="193">
      <c r="A193" s="13" t="inlineStr">
        <is>
          <t>C1</t>
        </is>
      </c>
      <c r="B193" s="15" t="n">
        <v>2</v>
      </c>
    </row>
    <row r="194">
      <c r="A194" s="13" t="inlineStr">
        <is>
          <t>C2</t>
        </is>
      </c>
      <c r="B194" s="15" t="n">
        <v>3</v>
      </c>
    </row>
    <row r="195">
      <c r="A195" s="13" t="inlineStr">
        <is>
          <t>D2</t>
        </is>
      </c>
      <c r="B195" s="15" t="n">
        <v>1</v>
      </c>
    </row>
    <row r="196"/>
    <row r="197"/>
    <row r="198"/>
    <row r="199"/>
    <row r="200"/>
    <row r="201"/>
    <row r="202"/>
    <row r="203"/>
    <row r="204">
      <c r="A204" s="12" t="inlineStr">
        <is>
          <t>Current ↓ / New →</t>
        </is>
      </c>
      <c r="B204" s="12" t="inlineStr">
        <is>
          <t>A1</t>
        </is>
      </c>
      <c r="C204" s="12" t="inlineStr">
        <is>
          <t>A2</t>
        </is>
      </c>
      <c r="D204" s="12" t="inlineStr">
        <is>
          <t>A3</t>
        </is>
      </c>
      <c r="E204" s="12" t="inlineStr">
        <is>
          <t>B1</t>
        </is>
      </c>
      <c r="F204" s="12" t="inlineStr">
        <is>
          <t>B2</t>
        </is>
      </c>
      <c r="G204" s="12" t="inlineStr">
        <is>
          <t>B3</t>
        </is>
      </c>
      <c r="H204" s="12" t="inlineStr">
        <is>
          <t>B+</t>
        </is>
      </c>
      <c r="I204" s="12" t="inlineStr">
        <is>
          <t>C1</t>
        </is>
      </c>
      <c r="J204" s="12" t="inlineStr">
        <is>
          <t>C2</t>
        </is>
      </c>
      <c r="K204" s="12" t="inlineStr">
        <is>
          <t>D2</t>
        </is>
      </c>
      <c r="L204" s="12" t="inlineStr">
        <is>
          <t>Total</t>
        </is>
      </c>
    </row>
    <row r="205">
      <c r="A205" s="13" t="inlineStr">
        <is>
          <t>L1</t>
        </is>
      </c>
      <c r="B205" s="15" t="n">
        <v>5</v>
      </c>
      <c r="C205" s="15" t="n"/>
      <c r="D205" s="15" t="n"/>
      <c r="E205" s="15" t="n"/>
      <c r="F205" s="15" t="n"/>
      <c r="G205" s="15" t="n"/>
      <c r="H205" s="15" t="n"/>
      <c r="I205" s="15" t="n"/>
      <c r="J205" s="15" t="n"/>
      <c r="K205" s="15" t="n"/>
      <c r="L205" s="15" t="n">
        <v>5</v>
      </c>
    </row>
    <row r="206">
      <c r="A206" s="13" t="inlineStr">
        <is>
          <t>L2</t>
        </is>
      </c>
      <c r="B206" s="15" t="n">
        <v>4</v>
      </c>
      <c r="C206" s="15" t="n">
        <v>7</v>
      </c>
      <c r="D206" s="15" t="n">
        <v>3</v>
      </c>
      <c r="E206" s="15" t="n"/>
      <c r="F206" s="15" t="n"/>
      <c r="G206" s="15" t="n"/>
      <c r="H206" s="15" t="n"/>
      <c r="I206" s="15" t="n"/>
      <c r="J206" s="15" t="n"/>
      <c r="K206" s="15" t="n"/>
      <c r="L206" s="15" t="n">
        <v>14</v>
      </c>
    </row>
    <row r="207">
      <c r="A207" s="13" t="inlineStr">
        <is>
          <t>L3</t>
        </is>
      </c>
      <c r="B207" s="15" t="n"/>
      <c r="C207" s="15" t="n">
        <v>11</v>
      </c>
      <c r="D207" s="15" t="n">
        <v>71</v>
      </c>
      <c r="E207" s="15" t="n">
        <v>3</v>
      </c>
      <c r="F207" s="15" t="n">
        <v>1</v>
      </c>
      <c r="G207" s="15" t="n">
        <v>1</v>
      </c>
      <c r="H207" s="15" t="n">
        <v>4</v>
      </c>
      <c r="I207" s="15" t="n">
        <v>1</v>
      </c>
      <c r="J207" s="15" t="n"/>
      <c r="K207" s="15" t="n"/>
      <c r="L207" s="15" t="n">
        <v>92</v>
      </c>
    </row>
    <row r="208">
      <c r="A208" s="13" t="inlineStr">
        <is>
          <t>L4</t>
        </is>
      </c>
      <c r="B208" s="15" t="n"/>
      <c r="C208" s="15" t="n"/>
      <c r="D208" s="15" t="n">
        <v>18</v>
      </c>
      <c r="E208" s="15" t="n">
        <v>17</v>
      </c>
      <c r="F208" s="15" t="n">
        <v>1</v>
      </c>
      <c r="G208" s="15" t="n"/>
      <c r="H208" s="15" t="n"/>
      <c r="I208" s="15" t="n"/>
      <c r="J208" s="15" t="n"/>
      <c r="K208" s="15" t="n"/>
      <c r="L208" s="15" t="n">
        <v>36</v>
      </c>
    </row>
    <row r="209">
      <c r="A209" s="13" t="inlineStr">
        <is>
          <t>L5</t>
        </is>
      </c>
      <c r="B209" s="15" t="n"/>
      <c r="C209" s="15" t="n"/>
      <c r="D209" s="15" t="n"/>
      <c r="E209" s="15" t="n">
        <v>8</v>
      </c>
      <c r="F209" s="15" t="n">
        <v>20</v>
      </c>
      <c r="G209" s="15" t="n">
        <v>5</v>
      </c>
      <c r="H209" s="15" t="n">
        <v>1</v>
      </c>
      <c r="I209" s="15" t="n"/>
      <c r="J209" s="15" t="n"/>
      <c r="K209" s="15" t="n"/>
      <c r="L209" s="15" t="n">
        <v>34</v>
      </c>
    </row>
    <row r="210">
      <c r="A210" s="13" t="inlineStr">
        <is>
          <t>L6</t>
        </is>
      </c>
      <c r="B210" s="15" t="n"/>
      <c r="C210" s="15" t="n"/>
      <c r="D210" s="15" t="n"/>
      <c r="E210" s="15" t="n"/>
      <c r="F210" s="15" t="n">
        <v>1</v>
      </c>
      <c r="G210" s="15" t="n">
        <v>1</v>
      </c>
      <c r="H210" s="15" t="n"/>
      <c r="I210" s="15" t="n"/>
      <c r="J210" s="15" t="n"/>
      <c r="K210" s="15" t="n"/>
      <c r="L210" s="15" t="n">
        <v>2</v>
      </c>
    </row>
    <row r="211">
      <c r="A211" s="13" t="inlineStr">
        <is>
          <t>L7</t>
        </is>
      </c>
      <c r="B211" s="15" t="n"/>
      <c r="C211" s="15" t="n"/>
      <c r="D211" s="15" t="n"/>
      <c r="E211" s="15" t="n"/>
      <c r="F211" s="15" t="n"/>
      <c r="G211" s="15" t="n"/>
      <c r="H211" s="15" t="n"/>
      <c r="I211" s="15" t="n"/>
      <c r="J211" s="15" t="n">
        <v>2</v>
      </c>
      <c r="K211" s="15" t="n"/>
      <c r="L211" s="15" t="n">
        <v>2</v>
      </c>
    </row>
    <row r="212">
      <c r="A212" s="13" t="inlineStr">
        <is>
          <t>L8</t>
        </is>
      </c>
      <c r="B212" s="15" t="n"/>
      <c r="C212" s="15" t="n"/>
      <c r="D212" s="15" t="n"/>
      <c r="E212" s="15" t="n"/>
      <c r="F212" s="15" t="n"/>
      <c r="G212" s="15" t="n"/>
      <c r="H212" s="15" t="n"/>
      <c r="I212" s="15" t="n">
        <v>1</v>
      </c>
      <c r="J212" s="15" t="n"/>
      <c r="K212" s="15" t="n"/>
      <c r="L212" s="15" t="n">
        <v>1</v>
      </c>
    </row>
    <row r="213">
      <c r="A213" s="13" t="inlineStr">
        <is>
          <t>Not mapped</t>
        </is>
      </c>
      <c r="B213" s="15" t="n">
        <v>2</v>
      </c>
      <c r="C213" s="15" t="n">
        <v>3</v>
      </c>
      <c r="D213" s="15" t="n">
        <v>6</v>
      </c>
      <c r="E213" s="15" t="n">
        <v>1</v>
      </c>
      <c r="F213" s="15" t="n"/>
      <c r="G213" s="15" t="n">
        <v>2</v>
      </c>
      <c r="H213" s="15" t="n"/>
      <c r="I213" s="15" t="n"/>
      <c r="J213" s="15" t="n">
        <v>1</v>
      </c>
      <c r="K213" s="15" t="n">
        <v>1</v>
      </c>
      <c r="L213" s="15" t="n">
        <v>16</v>
      </c>
    </row>
    <row r="214">
      <c r="A214" s="212" t="inlineStr">
        <is>
          <t>Total</t>
        </is>
      </c>
      <c r="B214" s="215" t="n">
        <v>11</v>
      </c>
      <c r="C214" s="215" t="n">
        <v>21</v>
      </c>
      <c r="D214" s="215" t="n">
        <v>98</v>
      </c>
      <c r="E214" s="215" t="n">
        <v>29</v>
      </c>
      <c r="F214" s="215" t="n">
        <v>23</v>
      </c>
      <c r="G214" s="215" t="n">
        <v>9</v>
      </c>
      <c r="H214" s="215" t="n">
        <v>5</v>
      </c>
      <c r="I214" s="215" t="n">
        <v>2</v>
      </c>
      <c r="J214" s="215" t="n">
        <v>3</v>
      </c>
      <c r="K214" s="215" t="n">
        <v>1</v>
      </c>
      <c r="L214" s="215" t="n">
        <v>202</v>
      </c>
    </row>
  </sheetData>
  <mergeCells count="456">
    <mergeCell ref="G125:I125"/>
    <mergeCell ref="A48:E48"/>
    <mergeCell ref="F16:G16"/>
    <mergeCell ref="M177:N177"/>
    <mergeCell ref="A142:N142"/>
    <mergeCell ref="E8:F8"/>
    <mergeCell ref="H154:N154"/>
    <mergeCell ref="C121:D121"/>
    <mergeCell ref="F36:J36"/>
    <mergeCell ref="H162:N162"/>
    <mergeCell ref="F33:J33"/>
    <mergeCell ref="A37:E37"/>
    <mergeCell ref="H156:N156"/>
    <mergeCell ref="A137:N137"/>
    <mergeCell ref="D78:E78"/>
    <mergeCell ref="A145:N145"/>
    <mergeCell ref="A139:N139"/>
    <mergeCell ref="F31:J31"/>
    <mergeCell ref="H157:N157"/>
    <mergeCell ref="A83:C83"/>
    <mergeCell ref="A128:G128"/>
    <mergeCell ref="L131:N131"/>
    <mergeCell ref="L32:N32"/>
    <mergeCell ref="F39:J39"/>
    <mergeCell ref="A63:E63"/>
    <mergeCell ref="L47:N47"/>
    <mergeCell ref="A129:G129"/>
    <mergeCell ref="F64:J64"/>
    <mergeCell ref="A131:G131"/>
    <mergeCell ref="A111:D111"/>
    <mergeCell ref="A69:E69"/>
    <mergeCell ref="L129:N129"/>
    <mergeCell ref="L63:N63"/>
    <mergeCell ref="F21:J21"/>
    <mergeCell ref="L50:N50"/>
    <mergeCell ref="A183:N183"/>
    <mergeCell ref="F50:J50"/>
    <mergeCell ref="F17:G17"/>
    <mergeCell ref="L52:N52"/>
    <mergeCell ref="H17:I17"/>
    <mergeCell ref="M7:N7"/>
    <mergeCell ref="C123:D123"/>
    <mergeCell ref="H164:N164"/>
    <mergeCell ref="H133:K133"/>
    <mergeCell ref="A38:E38"/>
    <mergeCell ref="D15:E15"/>
    <mergeCell ref="F49:J49"/>
    <mergeCell ref="H14:I14"/>
    <mergeCell ref="G9:H9"/>
    <mergeCell ref="E153:G153"/>
    <mergeCell ref="A40:E40"/>
    <mergeCell ref="D79:E79"/>
    <mergeCell ref="I9:J9"/>
    <mergeCell ref="A67:E67"/>
    <mergeCell ref="J81:K81"/>
    <mergeCell ref="A84:C84"/>
    <mergeCell ref="D81:E81"/>
    <mergeCell ref="A148:N148"/>
    <mergeCell ref="L55:N55"/>
    <mergeCell ref="A86:C86"/>
    <mergeCell ref="A146:N146"/>
    <mergeCell ref="F55:J55"/>
    <mergeCell ref="G123:I123"/>
    <mergeCell ref="L40:N40"/>
    <mergeCell ref="A66:E66"/>
    <mergeCell ref="B170:C170"/>
    <mergeCell ref="E6:F6"/>
    <mergeCell ref="J172:K172"/>
    <mergeCell ref="F23:J23"/>
    <mergeCell ref="B172:C172"/>
    <mergeCell ref="A160:N160"/>
    <mergeCell ref="F71:J71"/>
    <mergeCell ref="A141:N141"/>
    <mergeCell ref="F58:J58"/>
    <mergeCell ref="F52:J52"/>
    <mergeCell ref="F37:J37"/>
    <mergeCell ref="A72:E72"/>
    <mergeCell ref="L66:N66"/>
    <mergeCell ref="A28:E28"/>
    <mergeCell ref="A79:C79"/>
    <mergeCell ref="L53:N53"/>
    <mergeCell ref="F60:J60"/>
    <mergeCell ref="L130:N130"/>
    <mergeCell ref="L68:N68"/>
    <mergeCell ref="A30:E30"/>
    <mergeCell ref="F53:J53"/>
    <mergeCell ref="A59:E59"/>
    <mergeCell ref="J14:K14"/>
    <mergeCell ref="F68:J68"/>
    <mergeCell ref="L132:N132"/>
    <mergeCell ref="A61:E61"/>
    <mergeCell ref="J13:K13"/>
    <mergeCell ref="J84:K84"/>
    <mergeCell ref="A124:B124"/>
    <mergeCell ref="J78:K78"/>
    <mergeCell ref="A88:N88"/>
    <mergeCell ref="L78:M78"/>
    <mergeCell ref="J170:K170"/>
    <mergeCell ref="A54:E54"/>
    <mergeCell ref="B176:L176"/>
    <mergeCell ref="E154:G154"/>
    <mergeCell ref="J15:K15"/>
    <mergeCell ref="A41:E41"/>
    <mergeCell ref="C117:D117"/>
    <mergeCell ref="J80:K80"/>
    <mergeCell ref="G6:H6"/>
    <mergeCell ref="H134:K134"/>
    <mergeCell ref="B181:L181"/>
    <mergeCell ref="A56:E56"/>
    <mergeCell ref="A27:E27"/>
    <mergeCell ref="L172:M172"/>
    <mergeCell ref="L21:N21"/>
    <mergeCell ref="J79:K79"/>
    <mergeCell ref="D16:E16"/>
    <mergeCell ref="L171:M171"/>
    <mergeCell ref="L16:N16"/>
    <mergeCell ref="A158:D158"/>
    <mergeCell ref="D82:E82"/>
    <mergeCell ref="F82:G82"/>
    <mergeCell ref="H131:K131"/>
    <mergeCell ref="L74:N74"/>
    <mergeCell ref="F63:J63"/>
    <mergeCell ref="F74:J74"/>
    <mergeCell ref="D77:E77"/>
    <mergeCell ref="A65:E65"/>
    <mergeCell ref="A7:B7"/>
    <mergeCell ref="J117:N117"/>
    <mergeCell ref="L69:N69"/>
    <mergeCell ref="J119:N119"/>
    <mergeCell ref="J86:K86"/>
    <mergeCell ref="B178:L178"/>
    <mergeCell ref="L79:M79"/>
    <mergeCell ref="C119:D119"/>
    <mergeCell ref="A77:C77"/>
    <mergeCell ref="A108:D108"/>
    <mergeCell ref="H129:K129"/>
    <mergeCell ref="B165:G165"/>
    <mergeCell ref="A154:D154"/>
    <mergeCell ref="L81:M81"/>
    <mergeCell ref="G122:I122"/>
    <mergeCell ref="L24:N24"/>
    <mergeCell ref="L51:N51"/>
    <mergeCell ref="L26:N26"/>
    <mergeCell ref="F83:G83"/>
    <mergeCell ref="H83:I83"/>
    <mergeCell ref="F51:J51"/>
    <mergeCell ref="F85:G85"/>
    <mergeCell ref="H85:I85"/>
    <mergeCell ref="B179:L179"/>
    <mergeCell ref="A12:N12"/>
    <mergeCell ref="I8:J8"/>
    <mergeCell ref="A8:B8"/>
    <mergeCell ref="H80:I80"/>
    <mergeCell ref="C8:D8"/>
    <mergeCell ref="G120:I120"/>
    <mergeCell ref="J169:K169"/>
    <mergeCell ref="L37:N37"/>
    <mergeCell ref="B169:C169"/>
    <mergeCell ref="A43:N43"/>
    <mergeCell ref="L169:M169"/>
    <mergeCell ref="D169:E169"/>
    <mergeCell ref="A16:C16"/>
    <mergeCell ref="F29:J29"/>
    <mergeCell ref="H155:N155"/>
    <mergeCell ref="J122:N122"/>
    <mergeCell ref="L14:N14"/>
    <mergeCell ref="A109:D109"/>
    <mergeCell ref="B166:G166"/>
    <mergeCell ref="A155:D155"/>
    <mergeCell ref="A138:N138"/>
    <mergeCell ref="H151:N151"/>
    <mergeCell ref="F59:J59"/>
    <mergeCell ref="F24:J24"/>
    <mergeCell ref="A25:E25"/>
    <mergeCell ref="A157:D157"/>
    <mergeCell ref="F32:J32"/>
    <mergeCell ref="A120:B120"/>
    <mergeCell ref="F26:J26"/>
    <mergeCell ref="L65:N65"/>
    <mergeCell ref="K8:L8"/>
    <mergeCell ref="A2:N2"/>
    <mergeCell ref="L27:N27"/>
    <mergeCell ref="H84:I84"/>
    <mergeCell ref="F27:J27"/>
    <mergeCell ref="C125:D125"/>
    <mergeCell ref="A20:E20"/>
    <mergeCell ref="H86:I86"/>
    <mergeCell ref="A104:D104"/>
    <mergeCell ref="L77:M77"/>
    <mergeCell ref="E156:G156"/>
    <mergeCell ref="A127:N127"/>
    <mergeCell ref="F44:J44"/>
    <mergeCell ref="A106:D106"/>
    <mergeCell ref="A114:N114"/>
    <mergeCell ref="A64:E64"/>
    <mergeCell ref="E155:G155"/>
    <mergeCell ref="A51:E51"/>
    <mergeCell ref="L45:N45"/>
    <mergeCell ref="A123:B123"/>
    <mergeCell ref="A134:G134"/>
    <mergeCell ref="L20:N20"/>
    <mergeCell ref="G121:I121"/>
    <mergeCell ref="E157:G157"/>
    <mergeCell ref="L38:N38"/>
    <mergeCell ref="H135:K135"/>
    <mergeCell ref="F20:J20"/>
    <mergeCell ref="L22:N22"/>
    <mergeCell ref="A17:C17"/>
    <mergeCell ref="A118:B118"/>
    <mergeCell ref="C9:D9"/>
    <mergeCell ref="C118:D118"/>
    <mergeCell ref="E9:F9"/>
    <mergeCell ref="F70:J70"/>
    <mergeCell ref="M6:N6"/>
    <mergeCell ref="A33:E33"/>
    <mergeCell ref="H152:N152"/>
    <mergeCell ref="A35:E35"/>
    <mergeCell ref="J125:N125"/>
    <mergeCell ref="A62:E62"/>
    <mergeCell ref="A121:B121"/>
    <mergeCell ref="G116:I116"/>
    <mergeCell ref="E152:G152"/>
    <mergeCell ref="A39:E39"/>
    <mergeCell ref="L33:N33"/>
    <mergeCell ref="C6:D6"/>
    <mergeCell ref="D172:E172"/>
    <mergeCell ref="J120:N120"/>
    <mergeCell ref="F172:G172"/>
    <mergeCell ref="G118:I118"/>
    <mergeCell ref="A112:D112"/>
    <mergeCell ref="C116:D116"/>
    <mergeCell ref="L35:N35"/>
    <mergeCell ref="F45:J45"/>
    <mergeCell ref="A107:D107"/>
    <mergeCell ref="H165:N165"/>
    <mergeCell ref="L59:N59"/>
    <mergeCell ref="A21:E21"/>
    <mergeCell ref="F66:J66"/>
    <mergeCell ref="L46:N46"/>
    <mergeCell ref="A57:E57"/>
    <mergeCell ref="F47:J47"/>
    <mergeCell ref="L61:N61"/>
    <mergeCell ref="A23:E23"/>
    <mergeCell ref="F46:J46"/>
    <mergeCell ref="F13:G13"/>
    <mergeCell ref="L48:N48"/>
    <mergeCell ref="H13:I13"/>
    <mergeCell ref="M179:N179"/>
    <mergeCell ref="F170:G170"/>
    <mergeCell ref="F61:J61"/>
    <mergeCell ref="H170:I170"/>
    <mergeCell ref="F48:J48"/>
    <mergeCell ref="A52:E52"/>
    <mergeCell ref="H15:I15"/>
    <mergeCell ref="A117:B117"/>
    <mergeCell ref="H172:I172"/>
    <mergeCell ref="A34:E34"/>
    <mergeCell ref="F171:G171"/>
    <mergeCell ref="F73:J73"/>
    <mergeCell ref="H171:I171"/>
    <mergeCell ref="J116:N116"/>
    <mergeCell ref="A143:N143"/>
    <mergeCell ref="J171:K171"/>
    <mergeCell ref="A49:E49"/>
    <mergeCell ref="A36:E36"/>
    <mergeCell ref="A1:N1"/>
    <mergeCell ref="G124:I124"/>
    <mergeCell ref="J77:K77"/>
    <mergeCell ref="L41:N41"/>
    <mergeCell ref="G7:H7"/>
    <mergeCell ref="I7:J7"/>
    <mergeCell ref="L34:N34"/>
    <mergeCell ref="F41:J41"/>
    <mergeCell ref="C124:D124"/>
    <mergeCell ref="F35:J35"/>
    <mergeCell ref="A55:E55"/>
    <mergeCell ref="G119:I119"/>
    <mergeCell ref="A13:C13"/>
    <mergeCell ref="L49:N49"/>
    <mergeCell ref="L36:N36"/>
    <mergeCell ref="A153:D153"/>
    <mergeCell ref="B163:G163"/>
    <mergeCell ref="A15:C15"/>
    <mergeCell ref="A133:G133"/>
    <mergeCell ref="A82:C82"/>
    <mergeCell ref="L67:N67"/>
    <mergeCell ref="A29:E29"/>
    <mergeCell ref="A31:E31"/>
    <mergeCell ref="A58:E58"/>
    <mergeCell ref="L62:N62"/>
    <mergeCell ref="A73:E73"/>
    <mergeCell ref="A24:E24"/>
    <mergeCell ref="L133:N133"/>
    <mergeCell ref="F69:J69"/>
    <mergeCell ref="A60:E60"/>
    <mergeCell ref="K9:L9"/>
    <mergeCell ref="M180:N180"/>
    <mergeCell ref="A119:B119"/>
    <mergeCell ref="L64:N64"/>
    <mergeCell ref="L128:N128"/>
    <mergeCell ref="D17:E17"/>
    <mergeCell ref="A149:N149"/>
    <mergeCell ref="A50:E50"/>
    <mergeCell ref="H16:I16"/>
    <mergeCell ref="J16:K16"/>
    <mergeCell ref="F38:J38"/>
    <mergeCell ref="H130:K130"/>
    <mergeCell ref="L17:N17"/>
    <mergeCell ref="D83:E83"/>
    <mergeCell ref="A150:N150"/>
    <mergeCell ref="F67:J67"/>
    <mergeCell ref="A144:N144"/>
    <mergeCell ref="H132:K132"/>
    <mergeCell ref="L57:N57"/>
    <mergeCell ref="D14:E14"/>
    <mergeCell ref="D85:E85"/>
    <mergeCell ref="F14:G14"/>
    <mergeCell ref="F57:J57"/>
    <mergeCell ref="A135:G135"/>
    <mergeCell ref="F78:G78"/>
    <mergeCell ref="H78:I78"/>
    <mergeCell ref="L39:N39"/>
    <mergeCell ref="A156:D156"/>
    <mergeCell ref="G8:H8"/>
    <mergeCell ref="D80:E80"/>
    <mergeCell ref="A6:B6"/>
    <mergeCell ref="A70:E70"/>
    <mergeCell ref="A85:C85"/>
    <mergeCell ref="F169:G169"/>
    <mergeCell ref="H169:I169"/>
    <mergeCell ref="A74:E74"/>
    <mergeCell ref="L72:N72"/>
    <mergeCell ref="F62:J62"/>
    <mergeCell ref="B175:L175"/>
    <mergeCell ref="F72:J72"/>
    <mergeCell ref="L70:N70"/>
    <mergeCell ref="F28:J28"/>
    <mergeCell ref="A76:N76"/>
    <mergeCell ref="A122:B122"/>
    <mergeCell ref="C122:D122"/>
    <mergeCell ref="L134:N134"/>
    <mergeCell ref="M175:N175"/>
    <mergeCell ref="A140:N140"/>
    <mergeCell ref="A78:C78"/>
    <mergeCell ref="A151:D151"/>
    <mergeCell ref="J17:K17"/>
    <mergeCell ref="H82:I82"/>
    <mergeCell ref="J82:K82"/>
    <mergeCell ref="M176:N176"/>
    <mergeCell ref="L82:M82"/>
    <mergeCell ref="A80:C80"/>
    <mergeCell ref="F54:J54"/>
    <mergeCell ref="E158:G158"/>
    <mergeCell ref="A45:E45"/>
    <mergeCell ref="D84:E84"/>
    <mergeCell ref="F84:G84"/>
    <mergeCell ref="A152:D152"/>
    <mergeCell ref="L58:N58"/>
    <mergeCell ref="B162:G162"/>
    <mergeCell ref="L25:N25"/>
    <mergeCell ref="D86:E86"/>
    <mergeCell ref="F15:G15"/>
    <mergeCell ref="F86:G86"/>
    <mergeCell ref="D13:E13"/>
    <mergeCell ref="F80:G80"/>
    <mergeCell ref="L60:N60"/>
    <mergeCell ref="A46:E46"/>
    <mergeCell ref="F79:G79"/>
    <mergeCell ref="H79:I79"/>
    <mergeCell ref="A26:E26"/>
    <mergeCell ref="C120:D120"/>
    <mergeCell ref="F81:G81"/>
    <mergeCell ref="A71:E71"/>
    <mergeCell ref="H81:I81"/>
    <mergeCell ref="J118:N118"/>
    <mergeCell ref="E151:G151"/>
    <mergeCell ref="A184:N184"/>
    <mergeCell ref="A100:N100"/>
    <mergeCell ref="B177:L177"/>
    <mergeCell ref="A101:D101"/>
    <mergeCell ref="L13:N13"/>
    <mergeCell ref="A10:N10"/>
    <mergeCell ref="A9:B9"/>
    <mergeCell ref="A115:N115"/>
    <mergeCell ref="H128:K128"/>
    <mergeCell ref="L15:N15"/>
    <mergeCell ref="L71:N71"/>
    <mergeCell ref="I6:J6"/>
    <mergeCell ref="F65:J65"/>
    <mergeCell ref="L73:N73"/>
    <mergeCell ref="B180:L180"/>
    <mergeCell ref="A168:N168"/>
    <mergeCell ref="J123:N123"/>
    <mergeCell ref="M178:N178"/>
    <mergeCell ref="A14:C14"/>
    <mergeCell ref="J83:K83"/>
    <mergeCell ref="L83:M83"/>
    <mergeCell ref="A81:C81"/>
    <mergeCell ref="B164:G164"/>
    <mergeCell ref="A3:N3"/>
    <mergeCell ref="J85:K85"/>
    <mergeCell ref="L85:M85"/>
    <mergeCell ref="A32:E32"/>
    <mergeCell ref="A116:B116"/>
    <mergeCell ref="A5:N5"/>
    <mergeCell ref="F22:J22"/>
    <mergeCell ref="L84:M84"/>
    <mergeCell ref="L135:N135"/>
    <mergeCell ref="A105:D105"/>
    <mergeCell ref="H163:N163"/>
    <mergeCell ref="L28:N28"/>
    <mergeCell ref="J121:N121"/>
    <mergeCell ref="L80:M80"/>
    <mergeCell ref="A161:N161"/>
    <mergeCell ref="K6:L6"/>
    <mergeCell ref="M181:N181"/>
    <mergeCell ref="H158:N158"/>
    <mergeCell ref="L23:N23"/>
    <mergeCell ref="F40:J40"/>
    <mergeCell ref="A102:D102"/>
    <mergeCell ref="D170:E170"/>
    <mergeCell ref="L54:N54"/>
    <mergeCell ref="A130:G130"/>
    <mergeCell ref="A174:N174"/>
    <mergeCell ref="L56:N56"/>
    <mergeCell ref="A103:D103"/>
    <mergeCell ref="B171:C171"/>
    <mergeCell ref="A132:G132"/>
    <mergeCell ref="D171:E171"/>
    <mergeCell ref="A47:E47"/>
    <mergeCell ref="J124:N124"/>
    <mergeCell ref="A22:E22"/>
    <mergeCell ref="F77:G77"/>
    <mergeCell ref="K7:L7"/>
    <mergeCell ref="H77:I77"/>
    <mergeCell ref="C7:D7"/>
    <mergeCell ref="E7:F7"/>
    <mergeCell ref="H153:N153"/>
    <mergeCell ref="A44:E44"/>
    <mergeCell ref="L170:M170"/>
    <mergeCell ref="L86:M86"/>
    <mergeCell ref="F34:J34"/>
    <mergeCell ref="F25:J25"/>
    <mergeCell ref="L30:N30"/>
    <mergeCell ref="L29:N29"/>
    <mergeCell ref="F30:J30"/>
    <mergeCell ref="L44:N44"/>
    <mergeCell ref="H166:N166"/>
    <mergeCell ref="L31:N31"/>
    <mergeCell ref="A110:D110"/>
    <mergeCell ref="F56:J56"/>
    <mergeCell ref="A53:E53"/>
    <mergeCell ref="G117:I117"/>
    <mergeCell ref="A125:B125"/>
    <mergeCell ref="A68:E68"/>
    <mergeCell ref="A19:N19"/>
  </mergeCells>
  <conditionalFormatting sqref="B205:K213">
    <cfRule type="colorScale" priority="1">
      <colorScale>
        <cfvo type="num" val="0"/>
        <cfvo type="max"/>
        <color rgb="00FFFFFF"/>
        <color rgb="002E75B6"/>
      </colorScale>
    </cfRule>
  </conditionalFormatting>
  <hyperlinks>
    <hyperlink xmlns:r="http://schemas.openxmlformats.org/officeDocument/2006/relationships" ref="O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2"/>
</worksheet>
</file>

<file path=xl/worksheets/sheet4.xml><?xml version="1.0" encoding="utf-8"?>
<worksheet xmlns="http://schemas.openxmlformats.org/spreadsheetml/2006/main">
  <sheetPr>
    <tabColor rgb="001F3864"/>
    <outlinePr summaryBelow="1" summaryRight="1"/>
    <pageSetUpPr fitToPage="1"/>
  </sheetPr>
  <dimension ref="A1:W224"/>
  <sheetViews>
    <sheetView showGridLines="0"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10" customWidth="1" min="3" max="3"/>
    <col width="18" customWidth="1" min="4" max="4"/>
    <col width="22" customWidth="1" min="5" max="5"/>
    <col width="24" customWidth="1" min="6" max="6"/>
    <col width="24" customWidth="1" min="7" max="7"/>
    <col width="26" customWidth="1" min="8" max="8"/>
    <col width="14" customWidth="1" min="9" max="9"/>
    <col width="9" customWidth="1" min="10" max="10"/>
    <col width="13" customWidth="1" min="11" max="11"/>
    <col width="12" customWidth="1" min="12" max="12"/>
    <col width="8" customWidth="1" min="13" max="13"/>
    <col width="9" customWidth="1" min="14" max="14"/>
    <col width="9" customWidth="1" min="15" max="15"/>
    <col width="10" customWidth="1" min="16" max="16"/>
    <col width="9" customWidth="1" min="17" max="17"/>
    <col width="9" customWidth="1" min="18" max="18"/>
    <col width="9" customWidth="1" min="19" max="19"/>
    <col width="44" customWidth="1" min="20" max="20"/>
    <col width="24" customWidth="1" min="21" max="21"/>
    <col width="10" customWidth="1" min="22" max="22"/>
    <col width="13" customWidth="1" min="23" max="23"/>
  </cols>
  <sheetData>
    <row r="1" ht="34" customHeight="1">
      <c r="A1" s="1" t="inlineStr">
        <is>
          <t>Placements — one line per person · the slim view</t>
        </is>
      </c>
      <c r="W1" s="246" t="inlineStr">
        <is>
          <t>◂ Contents</t>
        </is>
      </c>
    </row>
    <row r="2" ht="32" customHeight="1">
      <c r="A2" s="3" t="inlineStr">
        <is>
          <t>Sheet 1a · Who sits where, before → after, the score as built, the six ratings · bars, what set the level and any flag; after a leader edits the Weightage Matrix, the live score is on sheet 2. The full reasoning for one person is on sheet 1b · choose the Emp ID; every column for everyone is on sheet 2. Filter by business, department, family or level with the header arrows.</t>
        </is>
      </c>
    </row>
    <row r="3">
      <c r="A3" s="4" t="inlineStr">
        <is>
          <t>IRIS · Job Architecture &amp; Job Design · Final v1.12 · October 2026 · Internal — Confidential</t>
        </is>
      </c>
    </row>
    <row r="4"/>
    <row r="5"/>
    <row r="6" ht="30" customHeight="1">
      <c r="A6" s="92" t="inlineStr">
        <is>
          <t>Emp ID</t>
        </is>
      </c>
      <c r="B6" s="92" t="inlineStr">
        <is>
          <t>Employee name</t>
        </is>
      </c>
      <c r="C6" s="92" t="inlineStr">
        <is>
          <t>Business</t>
        </is>
      </c>
      <c r="D6" s="92" t="inlineStr">
        <is>
          <t>Department</t>
        </is>
      </c>
      <c r="E6" s="92" t="inlineStr">
        <is>
          <t>Job family</t>
        </is>
      </c>
      <c r="F6" s="92" t="inlineStr">
        <is>
          <t>Sub-family</t>
        </is>
      </c>
      <c r="G6" s="92" t="inlineStr">
        <is>
          <t>Current designation</t>
        </is>
      </c>
      <c r="H6" s="92" t="inlineStr">
        <is>
          <t>Final designation</t>
        </is>
      </c>
      <c r="I6" s="92" t="inlineStr">
        <is>
          <t>Current level</t>
        </is>
      </c>
      <c r="J6" s="92" t="inlineStr">
        <is>
          <t>FINAL LEVEL</t>
        </is>
      </c>
      <c r="K6" s="92" t="inlineStr">
        <is>
          <t>Track</t>
        </is>
      </c>
      <c r="L6" s="92" t="inlineStr">
        <is>
          <t>Change</t>
        </is>
      </c>
      <c r="M6" s="92" t="inlineStr">
        <is>
          <t>Score</t>
        </is>
      </c>
      <c r="N6" s="92" t="inlineStr">
        <is>
          <t>Complexity</t>
        </is>
      </c>
      <c r="O6" s="92" t="inlineStr">
        <is>
          <t>Autonomy</t>
        </is>
      </c>
      <c r="P6" s="92" t="inlineStr">
        <is>
          <t>Accountability</t>
        </is>
      </c>
      <c r="Q6" s="92" t="inlineStr">
        <is>
          <t>Leadership</t>
        </is>
      </c>
      <c r="R6" s="92" t="inlineStr">
        <is>
          <t>Exp &amp; Qual</t>
        </is>
      </c>
      <c r="S6" s="92" t="inlineStr">
        <is>
          <t>Bus. Impact</t>
        </is>
      </c>
      <c r="T6" s="92" t="inlineStr">
        <is>
          <t>What set the level</t>
        </is>
      </c>
      <c r="U6" s="92" t="inlineStr">
        <is>
          <t>Flags</t>
        </is>
      </c>
      <c r="V6" s="92" t="inlineStr">
        <is>
          <t>Confidence</t>
        </is>
      </c>
    </row>
    <row r="7">
      <c r="A7" s="15" t="inlineStr">
        <is>
          <t>IRIS1593</t>
        </is>
      </c>
      <c r="B7" s="216" t="inlineStr">
        <is>
          <t>Rajeev Kumar</t>
        </is>
      </c>
      <c r="C7" s="216" t="inlineStr">
        <is>
          <t>iFile</t>
        </is>
      </c>
      <c r="D7" s="216" t="inlineStr">
        <is>
          <t>Design</t>
        </is>
      </c>
      <c r="E7" s="216" t="inlineStr">
        <is>
          <t>Engineering &amp; Development</t>
        </is>
      </c>
      <c r="F7" s="216" t="inlineStr">
        <is>
          <t>Front-End / UI Development</t>
        </is>
      </c>
      <c r="G7" s="216" t="inlineStr">
        <is>
          <t>Senior UI Developer</t>
        </is>
      </c>
      <c r="H7" s="216" t="inlineStr">
        <is>
          <t>UI Specialist – POD Lead</t>
        </is>
      </c>
      <c r="I7" s="15" t="inlineStr">
        <is>
          <t>L4</t>
        </is>
      </c>
      <c r="J7" s="150" t="inlineStr">
        <is>
          <t>B1</t>
        </is>
      </c>
      <c r="K7" s="15" t="inlineStr">
        <is>
          <t>POD Lead</t>
        </is>
      </c>
      <c r="L7" s="217" t="inlineStr">
        <is>
          <t>Up</t>
        </is>
      </c>
      <c r="M7" s="15" t="n">
        <v>3.55</v>
      </c>
      <c r="N7" s="15" t="n">
        <v>3</v>
      </c>
      <c r="O7" s="15" t="n">
        <v>2.5</v>
      </c>
      <c r="P7" s="15" t="n">
        <v>3</v>
      </c>
      <c r="Q7" s="15" t="n">
        <v>3</v>
      </c>
      <c r="R7" s="15" t="n">
        <v>9</v>
      </c>
      <c r="S7" s="15" t="n">
        <v>3.5</v>
      </c>
      <c r="T7" s="216" t="inlineStr">
        <is>
          <t>The score decided the level</t>
        </is>
      </c>
      <c r="U7" s="216" t="inlineStr">
        <is>
          <t>—</t>
        </is>
      </c>
      <c r="V7" s="15" t="inlineStr">
        <is>
          <t>Medium</t>
        </is>
      </c>
    </row>
    <row r="8">
      <c r="A8" s="15" t="inlineStr">
        <is>
          <t>IRIS2300</t>
        </is>
      </c>
      <c r="B8" s="216" t="inlineStr">
        <is>
          <t>Kishori Rajigare</t>
        </is>
      </c>
      <c r="C8" s="216" t="inlineStr">
        <is>
          <t>iFile</t>
        </is>
      </c>
      <c r="D8" s="216" t="inlineStr">
        <is>
          <t>Design</t>
        </is>
      </c>
      <c r="E8" s="216" t="inlineStr">
        <is>
          <t>Engineering &amp; Development</t>
        </is>
      </c>
      <c r="F8" s="216" t="inlineStr">
        <is>
          <t>Front-End / UI Development</t>
        </is>
      </c>
      <c r="G8" s="216" t="inlineStr">
        <is>
          <t>UI Developer</t>
        </is>
      </c>
      <c r="H8" s="216" t="inlineStr">
        <is>
          <t>Senior UI Developer</t>
        </is>
      </c>
      <c r="I8" s="15" t="inlineStr">
        <is>
          <t>L3</t>
        </is>
      </c>
      <c r="J8" s="146" t="inlineStr">
        <is>
          <t>A3</t>
        </is>
      </c>
      <c r="K8" s="15" t="inlineStr">
        <is>
          <t>IC</t>
        </is>
      </c>
      <c r="L8" s="217" t="inlineStr">
        <is>
          <t>Up</t>
        </is>
      </c>
      <c r="M8" s="15" t="n">
        <v>2.28</v>
      </c>
      <c r="N8" s="15" t="n">
        <v>2</v>
      </c>
      <c r="O8" s="15" t="n">
        <v>2</v>
      </c>
      <c r="P8" s="15" t="n">
        <v>2</v>
      </c>
      <c r="Q8" s="15" t="n">
        <v>1</v>
      </c>
      <c r="R8" s="15" t="n">
        <v>4.5</v>
      </c>
      <c r="S8" s="15" t="n">
        <v>2.5</v>
      </c>
      <c r="T8" s="216" t="inlineStr">
        <is>
          <r>
            <rPr>
              <rFont val="Calibri"/>
              <b val="1"/>
              <sz val="10"/>
            </rPr>
            <t>Rule:</t>
          </r>
          <r>
            <rPr>
              <rFont val="Calibri"/>
              <sz val="10"/>
            </rPr>
            <t xml:space="preserve"> R7 Band A experience</t>
          </r>
        </is>
      </c>
      <c r="U8" s="216" t="inlineStr">
        <is>
          <t>—</t>
        </is>
      </c>
      <c r="V8" s="15" t="inlineStr">
        <is>
          <t>Medium</t>
        </is>
      </c>
    </row>
    <row r="9">
      <c r="A9" s="15" t="inlineStr">
        <is>
          <t>IRIS2523</t>
        </is>
      </c>
      <c r="B9" s="216" t="inlineStr">
        <is>
          <t>Abhilash Menon</t>
        </is>
      </c>
      <c r="C9" s="216" t="inlineStr">
        <is>
          <t>iFile</t>
        </is>
      </c>
      <c r="D9" s="216" t="inlineStr">
        <is>
          <t>Marketing</t>
        </is>
      </c>
      <c r="E9" s="216" t="inlineStr">
        <is>
          <t>Marketing &amp; Communications</t>
        </is>
      </c>
      <c r="F9" s="216" t="inlineStr">
        <is>
          <t>Product Marketing</t>
        </is>
      </c>
      <c r="G9" s="216" t="inlineStr">
        <is>
          <t>Product Marketing Manager</t>
        </is>
      </c>
      <c r="H9" s="216" t="inlineStr">
        <is>
          <t>Team Lead – Product Marketing</t>
        </is>
      </c>
      <c r="I9" s="15" t="inlineStr">
        <is>
          <t>L5</t>
        </is>
      </c>
      <c r="J9" s="150" t="inlineStr">
        <is>
          <t>B1</t>
        </is>
      </c>
      <c r="K9" s="15" t="inlineStr">
        <is>
          <t>People Manager</t>
        </is>
      </c>
      <c r="L9" s="218" t="inlineStr">
        <is>
          <t>Down</t>
        </is>
      </c>
      <c r="M9" s="15" t="n">
        <v>4.42</v>
      </c>
      <c r="N9" s="15" t="n">
        <v>4.5</v>
      </c>
      <c r="O9" s="15" t="n">
        <v>4.5</v>
      </c>
      <c r="P9" s="15" t="n">
        <v>4</v>
      </c>
      <c r="Q9" s="15" t="n">
        <v>4</v>
      </c>
      <c r="R9" s="15" t="n">
        <v>5.5</v>
      </c>
      <c r="S9" s="15" t="n">
        <v>4</v>
      </c>
      <c r="T9" s="216" t="inlineStr">
        <is>
          <t>The score decided the level</t>
        </is>
      </c>
      <c r="U9" s="219" t="inlineStr">
        <is>
          <t>Down — protected</t>
        </is>
      </c>
      <c r="V9" s="15" t="inlineStr">
        <is>
          <t>High</t>
        </is>
      </c>
    </row>
    <row r="10">
      <c r="A10" s="15" t="inlineStr">
        <is>
          <t>IRIS2550</t>
        </is>
      </c>
      <c r="B10" s="216" t="inlineStr">
        <is>
          <t>Shashwat Dikshit</t>
        </is>
      </c>
      <c r="C10" s="216" t="inlineStr">
        <is>
          <t>iFile</t>
        </is>
      </c>
      <c r="D10" s="216" t="inlineStr">
        <is>
          <t>Marketing</t>
        </is>
      </c>
      <c r="E10" s="216" t="inlineStr">
        <is>
          <t>Marketing &amp; Communications</t>
        </is>
      </c>
      <c r="F10" s="216" t="inlineStr">
        <is>
          <t>Marketing Operations &amp; Automation</t>
        </is>
      </c>
      <c r="G10" s="216" t="inlineStr">
        <is>
          <t>Marketing Operations Specialist</t>
        </is>
      </c>
      <c r="H10" s="216" t="inlineStr">
        <is>
          <t>Senior Marketing Operations Associate</t>
        </is>
      </c>
      <c r="I10" s="15" t="inlineStr">
        <is>
          <t>Not mapped</t>
        </is>
      </c>
      <c r="J10" s="146" t="inlineStr">
        <is>
          <t>A3</t>
        </is>
      </c>
      <c r="K10" s="15" t="inlineStr">
        <is>
          <t>IC</t>
        </is>
      </c>
      <c r="L10" s="220" t="inlineStr">
        <is>
          <t>Newly mapped</t>
        </is>
      </c>
      <c r="M10" s="15" t="n">
        <v>3.55</v>
      </c>
      <c r="N10" s="15" t="n">
        <v>3.5</v>
      </c>
      <c r="O10" s="15" t="n">
        <v>3.5</v>
      </c>
      <c r="P10" s="15" t="n">
        <v>3.5</v>
      </c>
      <c r="Q10" s="15" t="n">
        <v>2</v>
      </c>
      <c r="R10" s="15" t="n">
        <v>4</v>
      </c>
      <c r="S10" s="15" t="n">
        <v>3.5</v>
      </c>
      <c r="T10" s="216" t="inlineStr">
        <is>
          <r>
            <rPr>
              <rFont val="Calibri"/>
              <b val="1"/>
              <sz val="10"/>
            </rPr>
            <t>Rule:</t>
          </r>
          <r>
            <rPr>
              <rFont val="Calibri"/>
              <sz val="10"/>
            </rPr>
            <t xml:space="preserve"> R6 top of band</t>
          </r>
        </is>
      </c>
      <c r="U10" s="219" t="inlineStr">
        <is>
          <t>Near a gate</t>
        </is>
      </c>
      <c r="V10" s="15" t="inlineStr">
        <is>
          <t>Medium</t>
        </is>
      </c>
    </row>
    <row r="11">
      <c r="A11" s="15" t="inlineStr">
        <is>
          <t>IRIS2560</t>
        </is>
      </c>
      <c r="B11" s="216" t="inlineStr">
        <is>
          <t>Sumit Jain</t>
        </is>
      </c>
      <c r="C11" s="216" t="inlineStr">
        <is>
          <t>iFile</t>
        </is>
      </c>
      <c r="D11" s="216" t="inlineStr">
        <is>
          <t>Product Management</t>
        </is>
      </c>
      <c r="E11" s="216" t="inlineStr">
        <is>
          <t>Product Management</t>
        </is>
      </c>
      <c r="F11" s="216" t="inlineStr">
        <is>
          <t>Product Management</t>
        </is>
      </c>
      <c r="G11" s="216" t="inlineStr">
        <is>
          <t>Senior Product Manager</t>
        </is>
      </c>
      <c r="H11" s="216" t="inlineStr">
        <is>
          <t>Senior Product Manager</t>
        </is>
      </c>
      <c r="I11" s="15" t="inlineStr">
        <is>
          <t>Not mapped</t>
        </is>
      </c>
      <c r="J11" s="150" t="inlineStr">
        <is>
          <t>B3</t>
        </is>
      </c>
      <c r="K11" s="15" t="inlineStr">
        <is>
          <t>IC</t>
        </is>
      </c>
      <c r="L11" s="220" t="inlineStr">
        <is>
          <t>Newly mapped</t>
        </is>
      </c>
      <c r="M11" s="15" t="n">
        <v>5.95</v>
      </c>
      <c r="N11" s="15" t="n">
        <v>6</v>
      </c>
      <c r="O11" s="15" t="n">
        <v>6</v>
      </c>
      <c r="P11" s="15" t="n">
        <v>6</v>
      </c>
      <c r="Q11" s="15" t="n">
        <v>5</v>
      </c>
      <c r="R11" s="15" t="n">
        <v>6</v>
      </c>
      <c r="S11" s="15" t="n">
        <v>6</v>
      </c>
      <c r="T11" s="216" t="inlineStr">
        <is>
          <r>
            <rPr>
              <rFont val="Calibri"/>
              <b val="1"/>
              <sz val="10"/>
            </rPr>
            <t>Rule:</t>
          </r>
          <r>
            <rPr>
              <rFont val="Calibri"/>
              <sz val="10"/>
            </rPr>
            <t xml:space="preserve"> R2</t>
          </r>
        </is>
      </c>
      <c r="U11" s="219" t="inlineStr">
        <is>
          <t>Input needed</t>
        </is>
      </c>
      <c r="V11" s="15" t="inlineStr">
        <is>
          <t>Low</t>
        </is>
      </c>
    </row>
    <row r="12">
      <c r="A12" s="15" t="inlineStr">
        <is>
          <t>IRIS0728</t>
        </is>
      </c>
      <c r="B12" s="216" t="inlineStr">
        <is>
          <t>Davinder Pal Singh</t>
        </is>
      </c>
      <c r="C12" s="216" t="inlineStr">
        <is>
          <t>iFile</t>
        </is>
      </c>
      <c r="D12" s="216" t="inlineStr">
        <is>
          <t>Quality Assurance</t>
        </is>
      </c>
      <c r="E12" s="216" t="inlineStr">
        <is>
          <t>Quality Assurance</t>
        </is>
      </c>
      <c r="F12" s="216" t="inlineStr">
        <is>
          <t>Test Management &amp; QA Leadership</t>
        </is>
      </c>
      <c r="G12" s="216" t="inlineStr">
        <is>
          <t>QA Manager</t>
        </is>
      </c>
      <c r="H12" s="216" t="inlineStr">
        <is>
          <t>Senior QA Manager</t>
        </is>
      </c>
      <c r="I12" s="15" t="inlineStr">
        <is>
          <t>L5</t>
        </is>
      </c>
      <c r="J12" s="150" t="inlineStr">
        <is>
          <t>B2</t>
        </is>
      </c>
      <c r="K12" s="15" t="inlineStr">
        <is>
          <t>People Manager</t>
        </is>
      </c>
      <c r="L12" s="217" t="inlineStr">
        <is>
          <t>Up</t>
        </is>
      </c>
      <c r="M12" s="15" t="n">
        <v>5.41</v>
      </c>
      <c r="N12" s="15" t="n">
        <v>5</v>
      </c>
      <c r="O12" s="15" t="n">
        <v>4.5</v>
      </c>
      <c r="P12" s="15" t="n">
        <v>5.5</v>
      </c>
      <c r="Q12" s="15" t="n">
        <v>5.5</v>
      </c>
      <c r="R12" s="15" t="n">
        <v>8.5</v>
      </c>
      <c r="S12" s="15" t="n">
        <v>5.5</v>
      </c>
      <c r="T12" s="216" t="inlineStr">
        <is>
          <t>The score decided the level</t>
        </is>
      </c>
      <c r="U12" s="216" t="inlineStr">
        <is>
          <t>—</t>
        </is>
      </c>
      <c r="V12" s="15" t="inlineStr">
        <is>
          <t>Medium</t>
        </is>
      </c>
    </row>
    <row r="13">
      <c r="A13" s="15" t="inlineStr">
        <is>
          <t>IRIS2115</t>
        </is>
      </c>
      <c r="B13" s="216" t="inlineStr">
        <is>
          <t>Sameer Joshi</t>
        </is>
      </c>
      <c r="C13" s="216" t="inlineStr">
        <is>
          <t>iFile</t>
        </is>
      </c>
      <c r="D13" s="216" t="inlineStr">
        <is>
          <t>Quality Assurance</t>
        </is>
      </c>
      <c r="E13" s="216" t="inlineStr">
        <is>
          <t>Quality Assurance</t>
        </is>
      </c>
      <c r="F13" s="216" t="inlineStr">
        <is>
          <t>Test Management &amp; QA Leadership</t>
        </is>
      </c>
      <c r="G13" s="216" t="inlineStr">
        <is>
          <t>QA-Lead</t>
        </is>
      </c>
      <c r="H13" s="216" t="inlineStr">
        <is>
          <t>Senior QA Specialist – POD Lead</t>
        </is>
      </c>
      <c r="I13" s="15" t="inlineStr">
        <is>
          <t>L5</t>
        </is>
      </c>
      <c r="J13" s="150" t="inlineStr">
        <is>
          <t>B2</t>
        </is>
      </c>
      <c r="K13" s="15" t="inlineStr">
        <is>
          <t>POD Lead</t>
        </is>
      </c>
      <c r="L13" s="218" t="inlineStr">
        <is>
          <t>Down</t>
        </is>
      </c>
      <c r="M13" s="15" t="n">
        <v>4.55</v>
      </c>
      <c r="N13" s="15" t="n">
        <v>4</v>
      </c>
      <c r="O13" s="15" t="n">
        <v>4</v>
      </c>
      <c r="P13" s="15" t="n">
        <v>4</v>
      </c>
      <c r="Q13" s="15" t="n">
        <v>4</v>
      </c>
      <c r="R13" s="15" t="n">
        <v>9.5</v>
      </c>
      <c r="S13" s="15" t="n">
        <v>4</v>
      </c>
      <c r="T13" s="216" t="inlineStr">
        <is>
          <t>The score decided the level</t>
        </is>
      </c>
      <c r="U13" s="219" t="inlineStr">
        <is>
          <t>Down — protected</t>
        </is>
      </c>
      <c r="V13" s="15" t="inlineStr">
        <is>
          <t>High</t>
        </is>
      </c>
    </row>
    <row r="14">
      <c r="A14" s="15" t="inlineStr">
        <is>
          <t>IRIS1654</t>
        </is>
      </c>
      <c r="B14" s="216" t="inlineStr">
        <is>
          <t>Pallavi Suryavanshi</t>
        </is>
      </c>
      <c r="C14" s="216" t="inlineStr">
        <is>
          <t>iFile</t>
        </is>
      </c>
      <c r="D14" s="216" t="inlineStr">
        <is>
          <t>Quality Assurance</t>
        </is>
      </c>
      <c r="E14" s="216" t="inlineStr">
        <is>
          <t>Quality Assurance</t>
        </is>
      </c>
      <c r="F14" s="216" t="inlineStr">
        <is>
          <t>Functional &amp; Domain Testing</t>
        </is>
      </c>
      <c r="G14" s="216" t="inlineStr">
        <is>
          <t>Senior QA - Engineer</t>
        </is>
      </c>
      <c r="H14" s="216" t="inlineStr">
        <is>
          <t>QA Specialist – POD Lead</t>
        </is>
      </c>
      <c r="I14" s="15" t="inlineStr">
        <is>
          <t>L4</t>
        </is>
      </c>
      <c r="J14" s="150" t="inlineStr">
        <is>
          <t>B1</t>
        </is>
      </c>
      <c r="K14" s="15" t="inlineStr">
        <is>
          <t>POD Lead</t>
        </is>
      </c>
      <c r="L14" s="217" t="inlineStr">
        <is>
          <t>Up</t>
        </is>
      </c>
      <c r="M14" s="15" t="n">
        <v>3.83</v>
      </c>
      <c r="N14" s="15" t="n">
        <v>3.5</v>
      </c>
      <c r="O14" s="15" t="n">
        <v>3</v>
      </c>
      <c r="P14" s="15" t="n">
        <v>4</v>
      </c>
      <c r="Q14" s="15" t="n">
        <v>3.5</v>
      </c>
      <c r="R14" s="15" t="n">
        <v>7</v>
      </c>
      <c r="S14" s="15" t="n">
        <v>4</v>
      </c>
      <c r="T14" s="216" t="inlineStr">
        <is>
          <t>The score decided the level</t>
        </is>
      </c>
      <c r="U14" s="216" t="inlineStr">
        <is>
          <t>—</t>
        </is>
      </c>
      <c r="V14" s="15" t="inlineStr">
        <is>
          <t>High</t>
        </is>
      </c>
    </row>
    <row r="15">
      <c r="A15" s="15" t="inlineStr">
        <is>
          <t>IRIS1923</t>
        </is>
      </c>
      <c r="B15" s="216" t="inlineStr">
        <is>
          <t>Ruturaj Kadam</t>
        </is>
      </c>
      <c r="C15" s="216" t="inlineStr">
        <is>
          <t>iFile</t>
        </is>
      </c>
      <c r="D15" s="216" t="inlineStr">
        <is>
          <t>Quality Assurance</t>
        </is>
      </c>
      <c r="E15" s="216" t="inlineStr">
        <is>
          <t>Quality Assurance</t>
        </is>
      </c>
      <c r="F15" s="216" t="inlineStr">
        <is>
          <t>Functional &amp; Domain Testing</t>
        </is>
      </c>
      <c r="G15" s="216" t="inlineStr">
        <is>
          <t>Senior QA - Engineer</t>
        </is>
      </c>
      <c r="H15" s="216" t="inlineStr">
        <is>
          <t>QA Specialist – POD Lead</t>
        </is>
      </c>
      <c r="I15" s="15" t="inlineStr">
        <is>
          <t>L4</t>
        </is>
      </c>
      <c r="J15" s="150" t="inlineStr">
        <is>
          <t>B1</t>
        </is>
      </c>
      <c r="K15" s="15" t="inlineStr">
        <is>
          <t>POD Lead</t>
        </is>
      </c>
      <c r="L15" s="217" t="inlineStr">
        <is>
          <t>Up</t>
        </is>
      </c>
      <c r="M15" s="15" t="n">
        <v>3.37</v>
      </c>
      <c r="N15" s="15" t="n">
        <v>3</v>
      </c>
      <c r="O15" s="15" t="n">
        <v>3</v>
      </c>
      <c r="P15" s="15" t="n">
        <v>4</v>
      </c>
      <c r="Q15" s="15" t="n">
        <v>3</v>
      </c>
      <c r="R15" s="15" t="n">
        <v>5.5</v>
      </c>
      <c r="S15" s="15" t="n">
        <v>4</v>
      </c>
      <c r="T15" s="216" t="inlineStr">
        <is>
          <r>
            <rPr>
              <rFont val="Calibri"/>
              <b val="1"/>
              <sz val="10"/>
            </rPr>
            <t>Rule:</t>
          </r>
          <r>
            <rPr>
              <rFont val="Calibri"/>
              <sz val="10"/>
            </rPr>
            <t xml:space="preserve"> R9 POD Lead / manager minimum</t>
          </r>
        </is>
      </c>
      <c r="U15" s="216" t="inlineStr">
        <is>
          <t>—</t>
        </is>
      </c>
      <c r="V15" s="15" t="inlineStr">
        <is>
          <t>High</t>
        </is>
      </c>
    </row>
    <row r="16">
      <c r="A16" s="15" t="inlineStr">
        <is>
          <t>IRIS1827</t>
        </is>
      </c>
      <c r="B16" s="216" t="inlineStr">
        <is>
          <t>Susan Peter</t>
        </is>
      </c>
      <c r="C16" s="216" t="inlineStr">
        <is>
          <t>iFile</t>
        </is>
      </c>
      <c r="D16" s="216" t="inlineStr">
        <is>
          <t>Quality Assurance</t>
        </is>
      </c>
      <c r="E16" s="216" t="inlineStr">
        <is>
          <t>Quality Assurance</t>
        </is>
      </c>
      <c r="F16" s="216" t="inlineStr">
        <is>
          <t>Functional &amp; Domain Testing</t>
        </is>
      </c>
      <c r="G16" s="216" t="inlineStr">
        <is>
          <t>Senior QA - Engineer</t>
        </is>
      </c>
      <c r="H16" s="216" t="inlineStr">
        <is>
          <t>QA Specialist – POD Lead</t>
        </is>
      </c>
      <c r="I16" s="15" t="inlineStr">
        <is>
          <t>L4</t>
        </is>
      </c>
      <c r="J16" s="150" t="inlineStr">
        <is>
          <t>B1</t>
        </is>
      </c>
      <c r="K16" s="15" t="inlineStr">
        <is>
          <t>POD Lead</t>
        </is>
      </c>
      <c r="L16" s="217" t="inlineStr">
        <is>
          <t>Up</t>
        </is>
      </c>
      <c r="M16" s="15" t="n">
        <v>3.66</v>
      </c>
      <c r="N16" s="15" t="n">
        <v>3</v>
      </c>
      <c r="O16" s="15" t="n">
        <v>3.5</v>
      </c>
      <c r="P16" s="15" t="n">
        <v>4</v>
      </c>
      <c r="Q16" s="15" t="n">
        <v>4</v>
      </c>
      <c r="R16" s="15" t="n">
        <v>7</v>
      </c>
      <c r="S16" s="15" t="n">
        <v>4</v>
      </c>
      <c r="T16" s="216" t="inlineStr">
        <is>
          <t>The score decided the level</t>
        </is>
      </c>
      <c r="U16" s="216" t="inlineStr">
        <is>
          <t>—</t>
        </is>
      </c>
      <c r="V16" s="15" t="inlineStr">
        <is>
          <t>High</t>
        </is>
      </c>
    </row>
    <row r="17">
      <c r="A17" s="15" t="inlineStr">
        <is>
          <t>IRIS2304</t>
        </is>
      </c>
      <c r="B17" s="216" t="inlineStr">
        <is>
          <t>Adnan Yakub Majgaonkar</t>
        </is>
      </c>
      <c r="C17" s="216" t="inlineStr">
        <is>
          <t>iFile</t>
        </is>
      </c>
      <c r="D17" s="216" t="inlineStr">
        <is>
          <t>Quality Assurance</t>
        </is>
      </c>
      <c r="E17" s="216" t="inlineStr">
        <is>
          <t>Quality Assurance</t>
        </is>
      </c>
      <c r="F17" s="216" t="inlineStr">
        <is>
          <t>Test Automation</t>
        </is>
      </c>
      <c r="G17" s="216" t="inlineStr">
        <is>
          <t>QA Engineer</t>
        </is>
      </c>
      <c r="H17" s="216" t="inlineStr">
        <is>
          <t>Senior QA Automation Engineer</t>
        </is>
      </c>
      <c r="I17" s="15" t="inlineStr">
        <is>
          <t>L3</t>
        </is>
      </c>
      <c r="J17" s="146" t="inlineStr">
        <is>
          <t>A3</t>
        </is>
      </c>
      <c r="K17" s="15" t="inlineStr">
        <is>
          <t>IC</t>
        </is>
      </c>
      <c r="L17" s="217" t="inlineStr">
        <is>
          <t>Up</t>
        </is>
      </c>
      <c r="M17" s="15" t="n">
        <v>2.15</v>
      </c>
      <c r="N17" s="15" t="n">
        <v>2</v>
      </c>
      <c r="O17" s="15" t="n">
        <v>2</v>
      </c>
      <c r="P17" s="15" t="n">
        <v>2</v>
      </c>
      <c r="Q17" s="15" t="n">
        <v>1</v>
      </c>
      <c r="R17" s="15" t="n">
        <v>3.5</v>
      </c>
      <c r="S17" s="15" t="n">
        <v>2</v>
      </c>
      <c r="T17" s="216" t="inlineStr">
        <is>
          <r>
            <rPr>
              <rFont val="Calibri"/>
              <b val="1"/>
              <sz val="10"/>
            </rPr>
            <t>Rule:</t>
          </r>
          <r>
            <rPr>
              <rFont val="Calibri"/>
              <sz val="10"/>
            </rPr>
            <t xml:space="preserve"> R7 Band A experience</t>
          </r>
        </is>
      </c>
      <c r="U17" s="216" t="inlineStr">
        <is>
          <t>—</t>
        </is>
      </c>
      <c r="V17" s="15" t="inlineStr">
        <is>
          <t>Medium</t>
        </is>
      </c>
    </row>
    <row r="18">
      <c r="A18" s="15" t="inlineStr">
        <is>
          <t>IRIS2508</t>
        </is>
      </c>
      <c r="B18" s="216" t="inlineStr">
        <is>
          <t>Ayush Saurkar</t>
        </is>
      </c>
      <c r="C18" s="216" t="inlineStr">
        <is>
          <t>iFile</t>
        </is>
      </c>
      <c r="D18" s="216" t="inlineStr">
        <is>
          <t>Quality Assurance</t>
        </is>
      </c>
      <c r="E18" s="216" t="inlineStr">
        <is>
          <t>Quality Assurance</t>
        </is>
      </c>
      <c r="F18" s="216" t="inlineStr">
        <is>
          <t>Functional &amp; Domain Testing</t>
        </is>
      </c>
      <c r="G18" s="216" t="inlineStr">
        <is>
          <t>QA Engineer</t>
        </is>
      </c>
      <c r="H18" s="216" t="inlineStr">
        <is>
          <t>Senior QA Engineer</t>
        </is>
      </c>
      <c r="I18" s="15" t="inlineStr">
        <is>
          <t>L3</t>
        </is>
      </c>
      <c r="J18" s="146" t="inlineStr">
        <is>
          <t>A3</t>
        </is>
      </c>
      <c r="K18" s="15" t="inlineStr">
        <is>
          <t>IC</t>
        </is>
      </c>
      <c r="L18" s="217" t="inlineStr">
        <is>
          <t>Up</t>
        </is>
      </c>
      <c r="M18" s="15" t="n">
        <v>2.1</v>
      </c>
      <c r="N18" s="15" t="n">
        <v>2</v>
      </c>
      <c r="O18" s="15" t="n">
        <v>2</v>
      </c>
      <c r="P18" s="15" t="n">
        <v>2</v>
      </c>
      <c r="Q18" s="15" t="n">
        <v>1</v>
      </c>
      <c r="R18" s="15" t="n">
        <v>3</v>
      </c>
      <c r="S18" s="15" t="n">
        <v>2</v>
      </c>
      <c r="T18" s="216" t="inlineStr">
        <is>
          <r>
            <rPr>
              <rFont val="Calibri"/>
              <b val="1"/>
              <sz val="10"/>
            </rPr>
            <t>Rule:</t>
          </r>
          <r>
            <rPr>
              <rFont val="Calibri"/>
              <sz val="10"/>
            </rPr>
            <t xml:space="preserve"> R7 Band A experience</t>
          </r>
        </is>
      </c>
      <c r="U18" s="216" t="inlineStr">
        <is>
          <t>—</t>
        </is>
      </c>
      <c r="V18" s="15" t="inlineStr">
        <is>
          <t>Medium</t>
        </is>
      </c>
    </row>
    <row r="19">
      <c r="A19" s="15" t="inlineStr">
        <is>
          <t>IRIS1984</t>
        </is>
      </c>
      <c r="B19" s="216" t="inlineStr">
        <is>
          <t>Bhagyshree Khedkar</t>
        </is>
      </c>
      <c r="C19" s="216" t="inlineStr">
        <is>
          <t>iFile</t>
        </is>
      </c>
      <c r="D19" s="216" t="inlineStr">
        <is>
          <t>Quality Assurance</t>
        </is>
      </c>
      <c r="E19" s="216" t="inlineStr">
        <is>
          <t>Quality Assurance</t>
        </is>
      </c>
      <c r="F19" s="216" t="inlineStr">
        <is>
          <t>Functional &amp; Domain Testing</t>
        </is>
      </c>
      <c r="G19" s="216" t="inlineStr">
        <is>
          <t>QA Engineer</t>
        </is>
      </c>
      <c r="H19" s="216" t="inlineStr">
        <is>
          <t>Senior QA Engineer</t>
        </is>
      </c>
      <c r="I19" s="15" t="inlineStr">
        <is>
          <t>L3</t>
        </is>
      </c>
      <c r="J19" s="146" t="inlineStr">
        <is>
          <t>A3</t>
        </is>
      </c>
      <c r="K19" s="15" t="inlineStr">
        <is>
          <t>IC</t>
        </is>
      </c>
      <c r="L19" s="217" t="inlineStr">
        <is>
          <t>Up</t>
        </is>
      </c>
      <c r="M19" s="15" t="n">
        <v>2.67</v>
      </c>
      <c r="N19" s="15" t="n">
        <v>2.5</v>
      </c>
      <c r="O19" s="15" t="n">
        <v>2</v>
      </c>
      <c r="P19" s="15" t="n">
        <v>2.5</v>
      </c>
      <c r="Q19" s="15" t="n">
        <v>1</v>
      </c>
      <c r="R19" s="15" t="n">
        <v>5</v>
      </c>
      <c r="S19" s="15" t="n">
        <v>2.5</v>
      </c>
      <c r="T19" s="216" t="inlineStr">
        <is>
          <t>The score decided the level</t>
        </is>
      </c>
      <c r="U19" s="216" t="inlineStr">
        <is>
          <t>—</t>
        </is>
      </c>
      <c r="V19" s="15" t="inlineStr">
        <is>
          <t>Medium</t>
        </is>
      </c>
    </row>
    <row r="20">
      <c r="A20" s="15" t="inlineStr">
        <is>
          <t>IRIS2075</t>
        </is>
      </c>
      <c r="B20" s="216" t="inlineStr">
        <is>
          <t>Deepika Bartwal</t>
        </is>
      </c>
      <c r="C20" s="216" t="inlineStr">
        <is>
          <t>iFile</t>
        </is>
      </c>
      <c r="D20" s="216" t="inlineStr">
        <is>
          <t>Quality Assurance</t>
        </is>
      </c>
      <c r="E20" s="216" t="inlineStr">
        <is>
          <t>Quality Assurance</t>
        </is>
      </c>
      <c r="F20" s="216" t="inlineStr">
        <is>
          <t>Functional &amp; Domain Testing</t>
        </is>
      </c>
      <c r="G20" s="216" t="inlineStr">
        <is>
          <t>QA Engineer</t>
        </is>
      </c>
      <c r="H20" s="216" t="inlineStr">
        <is>
          <t>Senior QA Engineer</t>
        </is>
      </c>
      <c r="I20" s="15" t="inlineStr">
        <is>
          <t>L3</t>
        </is>
      </c>
      <c r="J20" s="146" t="inlineStr">
        <is>
          <t>A3</t>
        </is>
      </c>
      <c r="K20" s="15" t="inlineStr">
        <is>
          <t>IC</t>
        </is>
      </c>
      <c r="L20" s="217" t="inlineStr">
        <is>
          <t>Up</t>
        </is>
      </c>
      <c r="M20" s="15" t="n">
        <v>2.07</v>
      </c>
      <c r="N20" s="15" t="n">
        <v>2</v>
      </c>
      <c r="O20" s="15" t="n">
        <v>1.5</v>
      </c>
      <c r="P20" s="15" t="n">
        <v>2</v>
      </c>
      <c r="Q20" s="15" t="n">
        <v>1</v>
      </c>
      <c r="R20" s="15" t="n">
        <v>3.5</v>
      </c>
      <c r="S20" s="15" t="n">
        <v>2</v>
      </c>
      <c r="T20" s="216" t="inlineStr">
        <is>
          <r>
            <rPr>
              <rFont val="Calibri"/>
              <b val="1"/>
              <sz val="10"/>
            </rPr>
            <t>Rule:</t>
          </r>
          <r>
            <rPr>
              <rFont val="Calibri"/>
              <sz val="10"/>
            </rPr>
            <t xml:space="preserve"> R7 Band A experience</t>
          </r>
        </is>
      </c>
      <c r="U20" s="216" t="inlineStr">
        <is>
          <t>—</t>
        </is>
      </c>
      <c r="V20" s="15" t="inlineStr">
        <is>
          <t>Medium</t>
        </is>
      </c>
    </row>
    <row r="21">
      <c r="A21" s="15" t="inlineStr">
        <is>
          <t>IRIS1975</t>
        </is>
      </c>
      <c r="B21" s="216" t="inlineStr">
        <is>
          <t>Rahul Devarkonda</t>
        </is>
      </c>
      <c r="C21" s="216" t="inlineStr">
        <is>
          <t>iFile</t>
        </is>
      </c>
      <c r="D21" s="216" t="inlineStr">
        <is>
          <t>Quality Assurance</t>
        </is>
      </c>
      <c r="E21" s="216" t="inlineStr">
        <is>
          <t>Quality Assurance</t>
        </is>
      </c>
      <c r="F21" s="216" t="inlineStr">
        <is>
          <t>Functional &amp; Domain Testing</t>
        </is>
      </c>
      <c r="G21" s="216" t="inlineStr">
        <is>
          <t>QA Engineer</t>
        </is>
      </c>
      <c r="H21" s="216" t="inlineStr">
        <is>
          <t>Senior QA Engineer</t>
        </is>
      </c>
      <c r="I21" s="15" t="inlineStr">
        <is>
          <t>L3</t>
        </is>
      </c>
      <c r="J21" s="146" t="inlineStr">
        <is>
          <t>A3</t>
        </is>
      </c>
      <c r="K21" s="15" t="inlineStr">
        <is>
          <t>IC</t>
        </is>
      </c>
      <c r="L21" s="217" t="inlineStr">
        <is>
          <t>Up</t>
        </is>
      </c>
      <c r="M21" s="15" t="n">
        <v>2.62</v>
      </c>
      <c r="N21" s="15" t="n">
        <v>2.5</v>
      </c>
      <c r="O21" s="15" t="n">
        <v>2</v>
      </c>
      <c r="P21" s="15" t="n">
        <v>2.5</v>
      </c>
      <c r="Q21" s="15" t="n">
        <v>1</v>
      </c>
      <c r="R21" s="15" t="n">
        <v>4.5</v>
      </c>
      <c r="S21" s="15" t="n">
        <v>2.5</v>
      </c>
      <c r="T21" s="216" t="inlineStr">
        <is>
          <t>The score decided the level</t>
        </is>
      </c>
      <c r="U21" s="216" t="inlineStr">
        <is>
          <t>—</t>
        </is>
      </c>
      <c r="V21" s="15" t="inlineStr">
        <is>
          <t>High</t>
        </is>
      </c>
    </row>
    <row r="22">
      <c r="A22" s="15" t="inlineStr">
        <is>
          <t>IRIS0651</t>
        </is>
      </c>
      <c r="B22" s="216" t="inlineStr">
        <is>
          <t>Sakina Rampurawala</t>
        </is>
      </c>
      <c r="C22" s="216" t="inlineStr">
        <is>
          <t>iFile</t>
        </is>
      </c>
      <c r="D22" s="216" t="inlineStr">
        <is>
          <t>Quality Assurance</t>
        </is>
      </c>
      <c r="E22" s="216" t="inlineStr">
        <is>
          <t>Quality Assurance</t>
        </is>
      </c>
      <c r="F22" s="216" t="inlineStr">
        <is>
          <t>Functional &amp; Domain Testing</t>
        </is>
      </c>
      <c r="G22" s="216" t="inlineStr">
        <is>
          <t>Senior QA - Engineer</t>
        </is>
      </c>
      <c r="H22" s="216" t="inlineStr">
        <is>
          <t>QA Specialist</t>
        </is>
      </c>
      <c r="I22" s="15" t="inlineStr">
        <is>
          <t>L4</t>
        </is>
      </c>
      <c r="J22" s="146" t="inlineStr">
        <is>
          <t>A3</t>
        </is>
      </c>
      <c r="K22" s="15" t="inlineStr">
        <is>
          <t>IC</t>
        </is>
      </c>
      <c r="L22" s="217" t="inlineStr">
        <is>
          <t>Up</t>
        </is>
      </c>
      <c r="M22" s="15" t="n">
        <v>3.55</v>
      </c>
      <c r="N22" s="15" t="n">
        <v>3</v>
      </c>
      <c r="O22" s="15" t="n">
        <v>3</v>
      </c>
      <c r="P22" s="15" t="n">
        <v>3</v>
      </c>
      <c r="Q22" s="15" t="n">
        <v>1.5</v>
      </c>
      <c r="R22" s="15" t="n">
        <v>8.5</v>
      </c>
      <c r="S22" s="15" t="n">
        <v>3</v>
      </c>
      <c r="T22" s="216" t="inlineStr">
        <is>
          <r>
            <rPr>
              <rFont val="Calibri"/>
              <b val="1"/>
              <sz val="10"/>
            </rPr>
            <t>Rule:</t>
          </r>
          <r>
            <rPr>
              <rFont val="Calibri"/>
              <sz val="10"/>
            </rPr>
            <t xml:space="preserve"> R6 top of band</t>
          </r>
        </is>
      </c>
      <c r="U22" s="219" t="inlineStr">
        <is>
          <t>Near a gate</t>
        </is>
      </c>
      <c r="V22" s="15" t="inlineStr">
        <is>
          <t>High</t>
        </is>
      </c>
    </row>
    <row r="23">
      <c r="A23" s="15" t="inlineStr">
        <is>
          <t>IRIS1762</t>
        </is>
      </c>
      <c r="B23" s="216" t="inlineStr">
        <is>
          <t>Sanchi Pawaskar</t>
        </is>
      </c>
      <c r="C23" s="216" t="inlineStr">
        <is>
          <t>iFile</t>
        </is>
      </c>
      <c r="D23" s="216" t="inlineStr">
        <is>
          <t>Quality Assurance</t>
        </is>
      </c>
      <c r="E23" s="216" t="inlineStr">
        <is>
          <t>Quality Assurance</t>
        </is>
      </c>
      <c r="F23" s="216" t="inlineStr">
        <is>
          <t>Functional &amp; Domain Testing</t>
        </is>
      </c>
      <c r="G23" s="216" t="inlineStr">
        <is>
          <t>QA Engineer</t>
        </is>
      </c>
      <c r="H23" s="216" t="inlineStr">
        <is>
          <t>Senior QA Engineer</t>
        </is>
      </c>
      <c r="I23" s="15" t="inlineStr">
        <is>
          <t>L3</t>
        </is>
      </c>
      <c r="J23" s="146" t="inlineStr">
        <is>
          <t>A3</t>
        </is>
      </c>
      <c r="K23" s="15" t="inlineStr">
        <is>
          <t>IC</t>
        </is>
      </c>
      <c r="L23" s="217" t="inlineStr">
        <is>
          <t>Up</t>
        </is>
      </c>
      <c r="M23" s="15" t="n">
        <v>2.4</v>
      </c>
      <c r="N23" s="15" t="n">
        <v>2</v>
      </c>
      <c r="O23" s="15" t="n">
        <v>2</v>
      </c>
      <c r="P23" s="15" t="n">
        <v>2.5</v>
      </c>
      <c r="Q23" s="15" t="n">
        <v>1</v>
      </c>
      <c r="R23" s="15" t="n">
        <v>5.5</v>
      </c>
      <c r="S23" s="15" t="n">
        <v>2.5</v>
      </c>
      <c r="T23" s="216" t="inlineStr">
        <is>
          <r>
            <rPr>
              <rFont val="Calibri"/>
              <b val="1"/>
              <sz val="10"/>
            </rPr>
            <t>Rule:</t>
          </r>
          <r>
            <rPr>
              <rFont val="Calibri"/>
              <sz val="10"/>
            </rPr>
            <t xml:space="preserve"> R7 Band A experience</t>
          </r>
        </is>
      </c>
      <c r="U23" s="216" t="inlineStr">
        <is>
          <t>—</t>
        </is>
      </c>
      <c r="V23" s="15" t="inlineStr">
        <is>
          <t>Low</t>
        </is>
      </c>
    </row>
    <row r="24">
      <c r="A24" s="15" t="inlineStr">
        <is>
          <t>IRIS2040</t>
        </is>
      </c>
      <c r="B24" s="216" t="inlineStr">
        <is>
          <t>Sandeep Padhi</t>
        </is>
      </c>
      <c r="C24" s="216" t="inlineStr">
        <is>
          <t>iFile</t>
        </is>
      </c>
      <c r="D24" s="216" t="inlineStr">
        <is>
          <t>Quality Assurance</t>
        </is>
      </c>
      <c r="E24" s="216" t="inlineStr">
        <is>
          <t>Quality Assurance</t>
        </is>
      </c>
      <c r="F24" s="216" t="inlineStr">
        <is>
          <t>Functional &amp; Domain Testing</t>
        </is>
      </c>
      <c r="G24" s="216" t="inlineStr">
        <is>
          <t>QA Engineer</t>
        </is>
      </c>
      <c r="H24" s="216" t="inlineStr">
        <is>
          <t>Senior QA Engineer</t>
        </is>
      </c>
      <c r="I24" s="15" t="inlineStr">
        <is>
          <t>L3</t>
        </is>
      </c>
      <c r="J24" s="146" t="inlineStr">
        <is>
          <t>A3</t>
        </is>
      </c>
      <c r="K24" s="15" t="inlineStr">
        <is>
          <t>IC</t>
        </is>
      </c>
      <c r="L24" s="217" t="inlineStr">
        <is>
          <t>Up</t>
        </is>
      </c>
      <c r="M24" s="15" t="n">
        <v>2.65</v>
      </c>
      <c r="N24" s="15" t="n">
        <v>2.5</v>
      </c>
      <c r="O24" s="15" t="n">
        <v>2.5</v>
      </c>
      <c r="P24" s="15" t="n">
        <v>2.5</v>
      </c>
      <c r="Q24" s="15" t="n">
        <v>1.5</v>
      </c>
      <c r="R24" s="15" t="n">
        <v>4</v>
      </c>
      <c r="S24" s="15" t="n">
        <v>2.5</v>
      </c>
      <c r="T24" s="216" t="inlineStr">
        <is>
          <t>The score decided the level</t>
        </is>
      </c>
      <c r="U24" s="216" t="inlineStr">
        <is>
          <t>—</t>
        </is>
      </c>
      <c r="V24" s="15" t="inlineStr">
        <is>
          <t>High</t>
        </is>
      </c>
    </row>
    <row r="25">
      <c r="A25" s="15" t="inlineStr">
        <is>
          <t>IRIS2041</t>
        </is>
      </c>
      <c r="B25" s="216" t="inlineStr">
        <is>
          <t>Sandip Potkule</t>
        </is>
      </c>
      <c r="C25" s="216" t="inlineStr">
        <is>
          <t>iFile</t>
        </is>
      </c>
      <c r="D25" s="216" t="inlineStr">
        <is>
          <t>Quality Assurance</t>
        </is>
      </c>
      <c r="E25" s="216" t="inlineStr">
        <is>
          <t>Quality Assurance</t>
        </is>
      </c>
      <c r="F25" s="216" t="inlineStr">
        <is>
          <t>Functional &amp; Domain Testing</t>
        </is>
      </c>
      <c r="G25" s="216" t="inlineStr">
        <is>
          <t>QA Engineer</t>
        </is>
      </c>
      <c r="H25" s="216" t="inlineStr">
        <is>
          <t>Senior QA Engineer</t>
        </is>
      </c>
      <c r="I25" s="15" t="inlineStr">
        <is>
          <t>L3</t>
        </is>
      </c>
      <c r="J25" s="146" t="inlineStr">
        <is>
          <t>A3</t>
        </is>
      </c>
      <c r="K25" s="15" t="inlineStr">
        <is>
          <t>IC</t>
        </is>
      </c>
      <c r="L25" s="217" t="inlineStr">
        <is>
          <t>Up</t>
        </is>
      </c>
      <c r="M25" s="15" t="n">
        <v>2.2</v>
      </c>
      <c r="N25" s="15" t="n">
        <v>2</v>
      </c>
      <c r="O25" s="15" t="n">
        <v>2</v>
      </c>
      <c r="P25" s="15" t="n">
        <v>2.5</v>
      </c>
      <c r="Q25" s="15" t="n">
        <v>1</v>
      </c>
      <c r="R25" s="15" t="n">
        <v>3.5</v>
      </c>
      <c r="S25" s="15" t="n">
        <v>2.5</v>
      </c>
      <c r="T25" s="216" t="inlineStr">
        <is>
          <r>
            <rPr>
              <rFont val="Calibri"/>
              <b val="1"/>
              <sz val="10"/>
            </rPr>
            <t>Rule:</t>
          </r>
          <r>
            <rPr>
              <rFont val="Calibri"/>
              <sz val="10"/>
            </rPr>
            <t xml:space="preserve"> R7 Band A experience</t>
          </r>
        </is>
      </c>
      <c r="U25" s="216" t="inlineStr">
        <is>
          <t>—</t>
        </is>
      </c>
      <c r="V25" s="15" t="inlineStr">
        <is>
          <t>Medium</t>
        </is>
      </c>
    </row>
    <row r="26">
      <c r="A26" s="15" t="inlineStr">
        <is>
          <t>IRIS2227</t>
        </is>
      </c>
      <c r="B26" s="216" t="inlineStr">
        <is>
          <t>Suraj Govind Walhekar</t>
        </is>
      </c>
      <c r="C26" s="216" t="inlineStr">
        <is>
          <t>iFile</t>
        </is>
      </c>
      <c r="D26" s="216" t="inlineStr">
        <is>
          <t>Quality Assurance</t>
        </is>
      </c>
      <c r="E26" s="216" t="inlineStr">
        <is>
          <t>Quality Assurance</t>
        </is>
      </c>
      <c r="F26" s="216" t="inlineStr">
        <is>
          <t>Functional &amp; Domain Testing</t>
        </is>
      </c>
      <c r="G26" s="216" t="inlineStr">
        <is>
          <t>QA Engineer</t>
        </is>
      </c>
      <c r="H26" s="216" t="inlineStr">
        <is>
          <t>Senior QA Engineer</t>
        </is>
      </c>
      <c r="I26" s="15" t="inlineStr">
        <is>
          <t>L3</t>
        </is>
      </c>
      <c r="J26" s="146" t="inlineStr">
        <is>
          <t>A3</t>
        </is>
      </c>
      <c r="K26" s="15" t="inlineStr">
        <is>
          <t>IC</t>
        </is>
      </c>
      <c r="L26" s="217" t="inlineStr">
        <is>
          <t>Up</t>
        </is>
      </c>
      <c r="M26" s="15" t="n">
        <v>2.25</v>
      </c>
      <c r="N26" s="15" t="n">
        <v>2</v>
      </c>
      <c r="O26" s="15" t="n">
        <v>2</v>
      </c>
      <c r="P26" s="15" t="n">
        <v>2.5</v>
      </c>
      <c r="Q26" s="15" t="n">
        <v>1</v>
      </c>
      <c r="R26" s="15" t="n">
        <v>4</v>
      </c>
      <c r="S26" s="15" t="n">
        <v>2.5</v>
      </c>
      <c r="T26" s="216" t="inlineStr">
        <is>
          <r>
            <rPr>
              <rFont val="Calibri"/>
              <b val="1"/>
              <sz val="10"/>
            </rPr>
            <t>Rule:</t>
          </r>
          <r>
            <rPr>
              <rFont val="Calibri"/>
              <sz val="10"/>
            </rPr>
            <t xml:space="preserve"> R7 Band A experience</t>
          </r>
        </is>
      </c>
      <c r="U26" s="216" t="inlineStr">
        <is>
          <t>—</t>
        </is>
      </c>
      <c r="V26" s="15" t="inlineStr">
        <is>
          <t>Medium</t>
        </is>
      </c>
    </row>
    <row r="27">
      <c r="A27" s="15" t="inlineStr">
        <is>
          <t>IRIS2496</t>
        </is>
      </c>
      <c r="B27" s="216" t="inlineStr">
        <is>
          <t>Tejas Rane</t>
        </is>
      </c>
      <c r="C27" s="216" t="inlineStr">
        <is>
          <t>iFile</t>
        </is>
      </c>
      <c r="D27" s="216" t="inlineStr">
        <is>
          <t>Quality Assurance</t>
        </is>
      </c>
      <c r="E27" s="216" t="inlineStr">
        <is>
          <t>Quality Assurance</t>
        </is>
      </c>
      <c r="F27" s="216" t="inlineStr">
        <is>
          <t>Functional &amp; Domain Testing</t>
        </is>
      </c>
      <c r="G27" s="216" t="inlineStr">
        <is>
          <t>QA Engineer</t>
        </is>
      </c>
      <c r="H27" s="216" t="inlineStr">
        <is>
          <t>Senior QA Engineer</t>
        </is>
      </c>
      <c r="I27" s="15" t="inlineStr">
        <is>
          <t>L3</t>
        </is>
      </c>
      <c r="J27" s="146" t="inlineStr">
        <is>
          <t>A3</t>
        </is>
      </c>
      <c r="K27" s="15" t="inlineStr">
        <is>
          <t>IC</t>
        </is>
      </c>
      <c r="L27" s="217" t="inlineStr">
        <is>
          <t>Up</t>
        </is>
      </c>
      <c r="M27" s="15" t="n">
        <v>2.25</v>
      </c>
      <c r="N27" s="15" t="n">
        <v>2</v>
      </c>
      <c r="O27" s="15" t="n">
        <v>2</v>
      </c>
      <c r="P27" s="15" t="n">
        <v>2</v>
      </c>
      <c r="Q27" s="15" t="n">
        <v>1</v>
      </c>
      <c r="R27" s="15" t="n">
        <v>4.5</v>
      </c>
      <c r="S27" s="15" t="n">
        <v>2</v>
      </c>
      <c r="T27" s="216" t="inlineStr">
        <is>
          <r>
            <rPr>
              <rFont val="Calibri"/>
              <b val="1"/>
              <sz val="10"/>
            </rPr>
            <t>Rule:</t>
          </r>
          <r>
            <rPr>
              <rFont val="Calibri"/>
              <sz val="10"/>
            </rPr>
            <t xml:space="preserve"> R7 Band A experience</t>
          </r>
        </is>
      </c>
      <c r="U27" s="216" t="inlineStr">
        <is>
          <t>—</t>
        </is>
      </c>
      <c r="V27" s="15" t="inlineStr">
        <is>
          <t>Medium</t>
        </is>
      </c>
    </row>
    <row r="28">
      <c r="A28" s="15" t="inlineStr">
        <is>
          <t>IRIS2456</t>
        </is>
      </c>
      <c r="B28" s="216" t="inlineStr">
        <is>
          <t>Vishal Khare</t>
        </is>
      </c>
      <c r="C28" s="216" t="inlineStr">
        <is>
          <t>iFile</t>
        </is>
      </c>
      <c r="D28" s="216" t="inlineStr">
        <is>
          <t>Quality Assurance</t>
        </is>
      </c>
      <c r="E28" s="216" t="inlineStr">
        <is>
          <t>Quality Assurance</t>
        </is>
      </c>
      <c r="F28" s="216" t="inlineStr">
        <is>
          <t>Functional &amp; Domain Testing</t>
        </is>
      </c>
      <c r="G28" s="216" t="inlineStr">
        <is>
          <t>QA Engineer</t>
        </is>
      </c>
      <c r="H28" s="216" t="inlineStr">
        <is>
          <t>Senior QA Engineer</t>
        </is>
      </c>
      <c r="I28" s="15" t="inlineStr">
        <is>
          <t>L3</t>
        </is>
      </c>
      <c r="J28" s="146" t="inlineStr">
        <is>
          <t>A3</t>
        </is>
      </c>
      <c r="K28" s="15" t="inlineStr">
        <is>
          <t>IC</t>
        </is>
      </c>
      <c r="L28" s="217" t="inlineStr">
        <is>
          <t>Up</t>
        </is>
      </c>
      <c r="M28" s="15" t="n">
        <v>2.52</v>
      </c>
      <c r="N28" s="15" t="n">
        <v>2.5</v>
      </c>
      <c r="O28" s="15" t="n">
        <v>2</v>
      </c>
      <c r="P28" s="15" t="n">
        <v>2.5</v>
      </c>
      <c r="Q28" s="15" t="n">
        <v>1</v>
      </c>
      <c r="R28" s="15" t="n">
        <v>3.5</v>
      </c>
      <c r="S28" s="15" t="n">
        <v>2.5</v>
      </c>
      <c r="T28" s="216" t="inlineStr">
        <is>
          <t>The score decided the level</t>
        </is>
      </c>
      <c r="U28" s="219" t="inlineStr">
        <is>
          <t>Close call</t>
        </is>
      </c>
      <c r="V28" s="15" t="inlineStr">
        <is>
          <t>High</t>
        </is>
      </c>
    </row>
    <row r="29">
      <c r="A29" s="15" t="inlineStr">
        <is>
          <t>IRIS2562</t>
        </is>
      </c>
      <c r="B29" s="216" t="inlineStr">
        <is>
          <t>Sanskruti Varade</t>
        </is>
      </c>
      <c r="C29" s="216" t="inlineStr">
        <is>
          <t>iFile</t>
        </is>
      </c>
      <c r="D29" s="216" t="inlineStr">
        <is>
          <t>Quality Assurance</t>
        </is>
      </c>
      <c r="E29" s="216" t="inlineStr">
        <is>
          <t>Quality Assurance</t>
        </is>
      </c>
      <c r="F29" s="216" t="inlineStr">
        <is>
          <t>Functional &amp; Domain Testing</t>
        </is>
      </c>
      <c r="G29" s="216" t="inlineStr">
        <is>
          <t>QA Engineer</t>
        </is>
      </c>
      <c r="H29" s="216" t="inlineStr">
        <is>
          <t>QA Engineer</t>
        </is>
      </c>
      <c r="I29" s="15" t="inlineStr">
        <is>
          <t>Not mapped</t>
        </is>
      </c>
      <c r="J29" s="146" t="inlineStr">
        <is>
          <t>A2</t>
        </is>
      </c>
      <c r="K29" s="15" t="inlineStr">
        <is>
          <t>IC</t>
        </is>
      </c>
      <c r="L29" s="220" t="inlineStr">
        <is>
          <t>Newly mapped</t>
        </is>
      </c>
      <c r="M29" s="15" t="n">
        <v>2.05</v>
      </c>
      <c r="N29" s="15" t="n">
        <v>2</v>
      </c>
      <c r="O29" s="15" t="n">
        <v>2</v>
      </c>
      <c r="P29" s="15" t="n">
        <v>2.5</v>
      </c>
      <c r="Q29" s="15" t="n">
        <v>1</v>
      </c>
      <c r="R29" s="15" t="n">
        <v>2</v>
      </c>
      <c r="S29" s="15" t="n">
        <v>2.5</v>
      </c>
      <c r="T29" s="216" t="inlineStr">
        <is>
          <r>
            <rPr>
              <rFont val="Calibri"/>
              <b val="1"/>
              <sz val="10"/>
            </rPr>
            <t>Rule:</t>
          </r>
          <r>
            <rPr>
              <rFont val="Calibri"/>
              <sz val="10"/>
            </rPr>
            <t xml:space="preserve"> R2</t>
          </r>
        </is>
      </c>
      <c r="U29" s="219" t="inlineStr">
        <is>
          <t>Input needed</t>
        </is>
      </c>
      <c r="V29" s="15" t="inlineStr">
        <is>
          <t>Low</t>
        </is>
      </c>
    </row>
    <row r="30">
      <c r="A30" s="15" t="inlineStr">
        <is>
          <t>IRIS2452</t>
        </is>
      </c>
      <c r="B30" s="216" t="inlineStr">
        <is>
          <t>Chinmay Dambe</t>
        </is>
      </c>
      <c r="C30" s="216" t="inlineStr">
        <is>
          <t>iFile</t>
        </is>
      </c>
      <c r="D30" s="216" t="inlineStr">
        <is>
          <t>Quality Assurance</t>
        </is>
      </c>
      <c r="E30" s="216" t="inlineStr">
        <is>
          <t>Quality Assurance</t>
        </is>
      </c>
      <c r="F30" s="216" t="inlineStr">
        <is>
          <t>Test Automation</t>
        </is>
      </c>
      <c r="G30" s="216" t="inlineStr">
        <is>
          <t>Trainee QA Engineer</t>
        </is>
      </c>
      <c r="H30" s="216" t="inlineStr">
        <is>
          <t>Trainee QA Automation Engineer</t>
        </is>
      </c>
      <c r="I30" s="15" t="inlineStr">
        <is>
          <t>L2</t>
        </is>
      </c>
      <c r="J30" s="146" t="inlineStr">
        <is>
          <t>A1</t>
        </is>
      </c>
      <c r="K30" s="15" t="inlineStr">
        <is>
          <t>IC</t>
        </is>
      </c>
      <c r="L30" s="15" t="inlineStr">
        <is>
          <t>Same level</t>
        </is>
      </c>
      <c r="M30" s="15" t="n"/>
      <c r="N30" s="15" t="n"/>
      <c r="O30" s="15" t="n"/>
      <c r="P30" s="15" t="n"/>
      <c r="Q30" s="15" t="n"/>
      <c r="R30" s="15" t="n"/>
      <c r="S30" s="15" t="n"/>
      <c r="T30" s="216" t="inlineStr">
        <is>
          <t>Placed by rule</t>
        </is>
      </c>
      <c r="U30" s="216" t="inlineStr">
        <is>
          <t>—</t>
        </is>
      </c>
      <c r="V30" s="15" t="inlineStr">
        <is>
          <t>Medium</t>
        </is>
      </c>
    </row>
    <row r="31">
      <c r="A31" s="15" t="inlineStr">
        <is>
          <t>IRIS2453</t>
        </is>
      </c>
      <c r="B31" s="216" t="inlineStr">
        <is>
          <t>Mahesh Dhokale</t>
        </is>
      </c>
      <c r="C31" s="216" t="inlineStr">
        <is>
          <t>iFile</t>
        </is>
      </c>
      <c r="D31" s="216" t="inlineStr">
        <is>
          <t>Quality Assurance</t>
        </is>
      </c>
      <c r="E31" s="216" t="inlineStr">
        <is>
          <t>Quality Assurance</t>
        </is>
      </c>
      <c r="F31" s="216" t="inlineStr">
        <is>
          <t>Test Automation</t>
        </is>
      </c>
      <c r="G31" s="216" t="inlineStr">
        <is>
          <t>Trainee QA Engineer</t>
        </is>
      </c>
      <c r="H31" s="216" t="inlineStr">
        <is>
          <t>Trainee QA Automation Engineer</t>
        </is>
      </c>
      <c r="I31" s="15" t="inlineStr">
        <is>
          <t>L2</t>
        </is>
      </c>
      <c r="J31" s="146" t="inlineStr">
        <is>
          <t>A1</t>
        </is>
      </c>
      <c r="K31" s="15" t="inlineStr">
        <is>
          <t>IC</t>
        </is>
      </c>
      <c r="L31" s="15" t="inlineStr">
        <is>
          <t>Same level</t>
        </is>
      </c>
      <c r="M31" s="15" t="n"/>
      <c r="N31" s="15" t="n"/>
      <c r="O31" s="15" t="n"/>
      <c r="P31" s="15" t="n"/>
      <c r="Q31" s="15" t="n"/>
      <c r="R31" s="15" t="n"/>
      <c r="S31" s="15" t="n"/>
      <c r="T31" s="216" t="inlineStr">
        <is>
          <t>Placed by rule</t>
        </is>
      </c>
      <c r="U31" s="216" t="inlineStr">
        <is>
          <t>—</t>
        </is>
      </c>
      <c r="V31" s="15" t="inlineStr">
        <is>
          <t>Low</t>
        </is>
      </c>
    </row>
    <row r="32">
      <c r="A32" s="15" t="inlineStr">
        <is>
          <t>INTN0288</t>
        </is>
      </c>
      <c r="B32" s="216" t="inlineStr">
        <is>
          <t>Yugal Kishore Singh</t>
        </is>
      </c>
      <c r="C32" s="216" t="inlineStr">
        <is>
          <t>iFile</t>
        </is>
      </c>
      <c r="D32" s="216" t="inlineStr">
        <is>
          <t>Quality Assurance</t>
        </is>
      </c>
      <c r="E32" s="216" t="inlineStr">
        <is>
          <t>Quality Assurance</t>
        </is>
      </c>
      <c r="F32" s="216" t="inlineStr">
        <is>
          <t>Functional &amp; Domain Testing</t>
        </is>
      </c>
      <c r="G32" s="216" t="inlineStr">
        <is>
          <t>Intern</t>
        </is>
      </c>
      <c r="H32" s="216" t="inlineStr">
        <is>
          <t>Intern – Functional &amp; Domain Testing</t>
        </is>
      </c>
      <c r="I32" s="15" t="inlineStr">
        <is>
          <t>L1</t>
        </is>
      </c>
      <c r="J32" s="146" t="inlineStr">
        <is>
          <t>A1</t>
        </is>
      </c>
      <c r="K32" s="15" t="inlineStr">
        <is>
          <t>IC</t>
        </is>
      </c>
      <c r="L32" s="15" t="inlineStr">
        <is>
          <t>Same level</t>
        </is>
      </c>
      <c r="M32" s="15" t="n"/>
      <c r="N32" s="15" t="n"/>
      <c r="O32" s="15" t="n"/>
      <c r="P32" s="15" t="n"/>
      <c r="Q32" s="15" t="n"/>
      <c r="R32" s="15" t="n"/>
      <c r="S32" s="15" t="n"/>
      <c r="T32" s="216" t="inlineStr">
        <is>
          <t>Placed by rule</t>
        </is>
      </c>
      <c r="U32" s="216" t="inlineStr">
        <is>
          <t>—</t>
        </is>
      </c>
      <c r="V32" s="15" t="inlineStr">
        <is>
          <t>Medium</t>
        </is>
      </c>
    </row>
    <row r="33">
      <c r="A33" s="15" t="inlineStr">
        <is>
          <t>IRIS0012</t>
        </is>
      </c>
      <c r="B33" s="216" t="inlineStr">
        <is>
          <t>Shailesh Gupta</t>
        </is>
      </c>
      <c r="C33" s="216" t="inlineStr">
        <is>
          <t>iFile</t>
        </is>
      </c>
      <c r="D33" s="216" t="inlineStr">
        <is>
          <t>Sales</t>
        </is>
      </c>
      <c r="E33" s="216" t="inlineStr">
        <is>
          <t>Executive Leadership</t>
        </is>
      </c>
      <c r="F33" s="216" t="inlineStr">
        <is>
          <t>Business &amp; Functional Leadership</t>
        </is>
      </c>
      <c r="G33" s="216" t="inlineStr">
        <is>
          <t>Business Head – SupTech &amp; Bank-RegTech</t>
        </is>
      </c>
      <c r="H33" s="216" t="inlineStr">
        <is>
          <t>Business Head – SupTech &amp; Bank-RegTech</t>
        </is>
      </c>
      <c r="I33" s="15" t="inlineStr">
        <is>
          <t>Not mapped</t>
        </is>
      </c>
      <c r="J33" s="186" t="inlineStr">
        <is>
          <t>D2</t>
        </is>
      </c>
      <c r="K33" s="15" t="inlineStr">
        <is>
          <t>People Manager</t>
        </is>
      </c>
      <c r="L33" s="220" t="inlineStr">
        <is>
          <t>Newly mapped</t>
        </is>
      </c>
      <c r="M33" s="15" t="n">
        <v>9.1</v>
      </c>
      <c r="N33" s="15" t="n">
        <v>9</v>
      </c>
      <c r="O33" s="15" t="n">
        <v>9</v>
      </c>
      <c r="P33" s="15" t="n">
        <v>9</v>
      </c>
      <c r="Q33" s="15" t="n">
        <v>9</v>
      </c>
      <c r="R33" s="15" t="n">
        <v>11</v>
      </c>
      <c r="S33" s="15" t="n">
        <v>9</v>
      </c>
      <c r="T33" s="216" t="inlineStr">
        <is>
          <r>
            <rPr>
              <rFont val="Calibri"/>
              <b val="1"/>
              <sz val="10"/>
            </rPr>
            <t>Rule:</t>
          </r>
          <r>
            <rPr>
              <rFont val="Calibri"/>
              <sz val="10"/>
            </rPr>
            <t xml:space="preserve"> R13 reports to E1/E2 → D2</t>
          </r>
        </is>
      </c>
      <c r="U33" s="219" t="inlineStr">
        <is>
          <t>Input needed</t>
        </is>
      </c>
      <c r="V33" s="15" t="inlineStr">
        <is>
          <t>Low</t>
        </is>
      </c>
    </row>
    <row r="34">
      <c r="A34" s="15" t="inlineStr">
        <is>
          <t>IRIS0242</t>
        </is>
      </c>
      <c r="B34" s="216" t="inlineStr">
        <is>
          <t>Arup Ganguly</t>
        </is>
      </c>
      <c r="C34" s="216" t="inlineStr">
        <is>
          <t>iFile</t>
        </is>
      </c>
      <c r="D34" s="216" t="inlineStr">
        <is>
          <t>Sales</t>
        </is>
      </c>
      <c r="E34" s="216" t="inlineStr">
        <is>
          <t>Sales &amp; Business Development</t>
        </is>
      </c>
      <c r="F34" s="216" t="inlineStr">
        <is>
          <t>Sales Leadership</t>
        </is>
      </c>
      <c r="G34" s="216" t="inlineStr">
        <is>
          <t>Head Sales - SupTech</t>
        </is>
      </c>
      <c r="H34" s="216" t="inlineStr">
        <is>
          <t>Head – Sales</t>
        </is>
      </c>
      <c r="I34" s="15" t="inlineStr">
        <is>
          <t>Not mapped</t>
        </is>
      </c>
      <c r="J34" s="152" t="inlineStr">
        <is>
          <t>C2</t>
        </is>
      </c>
      <c r="K34" s="15" t="inlineStr">
        <is>
          <t>People Manager</t>
        </is>
      </c>
      <c r="L34" s="220" t="inlineStr">
        <is>
          <t>Newly mapped</t>
        </is>
      </c>
      <c r="M34" s="15" t="n">
        <v>7.93</v>
      </c>
      <c r="N34" s="15" t="n">
        <v>8</v>
      </c>
      <c r="O34" s="15" t="n">
        <v>8</v>
      </c>
      <c r="P34" s="15" t="n">
        <v>7.5</v>
      </c>
      <c r="Q34" s="15" t="n">
        <v>7</v>
      </c>
      <c r="R34" s="15" t="n">
        <v>11.5</v>
      </c>
      <c r="S34" s="15" t="n">
        <v>7.5</v>
      </c>
      <c r="T34" s="216" t="inlineStr">
        <is>
          <t>The score decided the level</t>
        </is>
      </c>
      <c r="U34" s="219" t="inlineStr">
        <is>
          <t>Input needed</t>
        </is>
      </c>
      <c r="V34" s="15" t="inlineStr">
        <is>
          <t>Low</t>
        </is>
      </c>
    </row>
    <row r="35">
      <c r="A35" s="15" t="inlineStr">
        <is>
          <t>IRIS2428</t>
        </is>
      </c>
      <c r="B35" s="216" t="inlineStr">
        <is>
          <t>Ajay Singh Chauhan</t>
        </is>
      </c>
      <c r="C35" s="216" t="inlineStr">
        <is>
          <t>iFile</t>
        </is>
      </c>
      <c r="D35" s="216" t="inlineStr">
        <is>
          <t>Sales</t>
        </is>
      </c>
      <c r="E35" s="216" t="inlineStr">
        <is>
          <t>Sales &amp; Business Development</t>
        </is>
      </c>
      <c r="F35" s="216" t="inlineStr">
        <is>
          <t>Sales Leadership</t>
        </is>
      </c>
      <c r="G35" s="216" t="inlineStr">
        <is>
          <t>Vice President Sales</t>
        </is>
      </c>
      <c r="H35" s="216" t="inlineStr">
        <is>
          <t>Principal – Enterprise Sales</t>
        </is>
      </c>
      <c r="I35" s="15" t="inlineStr">
        <is>
          <t>L8</t>
        </is>
      </c>
      <c r="J35" s="152" t="inlineStr">
        <is>
          <t>C1</t>
        </is>
      </c>
      <c r="K35" s="15" t="inlineStr">
        <is>
          <t>IC</t>
        </is>
      </c>
      <c r="L35" s="218" t="inlineStr">
        <is>
          <t>Down</t>
        </is>
      </c>
      <c r="M35" s="15" t="n">
        <v>9.539999999999999</v>
      </c>
      <c r="N35" s="15" t="n">
        <v>9.5</v>
      </c>
      <c r="O35" s="15" t="n">
        <v>9.5</v>
      </c>
      <c r="P35" s="15" t="n">
        <v>9.5</v>
      </c>
      <c r="Q35" s="15" t="n">
        <v>9.5</v>
      </c>
      <c r="R35" s="15" t="n">
        <v>9</v>
      </c>
      <c r="S35" s="15" t="n">
        <v>10</v>
      </c>
      <c r="T35" s="216" t="inlineStr">
        <is>
          <r>
            <rPr>
              <rFont val="Calibri"/>
              <b val="1"/>
              <sz val="10"/>
            </rPr>
            <t>Rule:</t>
          </r>
          <r>
            <rPr>
              <rFont val="Calibri"/>
              <sz val="10"/>
            </rPr>
            <t xml:space="preserve"> R5 structural gate</t>
          </r>
        </is>
      </c>
      <c r="U35" s="219" t="inlineStr">
        <is>
          <t>Input needed · Down — protected</t>
        </is>
      </c>
      <c r="V35" s="15" t="inlineStr">
        <is>
          <t>Medium</t>
        </is>
      </c>
    </row>
    <row r="36">
      <c r="A36" s="15" t="inlineStr">
        <is>
          <t>IRIS1687</t>
        </is>
      </c>
      <c r="B36" s="216" t="inlineStr">
        <is>
          <t>Amit Jaidka</t>
        </is>
      </c>
      <c r="C36" s="216" t="inlineStr">
        <is>
          <t>iFile</t>
        </is>
      </c>
      <c r="D36" s="216" t="inlineStr">
        <is>
          <t>Sales</t>
        </is>
      </c>
      <c r="E36" s="216" t="inlineStr">
        <is>
          <t>Sales &amp; Business Development</t>
        </is>
      </c>
      <c r="F36" s="216" t="inlineStr">
        <is>
          <t>Partnerships &amp; Alliances</t>
        </is>
      </c>
      <c r="G36" s="216" t="inlineStr">
        <is>
          <t>Manager Sales</t>
        </is>
      </c>
      <c r="H36" s="216" t="inlineStr">
        <is>
          <t>Lead Alliances Specialist – POD Lead</t>
        </is>
      </c>
      <c r="I36" s="15" t="inlineStr">
        <is>
          <t>L5</t>
        </is>
      </c>
      <c r="J36" s="150" t="inlineStr">
        <is>
          <t>B3</t>
        </is>
      </c>
      <c r="K36" s="15" t="inlineStr">
        <is>
          <t>POD Lead</t>
        </is>
      </c>
      <c r="L36" s="217" t="inlineStr">
        <is>
          <t>Up</t>
        </is>
      </c>
      <c r="M36" s="15" t="n">
        <v>5.51</v>
      </c>
      <c r="N36" s="15" t="n">
        <v>5</v>
      </c>
      <c r="O36" s="15" t="n">
        <v>5</v>
      </c>
      <c r="P36" s="15" t="n">
        <v>5</v>
      </c>
      <c r="Q36" s="15" t="n">
        <v>4</v>
      </c>
      <c r="R36" s="15" t="n">
        <v>10</v>
      </c>
      <c r="S36" s="15" t="n">
        <v>5.5</v>
      </c>
      <c r="T36" s="216" t="inlineStr">
        <is>
          <t>The score decided the level</t>
        </is>
      </c>
      <c r="U36" s="219" t="inlineStr">
        <is>
          <t>Close call</t>
        </is>
      </c>
      <c r="V36" s="15" t="inlineStr">
        <is>
          <t>High</t>
        </is>
      </c>
    </row>
    <row r="37">
      <c r="A37" s="15" t="inlineStr">
        <is>
          <t>IRIS1982</t>
        </is>
      </c>
      <c r="B37" s="216" t="inlineStr">
        <is>
          <t>Apurva Kirtikar</t>
        </is>
      </c>
      <c r="C37" s="216" t="inlineStr">
        <is>
          <t>iFile</t>
        </is>
      </c>
      <c r="D37" s="216" t="inlineStr">
        <is>
          <t>Sales</t>
        </is>
      </c>
      <c r="E37" s="216" t="inlineStr">
        <is>
          <t>Sales &amp; Business Development</t>
        </is>
      </c>
      <c r="F37" s="216" t="inlineStr">
        <is>
          <t>Sales Leadership</t>
        </is>
      </c>
      <c r="G37" s="216" t="inlineStr">
        <is>
          <t>Senior Manager- Pre sales</t>
        </is>
      </c>
      <c r="H37" s="216" t="inlineStr">
        <is>
          <t>Senior Account Executive – POD Lead</t>
        </is>
      </c>
      <c r="I37" s="15" t="inlineStr">
        <is>
          <t>L6</t>
        </is>
      </c>
      <c r="J37" s="150" t="inlineStr">
        <is>
          <t>B2</t>
        </is>
      </c>
      <c r="K37" s="15" t="inlineStr">
        <is>
          <t>POD Lead</t>
        </is>
      </c>
      <c r="L37" s="218" t="inlineStr">
        <is>
          <t>Down</t>
        </is>
      </c>
      <c r="M37" s="15" t="n">
        <v>5.17</v>
      </c>
      <c r="N37" s="15" t="n">
        <v>5</v>
      </c>
      <c r="O37" s="15" t="n">
        <v>5</v>
      </c>
      <c r="P37" s="15" t="n">
        <v>4.5</v>
      </c>
      <c r="Q37" s="15" t="n">
        <v>4</v>
      </c>
      <c r="R37" s="15" t="n">
        <v>8</v>
      </c>
      <c r="S37" s="15" t="n">
        <v>4.5</v>
      </c>
      <c r="T37" s="216" t="inlineStr">
        <is>
          <t>The score decided the level</t>
        </is>
      </c>
      <c r="U37" s="219" t="inlineStr">
        <is>
          <t>Down — protected</t>
        </is>
      </c>
      <c r="V37" s="15" t="inlineStr">
        <is>
          <t>High</t>
        </is>
      </c>
    </row>
    <row r="38">
      <c r="A38" s="15" t="inlineStr">
        <is>
          <t>IRIS2551</t>
        </is>
      </c>
      <c r="B38" s="216" t="inlineStr">
        <is>
          <t>Devam Khatri</t>
        </is>
      </c>
      <c r="C38" s="216" t="inlineStr">
        <is>
          <t>iFile</t>
        </is>
      </c>
      <c r="D38" s="216" t="inlineStr">
        <is>
          <t>Sales</t>
        </is>
      </c>
      <c r="E38" s="216" t="inlineStr">
        <is>
          <t>Sales &amp; Business Development</t>
        </is>
      </c>
      <c r="F38" s="216" t="inlineStr">
        <is>
          <t>Pre-Sales &amp; Solution Demos</t>
        </is>
      </c>
      <c r="G38" s="216" t="inlineStr">
        <is>
          <t>Manager - Pre Sales</t>
        </is>
      </c>
      <c r="H38" s="216" t="inlineStr">
        <is>
          <t>Pre-Sales Specialist</t>
        </is>
      </c>
      <c r="I38" s="15" t="inlineStr">
        <is>
          <t>Not mapped</t>
        </is>
      </c>
      <c r="J38" s="150" t="inlineStr">
        <is>
          <t>B1</t>
        </is>
      </c>
      <c r="K38" s="15" t="inlineStr">
        <is>
          <t>IC</t>
        </is>
      </c>
      <c r="L38" s="220" t="inlineStr">
        <is>
          <t>Newly mapped</t>
        </is>
      </c>
      <c r="M38" s="15" t="n">
        <v>4</v>
      </c>
      <c r="N38" s="15" t="n">
        <v>4</v>
      </c>
      <c r="O38" s="15" t="n">
        <v>4</v>
      </c>
      <c r="P38" s="15" t="n">
        <v>4</v>
      </c>
      <c r="Q38" s="15" t="n">
        <v>3</v>
      </c>
      <c r="R38" s="15" t="n">
        <v>4.5</v>
      </c>
      <c r="S38" s="15" t="n">
        <v>4</v>
      </c>
      <c r="T38" s="216" t="inlineStr">
        <is>
          <t>The score decided the level</t>
        </is>
      </c>
      <c r="U38" s="216" t="inlineStr">
        <is>
          <t>—</t>
        </is>
      </c>
      <c r="V38" s="15" t="inlineStr">
        <is>
          <t>High</t>
        </is>
      </c>
    </row>
    <row r="39">
      <c r="A39" s="15" t="inlineStr">
        <is>
          <t>IRIS2070</t>
        </is>
      </c>
      <c r="B39" s="216" t="inlineStr">
        <is>
          <t>Shreya Jolly</t>
        </is>
      </c>
      <c r="C39" s="216" t="inlineStr">
        <is>
          <t>iFile</t>
        </is>
      </c>
      <c r="D39" s="216" t="inlineStr">
        <is>
          <t>Sales</t>
        </is>
      </c>
      <c r="E39" s="216" t="inlineStr">
        <is>
          <t>Sales &amp; Business Development</t>
        </is>
      </c>
      <c r="F39" s="216" t="inlineStr">
        <is>
          <t>Enterprise Sales &amp; Account Management</t>
        </is>
      </c>
      <c r="G39" s="216" t="inlineStr">
        <is>
          <t>Assistant Manager Sales</t>
        </is>
      </c>
      <c r="H39" s="216" t="inlineStr">
        <is>
          <t>Account Executive – POD Lead</t>
        </is>
      </c>
      <c r="I39" s="15" t="inlineStr">
        <is>
          <t>L5</t>
        </is>
      </c>
      <c r="J39" s="150" t="inlineStr">
        <is>
          <t>B1</t>
        </is>
      </c>
      <c r="K39" s="15" t="inlineStr">
        <is>
          <t>POD Lead</t>
        </is>
      </c>
      <c r="L39" s="15" t="inlineStr">
        <is>
          <t>Same level</t>
        </is>
      </c>
      <c r="M39" s="15" t="n">
        <v>4.2</v>
      </c>
      <c r="N39" s="15" t="n">
        <v>4</v>
      </c>
      <c r="O39" s="15" t="n">
        <v>4</v>
      </c>
      <c r="P39" s="15" t="n">
        <v>4.5</v>
      </c>
      <c r="Q39" s="15" t="n">
        <v>4</v>
      </c>
      <c r="R39" s="15" t="n">
        <v>4.5</v>
      </c>
      <c r="S39" s="15" t="n">
        <v>5</v>
      </c>
      <c r="T39" s="216" t="inlineStr">
        <is>
          <t>The score decided the level</t>
        </is>
      </c>
      <c r="U39" s="216" t="inlineStr">
        <is>
          <t>—</t>
        </is>
      </c>
      <c r="V39" s="15" t="inlineStr">
        <is>
          <t>High</t>
        </is>
      </c>
    </row>
    <row r="40">
      <c r="A40" s="15" t="inlineStr">
        <is>
          <t>INTN0304</t>
        </is>
      </c>
      <c r="B40" s="216" t="inlineStr">
        <is>
          <t>Anushka Chaturvedi</t>
        </is>
      </c>
      <c r="C40" s="216" t="inlineStr">
        <is>
          <t>iFile</t>
        </is>
      </c>
      <c r="D40" s="216" t="inlineStr">
        <is>
          <t>Sales</t>
        </is>
      </c>
      <c r="E40" s="216" t="inlineStr">
        <is>
          <t>Customer Success &amp; Support</t>
        </is>
      </c>
      <c r="F40" s="216" t="inlineStr">
        <is>
          <t>Application &amp; Product Support</t>
        </is>
      </c>
      <c r="G40" s="216" t="inlineStr">
        <is>
          <t>Intern</t>
        </is>
      </c>
      <c r="H40" s="216" t="inlineStr">
        <is>
          <t>Intern – Application &amp; Product Support</t>
        </is>
      </c>
      <c r="I40" s="15" t="inlineStr">
        <is>
          <t>L1</t>
        </is>
      </c>
      <c r="J40" s="146" t="inlineStr">
        <is>
          <t>A1</t>
        </is>
      </c>
      <c r="K40" s="15" t="inlineStr">
        <is>
          <t>IC</t>
        </is>
      </c>
      <c r="L40" s="15" t="inlineStr">
        <is>
          <t>Same level</t>
        </is>
      </c>
      <c r="M40" s="15" t="n"/>
      <c r="N40" s="15" t="n"/>
      <c r="O40" s="15" t="n"/>
      <c r="P40" s="15" t="n"/>
      <c r="Q40" s="15" t="n"/>
      <c r="R40" s="15" t="n"/>
      <c r="S40" s="15" t="n"/>
      <c r="T40" s="216" t="inlineStr">
        <is>
          <t>Placed by rule</t>
        </is>
      </c>
      <c r="U40" s="216" t="inlineStr">
        <is>
          <t>—</t>
        </is>
      </c>
      <c r="V40" s="15" t="inlineStr">
        <is>
          <t>Medium</t>
        </is>
      </c>
    </row>
    <row r="41">
      <c r="A41" s="15" t="inlineStr">
        <is>
          <t>IRISSG001</t>
        </is>
      </c>
      <c r="B41" s="216" t="inlineStr">
        <is>
          <t>Anand Padmanabhan</t>
        </is>
      </c>
      <c r="C41" s="216" t="inlineStr">
        <is>
          <t>iFile</t>
        </is>
      </c>
      <c r="D41" s="216" t="inlineStr">
        <is>
          <t>Sales</t>
        </is>
      </c>
      <c r="E41" s="216" t="inlineStr">
        <is>
          <t>Executive Leadership</t>
        </is>
      </c>
      <c r="F41" s="216" t="inlineStr">
        <is>
          <t>Enterprise Leadership</t>
        </is>
      </c>
      <c r="G41" s="216" t="inlineStr">
        <is>
          <t>President</t>
        </is>
      </c>
      <c r="H41" s="216" t="inlineStr">
        <is>
          <t>Senior Consultant – Enterprise Leadership</t>
        </is>
      </c>
      <c r="I41" s="15" t="inlineStr">
        <is>
          <t>Not mapped</t>
        </is>
      </c>
      <c r="J41" s="151" t="inlineStr">
        <is>
          <t>X3</t>
        </is>
      </c>
      <c r="K41" s="15" t="inlineStr">
        <is>
          <t>Consultant</t>
        </is>
      </c>
      <c r="L41" s="220" t="inlineStr">
        <is>
          <t>Newly mapped</t>
        </is>
      </c>
      <c r="M41" s="15" t="n"/>
      <c r="N41" s="15" t="n"/>
      <c r="O41" s="15" t="n"/>
      <c r="P41" s="15" t="n"/>
      <c r="Q41" s="15" t="n"/>
      <c r="R41" s="15" t="n"/>
      <c r="S41" s="15" t="n"/>
      <c r="T41" s="216" t="inlineStr">
        <is>
          <t>Placed by rule</t>
        </is>
      </c>
      <c r="U41" s="216" t="inlineStr">
        <is>
          <t>—</t>
        </is>
      </c>
      <c r="V41" s="15" t="inlineStr">
        <is>
          <t>Low</t>
        </is>
      </c>
    </row>
    <row r="42">
      <c r="A42" s="15" t="inlineStr">
        <is>
          <t>IRISC312</t>
        </is>
      </c>
      <c r="B42" s="216" t="inlineStr">
        <is>
          <t>Rajesh Nair</t>
        </is>
      </c>
      <c r="C42" s="216" t="inlineStr">
        <is>
          <t>iFile</t>
        </is>
      </c>
      <c r="D42" s="216" t="inlineStr">
        <is>
          <t>Sales</t>
        </is>
      </c>
      <c r="E42" s="216" t="inlineStr">
        <is>
          <t>Sales &amp; Business Development</t>
        </is>
      </c>
      <c r="F42" s="216" t="inlineStr">
        <is>
          <t>Enterprise Sales &amp; Account Management</t>
        </is>
      </c>
      <c r="G42" s="216" t="inlineStr">
        <is>
          <t>Consultant</t>
        </is>
      </c>
      <c r="H42" s="216" t="inlineStr">
        <is>
          <t>Consultant – Enterprise Sales &amp; Account Management</t>
        </is>
      </c>
      <c r="I42" s="15" t="inlineStr">
        <is>
          <t>L3</t>
        </is>
      </c>
      <c r="J42" s="151" t="inlineStr">
        <is>
          <t>X2</t>
        </is>
      </c>
      <c r="K42" s="15" t="inlineStr">
        <is>
          <t>Consultant</t>
        </is>
      </c>
      <c r="L42" s="15" t="inlineStr">
        <is>
          <t>Same level</t>
        </is>
      </c>
      <c r="M42" s="15" t="n"/>
      <c r="N42" s="15" t="n"/>
      <c r="O42" s="15" t="n"/>
      <c r="P42" s="15" t="n"/>
      <c r="Q42" s="15" t="n"/>
      <c r="R42" s="15" t="n"/>
      <c r="S42" s="15" t="n"/>
      <c r="T42" s="216" t="inlineStr">
        <is>
          <t>Placed by rule</t>
        </is>
      </c>
      <c r="U42" s="216" t="inlineStr">
        <is>
          <t>—</t>
        </is>
      </c>
      <c r="V42" s="15" t="inlineStr">
        <is>
          <t>—</t>
        </is>
      </c>
    </row>
    <row r="43">
      <c r="A43" s="15" t="inlineStr">
        <is>
          <t>IRIS1833</t>
        </is>
      </c>
      <c r="B43" s="216" t="inlineStr">
        <is>
          <t>Shraddha Gawali</t>
        </is>
      </c>
      <c r="C43" s="216" t="inlineStr">
        <is>
          <t>iFile</t>
        </is>
      </c>
      <c r="D43" s="216" t="inlineStr">
        <is>
          <t>Support</t>
        </is>
      </c>
      <c r="E43" s="216" t="inlineStr">
        <is>
          <t>Customer Success &amp; Support</t>
        </is>
      </c>
      <c r="F43" s="216" t="inlineStr">
        <is>
          <t>Application &amp; Product Support</t>
        </is>
      </c>
      <c r="G43" s="216" t="inlineStr">
        <is>
          <t>Team Lead</t>
        </is>
      </c>
      <c r="H43" s="216" t="inlineStr">
        <is>
          <t>Support Specialist</t>
        </is>
      </c>
      <c r="I43" s="15" t="inlineStr">
        <is>
          <t>L5</t>
        </is>
      </c>
      <c r="J43" s="150" t="inlineStr">
        <is>
          <t>B1</t>
        </is>
      </c>
      <c r="K43" s="15" t="inlineStr">
        <is>
          <t>IC</t>
        </is>
      </c>
      <c r="L43" s="218" t="inlineStr">
        <is>
          <t>Down</t>
        </is>
      </c>
      <c r="M43" s="15" t="n">
        <v>3.55</v>
      </c>
      <c r="N43" s="15" t="n">
        <v>3.5</v>
      </c>
      <c r="O43" s="15" t="n">
        <v>3.5</v>
      </c>
      <c r="P43" s="15" t="n">
        <v>3.5</v>
      </c>
      <c r="Q43" s="15" t="n">
        <v>2.5</v>
      </c>
      <c r="R43" s="15" t="n">
        <v>4.5</v>
      </c>
      <c r="S43" s="15" t="n">
        <v>3.5</v>
      </c>
      <c r="T43" s="216" t="inlineStr">
        <is>
          <t>The score decided the level</t>
        </is>
      </c>
      <c r="U43" s="219" t="inlineStr">
        <is>
          <t>Down — protected</t>
        </is>
      </c>
      <c r="V43" s="15" t="inlineStr">
        <is>
          <t>Medium</t>
        </is>
      </c>
    </row>
    <row r="44">
      <c r="A44" s="15" t="inlineStr">
        <is>
          <t>IRIS1728</t>
        </is>
      </c>
      <c r="B44" s="216" t="inlineStr">
        <is>
          <t>Vijay Sakpal</t>
        </is>
      </c>
      <c r="C44" s="216" t="inlineStr">
        <is>
          <t>iFile</t>
        </is>
      </c>
      <c r="D44" s="216" t="inlineStr">
        <is>
          <t>Support</t>
        </is>
      </c>
      <c r="E44" s="216" t="inlineStr">
        <is>
          <t>Customer Success &amp; Support</t>
        </is>
      </c>
      <c r="F44" s="216" t="inlineStr">
        <is>
          <t>Application &amp; Product Support</t>
        </is>
      </c>
      <c r="G44" s="216" t="inlineStr">
        <is>
          <t>Team Lead</t>
        </is>
      </c>
      <c r="H44" s="216" t="inlineStr">
        <is>
          <t>Support Specialist</t>
        </is>
      </c>
      <c r="I44" s="15" t="inlineStr">
        <is>
          <t>L5</t>
        </is>
      </c>
      <c r="J44" s="150" t="inlineStr">
        <is>
          <t>B1</t>
        </is>
      </c>
      <c r="K44" s="15" t="inlineStr">
        <is>
          <t>IC</t>
        </is>
      </c>
      <c r="L44" s="218" t="inlineStr">
        <is>
          <t>Down</t>
        </is>
      </c>
      <c r="M44" s="15" t="n">
        <v>3.79</v>
      </c>
      <c r="N44" s="15" t="n">
        <v>3.5</v>
      </c>
      <c r="O44" s="15" t="n">
        <v>3</v>
      </c>
      <c r="P44" s="15" t="n">
        <v>3.5</v>
      </c>
      <c r="Q44" s="15" t="n">
        <v>2</v>
      </c>
      <c r="R44" s="15" t="n">
        <v>8</v>
      </c>
      <c r="S44" s="15" t="n">
        <v>3.5</v>
      </c>
      <c r="T44" s="216" t="inlineStr">
        <is>
          <t>The score decided the level</t>
        </is>
      </c>
      <c r="U44" s="219" t="inlineStr">
        <is>
          <t>Down — protected</t>
        </is>
      </c>
      <c r="V44" s="15" t="inlineStr">
        <is>
          <t>High</t>
        </is>
      </c>
    </row>
    <row r="45">
      <c r="A45" s="15" t="inlineStr">
        <is>
          <t>IRIS2046</t>
        </is>
      </c>
      <c r="B45" s="216" t="inlineStr">
        <is>
          <t>Bhagyashree Bauskar</t>
        </is>
      </c>
      <c r="C45" s="216" t="inlineStr">
        <is>
          <t>iFile</t>
        </is>
      </c>
      <c r="D45" s="216" t="inlineStr">
        <is>
          <t>Support</t>
        </is>
      </c>
      <c r="E45" s="216" t="inlineStr">
        <is>
          <t>Customer Success &amp; Support</t>
        </is>
      </c>
      <c r="F45" s="216" t="inlineStr">
        <is>
          <t>Application &amp; Product Support</t>
        </is>
      </c>
      <c r="G45" s="216" t="inlineStr">
        <is>
          <t>Client Solutions Executive</t>
        </is>
      </c>
      <c r="H45" s="216" t="inlineStr">
        <is>
          <t>Senior Support Executive</t>
        </is>
      </c>
      <c r="I45" s="15" t="inlineStr">
        <is>
          <t>L3</t>
        </is>
      </c>
      <c r="J45" s="146" t="inlineStr">
        <is>
          <t>A3</t>
        </is>
      </c>
      <c r="K45" s="15" t="inlineStr">
        <is>
          <t>IC</t>
        </is>
      </c>
      <c r="L45" s="217" t="inlineStr">
        <is>
          <t>Up</t>
        </is>
      </c>
      <c r="M45" s="15" t="n">
        <v>2.57</v>
      </c>
      <c r="N45" s="15" t="n">
        <v>2.5</v>
      </c>
      <c r="O45" s="15" t="n">
        <v>2</v>
      </c>
      <c r="P45" s="15" t="n">
        <v>2</v>
      </c>
      <c r="Q45" s="15" t="n">
        <v>1.5</v>
      </c>
      <c r="R45" s="15" t="n">
        <v>5</v>
      </c>
      <c r="S45" s="15" t="n">
        <v>2</v>
      </c>
      <c r="T45" s="216" t="inlineStr">
        <is>
          <t>The score decided the level</t>
        </is>
      </c>
      <c r="U45" s="216" t="inlineStr">
        <is>
          <t>—</t>
        </is>
      </c>
      <c r="V45" s="15" t="inlineStr">
        <is>
          <t>Medium</t>
        </is>
      </c>
    </row>
    <row r="46">
      <c r="A46" s="15" t="inlineStr">
        <is>
          <t>IRIS2047</t>
        </is>
      </c>
      <c r="B46" s="216" t="inlineStr">
        <is>
          <t>Dipeeka Yewale</t>
        </is>
      </c>
      <c r="C46" s="216" t="inlineStr">
        <is>
          <t>iFile</t>
        </is>
      </c>
      <c r="D46" s="216" t="inlineStr">
        <is>
          <t>Support</t>
        </is>
      </c>
      <c r="E46" s="216" t="inlineStr">
        <is>
          <t>Customer Success &amp; Support</t>
        </is>
      </c>
      <c r="F46" s="216" t="inlineStr">
        <is>
          <t>Application &amp; Product Support</t>
        </is>
      </c>
      <c r="G46" s="216" t="inlineStr">
        <is>
          <t>Client Solutions Executive</t>
        </is>
      </c>
      <c r="H46" s="216" t="inlineStr">
        <is>
          <t>Senior Support Executive</t>
        </is>
      </c>
      <c r="I46" s="15" t="inlineStr">
        <is>
          <t>L3</t>
        </is>
      </c>
      <c r="J46" s="146" t="inlineStr">
        <is>
          <t>A3</t>
        </is>
      </c>
      <c r="K46" s="15" t="inlineStr">
        <is>
          <t>IC</t>
        </is>
      </c>
      <c r="L46" s="217" t="inlineStr">
        <is>
          <t>Up</t>
        </is>
      </c>
      <c r="M46" s="15" t="n">
        <v>2.15</v>
      </c>
      <c r="N46" s="15" t="n">
        <v>2</v>
      </c>
      <c r="O46" s="15" t="n">
        <v>2</v>
      </c>
      <c r="P46" s="15" t="n">
        <v>2</v>
      </c>
      <c r="Q46" s="15" t="n">
        <v>1</v>
      </c>
      <c r="R46" s="15" t="n">
        <v>3.5</v>
      </c>
      <c r="S46" s="15" t="n">
        <v>2</v>
      </c>
      <c r="T46" s="216" t="inlineStr">
        <is>
          <r>
            <rPr>
              <rFont val="Calibri"/>
              <b val="1"/>
              <sz val="10"/>
            </rPr>
            <t>Rule:</t>
          </r>
          <r>
            <rPr>
              <rFont val="Calibri"/>
              <sz val="10"/>
            </rPr>
            <t xml:space="preserve"> R7 Band A experience</t>
          </r>
        </is>
      </c>
      <c r="U46" s="216" t="inlineStr">
        <is>
          <t>—</t>
        </is>
      </c>
      <c r="V46" s="15" t="inlineStr">
        <is>
          <t>Medium</t>
        </is>
      </c>
    </row>
    <row r="47">
      <c r="A47" s="15" t="inlineStr">
        <is>
          <t>IRIS1919</t>
        </is>
      </c>
      <c r="B47" s="216" t="inlineStr">
        <is>
          <t>Jyoti Patil</t>
        </is>
      </c>
      <c r="C47" s="216" t="inlineStr">
        <is>
          <t>iFile</t>
        </is>
      </c>
      <c r="D47" s="216" t="inlineStr">
        <is>
          <t>Support</t>
        </is>
      </c>
      <c r="E47" s="216" t="inlineStr">
        <is>
          <t>Customer Success &amp; Support</t>
        </is>
      </c>
      <c r="F47" s="216" t="inlineStr">
        <is>
          <t>Application &amp; Product Support</t>
        </is>
      </c>
      <c r="G47" s="216" t="inlineStr">
        <is>
          <t>Tech Support Executive</t>
        </is>
      </c>
      <c r="H47" s="216" t="inlineStr">
        <is>
          <t>Senior Support Executive</t>
        </is>
      </c>
      <c r="I47" s="15" t="inlineStr">
        <is>
          <t>L3</t>
        </is>
      </c>
      <c r="J47" s="146" t="inlineStr">
        <is>
          <t>A3</t>
        </is>
      </c>
      <c r="K47" s="15" t="inlineStr">
        <is>
          <t>IC</t>
        </is>
      </c>
      <c r="L47" s="217" t="inlineStr">
        <is>
          <t>Up</t>
        </is>
      </c>
      <c r="M47" s="15" t="n">
        <v>2.62</v>
      </c>
      <c r="N47" s="15" t="n">
        <v>2.5</v>
      </c>
      <c r="O47" s="15" t="n">
        <v>2</v>
      </c>
      <c r="P47" s="15" t="n">
        <v>2</v>
      </c>
      <c r="Q47" s="15" t="n">
        <v>1</v>
      </c>
      <c r="R47" s="15" t="n">
        <v>5.5</v>
      </c>
      <c r="S47" s="15" t="n">
        <v>2</v>
      </c>
      <c r="T47" s="216" t="inlineStr">
        <is>
          <t>The score decided the level</t>
        </is>
      </c>
      <c r="U47" s="216" t="inlineStr">
        <is>
          <t>—</t>
        </is>
      </c>
      <c r="V47" s="15" t="inlineStr">
        <is>
          <t>High</t>
        </is>
      </c>
    </row>
    <row r="48">
      <c r="A48" s="15" t="inlineStr">
        <is>
          <t>IRIS1931</t>
        </is>
      </c>
      <c r="B48" s="216" t="inlineStr">
        <is>
          <t>Manohar Golbane</t>
        </is>
      </c>
      <c r="C48" s="216" t="inlineStr">
        <is>
          <t>iFile</t>
        </is>
      </c>
      <c r="D48" s="216" t="inlineStr">
        <is>
          <t>Support</t>
        </is>
      </c>
      <c r="E48" s="216" t="inlineStr">
        <is>
          <t>Customer Success &amp; Support</t>
        </is>
      </c>
      <c r="F48" s="216" t="inlineStr">
        <is>
          <t>Application &amp; Product Support</t>
        </is>
      </c>
      <c r="G48" s="216" t="inlineStr">
        <is>
          <t>Analyst</t>
        </is>
      </c>
      <c r="H48" s="216" t="inlineStr">
        <is>
          <t>Senior Support Executive</t>
        </is>
      </c>
      <c r="I48" s="15" t="inlineStr">
        <is>
          <t>L3</t>
        </is>
      </c>
      <c r="J48" s="146" t="inlineStr">
        <is>
          <t>A3</t>
        </is>
      </c>
      <c r="K48" s="15" t="inlineStr">
        <is>
          <t>IC</t>
        </is>
      </c>
      <c r="L48" s="217" t="inlineStr">
        <is>
          <t>Up</t>
        </is>
      </c>
      <c r="M48" s="15" t="n">
        <v>2.92</v>
      </c>
      <c r="N48" s="15" t="n">
        <v>2.5</v>
      </c>
      <c r="O48" s="15" t="n">
        <v>2</v>
      </c>
      <c r="P48" s="15" t="n">
        <v>2.5</v>
      </c>
      <c r="Q48" s="15" t="n">
        <v>1</v>
      </c>
      <c r="R48" s="15" t="n">
        <v>7.5</v>
      </c>
      <c r="S48" s="15" t="n">
        <v>2.5</v>
      </c>
      <c r="T48" s="216" t="inlineStr">
        <is>
          <t>The score decided the level</t>
        </is>
      </c>
      <c r="U48" s="216" t="inlineStr">
        <is>
          <t>—</t>
        </is>
      </c>
      <c r="V48" s="15" t="inlineStr">
        <is>
          <t>High</t>
        </is>
      </c>
    </row>
    <row r="49">
      <c r="A49" s="15" t="inlineStr">
        <is>
          <t>IRIS2203</t>
        </is>
      </c>
      <c r="B49" s="216" t="inlineStr">
        <is>
          <t>Prajakta Mandhare</t>
        </is>
      </c>
      <c r="C49" s="216" t="inlineStr">
        <is>
          <t>iFile</t>
        </is>
      </c>
      <c r="D49" s="216" t="inlineStr">
        <is>
          <t>Support</t>
        </is>
      </c>
      <c r="E49" s="216" t="inlineStr">
        <is>
          <t>Customer Success &amp; Support</t>
        </is>
      </c>
      <c r="F49" s="216" t="inlineStr">
        <is>
          <t>Application &amp; Product Support</t>
        </is>
      </c>
      <c r="G49" s="216" t="inlineStr">
        <is>
          <t>Client Solutions Executive</t>
        </is>
      </c>
      <c r="H49" s="216" t="inlineStr">
        <is>
          <t>Senior Support Executive</t>
        </is>
      </c>
      <c r="I49" s="15" t="inlineStr">
        <is>
          <t>L3</t>
        </is>
      </c>
      <c r="J49" s="146" t="inlineStr">
        <is>
          <t>A3</t>
        </is>
      </c>
      <c r="K49" s="15" t="inlineStr">
        <is>
          <t>IC</t>
        </is>
      </c>
      <c r="L49" s="217" t="inlineStr">
        <is>
          <t>Up</t>
        </is>
      </c>
      <c r="M49" s="15" t="n">
        <v>2.3</v>
      </c>
      <c r="N49" s="15" t="n">
        <v>2</v>
      </c>
      <c r="O49" s="15" t="n">
        <v>2</v>
      </c>
      <c r="P49" s="15" t="n">
        <v>2</v>
      </c>
      <c r="Q49" s="15" t="n">
        <v>1</v>
      </c>
      <c r="R49" s="15" t="n">
        <v>5</v>
      </c>
      <c r="S49" s="15" t="n">
        <v>2</v>
      </c>
      <c r="T49" s="216" t="inlineStr">
        <is>
          <r>
            <rPr>
              <rFont val="Calibri"/>
              <b val="1"/>
              <sz val="10"/>
            </rPr>
            <t>Rule:</t>
          </r>
          <r>
            <rPr>
              <rFont val="Calibri"/>
              <sz val="10"/>
            </rPr>
            <t xml:space="preserve"> R7 Band A experience</t>
          </r>
        </is>
      </c>
      <c r="U49" s="216" t="inlineStr">
        <is>
          <t>—</t>
        </is>
      </c>
      <c r="V49" s="15" t="inlineStr">
        <is>
          <t>Medium</t>
        </is>
      </c>
    </row>
    <row r="50">
      <c r="A50" s="15" t="inlineStr">
        <is>
          <t>IRIS1873</t>
        </is>
      </c>
      <c r="B50" s="216" t="inlineStr">
        <is>
          <t>Sayed Ibrahim</t>
        </is>
      </c>
      <c r="C50" s="216" t="inlineStr">
        <is>
          <t>iFile</t>
        </is>
      </c>
      <c r="D50" s="216" t="inlineStr">
        <is>
          <t>Support</t>
        </is>
      </c>
      <c r="E50" s="216" t="inlineStr">
        <is>
          <t>Customer Success &amp; Support</t>
        </is>
      </c>
      <c r="F50" s="216" t="inlineStr">
        <is>
          <t>Application &amp; Product Support</t>
        </is>
      </c>
      <c r="G50" s="216" t="inlineStr">
        <is>
          <t>Analyst</t>
        </is>
      </c>
      <c r="H50" s="216" t="inlineStr">
        <is>
          <t>Senior Support Executive</t>
        </is>
      </c>
      <c r="I50" s="15" t="inlineStr">
        <is>
          <t>L3</t>
        </is>
      </c>
      <c r="J50" s="146" t="inlineStr">
        <is>
          <t>A3</t>
        </is>
      </c>
      <c r="K50" s="15" t="inlineStr">
        <is>
          <t>IC</t>
        </is>
      </c>
      <c r="L50" s="217" t="inlineStr">
        <is>
          <t>Up</t>
        </is>
      </c>
      <c r="M50" s="15" t="n">
        <v>2.5</v>
      </c>
      <c r="N50" s="15" t="n">
        <v>2</v>
      </c>
      <c r="O50" s="15" t="n">
        <v>2</v>
      </c>
      <c r="P50" s="15" t="n">
        <v>2</v>
      </c>
      <c r="Q50" s="15" t="n">
        <v>1</v>
      </c>
      <c r="R50" s="15" t="n">
        <v>7</v>
      </c>
      <c r="S50" s="15" t="n">
        <v>2</v>
      </c>
      <c r="T50" s="216" t="inlineStr">
        <is>
          <t>The score decided the level</t>
        </is>
      </c>
      <c r="U50" s="219" t="inlineStr">
        <is>
          <t>Close call</t>
        </is>
      </c>
      <c r="V50" s="15" t="inlineStr">
        <is>
          <t>High</t>
        </is>
      </c>
    </row>
    <row r="51">
      <c r="A51" s="15" t="inlineStr">
        <is>
          <t>IRIS2202</t>
        </is>
      </c>
      <c r="B51" s="216" t="inlineStr">
        <is>
          <t>Shreya Shinde</t>
        </is>
      </c>
      <c r="C51" s="216" t="inlineStr">
        <is>
          <t>iFile</t>
        </is>
      </c>
      <c r="D51" s="216" t="inlineStr">
        <is>
          <t>Support</t>
        </is>
      </c>
      <c r="E51" s="216" t="inlineStr">
        <is>
          <t>Customer Success &amp; Support</t>
        </is>
      </c>
      <c r="F51" s="216" t="inlineStr">
        <is>
          <t>Application &amp; Product Support</t>
        </is>
      </c>
      <c r="G51" s="216" t="inlineStr">
        <is>
          <t>Client Solutions Executive</t>
        </is>
      </c>
      <c r="H51" s="216" t="inlineStr">
        <is>
          <t>Senior Support Executive</t>
        </is>
      </c>
      <c r="I51" s="15" t="inlineStr">
        <is>
          <t>L3</t>
        </is>
      </c>
      <c r="J51" s="146" t="inlineStr">
        <is>
          <t>A3</t>
        </is>
      </c>
      <c r="K51" s="15" t="inlineStr">
        <is>
          <t>IC</t>
        </is>
      </c>
      <c r="L51" s="217" t="inlineStr">
        <is>
          <t>Up</t>
        </is>
      </c>
      <c r="M51" s="15" t="n">
        <v>2.55</v>
      </c>
      <c r="N51" s="15" t="n">
        <v>2</v>
      </c>
      <c r="O51" s="15" t="n">
        <v>2</v>
      </c>
      <c r="P51" s="15" t="n">
        <v>2</v>
      </c>
      <c r="Q51" s="15" t="n">
        <v>1.5</v>
      </c>
      <c r="R51" s="15" t="n">
        <v>7.5</v>
      </c>
      <c r="S51" s="15" t="n">
        <v>2</v>
      </c>
      <c r="T51" s="216" t="inlineStr">
        <is>
          <t>The score decided the level</t>
        </is>
      </c>
      <c r="U51" s="216" t="inlineStr">
        <is>
          <t>—</t>
        </is>
      </c>
      <c r="V51" s="15" t="inlineStr">
        <is>
          <t>Medium</t>
        </is>
      </c>
    </row>
    <row r="52">
      <c r="A52" s="15" t="inlineStr">
        <is>
          <t>IRIS1907</t>
        </is>
      </c>
      <c r="B52" s="216" t="inlineStr">
        <is>
          <t>Varsha Kambale</t>
        </is>
      </c>
      <c r="C52" s="216" t="inlineStr">
        <is>
          <t>iFile</t>
        </is>
      </c>
      <c r="D52" s="216" t="inlineStr">
        <is>
          <t>Support</t>
        </is>
      </c>
      <c r="E52" s="216" t="inlineStr">
        <is>
          <t>Customer Success &amp; Support</t>
        </is>
      </c>
      <c r="F52" s="216" t="inlineStr">
        <is>
          <t>Application &amp; Product Support</t>
        </is>
      </c>
      <c r="G52" s="216" t="inlineStr">
        <is>
          <t>Client Solutions Executive</t>
        </is>
      </c>
      <c r="H52" s="216" t="inlineStr">
        <is>
          <t>Senior Support Executive</t>
        </is>
      </c>
      <c r="I52" s="15" t="inlineStr">
        <is>
          <t>L3</t>
        </is>
      </c>
      <c r="J52" s="146" t="inlineStr">
        <is>
          <t>A3</t>
        </is>
      </c>
      <c r="K52" s="15" t="inlineStr">
        <is>
          <t>IC</t>
        </is>
      </c>
      <c r="L52" s="217" t="inlineStr">
        <is>
          <t>Up</t>
        </is>
      </c>
      <c r="M52" s="15" t="n">
        <v>2.83</v>
      </c>
      <c r="N52" s="15" t="n">
        <v>2.5</v>
      </c>
      <c r="O52" s="15" t="n">
        <v>2</v>
      </c>
      <c r="P52" s="15" t="n">
        <v>2.5</v>
      </c>
      <c r="Q52" s="15" t="n">
        <v>1</v>
      </c>
      <c r="R52" s="15" t="n">
        <v>6</v>
      </c>
      <c r="S52" s="15" t="n">
        <v>3</v>
      </c>
      <c r="T52" s="216" t="inlineStr">
        <is>
          <t>The score decided the level</t>
        </is>
      </c>
      <c r="U52" s="216" t="inlineStr">
        <is>
          <t>—</t>
        </is>
      </c>
      <c r="V52" s="15" t="inlineStr">
        <is>
          <t>High</t>
        </is>
      </c>
    </row>
    <row r="53">
      <c r="A53" s="15" t="inlineStr">
        <is>
          <t>IRISC348</t>
        </is>
      </c>
      <c r="B53" s="216" t="inlineStr">
        <is>
          <t>Uzma Shaikh</t>
        </is>
      </c>
      <c r="C53" s="216" t="inlineStr">
        <is>
          <t>iFile</t>
        </is>
      </c>
      <c r="D53" s="216" t="inlineStr">
        <is>
          <t>Support</t>
        </is>
      </c>
      <c r="E53" s="216" t="inlineStr">
        <is>
          <t>Customer Success &amp; Support</t>
        </is>
      </c>
      <c r="F53" s="216" t="inlineStr">
        <is>
          <t>Application &amp; Product Support</t>
        </is>
      </c>
      <c r="G53" s="216" t="inlineStr">
        <is>
          <t>Consultant</t>
        </is>
      </c>
      <c r="H53" s="216" t="inlineStr">
        <is>
          <t>Support Executive</t>
        </is>
      </c>
      <c r="I53" s="15" t="inlineStr">
        <is>
          <t>Not mapped</t>
        </is>
      </c>
      <c r="J53" s="146" t="inlineStr">
        <is>
          <t>A2</t>
        </is>
      </c>
      <c r="K53" s="15" t="inlineStr">
        <is>
          <t>IC</t>
        </is>
      </c>
      <c r="L53" s="220" t="inlineStr">
        <is>
          <t>Newly mapped</t>
        </is>
      </c>
      <c r="M53" s="15" t="n">
        <v>1.95</v>
      </c>
      <c r="N53" s="15" t="n">
        <v>2</v>
      </c>
      <c r="O53" s="15" t="n">
        <v>2</v>
      </c>
      <c r="P53" s="15" t="n">
        <v>2</v>
      </c>
      <c r="Q53" s="15" t="n">
        <v>1.5</v>
      </c>
      <c r="R53" s="15" t="n">
        <v>1.5</v>
      </c>
      <c r="S53" s="15" t="n">
        <v>2</v>
      </c>
      <c r="T53" s="216" t="inlineStr">
        <is>
          <t>The score decided the level</t>
        </is>
      </c>
      <c r="U53" s="216" t="inlineStr">
        <is>
          <t>—</t>
        </is>
      </c>
      <c r="V53" s="15" t="inlineStr">
        <is>
          <t>Medium</t>
        </is>
      </c>
    </row>
    <row r="54">
      <c r="A54" s="15" t="inlineStr">
        <is>
          <t>IRISC223</t>
        </is>
      </c>
      <c r="B54" s="216" t="inlineStr">
        <is>
          <t>Pradip Dey</t>
        </is>
      </c>
      <c r="C54" s="216" t="inlineStr">
        <is>
          <t>iFile</t>
        </is>
      </c>
      <c r="D54" s="216" t="inlineStr">
        <is>
          <t>Technology</t>
        </is>
      </c>
      <c r="E54" s="216" t="inlineStr">
        <is>
          <t>Project &amp; Program Management</t>
        </is>
      </c>
      <c r="F54" s="216" t="inlineStr">
        <is>
          <t>Delivery Leadership</t>
        </is>
      </c>
      <c r="G54" s="216" t="inlineStr">
        <is>
          <t>Head Delivery</t>
        </is>
      </c>
      <c r="H54" s="216" t="inlineStr">
        <is>
          <t>Head – Delivery</t>
        </is>
      </c>
      <c r="I54" s="15" t="inlineStr">
        <is>
          <t>L7</t>
        </is>
      </c>
      <c r="J54" s="152" t="inlineStr">
        <is>
          <t>C2</t>
        </is>
      </c>
      <c r="K54" s="15" t="inlineStr">
        <is>
          <t>People Manager</t>
        </is>
      </c>
      <c r="L54" s="15" t="inlineStr">
        <is>
          <t>Same level</t>
        </is>
      </c>
      <c r="M54" s="15" t="n">
        <v>8.18</v>
      </c>
      <c r="N54" s="15" t="n">
        <v>8</v>
      </c>
      <c r="O54" s="15" t="n">
        <v>8</v>
      </c>
      <c r="P54" s="15" t="n">
        <v>8</v>
      </c>
      <c r="Q54" s="15" t="n">
        <v>8</v>
      </c>
      <c r="R54" s="15" t="n">
        <v>11.5</v>
      </c>
      <c r="S54" s="15" t="n">
        <v>8</v>
      </c>
      <c r="T54" s="216" t="inlineStr">
        <is>
          <t>The score decided the level</t>
        </is>
      </c>
      <c r="U54" s="219" t="inlineStr">
        <is>
          <t>Input needed</t>
        </is>
      </c>
      <c r="V54" s="15" t="inlineStr">
        <is>
          <t>Low</t>
        </is>
      </c>
    </row>
    <row r="55">
      <c r="A55" s="15" t="inlineStr">
        <is>
          <t>IRIS1690</t>
        </is>
      </c>
      <c r="B55" s="216" t="inlineStr">
        <is>
          <t>Sharanagouda Patil</t>
        </is>
      </c>
      <c r="C55" s="216" t="inlineStr">
        <is>
          <t>iFile</t>
        </is>
      </c>
      <c r="D55" s="216" t="inlineStr">
        <is>
          <t>Technology</t>
        </is>
      </c>
      <c r="E55" s="216" t="inlineStr">
        <is>
          <t>Engineering &amp; Architecture</t>
        </is>
      </c>
      <c r="F55" s="216" t="inlineStr">
        <is>
          <t>Solution &amp; Technical Architecture</t>
        </is>
      </c>
      <c r="G55" s="216" t="inlineStr">
        <is>
          <t>Technical Architect</t>
        </is>
      </c>
      <c r="H55" s="216" t="inlineStr">
        <is>
          <t>Technical Architect</t>
        </is>
      </c>
      <c r="I55" s="15" t="inlineStr">
        <is>
          <t>L3</t>
        </is>
      </c>
      <c r="J55" s="152" t="inlineStr">
        <is>
          <t>C1</t>
        </is>
      </c>
      <c r="K55" s="15" t="inlineStr">
        <is>
          <t>IC</t>
        </is>
      </c>
      <c r="L55" s="217" t="inlineStr">
        <is>
          <t>Up</t>
        </is>
      </c>
      <c r="M55" s="15" t="n">
        <v>6.6</v>
      </c>
      <c r="N55" s="15" t="n">
        <v>6.5</v>
      </c>
      <c r="O55" s="15" t="n">
        <v>6.5</v>
      </c>
      <c r="P55" s="15" t="n">
        <v>6</v>
      </c>
      <c r="Q55" s="15" t="n">
        <v>5.5</v>
      </c>
      <c r="R55" s="15" t="n">
        <v>10</v>
      </c>
      <c r="S55" s="15" t="n">
        <v>6.5</v>
      </c>
      <c r="T55" s="216" t="inlineStr">
        <is>
          <t>The score decided the level</t>
        </is>
      </c>
      <c r="U55" s="216" t="inlineStr">
        <is>
          <t>—</t>
        </is>
      </c>
      <c r="V55" s="15" t="inlineStr">
        <is>
          <t>Medium</t>
        </is>
      </c>
    </row>
    <row r="56">
      <c r="A56" s="15" t="inlineStr">
        <is>
          <t>IRIS0211</t>
        </is>
      </c>
      <c r="B56" s="216" t="inlineStr">
        <is>
          <t>Brij Kishor Singh</t>
        </is>
      </c>
      <c r="C56" s="216" t="inlineStr">
        <is>
          <t>iFile</t>
        </is>
      </c>
      <c r="D56" s="216" t="inlineStr">
        <is>
          <t>Technology</t>
        </is>
      </c>
      <c r="E56" s="216" t="inlineStr">
        <is>
          <t>Engineering &amp; Architecture</t>
        </is>
      </c>
      <c r="F56" s="216" t="inlineStr">
        <is>
          <t>Solution &amp; Technical Architecture</t>
        </is>
      </c>
      <c r="G56" s="216" t="inlineStr">
        <is>
          <t>Technical Architect</t>
        </is>
      </c>
      <c r="H56" s="216" t="inlineStr">
        <is>
          <t>Practice Lead – Solution &amp; Technical Architecture · Player-Coach</t>
        </is>
      </c>
      <c r="I56" s="15" t="inlineStr">
        <is>
          <t>L3</t>
        </is>
      </c>
      <c r="J56" s="185" t="inlineStr">
        <is>
          <t>B+</t>
        </is>
      </c>
      <c r="K56" s="15" t="inlineStr">
        <is>
          <t>Player-Coach</t>
        </is>
      </c>
      <c r="L56" s="217" t="inlineStr">
        <is>
          <t>Up</t>
        </is>
      </c>
      <c r="M56" s="15" t="n">
        <v>6.54</v>
      </c>
      <c r="N56" s="15" t="n">
        <v>6.5</v>
      </c>
      <c r="O56" s="15" t="n">
        <v>6</v>
      </c>
      <c r="P56" s="15" t="n">
        <v>6</v>
      </c>
      <c r="Q56" s="15" t="n">
        <v>5</v>
      </c>
      <c r="R56" s="15" t="n">
        <v>9.5</v>
      </c>
      <c r="S56" s="15" t="n">
        <v>6.5</v>
      </c>
      <c r="T56" s="216" t="inlineStr">
        <is>
          <r>
            <rPr>
              <rFont val="Calibri"/>
              <b val="1"/>
              <sz val="10"/>
            </rPr>
            <t>Rule:</t>
          </r>
          <r>
            <rPr>
              <rFont val="Calibri"/>
              <sz val="10"/>
            </rPr>
            <t xml:space="preserve"> R10 Player-Coach step, R6 top of band</t>
          </r>
        </is>
      </c>
      <c r="U56" s="219" t="inlineStr">
        <is>
          <t>Near a gate</t>
        </is>
      </c>
      <c r="V56" s="15" t="inlineStr">
        <is>
          <t>Medium</t>
        </is>
      </c>
    </row>
    <row r="57">
      <c r="A57" s="15" t="inlineStr">
        <is>
          <t>IRIS0217</t>
        </is>
      </c>
      <c r="B57" s="216" t="inlineStr">
        <is>
          <t>Hemant Trivedi</t>
        </is>
      </c>
      <c r="C57" s="216" t="inlineStr">
        <is>
          <t>iFile</t>
        </is>
      </c>
      <c r="D57" s="216" t="inlineStr">
        <is>
          <t>Technology</t>
        </is>
      </c>
      <c r="E57" s="216" t="inlineStr">
        <is>
          <t>Engineering &amp; Architecture</t>
        </is>
      </c>
      <c r="F57" s="216" t="inlineStr">
        <is>
          <t>Solution &amp; Technical Architecture</t>
        </is>
      </c>
      <c r="G57" s="216" t="inlineStr">
        <is>
          <t>Technical Architect</t>
        </is>
      </c>
      <c r="H57" s="216" t="inlineStr">
        <is>
          <t>Practice Lead – Solution &amp; Technical Architecture · Player-Coach</t>
        </is>
      </c>
      <c r="I57" s="15" t="inlineStr">
        <is>
          <t>L3</t>
        </is>
      </c>
      <c r="J57" s="185" t="inlineStr">
        <is>
          <t>B+</t>
        </is>
      </c>
      <c r="K57" s="15" t="inlineStr">
        <is>
          <t>Player-Coach</t>
        </is>
      </c>
      <c r="L57" s="217" t="inlineStr">
        <is>
          <t>Up</t>
        </is>
      </c>
      <c r="M57" s="15" t="n">
        <v>6.58</v>
      </c>
      <c r="N57" s="15" t="n">
        <v>6.5</v>
      </c>
      <c r="O57" s="15" t="n">
        <v>6.5</v>
      </c>
      <c r="P57" s="15" t="n">
        <v>5</v>
      </c>
      <c r="Q57" s="15" t="n">
        <v>5.5</v>
      </c>
      <c r="R57" s="15" t="n">
        <v>9.5</v>
      </c>
      <c r="S57" s="15" t="n">
        <v>6</v>
      </c>
      <c r="T57" s="216" t="inlineStr">
        <is>
          <r>
            <rPr>
              <rFont val="Calibri"/>
              <b val="1"/>
              <sz val="10"/>
            </rPr>
            <t>Rule:</t>
          </r>
          <r>
            <rPr>
              <rFont val="Calibri"/>
              <sz val="10"/>
            </rPr>
            <t xml:space="preserve"> R10 Player-Coach step, R6 top of band</t>
          </r>
        </is>
      </c>
      <c r="U57" s="219" t="inlineStr">
        <is>
          <t>Near a gate</t>
        </is>
      </c>
      <c r="V57" s="15" t="inlineStr">
        <is>
          <t>Medium</t>
        </is>
      </c>
    </row>
    <row r="58">
      <c r="A58" s="15" t="inlineStr">
        <is>
          <t>IRIS1712</t>
        </is>
      </c>
      <c r="B58" s="216" t="inlineStr">
        <is>
          <t>Izharuddin Shaikh</t>
        </is>
      </c>
      <c r="C58" s="216" t="inlineStr">
        <is>
          <t>iFile</t>
        </is>
      </c>
      <c r="D58" s="216" t="inlineStr">
        <is>
          <t>Technology</t>
        </is>
      </c>
      <c r="E58" s="216" t="inlineStr">
        <is>
          <t>Project &amp; Program Management</t>
        </is>
      </c>
      <c r="F58" s="216" t="inlineStr">
        <is>
          <t>Project &amp; Program Delivery</t>
        </is>
      </c>
      <c r="G58" s="216" t="inlineStr">
        <is>
          <t>Program Manager</t>
        </is>
      </c>
      <c r="H58" s="216" t="inlineStr">
        <is>
          <t>Practice Lead – Project &amp; Program Delivery · Player-Coach</t>
        </is>
      </c>
      <c r="I58" s="15" t="inlineStr">
        <is>
          <t>L5</t>
        </is>
      </c>
      <c r="J58" s="185" t="inlineStr">
        <is>
          <t>B+</t>
        </is>
      </c>
      <c r="K58" s="15" t="inlineStr">
        <is>
          <t>Player-Coach</t>
        </is>
      </c>
      <c r="L58" s="217" t="inlineStr">
        <is>
          <t>Up</t>
        </is>
      </c>
      <c r="M58" s="15" t="n">
        <v>6.22</v>
      </c>
      <c r="N58" s="15" t="n">
        <v>5.5</v>
      </c>
      <c r="O58" s="15" t="n">
        <v>5.5</v>
      </c>
      <c r="P58" s="15" t="n">
        <v>6.5</v>
      </c>
      <c r="Q58" s="15" t="n">
        <v>6.5</v>
      </c>
      <c r="R58" s="15" t="n">
        <v>10</v>
      </c>
      <c r="S58" s="15" t="n">
        <v>7</v>
      </c>
      <c r="T58" s="216" t="inlineStr">
        <is>
          <r>
            <rPr>
              <rFont val="Calibri"/>
              <b val="1"/>
              <sz val="10"/>
            </rPr>
            <t>Rule:</t>
          </r>
          <r>
            <rPr>
              <rFont val="Calibri"/>
              <sz val="10"/>
            </rPr>
            <t xml:space="preserve"> R10 Player-Coach step</t>
          </r>
        </is>
      </c>
      <c r="U58" s="219" t="inlineStr">
        <is>
          <t>Near a gate</t>
        </is>
      </c>
      <c r="V58" s="15" t="inlineStr">
        <is>
          <t>Medium</t>
        </is>
      </c>
    </row>
    <row r="59">
      <c r="A59" s="15" t="inlineStr">
        <is>
          <t>IRIS2133</t>
        </is>
      </c>
      <c r="B59" s="216" t="inlineStr">
        <is>
          <t>Pushpendra Singh</t>
        </is>
      </c>
      <c r="C59" s="216" t="inlineStr">
        <is>
          <t>iFile</t>
        </is>
      </c>
      <c r="D59" s="216" t="inlineStr">
        <is>
          <t>Technology</t>
        </is>
      </c>
      <c r="E59" s="216" t="inlineStr">
        <is>
          <t>Engineering &amp; Architecture</t>
        </is>
      </c>
      <c r="F59" s="216" t="inlineStr">
        <is>
          <t>Solution &amp; Technical Architecture</t>
        </is>
      </c>
      <c r="G59" s="216" t="inlineStr">
        <is>
          <t>Technical Architect</t>
        </is>
      </c>
      <c r="H59" s="216" t="inlineStr">
        <is>
          <t>Practice Lead – Solution &amp; Technical Architecture · Player-Coach</t>
        </is>
      </c>
      <c r="I59" s="15" t="inlineStr">
        <is>
          <t>L3</t>
        </is>
      </c>
      <c r="J59" s="185" t="inlineStr">
        <is>
          <t>B+</t>
        </is>
      </c>
      <c r="K59" s="15" t="inlineStr">
        <is>
          <t>Player-Coach</t>
        </is>
      </c>
      <c r="L59" s="217" t="inlineStr">
        <is>
          <t>Up</t>
        </is>
      </c>
      <c r="M59" s="15" t="n">
        <v>6.5</v>
      </c>
      <c r="N59" s="15" t="n">
        <v>6.5</v>
      </c>
      <c r="O59" s="15" t="n">
        <v>6.5</v>
      </c>
      <c r="P59" s="15" t="n">
        <v>5</v>
      </c>
      <c r="Q59" s="15" t="n">
        <v>5.5</v>
      </c>
      <c r="R59" s="15" t="n">
        <v>9</v>
      </c>
      <c r="S59" s="15" t="n">
        <v>5.5</v>
      </c>
      <c r="T59" s="216" t="inlineStr">
        <is>
          <r>
            <rPr>
              <rFont val="Calibri"/>
              <b val="1"/>
              <sz val="10"/>
            </rPr>
            <t>Rule:</t>
          </r>
          <r>
            <rPr>
              <rFont val="Calibri"/>
              <sz val="10"/>
            </rPr>
            <t xml:space="preserve"> R10 Player-Coach step, R6 top of band</t>
          </r>
        </is>
      </c>
      <c r="U59" s="219" t="inlineStr">
        <is>
          <t>Near a gate</t>
        </is>
      </c>
      <c r="V59" s="15" t="inlineStr">
        <is>
          <t>Medium</t>
        </is>
      </c>
    </row>
    <row r="60">
      <c r="A60" s="15" t="inlineStr">
        <is>
          <t>IRIS1689</t>
        </is>
      </c>
      <c r="B60" s="216" t="inlineStr">
        <is>
          <t>Suman Kumar</t>
        </is>
      </c>
      <c r="C60" s="216" t="inlineStr">
        <is>
          <t>iFile</t>
        </is>
      </c>
      <c r="D60" s="216" t="inlineStr">
        <is>
          <t>Technology</t>
        </is>
      </c>
      <c r="E60" s="216" t="inlineStr">
        <is>
          <t>Engineering &amp; Architecture</t>
        </is>
      </c>
      <c r="F60" s="216" t="inlineStr">
        <is>
          <t>Solution &amp; Technical Architecture</t>
        </is>
      </c>
      <c r="G60" s="216" t="inlineStr">
        <is>
          <t>Technical Architect</t>
        </is>
      </c>
      <c r="H60" s="216" t="inlineStr">
        <is>
          <t>Practice Lead – Solution &amp; Technical Architecture · Player-Coach</t>
        </is>
      </c>
      <c r="I60" s="15" t="inlineStr">
        <is>
          <t>L3</t>
        </is>
      </c>
      <c r="J60" s="185" t="inlineStr">
        <is>
          <t>B+</t>
        </is>
      </c>
      <c r="K60" s="15" t="inlineStr">
        <is>
          <t>Player-Coach</t>
        </is>
      </c>
      <c r="L60" s="217" t="inlineStr">
        <is>
          <t>Up</t>
        </is>
      </c>
      <c r="M60" s="15" t="n">
        <v>6.54</v>
      </c>
      <c r="N60" s="15" t="n">
        <v>6.5</v>
      </c>
      <c r="O60" s="15" t="n">
        <v>6</v>
      </c>
      <c r="P60" s="15" t="n">
        <v>6</v>
      </c>
      <c r="Q60" s="15" t="n">
        <v>5.5</v>
      </c>
      <c r="R60" s="15" t="n">
        <v>9</v>
      </c>
      <c r="S60" s="15" t="n">
        <v>6.5</v>
      </c>
      <c r="T60" s="216" t="inlineStr">
        <is>
          <r>
            <rPr>
              <rFont val="Calibri"/>
              <b val="1"/>
              <sz val="10"/>
            </rPr>
            <t>Rule:</t>
          </r>
          <r>
            <rPr>
              <rFont val="Calibri"/>
              <sz val="10"/>
            </rPr>
            <t xml:space="preserve"> R10 Player-Coach step, R6 top of band</t>
          </r>
        </is>
      </c>
      <c r="U60" s="219" t="inlineStr">
        <is>
          <t>Near a gate</t>
        </is>
      </c>
      <c r="V60" s="15" t="inlineStr">
        <is>
          <t>Medium</t>
        </is>
      </c>
    </row>
    <row r="61">
      <c r="A61" s="15" t="inlineStr">
        <is>
          <t>IRIS0103</t>
        </is>
      </c>
      <c r="B61" s="216" t="inlineStr">
        <is>
          <t>Alwina Shaikh</t>
        </is>
      </c>
      <c r="C61" s="216" t="inlineStr">
        <is>
          <t>iFile</t>
        </is>
      </c>
      <c r="D61" s="216" t="inlineStr">
        <is>
          <t>Technology</t>
        </is>
      </c>
      <c r="E61" s="216" t="inlineStr">
        <is>
          <t>Engineering &amp; Development</t>
        </is>
      </c>
      <c r="F61" s="216" t="inlineStr">
        <is>
          <t>Full-Stack Development</t>
        </is>
      </c>
      <c r="G61" s="216" t="inlineStr">
        <is>
          <t>Lead Software Engineer</t>
        </is>
      </c>
      <c r="H61" s="216" t="inlineStr">
        <is>
          <t>Lead Software Engineer – POD Lead</t>
        </is>
      </c>
      <c r="I61" s="15" t="inlineStr">
        <is>
          <t>L5</t>
        </is>
      </c>
      <c r="J61" s="150" t="inlineStr">
        <is>
          <t>B3</t>
        </is>
      </c>
      <c r="K61" s="15" t="inlineStr">
        <is>
          <t>POD Lead</t>
        </is>
      </c>
      <c r="L61" s="15" t="inlineStr">
        <is>
          <t>Same level</t>
        </is>
      </c>
      <c r="M61" s="15" t="n">
        <v>5.73</v>
      </c>
      <c r="N61" s="15" t="n">
        <v>5.5</v>
      </c>
      <c r="O61" s="15" t="n">
        <v>5.5</v>
      </c>
      <c r="P61" s="15" t="n">
        <v>4.5</v>
      </c>
      <c r="Q61" s="15" t="n">
        <v>4.5</v>
      </c>
      <c r="R61" s="15" t="n">
        <v>9.5</v>
      </c>
      <c r="S61" s="15" t="n">
        <v>4.5</v>
      </c>
      <c r="T61" s="216" t="inlineStr">
        <is>
          <t>The score decided the level</t>
        </is>
      </c>
      <c r="U61" s="216" t="inlineStr">
        <is>
          <t>—</t>
        </is>
      </c>
      <c r="V61" s="15" t="inlineStr">
        <is>
          <t>Medium</t>
        </is>
      </c>
    </row>
    <row r="62">
      <c r="A62" s="15" t="inlineStr">
        <is>
          <t>IRIS2082</t>
        </is>
      </c>
      <c r="B62" s="216" t="inlineStr">
        <is>
          <t>Giridhar Singh</t>
        </is>
      </c>
      <c r="C62" s="216" t="inlineStr">
        <is>
          <t>iFile</t>
        </is>
      </c>
      <c r="D62" s="216" t="inlineStr">
        <is>
          <t>Technology</t>
        </is>
      </c>
      <c r="E62" s="216" t="inlineStr">
        <is>
          <t>Engineering &amp; Architecture</t>
        </is>
      </c>
      <c r="F62" s="216" t="inlineStr">
        <is>
          <t>Solution &amp; Technical Architecture</t>
        </is>
      </c>
      <c r="G62" s="216" t="inlineStr">
        <is>
          <t>Technical Architect</t>
        </is>
      </c>
      <c r="H62" s="216" t="inlineStr">
        <is>
          <t>Technical Architect</t>
        </is>
      </c>
      <c r="I62" s="15" t="inlineStr">
        <is>
          <t>L3</t>
        </is>
      </c>
      <c r="J62" s="150" t="inlineStr">
        <is>
          <t>B3</t>
        </is>
      </c>
      <c r="K62" s="15" t="inlineStr">
        <is>
          <t>IC</t>
        </is>
      </c>
      <c r="L62" s="217" t="inlineStr">
        <is>
          <t>Up</t>
        </is>
      </c>
      <c r="M62" s="15" t="n">
        <v>6.57</v>
      </c>
      <c r="N62" s="15" t="n">
        <v>6.5</v>
      </c>
      <c r="O62" s="15" t="n">
        <v>6</v>
      </c>
      <c r="P62" s="15" t="n">
        <v>6</v>
      </c>
      <c r="Q62" s="15" t="n">
        <v>5</v>
      </c>
      <c r="R62" s="15" t="n">
        <v>9</v>
      </c>
      <c r="S62" s="15" t="n">
        <v>6.5</v>
      </c>
      <c r="T62" s="216" t="inlineStr">
        <is>
          <r>
            <rPr>
              <rFont val="Calibri"/>
              <b val="1"/>
              <sz val="10"/>
            </rPr>
            <t>Rule:</t>
          </r>
          <r>
            <rPr>
              <rFont val="Calibri"/>
              <sz val="10"/>
            </rPr>
            <t xml:space="preserve"> R6 top of band</t>
          </r>
        </is>
      </c>
      <c r="U62" s="219" t="inlineStr">
        <is>
          <t>Near a gate · Input needed</t>
        </is>
      </c>
      <c r="V62" s="15" t="inlineStr">
        <is>
          <t>Medium</t>
        </is>
      </c>
    </row>
    <row r="63">
      <c r="A63" s="15" t="inlineStr">
        <is>
          <t>IRIS2318</t>
        </is>
      </c>
      <c r="B63" s="216" t="inlineStr">
        <is>
          <t>Prathmesh Ramdas Sutar</t>
        </is>
      </c>
      <c r="C63" s="216" t="inlineStr">
        <is>
          <t>iFile</t>
        </is>
      </c>
      <c r="D63" s="216" t="inlineStr">
        <is>
          <t>Technology</t>
        </is>
      </c>
      <c r="E63" s="216" t="inlineStr">
        <is>
          <t>Engineering &amp; Development</t>
        </is>
      </c>
      <c r="F63" s="216" t="inlineStr">
        <is>
          <t>Backend Development</t>
        </is>
      </c>
      <c r="G63" s="216" t="inlineStr">
        <is>
          <t>Lead Software Engineer</t>
        </is>
      </c>
      <c r="H63" s="216" t="inlineStr">
        <is>
          <t>Lead Software Engineer</t>
        </is>
      </c>
      <c r="I63" s="15" t="inlineStr">
        <is>
          <t>L5</t>
        </is>
      </c>
      <c r="J63" s="150" t="inlineStr">
        <is>
          <t>B3</t>
        </is>
      </c>
      <c r="K63" s="15" t="inlineStr">
        <is>
          <t>IC</t>
        </is>
      </c>
      <c r="L63" s="15" t="inlineStr">
        <is>
          <t>Same level</t>
        </is>
      </c>
      <c r="M63" s="15" t="n">
        <v>5.72</v>
      </c>
      <c r="N63" s="15" t="n">
        <v>5.5</v>
      </c>
      <c r="O63" s="15" t="n">
        <v>5.5</v>
      </c>
      <c r="P63" s="15" t="n">
        <v>5.5</v>
      </c>
      <c r="Q63" s="15" t="n">
        <v>4.5</v>
      </c>
      <c r="R63" s="15" t="n">
        <v>7.5</v>
      </c>
      <c r="S63" s="15" t="n">
        <v>6.5</v>
      </c>
      <c r="T63" s="216" t="inlineStr">
        <is>
          <t>The score decided the level</t>
        </is>
      </c>
      <c r="U63" s="216" t="inlineStr">
        <is>
          <t>—</t>
        </is>
      </c>
      <c r="V63" s="15" t="inlineStr">
        <is>
          <t>Medium</t>
        </is>
      </c>
    </row>
    <row r="64">
      <c r="A64" s="15" t="inlineStr">
        <is>
          <t>IRIS0320</t>
        </is>
      </c>
      <c r="B64" s="216" t="inlineStr">
        <is>
          <t>Ravikant Karmoju</t>
        </is>
      </c>
      <c r="C64" s="216" t="inlineStr">
        <is>
          <t>iFile</t>
        </is>
      </c>
      <c r="D64" s="216" t="inlineStr">
        <is>
          <t>Technology</t>
        </is>
      </c>
      <c r="E64" s="216" t="inlineStr">
        <is>
          <t>Engineering &amp; Development</t>
        </is>
      </c>
      <c r="F64" s="216" t="inlineStr">
        <is>
          <t>Backend Development</t>
        </is>
      </c>
      <c r="G64" s="216" t="inlineStr">
        <is>
          <t>Lead Software Engineer</t>
        </is>
      </c>
      <c r="H64" s="216" t="inlineStr">
        <is>
          <t>Lead Software Engineer – POD Lead</t>
        </is>
      </c>
      <c r="I64" s="15" t="inlineStr">
        <is>
          <t>L5</t>
        </is>
      </c>
      <c r="J64" s="150" t="inlineStr">
        <is>
          <t>B3</t>
        </is>
      </c>
      <c r="K64" s="15" t="inlineStr">
        <is>
          <t>POD Lead</t>
        </is>
      </c>
      <c r="L64" s="15" t="inlineStr">
        <is>
          <t>Same level</t>
        </is>
      </c>
      <c r="M64" s="15" t="n">
        <v>5.77</v>
      </c>
      <c r="N64" s="15" t="n">
        <v>5.5</v>
      </c>
      <c r="O64" s="15" t="n">
        <v>5.5</v>
      </c>
      <c r="P64" s="15" t="n">
        <v>4.5</v>
      </c>
      <c r="Q64" s="15" t="n">
        <v>4.5</v>
      </c>
      <c r="R64" s="15" t="n">
        <v>9.5</v>
      </c>
      <c r="S64" s="15" t="n">
        <v>5</v>
      </c>
      <c r="T64" s="216" t="inlineStr">
        <is>
          <t>The score decided the level</t>
        </is>
      </c>
      <c r="U64" s="216" t="inlineStr">
        <is>
          <t>—</t>
        </is>
      </c>
      <c r="V64" s="15" t="inlineStr">
        <is>
          <t>Medium</t>
        </is>
      </c>
    </row>
    <row r="65">
      <c r="A65" s="15" t="inlineStr">
        <is>
          <t>IRIS2215</t>
        </is>
      </c>
      <c r="B65" s="216" t="inlineStr">
        <is>
          <t>Shiveshdhar Dubey</t>
        </is>
      </c>
      <c r="C65" s="216" t="inlineStr">
        <is>
          <t>iFile</t>
        </is>
      </c>
      <c r="D65" s="216" t="inlineStr">
        <is>
          <t>Technology</t>
        </is>
      </c>
      <c r="E65" s="216" t="inlineStr">
        <is>
          <t>Engineering &amp; Architecture</t>
        </is>
      </c>
      <c r="F65" s="216" t="inlineStr">
        <is>
          <t>Solution &amp; Technical Architecture</t>
        </is>
      </c>
      <c r="G65" s="216" t="inlineStr">
        <is>
          <t>Principal Software Engineer</t>
        </is>
      </c>
      <c r="H65" s="216" t="inlineStr">
        <is>
          <t>Associate Technical Architect – POD Lead</t>
        </is>
      </c>
      <c r="I65" s="15" t="inlineStr">
        <is>
          <t>L6</t>
        </is>
      </c>
      <c r="J65" s="150" t="inlineStr">
        <is>
          <t>B3</t>
        </is>
      </c>
      <c r="K65" s="15" t="inlineStr">
        <is>
          <t>POD Lead</t>
        </is>
      </c>
      <c r="L65" s="218" t="inlineStr">
        <is>
          <t>Down</t>
        </is>
      </c>
      <c r="M65" s="15" t="n">
        <v>5.88</v>
      </c>
      <c r="N65" s="15" t="n">
        <v>6</v>
      </c>
      <c r="O65" s="15" t="n">
        <v>6</v>
      </c>
      <c r="P65" s="15" t="n">
        <v>5</v>
      </c>
      <c r="Q65" s="15" t="n">
        <v>5</v>
      </c>
      <c r="R65" s="15" t="n">
        <v>6.5</v>
      </c>
      <c r="S65" s="15" t="n">
        <v>5</v>
      </c>
      <c r="T65" s="216" t="inlineStr">
        <is>
          <t>The score decided the level</t>
        </is>
      </c>
      <c r="U65" s="219" t="inlineStr">
        <is>
          <t>Down — protected</t>
        </is>
      </c>
      <c r="V65" s="15" t="inlineStr">
        <is>
          <t>High</t>
        </is>
      </c>
    </row>
    <row r="66">
      <c r="A66" s="15" t="inlineStr">
        <is>
          <t>IRIS2497</t>
        </is>
      </c>
      <c r="B66" s="216" t="inlineStr">
        <is>
          <t>Tarun Kumar Mittal</t>
        </is>
      </c>
      <c r="C66" s="216" t="inlineStr">
        <is>
          <t>iFile</t>
        </is>
      </c>
      <c r="D66" s="216" t="inlineStr">
        <is>
          <t>Technology</t>
        </is>
      </c>
      <c r="E66" s="216" t="inlineStr">
        <is>
          <t>Project &amp; Program Management</t>
        </is>
      </c>
      <c r="F66" s="216" t="inlineStr">
        <is>
          <t>Project &amp; Program Delivery</t>
        </is>
      </c>
      <c r="G66" s="216" t="inlineStr">
        <is>
          <t>Senior Project Manager</t>
        </is>
      </c>
      <c r="H66" s="216" t="inlineStr">
        <is>
          <t>Program Manager</t>
        </is>
      </c>
      <c r="I66" s="15" t="inlineStr">
        <is>
          <t>L5</t>
        </is>
      </c>
      <c r="J66" s="150" t="inlineStr">
        <is>
          <t>B3</t>
        </is>
      </c>
      <c r="K66" s="15" t="inlineStr">
        <is>
          <t>IC</t>
        </is>
      </c>
      <c r="L66" s="217" t="inlineStr">
        <is>
          <t>Up</t>
        </is>
      </c>
      <c r="M66" s="15" t="n">
        <v>5.97</v>
      </c>
      <c r="N66" s="15" t="n">
        <v>5.5</v>
      </c>
      <c r="O66" s="15" t="n">
        <v>6</v>
      </c>
      <c r="P66" s="15" t="n">
        <v>5.5</v>
      </c>
      <c r="Q66" s="15" t="n">
        <v>4.5</v>
      </c>
      <c r="R66" s="15" t="n">
        <v>9.5</v>
      </c>
      <c r="S66" s="15" t="n">
        <v>6</v>
      </c>
      <c r="T66" s="216" t="inlineStr">
        <is>
          <t>The score decided the level</t>
        </is>
      </c>
      <c r="U66" s="219" t="inlineStr">
        <is>
          <t>Input needed</t>
        </is>
      </c>
      <c r="V66" s="15" t="inlineStr">
        <is>
          <t>Medium</t>
        </is>
      </c>
    </row>
    <row r="67">
      <c r="A67" s="15" t="inlineStr">
        <is>
          <t>IRIS1773</t>
        </is>
      </c>
      <c r="B67" s="216" t="inlineStr">
        <is>
          <t>Virendra Kumar Ray</t>
        </is>
      </c>
      <c r="C67" s="216" t="inlineStr">
        <is>
          <t>iFile</t>
        </is>
      </c>
      <c r="D67" s="216" t="inlineStr">
        <is>
          <t>Technology</t>
        </is>
      </c>
      <c r="E67" s="216" t="inlineStr">
        <is>
          <t>Engineering &amp; Architecture</t>
        </is>
      </c>
      <c r="F67" s="216" t="inlineStr">
        <is>
          <t>Solution &amp; Technical Architecture</t>
        </is>
      </c>
      <c r="G67" s="216" t="inlineStr">
        <is>
          <t>Technical Architect</t>
        </is>
      </c>
      <c r="H67" s="216" t="inlineStr">
        <is>
          <t>Associate Technical Architect</t>
        </is>
      </c>
      <c r="I67" s="15" t="inlineStr">
        <is>
          <t>Not mapped</t>
        </is>
      </c>
      <c r="J67" s="150" t="inlineStr">
        <is>
          <t>B3</t>
        </is>
      </c>
      <c r="K67" s="15" t="inlineStr">
        <is>
          <t>IC</t>
        </is>
      </c>
      <c r="L67" s="220" t="inlineStr">
        <is>
          <t>Newly mapped</t>
        </is>
      </c>
      <c r="M67" s="15" t="n">
        <v>6.3</v>
      </c>
      <c r="N67" s="15" t="n">
        <v>6</v>
      </c>
      <c r="O67" s="15" t="n">
        <v>6</v>
      </c>
      <c r="P67" s="15" t="n">
        <v>6</v>
      </c>
      <c r="Q67" s="15" t="n">
        <v>5</v>
      </c>
      <c r="R67" s="15" t="n">
        <v>9.5</v>
      </c>
      <c r="S67" s="15" t="n">
        <v>6</v>
      </c>
      <c r="T67" s="216" t="inlineStr">
        <is>
          <t>The score decided the level</t>
        </is>
      </c>
      <c r="U67" s="219" t="inlineStr">
        <is>
          <t>Input needed</t>
        </is>
      </c>
      <c r="V67" s="15" t="inlineStr">
        <is>
          <t>Medium</t>
        </is>
      </c>
    </row>
    <row r="68">
      <c r="A68" s="15" t="inlineStr">
        <is>
          <t>IRIS1474</t>
        </is>
      </c>
      <c r="B68" s="216" t="inlineStr">
        <is>
          <t>Amruta Kadam</t>
        </is>
      </c>
      <c r="C68" s="216" t="inlineStr">
        <is>
          <t>iFile</t>
        </is>
      </c>
      <c r="D68" s="216" t="inlineStr">
        <is>
          <t>Technology</t>
        </is>
      </c>
      <c r="E68" s="216" t="inlineStr">
        <is>
          <t>Engineering &amp; Development</t>
        </is>
      </c>
      <c r="F68" s="216" t="inlineStr">
        <is>
          <t>Backend Development</t>
        </is>
      </c>
      <c r="G68" s="216" t="inlineStr">
        <is>
          <t>Tech Lead</t>
        </is>
      </c>
      <c r="H68" s="216" t="inlineStr">
        <is>
          <t>Engineering Manager</t>
        </is>
      </c>
      <c r="I68" s="15" t="inlineStr">
        <is>
          <t>L5</t>
        </is>
      </c>
      <c r="J68" s="150" t="inlineStr">
        <is>
          <t>B2</t>
        </is>
      </c>
      <c r="K68" s="15" t="inlineStr">
        <is>
          <t>People Manager</t>
        </is>
      </c>
      <c r="L68" s="218" t="inlineStr">
        <is>
          <t>Down</t>
        </is>
      </c>
      <c r="M68" s="15" t="n">
        <v>5.11</v>
      </c>
      <c r="N68" s="15" t="n">
        <v>5</v>
      </c>
      <c r="O68" s="15" t="n">
        <v>4.5</v>
      </c>
      <c r="P68" s="15" t="n">
        <v>5</v>
      </c>
      <c r="Q68" s="15" t="n">
        <v>5</v>
      </c>
      <c r="R68" s="15" t="n">
        <v>7</v>
      </c>
      <c r="S68" s="15" t="n">
        <v>5</v>
      </c>
      <c r="T68" s="216" t="inlineStr">
        <is>
          <t>The score decided the level</t>
        </is>
      </c>
      <c r="U68" s="219" t="inlineStr">
        <is>
          <t>Down — protected</t>
        </is>
      </c>
      <c r="V68" s="15" t="inlineStr">
        <is>
          <t>High</t>
        </is>
      </c>
    </row>
    <row r="69">
      <c r="A69" s="15" t="inlineStr">
        <is>
          <t>IRIS2019</t>
        </is>
      </c>
      <c r="B69" s="216" t="inlineStr">
        <is>
          <t>Anup Salve</t>
        </is>
      </c>
      <c r="C69" s="216" t="inlineStr">
        <is>
          <t>iFile</t>
        </is>
      </c>
      <c r="D69" s="216" t="inlineStr">
        <is>
          <t>Technology</t>
        </is>
      </c>
      <c r="E69" s="216" t="inlineStr">
        <is>
          <t>Engineering &amp; Development</t>
        </is>
      </c>
      <c r="F69" s="216" t="inlineStr">
        <is>
          <t>Full-Stack Development</t>
        </is>
      </c>
      <c r="G69" s="216" t="inlineStr">
        <is>
          <t>Lead Software Engineer</t>
        </is>
      </c>
      <c r="H69" s="216" t="inlineStr">
        <is>
          <t>Senior Technical Specialist – POD Lead</t>
        </is>
      </c>
      <c r="I69" s="15" t="inlineStr">
        <is>
          <t>L5</t>
        </is>
      </c>
      <c r="J69" s="150" t="inlineStr">
        <is>
          <t>B2</t>
        </is>
      </c>
      <c r="K69" s="15" t="inlineStr">
        <is>
          <t>POD Lead</t>
        </is>
      </c>
      <c r="L69" s="218" t="inlineStr">
        <is>
          <t>Down</t>
        </is>
      </c>
      <c r="M69" s="15" t="n">
        <v>5.12</v>
      </c>
      <c r="N69" s="15" t="n">
        <v>5</v>
      </c>
      <c r="O69" s="15" t="n">
        <v>5</v>
      </c>
      <c r="P69" s="15" t="n">
        <v>4.5</v>
      </c>
      <c r="Q69" s="15" t="n">
        <v>4.5</v>
      </c>
      <c r="R69" s="15" t="n">
        <v>7</v>
      </c>
      <c r="S69" s="15" t="n">
        <v>4.5</v>
      </c>
      <c r="T69" s="216" t="inlineStr">
        <is>
          <t>The score decided the level</t>
        </is>
      </c>
      <c r="U69" s="219" t="inlineStr">
        <is>
          <t>Down — protected</t>
        </is>
      </c>
      <c r="V69" s="15" t="inlineStr">
        <is>
          <t>High</t>
        </is>
      </c>
    </row>
    <row r="70">
      <c r="A70" s="15" t="inlineStr">
        <is>
          <t>IRIS1817</t>
        </is>
      </c>
      <c r="B70" s="216" t="inlineStr">
        <is>
          <t>Arpit Pagaria</t>
        </is>
      </c>
      <c r="C70" s="216" t="inlineStr">
        <is>
          <t>iFile</t>
        </is>
      </c>
      <c r="D70" s="216" t="inlineStr">
        <is>
          <t>Technology</t>
        </is>
      </c>
      <c r="E70" s="216" t="inlineStr">
        <is>
          <t>Engineering &amp; Development</t>
        </is>
      </c>
      <c r="F70" s="216" t="inlineStr">
        <is>
          <t>Backend Development</t>
        </is>
      </c>
      <c r="G70" s="216" t="inlineStr">
        <is>
          <t>Tech Lead</t>
        </is>
      </c>
      <c r="H70" s="216" t="inlineStr">
        <is>
          <t>Senior Technical Specialist – POD Lead</t>
        </is>
      </c>
      <c r="I70" s="15" t="inlineStr">
        <is>
          <t>L5</t>
        </is>
      </c>
      <c r="J70" s="150" t="inlineStr">
        <is>
          <t>B2</t>
        </is>
      </c>
      <c r="K70" s="15" t="inlineStr">
        <is>
          <t>POD Lead</t>
        </is>
      </c>
      <c r="L70" s="218" t="inlineStr">
        <is>
          <t>Down</t>
        </is>
      </c>
      <c r="M70" s="15" t="n">
        <v>4.77</v>
      </c>
      <c r="N70" s="15" t="n">
        <v>4.5</v>
      </c>
      <c r="O70" s="15" t="n">
        <v>4.5</v>
      </c>
      <c r="P70" s="15" t="n">
        <v>4</v>
      </c>
      <c r="Q70" s="15" t="n">
        <v>4</v>
      </c>
      <c r="R70" s="15" t="n">
        <v>8</v>
      </c>
      <c r="S70" s="15" t="n">
        <v>4</v>
      </c>
      <c r="T70" s="216" t="inlineStr">
        <is>
          <t>The score decided the level</t>
        </is>
      </c>
      <c r="U70" s="219" t="inlineStr">
        <is>
          <t>Down — protected</t>
        </is>
      </c>
      <c r="V70" s="15" t="inlineStr">
        <is>
          <t>Medium</t>
        </is>
      </c>
    </row>
    <row r="71">
      <c r="A71" s="15" t="inlineStr">
        <is>
          <t>IRIS0484</t>
        </is>
      </c>
      <c r="B71" s="216" t="inlineStr">
        <is>
          <t>Deepa Karmarkar</t>
        </is>
      </c>
      <c r="C71" s="216" t="inlineStr">
        <is>
          <t>iFile</t>
        </is>
      </c>
      <c r="D71" s="216" t="inlineStr">
        <is>
          <t>Technology</t>
        </is>
      </c>
      <c r="E71" s="216" t="inlineStr">
        <is>
          <t>Engineering &amp; Development</t>
        </is>
      </c>
      <c r="F71" s="216" t="inlineStr">
        <is>
          <t>Backend Development</t>
        </is>
      </c>
      <c r="G71" s="216" t="inlineStr">
        <is>
          <t>Lead Software Engineer</t>
        </is>
      </c>
      <c r="H71" s="216" t="inlineStr">
        <is>
          <t>Lead Software Engineer</t>
        </is>
      </c>
      <c r="I71" s="15" t="inlineStr">
        <is>
          <t>L5</t>
        </is>
      </c>
      <c r="J71" s="150" t="inlineStr">
        <is>
          <t>B2</t>
        </is>
      </c>
      <c r="K71" s="15" t="inlineStr">
        <is>
          <t>IC</t>
        </is>
      </c>
      <c r="L71" s="15" t="inlineStr">
        <is>
          <t>Same level</t>
        </is>
      </c>
      <c r="M71" s="15" t="n">
        <v>5.44</v>
      </c>
      <c r="N71" s="15" t="n">
        <v>5</v>
      </c>
      <c r="O71" s="15" t="n">
        <v>5</v>
      </c>
      <c r="P71" s="15" t="n">
        <v>5</v>
      </c>
      <c r="Q71" s="15" t="n">
        <v>4</v>
      </c>
      <c r="R71" s="15" t="n">
        <v>9.5</v>
      </c>
      <c r="S71" s="15" t="n">
        <v>5.5</v>
      </c>
      <c r="T71" s="216" t="inlineStr">
        <is>
          <t>The score decided the level</t>
        </is>
      </c>
      <c r="U71" s="216" t="inlineStr">
        <is>
          <t>—</t>
        </is>
      </c>
      <c r="V71" s="15" t="inlineStr">
        <is>
          <t>High</t>
        </is>
      </c>
    </row>
    <row r="72">
      <c r="A72" s="15" t="inlineStr">
        <is>
          <t>IRIS2296</t>
        </is>
      </c>
      <c r="B72" s="216" t="inlineStr">
        <is>
          <t>Deepa Vaman Shinde</t>
        </is>
      </c>
      <c r="C72" s="216" t="inlineStr">
        <is>
          <t>iFile</t>
        </is>
      </c>
      <c r="D72" s="216" t="inlineStr">
        <is>
          <t>Technology</t>
        </is>
      </c>
      <c r="E72" s="216" t="inlineStr">
        <is>
          <t>Project &amp; Program Management</t>
        </is>
      </c>
      <c r="F72" s="216" t="inlineStr">
        <is>
          <t>Project &amp; Program Delivery</t>
        </is>
      </c>
      <c r="G72" s="216" t="inlineStr">
        <is>
          <t>Project Manager</t>
        </is>
      </c>
      <c r="H72" s="216" t="inlineStr">
        <is>
          <t>Project Manager</t>
        </is>
      </c>
      <c r="I72" s="15" t="inlineStr">
        <is>
          <t>L5</t>
        </is>
      </c>
      <c r="J72" s="150" t="inlineStr">
        <is>
          <t>B2</t>
        </is>
      </c>
      <c r="K72" s="15" t="inlineStr">
        <is>
          <t>IC</t>
        </is>
      </c>
      <c r="L72" s="15" t="inlineStr">
        <is>
          <t>Same level</t>
        </is>
      </c>
      <c r="M72" s="15" t="n">
        <v>4.86</v>
      </c>
      <c r="N72" s="15" t="n">
        <v>4.5</v>
      </c>
      <c r="O72" s="15" t="n">
        <v>4.5</v>
      </c>
      <c r="P72" s="15" t="n">
        <v>5</v>
      </c>
      <c r="Q72" s="15" t="n">
        <v>3.5</v>
      </c>
      <c r="R72" s="15" t="n">
        <v>8</v>
      </c>
      <c r="S72" s="15" t="n">
        <v>5</v>
      </c>
      <c r="T72" s="216" t="inlineStr">
        <is>
          <t>The score decided the level</t>
        </is>
      </c>
      <c r="U72" s="216" t="inlineStr">
        <is>
          <t>—</t>
        </is>
      </c>
      <c r="V72" s="15" t="inlineStr">
        <is>
          <t>Medium</t>
        </is>
      </c>
    </row>
    <row r="73">
      <c r="A73" s="15" t="inlineStr">
        <is>
          <t>IRIS1476</t>
        </is>
      </c>
      <c r="B73" s="216" t="inlineStr">
        <is>
          <t>Himanshu Pawar</t>
        </is>
      </c>
      <c r="C73" s="216" t="inlineStr">
        <is>
          <t>iFile</t>
        </is>
      </c>
      <c r="D73" s="216" t="inlineStr">
        <is>
          <t>Technology</t>
        </is>
      </c>
      <c r="E73" s="216" t="inlineStr">
        <is>
          <t>Engineering &amp; Development</t>
        </is>
      </c>
      <c r="F73" s="216" t="inlineStr">
        <is>
          <t>Backend Development</t>
        </is>
      </c>
      <c r="G73" s="216" t="inlineStr">
        <is>
          <t>Lead Software Engineer</t>
        </is>
      </c>
      <c r="H73" s="216" t="inlineStr">
        <is>
          <t>Lead Software Engineer</t>
        </is>
      </c>
      <c r="I73" s="15" t="inlineStr">
        <is>
          <t>L5</t>
        </is>
      </c>
      <c r="J73" s="150" t="inlineStr">
        <is>
          <t>B2</t>
        </is>
      </c>
      <c r="K73" s="15" t="inlineStr">
        <is>
          <t>IC</t>
        </is>
      </c>
      <c r="L73" s="15" t="inlineStr">
        <is>
          <t>Same level</t>
        </is>
      </c>
      <c r="M73" s="15" t="n">
        <v>5.34</v>
      </c>
      <c r="N73" s="15" t="n">
        <v>5</v>
      </c>
      <c r="O73" s="15" t="n">
        <v>5</v>
      </c>
      <c r="P73" s="15" t="n">
        <v>5.5</v>
      </c>
      <c r="Q73" s="15" t="n">
        <v>4.5</v>
      </c>
      <c r="R73" s="15" t="n">
        <v>8</v>
      </c>
      <c r="S73" s="15" t="n">
        <v>5.5</v>
      </c>
      <c r="T73" s="216" t="inlineStr">
        <is>
          <t>The score decided the level</t>
        </is>
      </c>
      <c r="U73" s="219" t="inlineStr">
        <is>
          <t>Input needed</t>
        </is>
      </c>
      <c r="V73" s="15" t="inlineStr">
        <is>
          <t>Low</t>
        </is>
      </c>
    </row>
    <row r="74">
      <c r="A74" s="15" t="inlineStr">
        <is>
          <t>IRIS2366</t>
        </is>
      </c>
      <c r="B74" s="216" t="inlineStr">
        <is>
          <t>Jailesh Bhadra</t>
        </is>
      </c>
      <c r="C74" s="216" t="inlineStr">
        <is>
          <t>iFile</t>
        </is>
      </c>
      <c r="D74" s="216" t="inlineStr">
        <is>
          <t>Technology</t>
        </is>
      </c>
      <c r="E74" s="216" t="inlineStr">
        <is>
          <t>Project &amp; Program Management</t>
        </is>
      </c>
      <c r="F74" s="216" t="inlineStr">
        <is>
          <t>Project &amp; Program Delivery</t>
        </is>
      </c>
      <c r="G74" s="216" t="inlineStr">
        <is>
          <t>Project Manager</t>
        </is>
      </c>
      <c r="H74" s="216" t="inlineStr">
        <is>
          <t>Project Manager</t>
        </is>
      </c>
      <c r="I74" s="15" t="inlineStr">
        <is>
          <t>L5</t>
        </is>
      </c>
      <c r="J74" s="150" t="inlineStr">
        <is>
          <t>B2</t>
        </is>
      </c>
      <c r="K74" s="15" t="inlineStr">
        <is>
          <t>People Manager</t>
        </is>
      </c>
      <c r="L74" s="15" t="inlineStr">
        <is>
          <t>Same level</t>
        </is>
      </c>
      <c r="M74" s="15" t="n">
        <v>5.09</v>
      </c>
      <c r="N74" s="15" t="n">
        <v>4.5</v>
      </c>
      <c r="O74" s="15" t="n">
        <v>4.5</v>
      </c>
      <c r="P74" s="15" t="n">
        <v>5.5</v>
      </c>
      <c r="Q74" s="15" t="n">
        <v>5.5</v>
      </c>
      <c r="R74" s="15" t="n">
        <v>7</v>
      </c>
      <c r="S74" s="15" t="n">
        <v>6</v>
      </c>
      <c r="T74" s="216" t="inlineStr">
        <is>
          <t>The score decided the level</t>
        </is>
      </c>
      <c r="U74" s="216" t="inlineStr">
        <is>
          <t>—</t>
        </is>
      </c>
      <c r="V74" s="15" t="inlineStr">
        <is>
          <t>Medium</t>
        </is>
      </c>
    </row>
    <row r="75">
      <c r="A75" s="15" t="inlineStr">
        <is>
          <t>IRIS2118</t>
        </is>
      </c>
      <c r="B75" s="216" t="inlineStr">
        <is>
          <t>Kimaya Mundlye</t>
        </is>
      </c>
      <c r="C75" s="216" t="inlineStr">
        <is>
          <t>iFile</t>
        </is>
      </c>
      <c r="D75" s="216" t="inlineStr">
        <is>
          <t>Technology</t>
        </is>
      </c>
      <c r="E75" s="216" t="inlineStr">
        <is>
          <t>Project &amp; Program Management</t>
        </is>
      </c>
      <c r="F75" s="216" t="inlineStr">
        <is>
          <t>Project &amp; Program Delivery</t>
        </is>
      </c>
      <c r="G75" s="216" t="inlineStr">
        <is>
          <t>Project Lead</t>
        </is>
      </c>
      <c r="H75" s="216" t="inlineStr">
        <is>
          <t>Delivery Manager</t>
        </is>
      </c>
      <c r="I75" s="15" t="inlineStr">
        <is>
          <t>L5</t>
        </is>
      </c>
      <c r="J75" s="150" t="inlineStr">
        <is>
          <t>B2</t>
        </is>
      </c>
      <c r="K75" s="15" t="inlineStr">
        <is>
          <t>People Manager</t>
        </is>
      </c>
      <c r="L75" s="15" t="inlineStr">
        <is>
          <t>Same level</t>
        </is>
      </c>
      <c r="M75" s="15" t="n">
        <v>5.13</v>
      </c>
      <c r="N75" s="15" t="n">
        <v>4</v>
      </c>
      <c r="O75" s="15" t="n">
        <v>5</v>
      </c>
      <c r="P75" s="15" t="n">
        <v>5.5</v>
      </c>
      <c r="Q75" s="15" t="n">
        <v>5.5</v>
      </c>
      <c r="R75" s="15" t="n">
        <v>9</v>
      </c>
      <c r="S75" s="15" t="n">
        <v>5.5</v>
      </c>
      <c r="T75" s="216" t="inlineStr">
        <is>
          <t>The score decided the level</t>
        </is>
      </c>
      <c r="U75" s="219" t="inlineStr">
        <is>
          <t>Input needed</t>
        </is>
      </c>
      <c r="V75" s="15" t="inlineStr">
        <is>
          <t>Medium</t>
        </is>
      </c>
    </row>
    <row r="76">
      <c r="A76" s="15" t="inlineStr">
        <is>
          <t>IRIS2465</t>
        </is>
      </c>
      <c r="B76" s="216" t="inlineStr">
        <is>
          <t>Monisha Ubriani</t>
        </is>
      </c>
      <c r="C76" s="216" t="inlineStr">
        <is>
          <t>iFile</t>
        </is>
      </c>
      <c r="D76" s="216" t="inlineStr">
        <is>
          <t>Technology</t>
        </is>
      </c>
      <c r="E76" s="216" t="inlineStr">
        <is>
          <t>Engineering &amp; Development</t>
        </is>
      </c>
      <c r="F76" s="216" t="inlineStr">
        <is>
          <t>Backend Development</t>
        </is>
      </c>
      <c r="G76" s="216" t="inlineStr">
        <is>
          <t>Lead Software Engineer</t>
        </is>
      </c>
      <c r="H76" s="216" t="inlineStr">
        <is>
          <t>Senior Technical Specialist</t>
        </is>
      </c>
      <c r="I76" s="15" t="inlineStr">
        <is>
          <t>L5</t>
        </is>
      </c>
      <c r="J76" s="150" t="inlineStr">
        <is>
          <t>B2</t>
        </is>
      </c>
      <c r="K76" s="15" t="inlineStr">
        <is>
          <t>IC</t>
        </is>
      </c>
      <c r="L76" s="218" t="inlineStr">
        <is>
          <t>Down</t>
        </is>
      </c>
      <c r="M76" s="15" t="n">
        <v>5.19</v>
      </c>
      <c r="N76" s="15" t="n">
        <v>5</v>
      </c>
      <c r="O76" s="15" t="n">
        <v>5</v>
      </c>
      <c r="P76" s="15" t="n">
        <v>5</v>
      </c>
      <c r="Q76" s="15" t="n">
        <v>4</v>
      </c>
      <c r="R76" s="15" t="n">
        <v>7</v>
      </c>
      <c r="S76" s="15" t="n">
        <v>5.5</v>
      </c>
      <c r="T76" s="216" t="inlineStr">
        <is>
          <t>The score decided the level</t>
        </is>
      </c>
      <c r="U76" s="219" t="inlineStr">
        <is>
          <t>Down — protected</t>
        </is>
      </c>
      <c r="V76" s="15" t="inlineStr">
        <is>
          <t>High</t>
        </is>
      </c>
    </row>
    <row r="77">
      <c r="A77" s="15" t="inlineStr">
        <is>
          <t>IRIS0846</t>
        </is>
      </c>
      <c r="B77" s="216" t="inlineStr">
        <is>
          <t>Nikhil Nalawade</t>
        </is>
      </c>
      <c r="C77" s="216" t="inlineStr">
        <is>
          <t>iFile</t>
        </is>
      </c>
      <c r="D77" s="216" t="inlineStr">
        <is>
          <t>Technology</t>
        </is>
      </c>
      <c r="E77" s="216" t="inlineStr">
        <is>
          <t>Project &amp; Program Management</t>
        </is>
      </c>
      <c r="F77" s="216" t="inlineStr">
        <is>
          <t>Project &amp; Program Delivery</t>
        </is>
      </c>
      <c r="G77" s="216" t="inlineStr">
        <is>
          <t>Project Manager</t>
        </is>
      </c>
      <c r="H77" s="216" t="inlineStr">
        <is>
          <t>Delivery Manager</t>
        </is>
      </c>
      <c r="I77" s="15" t="inlineStr">
        <is>
          <t>L5</t>
        </is>
      </c>
      <c r="J77" s="150" t="inlineStr">
        <is>
          <t>B2</t>
        </is>
      </c>
      <c r="K77" s="15" t="inlineStr">
        <is>
          <t>People Manager</t>
        </is>
      </c>
      <c r="L77" s="217" t="inlineStr">
        <is>
          <t>Up</t>
        </is>
      </c>
      <c r="M77" s="15" t="n">
        <v>5.34</v>
      </c>
      <c r="N77" s="15" t="n">
        <v>5</v>
      </c>
      <c r="O77" s="15" t="n">
        <v>5</v>
      </c>
      <c r="P77" s="15" t="n">
        <v>5</v>
      </c>
      <c r="Q77" s="15" t="n">
        <v>5</v>
      </c>
      <c r="R77" s="15" t="n">
        <v>8</v>
      </c>
      <c r="S77" s="15" t="n">
        <v>5.5</v>
      </c>
      <c r="T77" s="216" t="inlineStr">
        <is>
          <t>The score decided the level</t>
        </is>
      </c>
      <c r="U77" s="216" t="inlineStr">
        <is>
          <t>—</t>
        </is>
      </c>
      <c r="V77" s="15" t="inlineStr">
        <is>
          <t>Medium</t>
        </is>
      </c>
    </row>
    <row r="78">
      <c r="A78" s="15" t="inlineStr">
        <is>
          <t>IRIS2521</t>
        </is>
      </c>
      <c r="B78" s="216" t="inlineStr">
        <is>
          <t>Prasad Gavhane</t>
        </is>
      </c>
      <c r="C78" s="216" t="inlineStr">
        <is>
          <t>iFile</t>
        </is>
      </c>
      <c r="D78" s="216" t="inlineStr">
        <is>
          <t>Technology</t>
        </is>
      </c>
      <c r="E78" s="216" t="inlineStr">
        <is>
          <t>Engineering &amp; Development</t>
        </is>
      </c>
      <c r="F78" s="216" t="inlineStr">
        <is>
          <t>Backend Development</t>
        </is>
      </c>
      <c r="G78" s="216" t="inlineStr">
        <is>
          <t>Lead Software Engineer</t>
        </is>
      </c>
      <c r="H78" s="216" t="inlineStr">
        <is>
          <t>Lead Software Engineer</t>
        </is>
      </c>
      <c r="I78" s="15" t="inlineStr">
        <is>
          <t>L5</t>
        </is>
      </c>
      <c r="J78" s="150" t="inlineStr">
        <is>
          <t>B2</t>
        </is>
      </c>
      <c r="K78" s="15" t="inlineStr">
        <is>
          <t>IC</t>
        </is>
      </c>
      <c r="L78" s="15" t="inlineStr">
        <is>
          <t>Same level</t>
        </is>
      </c>
      <c r="M78" s="15" t="n">
        <v>5.36</v>
      </c>
      <c r="N78" s="15" t="n">
        <v>5</v>
      </c>
      <c r="O78" s="15" t="n">
        <v>5.5</v>
      </c>
      <c r="P78" s="15" t="n">
        <v>5.5</v>
      </c>
      <c r="Q78" s="15" t="n">
        <v>4.5</v>
      </c>
      <c r="R78" s="15" t="n">
        <v>7</v>
      </c>
      <c r="S78" s="15" t="n">
        <v>6</v>
      </c>
      <c r="T78" s="216" t="inlineStr">
        <is>
          <t>The score decided the level</t>
        </is>
      </c>
      <c r="U78" s="219" t="inlineStr">
        <is>
          <t>Input needed</t>
        </is>
      </c>
      <c r="V78" s="15" t="inlineStr">
        <is>
          <t>Medium</t>
        </is>
      </c>
    </row>
    <row r="79">
      <c r="A79" s="15" t="inlineStr">
        <is>
          <t>IRIS1804</t>
        </is>
      </c>
      <c r="B79" s="216" t="inlineStr">
        <is>
          <t>Sagar Jadhav</t>
        </is>
      </c>
      <c r="C79" s="216" t="inlineStr">
        <is>
          <t>iFile</t>
        </is>
      </c>
      <c r="D79" s="216" t="inlineStr">
        <is>
          <t>Technology</t>
        </is>
      </c>
      <c r="E79" s="216" t="inlineStr">
        <is>
          <t>Engineering &amp; Development</t>
        </is>
      </c>
      <c r="F79" s="216" t="inlineStr">
        <is>
          <t>Full-Stack Development</t>
        </is>
      </c>
      <c r="G79" s="216" t="inlineStr">
        <is>
          <t>Lead Software Engineer</t>
        </is>
      </c>
      <c r="H79" s="216" t="inlineStr">
        <is>
          <t>Engineering Manager</t>
        </is>
      </c>
      <c r="I79" s="15" t="inlineStr">
        <is>
          <t>L5</t>
        </is>
      </c>
      <c r="J79" s="150" t="inlineStr">
        <is>
          <t>B2</t>
        </is>
      </c>
      <c r="K79" s="15" t="inlineStr">
        <is>
          <t>People Manager</t>
        </is>
      </c>
      <c r="L79" s="218" t="inlineStr">
        <is>
          <t>Down</t>
        </is>
      </c>
      <c r="M79" s="15" t="n">
        <v>5.14</v>
      </c>
      <c r="N79" s="15" t="n">
        <v>5</v>
      </c>
      <c r="O79" s="15" t="n">
        <v>5</v>
      </c>
      <c r="P79" s="15" t="n">
        <v>4.5</v>
      </c>
      <c r="Q79" s="15" t="n">
        <v>4.5</v>
      </c>
      <c r="R79" s="15" t="n">
        <v>7.5</v>
      </c>
      <c r="S79" s="15" t="n">
        <v>5</v>
      </c>
      <c r="T79" s="216" t="inlineStr">
        <is>
          <t>The score decided the level</t>
        </is>
      </c>
      <c r="U79" s="219" t="inlineStr">
        <is>
          <t>Down — protected</t>
        </is>
      </c>
      <c r="V79" s="15" t="inlineStr">
        <is>
          <t>Low</t>
        </is>
      </c>
    </row>
    <row r="80">
      <c r="A80" s="15" t="inlineStr">
        <is>
          <t>IRIS0929</t>
        </is>
      </c>
      <c r="B80" s="216" t="inlineStr">
        <is>
          <t>Sandeep Dwivedi</t>
        </is>
      </c>
      <c r="C80" s="216" t="inlineStr">
        <is>
          <t>iFile</t>
        </is>
      </c>
      <c r="D80" s="216" t="inlineStr">
        <is>
          <t>Technology</t>
        </is>
      </c>
      <c r="E80" s="216" t="inlineStr">
        <is>
          <t>Project &amp; Program Management</t>
        </is>
      </c>
      <c r="F80" s="216" t="inlineStr">
        <is>
          <t>Project &amp; Program Delivery</t>
        </is>
      </c>
      <c r="G80" s="216" t="inlineStr">
        <is>
          <t>Project Manager</t>
        </is>
      </c>
      <c r="H80" s="216" t="inlineStr">
        <is>
          <t>Delivery Manager</t>
        </is>
      </c>
      <c r="I80" s="15" t="inlineStr">
        <is>
          <t>L5</t>
        </is>
      </c>
      <c r="J80" s="150" t="inlineStr">
        <is>
          <t>B2</t>
        </is>
      </c>
      <c r="K80" s="15" t="inlineStr">
        <is>
          <t>People Manager</t>
        </is>
      </c>
      <c r="L80" s="217" t="inlineStr">
        <is>
          <t>Up</t>
        </is>
      </c>
      <c r="M80" s="15" t="n">
        <v>5.2</v>
      </c>
      <c r="N80" s="15" t="n">
        <v>4.5</v>
      </c>
      <c r="O80" s="15" t="n">
        <v>4.5</v>
      </c>
      <c r="P80" s="15" t="n">
        <v>5.5</v>
      </c>
      <c r="Q80" s="15" t="n">
        <v>5.5</v>
      </c>
      <c r="R80" s="15" t="n">
        <v>8</v>
      </c>
      <c r="S80" s="15" t="n">
        <v>6</v>
      </c>
      <c r="T80" s="216" t="inlineStr">
        <is>
          <t>The score decided the level</t>
        </is>
      </c>
      <c r="U80" s="216" t="inlineStr">
        <is>
          <t>—</t>
        </is>
      </c>
      <c r="V80" s="15" t="inlineStr">
        <is>
          <t>Medium</t>
        </is>
      </c>
    </row>
    <row r="81">
      <c r="A81" s="15" t="inlineStr">
        <is>
          <t>IRIS2176</t>
        </is>
      </c>
      <c r="B81" s="216" t="inlineStr">
        <is>
          <t>Saurabh Kadam</t>
        </is>
      </c>
      <c r="C81" s="216" t="inlineStr">
        <is>
          <t>iFile</t>
        </is>
      </c>
      <c r="D81" s="216" t="inlineStr">
        <is>
          <t>Technology</t>
        </is>
      </c>
      <c r="E81" s="216" t="inlineStr">
        <is>
          <t>Project &amp; Program Management</t>
        </is>
      </c>
      <c r="F81" s="216" t="inlineStr">
        <is>
          <t>Project &amp; Program Delivery</t>
        </is>
      </c>
      <c r="G81" s="216" t="inlineStr">
        <is>
          <t>Program Manager</t>
        </is>
      </c>
      <c r="H81" s="216" t="inlineStr">
        <is>
          <t>Project Manager</t>
        </is>
      </c>
      <c r="I81" s="15" t="inlineStr">
        <is>
          <t>L5</t>
        </is>
      </c>
      <c r="J81" s="150" t="inlineStr">
        <is>
          <t>B2</t>
        </is>
      </c>
      <c r="K81" s="15" t="inlineStr">
        <is>
          <t>People Manager</t>
        </is>
      </c>
      <c r="L81" s="15" t="inlineStr">
        <is>
          <t>Same level</t>
        </is>
      </c>
      <c r="M81" s="15" t="n">
        <v>5.62</v>
      </c>
      <c r="N81" s="15" t="n">
        <v>5.5</v>
      </c>
      <c r="O81" s="15" t="n">
        <v>5.5</v>
      </c>
      <c r="P81" s="15" t="n">
        <v>5</v>
      </c>
      <c r="Q81" s="15" t="n">
        <v>4.5</v>
      </c>
      <c r="R81" s="15" t="n">
        <v>8.5</v>
      </c>
      <c r="S81" s="15" t="n">
        <v>5.5</v>
      </c>
      <c r="T81" s="216" t="inlineStr">
        <is>
          <r>
            <rPr>
              <rFont val="Calibri"/>
              <b val="1"/>
              <sz val="10"/>
            </rPr>
            <t>Rule:</t>
          </r>
          <r>
            <rPr>
              <rFont val="Calibri"/>
              <sz val="10"/>
            </rPr>
            <t xml:space="preserve"> R5 structural gate</t>
          </r>
        </is>
      </c>
      <c r="U81" s="219" t="inlineStr">
        <is>
          <t>Input needed</t>
        </is>
      </c>
      <c r="V81" s="15" t="inlineStr">
        <is>
          <t>Medium</t>
        </is>
      </c>
    </row>
    <row r="82">
      <c r="A82" s="15" t="inlineStr">
        <is>
          <t>IRIS2127</t>
        </is>
      </c>
      <c r="B82" s="216" t="inlineStr">
        <is>
          <t>Yunus Patel</t>
        </is>
      </c>
      <c r="C82" s="216" t="inlineStr">
        <is>
          <t>iFile</t>
        </is>
      </c>
      <c r="D82" s="216" t="inlineStr">
        <is>
          <t>Technology</t>
        </is>
      </c>
      <c r="E82" s="216" t="inlineStr">
        <is>
          <t>Project &amp; Program Management</t>
        </is>
      </c>
      <c r="F82" s="216" t="inlineStr">
        <is>
          <t>Project &amp; Program Delivery</t>
        </is>
      </c>
      <c r="G82" s="216" t="inlineStr">
        <is>
          <t>Project Manager</t>
        </is>
      </c>
      <c r="H82" s="216" t="inlineStr">
        <is>
          <t>Delivery Manager</t>
        </is>
      </c>
      <c r="I82" s="15" t="inlineStr">
        <is>
          <t>L5</t>
        </is>
      </c>
      <c r="J82" s="150" t="inlineStr">
        <is>
          <t>B2</t>
        </is>
      </c>
      <c r="K82" s="15" t="inlineStr">
        <is>
          <t>People Manager</t>
        </is>
      </c>
      <c r="L82" s="217" t="inlineStr">
        <is>
          <t>Up</t>
        </is>
      </c>
      <c r="M82" s="15" t="n">
        <v>5.33</v>
      </c>
      <c r="N82" s="15" t="n">
        <v>4.5</v>
      </c>
      <c r="O82" s="15" t="n">
        <v>4.5</v>
      </c>
      <c r="P82" s="15" t="n">
        <v>5.5</v>
      </c>
      <c r="Q82" s="15" t="n">
        <v>5</v>
      </c>
      <c r="R82" s="15" t="n">
        <v>10.5</v>
      </c>
      <c r="S82" s="15" t="n">
        <v>5.5</v>
      </c>
      <c r="T82" s="216" t="inlineStr">
        <is>
          <t>The score decided the level</t>
        </is>
      </c>
      <c r="U82" s="216" t="inlineStr">
        <is>
          <t>—</t>
        </is>
      </c>
      <c r="V82" s="15" t="inlineStr">
        <is>
          <t>High</t>
        </is>
      </c>
    </row>
    <row r="83">
      <c r="A83" s="15" t="inlineStr">
        <is>
          <t>IRIS2363</t>
        </is>
      </c>
      <c r="B83" s="216" t="inlineStr">
        <is>
          <t>Aayushi Sharma</t>
        </is>
      </c>
      <c r="C83" s="216" t="inlineStr">
        <is>
          <t>iFile</t>
        </is>
      </c>
      <c r="D83" s="216" t="inlineStr">
        <is>
          <t>Technology</t>
        </is>
      </c>
      <c r="E83" s="216" t="inlineStr">
        <is>
          <t>Project &amp; Program Management</t>
        </is>
      </c>
      <c r="F83" s="216" t="inlineStr">
        <is>
          <t>Project &amp; Program Delivery</t>
        </is>
      </c>
      <c r="G83" s="216" t="inlineStr">
        <is>
          <t>Project Manager</t>
        </is>
      </c>
      <c r="H83" s="216" t="inlineStr">
        <is>
          <t>Associate Project Manager</t>
        </is>
      </c>
      <c r="I83" s="15" t="inlineStr">
        <is>
          <t>L5</t>
        </is>
      </c>
      <c r="J83" s="150" t="inlineStr">
        <is>
          <t>B1</t>
        </is>
      </c>
      <c r="K83" s="15" t="inlineStr">
        <is>
          <t>IC</t>
        </is>
      </c>
      <c r="L83" s="218" t="inlineStr">
        <is>
          <t>Down</t>
        </is>
      </c>
      <c r="M83" s="15" t="n">
        <v>4.33</v>
      </c>
      <c r="N83" s="15" t="n">
        <v>4.5</v>
      </c>
      <c r="O83" s="15" t="n">
        <v>4.5</v>
      </c>
      <c r="P83" s="15" t="n">
        <v>4.5</v>
      </c>
      <c r="Q83" s="15" t="n">
        <v>3</v>
      </c>
      <c r="R83" s="15" t="n">
        <v>3.5</v>
      </c>
      <c r="S83" s="15" t="n">
        <v>4.5</v>
      </c>
      <c r="T83" s="216" t="inlineStr">
        <is>
          <t>The score decided the level</t>
        </is>
      </c>
      <c r="U83" s="219" t="inlineStr">
        <is>
          <t>Down — protected</t>
        </is>
      </c>
      <c r="V83" s="15" t="inlineStr">
        <is>
          <t>High</t>
        </is>
      </c>
    </row>
    <row r="84">
      <c r="A84" s="15" t="inlineStr">
        <is>
          <t>IRIS2492</t>
        </is>
      </c>
      <c r="B84" s="216" t="inlineStr">
        <is>
          <t>Abhishek Hegde</t>
        </is>
      </c>
      <c r="C84" s="216" t="inlineStr">
        <is>
          <t>iFile</t>
        </is>
      </c>
      <c r="D84" s="216" t="inlineStr">
        <is>
          <t>Technology</t>
        </is>
      </c>
      <c r="E84" s="216" t="inlineStr">
        <is>
          <t>Business Analysis</t>
        </is>
      </c>
      <c r="F84" s="216" t="inlineStr">
        <is>
          <t>Business Analysis</t>
        </is>
      </c>
      <c r="G84" s="216" t="inlineStr">
        <is>
          <t>Senior Business Analyst</t>
        </is>
      </c>
      <c r="H84" s="216" t="inlineStr">
        <is>
          <t>Business Analysis Specialist</t>
        </is>
      </c>
      <c r="I84" s="15" t="inlineStr">
        <is>
          <t>L4</t>
        </is>
      </c>
      <c r="J84" s="150" t="inlineStr">
        <is>
          <t>B1</t>
        </is>
      </c>
      <c r="K84" s="15" t="inlineStr">
        <is>
          <t>IC</t>
        </is>
      </c>
      <c r="L84" s="217" t="inlineStr">
        <is>
          <t>Up</t>
        </is>
      </c>
      <c r="M84" s="15" t="n">
        <v>3.71</v>
      </c>
      <c r="N84" s="15" t="n">
        <v>3.5</v>
      </c>
      <c r="O84" s="15" t="n">
        <v>3.5</v>
      </c>
      <c r="P84" s="15" t="n">
        <v>3.5</v>
      </c>
      <c r="Q84" s="15" t="n">
        <v>3</v>
      </c>
      <c r="R84" s="15" t="n">
        <v>5.5</v>
      </c>
      <c r="S84" s="15" t="n">
        <v>4</v>
      </c>
      <c r="T84" s="216" t="inlineStr">
        <is>
          <t>The score decided the level</t>
        </is>
      </c>
      <c r="U84" s="216" t="inlineStr">
        <is>
          <t>—</t>
        </is>
      </c>
      <c r="V84" s="15" t="inlineStr">
        <is>
          <t>High</t>
        </is>
      </c>
    </row>
    <row r="85">
      <c r="A85" s="15" t="inlineStr">
        <is>
          <t>IRIS2083</t>
        </is>
      </c>
      <c r="B85" s="216" t="inlineStr">
        <is>
          <t>Anilkumar Aarumughan</t>
        </is>
      </c>
      <c r="C85" s="216" t="inlineStr">
        <is>
          <t>iFile</t>
        </is>
      </c>
      <c r="D85" s="216" t="inlineStr">
        <is>
          <t>Technology</t>
        </is>
      </c>
      <c r="E85" s="216" t="inlineStr">
        <is>
          <t>Engineering &amp; Development</t>
        </is>
      </c>
      <c r="F85" s="216" t="inlineStr">
        <is>
          <t>Full-Stack Development</t>
        </is>
      </c>
      <c r="G85" s="216" t="inlineStr">
        <is>
          <t>Senior Software Engineer</t>
        </is>
      </c>
      <c r="H85" s="216" t="inlineStr">
        <is>
          <t>Technical Specialist</t>
        </is>
      </c>
      <c r="I85" s="15" t="inlineStr">
        <is>
          <t>L4</t>
        </is>
      </c>
      <c r="J85" s="150" t="inlineStr">
        <is>
          <t>B1</t>
        </is>
      </c>
      <c r="K85" s="15" t="inlineStr">
        <is>
          <t>IC</t>
        </is>
      </c>
      <c r="L85" s="217" t="inlineStr">
        <is>
          <t>Up</t>
        </is>
      </c>
      <c r="M85" s="15" t="n">
        <v>3.5</v>
      </c>
      <c r="N85" s="15" t="n">
        <v>3</v>
      </c>
      <c r="O85" s="15" t="n">
        <v>3</v>
      </c>
      <c r="P85" s="15" t="n">
        <v>3</v>
      </c>
      <c r="Q85" s="15" t="n">
        <v>2</v>
      </c>
      <c r="R85" s="15" t="n">
        <v>8.5</v>
      </c>
      <c r="S85" s="15" t="n">
        <v>3</v>
      </c>
      <c r="T85" s="216" t="inlineStr">
        <is>
          <t>The score decided the level</t>
        </is>
      </c>
      <c r="U85" s="219" t="inlineStr">
        <is>
          <t>Close call</t>
        </is>
      </c>
      <c r="V85" s="15" t="inlineStr">
        <is>
          <t>Low</t>
        </is>
      </c>
    </row>
    <row r="86">
      <c r="A86" s="15" t="inlineStr">
        <is>
          <t>IRIS1647</t>
        </is>
      </c>
      <c r="B86" s="216" t="inlineStr">
        <is>
          <t>Bhavana Thakare</t>
        </is>
      </c>
      <c r="C86" s="216" t="inlineStr">
        <is>
          <t>iFile</t>
        </is>
      </c>
      <c r="D86" s="216" t="inlineStr">
        <is>
          <t>Technology</t>
        </is>
      </c>
      <c r="E86" s="216" t="inlineStr">
        <is>
          <t>Engineering &amp; Development</t>
        </is>
      </c>
      <c r="F86" s="216" t="inlineStr">
        <is>
          <t>Backend Development</t>
        </is>
      </c>
      <c r="G86" s="216" t="inlineStr">
        <is>
          <t>Tech Lead</t>
        </is>
      </c>
      <c r="H86" s="216" t="inlineStr">
        <is>
          <t>Senior Technical Specialist – POD Lead</t>
        </is>
      </c>
      <c r="I86" s="15" t="inlineStr">
        <is>
          <t>L5</t>
        </is>
      </c>
      <c r="J86" s="150" t="inlineStr">
        <is>
          <t>B1</t>
        </is>
      </c>
      <c r="K86" s="15" t="inlineStr">
        <is>
          <t>POD Lead</t>
        </is>
      </c>
      <c r="L86" s="218" t="inlineStr">
        <is>
          <t>Down</t>
        </is>
      </c>
      <c r="M86" s="15" t="n">
        <v>4.38</v>
      </c>
      <c r="N86" s="15" t="n">
        <v>4</v>
      </c>
      <c r="O86" s="15" t="n">
        <v>4</v>
      </c>
      <c r="P86" s="15" t="n">
        <v>4</v>
      </c>
      <c r="Q86" s="15" t="n">
        <v>3.5</v>
      </c>
      <c r="R86" s="15" t="n">
        <v>8</v>
      </c>
      <c r="S86" s="15" t="n">
        <v>4</v>
      </c>
      <c r="T86" s="216" t="inlineStr">
        <is>
          <t>The score decided the level</t>
        </is>
      </c>
      <c r="U86" s="219" t="inlineStr">
        <is>
          <t>Down — protected</t>
        </is>
      </c>
      <c r="V86" s="15" t="inlineStr">
        <is>
          <t>High</t>
        </is>
      </c>
    </row>
    <row r="87">
      <c r="A87" s="15" t="inlineStr">
        <is>
          <t>IRIS2017</t>
        </is>
      </c>
      <c r="B87" s="216" t="inlineStr">
        <is>
          <t>Jerigan Gracias</t>
        </is>
      </c>
      <c r="C87" s="216" t="inlineStr">
        <is>
          <t>iFile</t>
        </is>
      </c>
      <c r="D87" s="216" t="inlineStr">
        <is>
          <t>Technology</t>
        </is>
      </c>
      <c r="E87" s="216" t="inlineStr">
        <is>
          <t>Project &amp; Program Management</t>
        </is>
      </c>
      <c r="F87" s="216" t="inlineStr">
        <is>
          <t>Project &amp; Program Delivery</t>
        </is>
      </c>
      <c r="G87" s="216" t="inlineStr">
        <is>
          <t>Project Lead</t>
        </is>
      </c>
      <c r="H87" s="216" t="inlineStr">
        <is>
          <t>Associate Project Manager – POD Lead</t>
        </is>
      </c>
      <c r="I87" s="15" t="inlineStr">
        <is>
          <t>L5</t>
        </is>
      </c>
      <c r="J87" s="150" t="inlineStr">
        <is>
          <t>B1</t>
        </is>
      </c>
      <c r="K87" s="15" t="inlineStr">
        <is>
          <t>POD Lead</t>
        </is>
      </c>
      <c r="L87" s="218" t="inlineStr">
        <is>
          <t>Down</t>
        </is>
      </c>
      <c r="M87" s="15" t="n">
        <v>3.93</v>
      </c>
      <c r="N87" s="15" t="n">
        <v>4</v>
      </c>
      <c r="O87" s="15" t="n">
        <v>4</v>
      </c>
      <c r="P87" s="15" t="n">
        <v>4</v>
      </c>
      <c r="Q87" s="15" t="n">
        <v>3.5</v>
      </c>
      <c r="R87" s="15" t="n">
        <v>3.5</v>
      </c>
      <c r="S87" s="15" t="n">
        <v>4</v>
      </c>
      <c r="T87" s="216" t="inlineStr">
        <is>
          <t>The score decided the level</t>
        </is>
      </c>
      <c r="U87" s="219" t="inlineStr">
        <is>
          <t>Down — protected</t>
        </is>
      </c>
      <c r="V87" s="15" t="inlineStr">
        <is>
          <t>Low</t>
        </is>
      </c>
    </row>
    <row r="88">
      <c r="A88" s="15" t="inlineStr">
        <is>
          <t>IRIS1627</t>
        </is>
      </c>
      <c r="B88" s="216" t="inlineStr">
        <is>
          <t>Manish Chouhan</t>
        </is>
      </c>
      <c r="C88" s="216" t="inlineStr">
        <is>
          <t>iFile</t>
        </is>
      </c>
      <c r="D88" s="216" t="inlineStr">
        <is>
          <t>Technology</t>
        </is>
      </c>
      <c r="E88" s="216" t="inlineStr">
        <is>
          <t>Engineering &amp; Development</t>
        </is>
      </c>
      <c r="F88" s="216" t="inlineStr">
        <is>
          <t>Backend Development</t>
        </is>
      </c>
      <c r="G88" s="216" t="inlineStr">
        <is>
          <t>Senior Software Engineer</t>
        </is>
      </c>
      <c r="H88" s="216" t="inlineStr">
        <is>
          <t>Senior Technical Specialist – POD Lead</t>
        </is>
      </c>
      <c r="I88" s="15" t="inlineStr">
        <is>
          <t>L4</t>
        </is>
      </c>
      <c r="J88" s="150" t="inlineStr">
        <is>
          <t>B1</t>
        </is>
      </c>
      <c r="K88" s="15" t="inlineStr">
        <is>
          <t>POD Lead</t>
        </is>
      </c>
      <c r="L88" s="217" t="inlineStr">
        <is>
          <t>Up</t>
        </is>
      </c>
      <c r="M88" s="15" t="n">
        <v>4.27</v>
      </c>
      <c r="N88" s="15" t="n">
        <v>4</v>
      </c>
      <c r="O88" s="15" t="n">
        <v>3.5</v>
      </c>
      <c r="P88" s="15" t="n">
        <v>4</v>
      </c>
      <c r="Q88" s="15" t="n">
        <v>4</v>
      </c>
      <c r="R88" s="15" t="n">
        <v>7.5</v>
      </c>
      <c r="S88" s="15" t="n">
        <v>4</v>
      </c>
      <c r="T88" s="216" t="inlineStr">
        <is>
          <t>The score decided the level</t>
        </is>
      </c>
      <c r="U88" s="216" t="inlineStr">
        <is>
          <t>—</t>
        </is>
      </c>
      <c r="V88" s="15" t="inlineStr">
        <is>
          <t>Medium</t>
        </is>
      </c>
    </row>
    <row r="89">
      <c r="A89" s="15" t="inlineStr">
        <is>
          <t>IRIS1590</t>
        </is>
      </c>
      <c r="B89" s="216" t="inlineStr">
        <is>
          <t>Nivedita Wagh</t>
        </is>
      </c>
      <c r="C89" s="216" t="inlineStr">
        <is>
          <t>iFile</t>
        </is>
      </c>
      <c r="D89" s="216" t="inlineStr">
        <is>
          <t>Technology</t>
        </is>
      </c>
      <c r="E89" s="216" t="inlineStr">
        <is>
          <t>Project &amp; Program Management</t>
        </is>
      </c>
      <c r="F89" s="216" t="inlineStr">
        <is>
          <t>Project &amp; Program Delivery</t>
        </is>
      </c>
      <c r="G89" s="216" t="inlineStr">
        <is>
          <t>Project Lead</t>
        </is>
      </c>
      <c r="H89" s="216" t="inlineStr">
        <is>
          <t>Project Manager – POD Lead</t>
        </is>
      </c>
      <c r="I89" s="15" t="inlineStr">
        <is>
          <t>L5</t>
        </is>
      </c>
      <c r="J89" s="150" t="inlineStr">
        <is>
          <t>B1</t>
        </is>
      </c>
      <c r="K89" s="15" t="inlineStr">
        <is>
          <t>POD Lead</t>
        </is>
      </c>
      <c r="L89" s="218" t="inlineStr">
        <is>
          <t>Down</t>
        </is>
      </c>
      <c r="M89" s="15" t="n">
        <v>4.45</v>
      </c>
      <c r="N89" s="15" t="n">
        <v>4</v>
      </c>
      <c r="O89" s="15" t="n">
        <v>4.5</v>
      </c>
      <c r="P89" s="15" t="n">
        <v>4.5</v>
      </c>
      <c r="Q89" s="15" t="n">
        <v>4</v>
      </c>
      <c r="R89" s="15" t="n">
        <v>7</v>
      </c>
      <c r="S89" s="15" t="n">
        <v>4.5</v>
      </c>
      <c r="T89" s="216" t="inlineStr">
        <is>
          <t>The score decided the level</t>
        </is>
      </c>
      <c r="U89" s="219" t="inlineStr">
        <is>
          <t>Down — protected</t>
        </is>
      </c>
      <c r="V89" s="15" t="inlineStr">
        <is>
          <t>Medium</t>
        </is>
      </c>
    </row>
    <row r="90">
      <c r="A90" s="15" t="inlineStr">
        <is>
          <t>IRIS1550</t>
        </is>
      </c>
      <c r="B90" s="216" t="inlineStr">
        <is>
          <t>Paresh Patil</t>
        </is>
      </c>
      <c r="C90" s="216" t="inlineStr">
        <is>
          <t>iFile</t>
        </is>
      </c>
      <c r="D90" s="216" t="inlineStr">
        <is>
          <t>Technology</t>
        </is>
      </c>
      <c r="E90" s="216" t="inlineStr">
        <is>
          <t>Engineering &amp; Development</t>
        </is>
      </c>
      <c r="F90" s="216" t="inlineStr">
        <is>
          <t>Full-Stack Development</t>
        </is>
      </c>
      <c r="G90" s="216" t="inlineStr">
        <is>
          <t>Senior Software Engineer</t>
        </is>
      </c>
      <c r="H90" s="216" t="inlineStr">
        <is>
          <t>Technical Specialist – POD Lead</t>
        </is>
      </c>
      <c r="I90" s="15" t="inlineStr">
        <is>
          <t>L4</t>
        </is>
      </c>
      <c r="J90" s="150" t="inlineStr">
        <is>
          <t>B1</t>
        </is>
      </c>
      <c r="K90" s="15" t="inlineStr">
        <is>
          <t>POD Lead</t>
        </is>
      </c>
      <c r="L90" s="217" t="inlineStr">
        <is>
          <t>Up</t>
        </is>
      </c>
      <c r="M90" s="15" t="n">
        <v>3.41</v>
      </c>
      <c r="N90" s="15" t="n">
        <v>3</v>
      </c>
      <c r="O90" s="15" t="n">
        <v>3</v>
      </c>
      <c r="P90" s="15" t="n">
        <v>3.5</v>
      </c>
      <c r="Q90" s="15" t="n">
        <v>3</v>
      </c>
      <c r="R90" s="15" t="n">
        <v>6.5</v>
      </c>
      <c r="S90" s="15" t="n">
        <v>3.5</v>
      </c>
      <c r="T90" s="216" t="inlineStr">
        <is>
          <r>
            <rPr>
              <rFont val="Calibri"/>
              <b val="1"/>
              <sz val="10"/>
            </rPr>
            <t>Rule:</t>
          </r>
          <r>
            <rPr>
              <rFont val="Calibri"/>
              <sz val="10"/>
            </rPr>
            <t xml:space="preserve"> R9 POD Lead / manager minimum</t>
          </r>
        </is>
      </c>
      <c r="U90" s="216" t="inlineStr">
        <is>
          <t>—</t>
        </is>
      </c>
      <c r="V90" s="15" t="inlineStr">
        <is>
          <t>High</t>
        </is>
      </c>
    </row>
    <row r="91">
      <c r="A91" s="15" t="inlineStr">
        <is>
          <t>IRIS2409</t>
        </is>
      </c>
      <c r="B91" s="216" t="inlineStr">
        <is>
          <t>Prabhakar Mhadse</t>
        </is>
      </c>
      <c r="C91" s="216" t="inlineStr">
        <is>
          <t>iFile</t>
        </is>
      </c>
      <c r="D91" s="216" t="inlineStr">
        <is>
          <t>Technology</t>
        </is>
      </c>
      <c r="E91" s="216" t="inlineStr">
        <is>
          <t>Engineering &amp; Development</t>
        </is>
      </c>
      <c r="F91" s="216" t="inlineStr">
        <is>
          <t>AI / ML &amp; GenAI Engineering</t>
        </is>
      </c>
      <c r="G91" s="216" t="inlineStr">
        <is>
          <t>Senior Software Engineer</t>
        </is>
      </c>
      <c r="H91" s="216" t="inlineStr">
        <is>
          <t>AI/ML Specialist – POD Lead</t>
        </is>
      </c>
      <c r="I91" s="15" t="inlineStr">
        <is>
          <t>L4</t>
        </is>
      </c>
      <c r="J91" s="150" t="inlineStr">
        <is>
          <t>B1</t>
        </is>
      </c>
      <c r="K91" s="15" t="inlineStr">
        <is>
          <t>POD Lead</t>
        </is>
      </c>
      <c r="L91" s="217" t="inlineStr">
        <is>
          <t>Up</t>
        </is>
      </c>
      <c r="M91" s="15" t="n">
        <v>3.22</v>
      </c>
      <c r="N91" s="15" t="n">
        <v>3</v>
      </c>
      <c r="O91" s="15" t="n">
        <v>2.5</v>
      </c>
      <c r="P91" s="15" t="n">
        <v>3</v>
      </c>
      <c r="Q91" s="15" t="n">
        <v>3</v>
      </c>
      <c r="R91" s="15" t="n">
        <v>6</v>
      </c>
      <c r="S91" s="15" t="n">
        <v>3</v>
      </c>
      <c r="T91" s="216" t="inlineStr">
        <is>
          <r>
            <rPr>
              <rFont val="Calibri"/>
              <b val="1"/>
              <sz val="10"/>
            </rPr>
            <t>Rule:</t>
          </r>
          <r>
            <rPr>
              <rFont val="Calibri"/>
              <sz val="10"/>
            </rPr>
            <t xml:space="preserve"> R9 POD Lead / manager minimum</t>
          </r>
        </is>
      </c>
      <c r="U91" s="216" t="inlineStr">
        <is>
          <t>—</t>
        </is>
      </c>
      <c r="V91" s="15" t="inlineStr">
        <is>
          <t>Medium</t>
        </is>
      </c>
    </row>
    <row r="92">
      <c r="A92" s="15" t="inlineStr">
        <is>
          <t>IRIS1860</t>
        </is>
      </c>
      <c r="B92" s="216" t="inlineStr">
        <is>
          <t>Pradnya Mhatre</t>
        </is>
      </c>
      <c r="C92" s="216" t="inlineStr">
        <is>
          <t>iFile</t>
        </is>
      </c>
      <c r="D92" s="216" t="inlineStr">
        <is>
          <t>Technology</t>
        </is>
      </c>
      <c r="E92" s="216" t="inlineStr">
        <is>
          <t>Engineering &amp; Development</t>
        </is>
      </c>
      <c r="F92" s="216" t="inlineStr">
        <is>
          <t>Backend Development</t>
        </is>
      </c>
      <c r="G92" s="216" t="inlineStr">
        <is>
          <t>Senior Software Engineer</t>
        </is>
      </c>
      <c r="H92" s="216" t="inlineStr">
        <is>
          <t>Technical Specialist – POD Lead</t>
        </is>
      </c>
      <c r="I92" s="15" t="inlineStr">
        <is>
          <t>L4</t>
        </is>
      </c>
      <c r="J92" s="150" t="inlineStr">
        <is>
          <t>B1</t>
        </is>
      </c>
      <c r="K92" s="15" t="inlineStr">
        <is>
          <t>POD Lead</t>
        </is>
      </c>
      <c r="L92" s="217" t="inlineStr">
        <is>
          <t>Up</t>
        </is>
      </c>
      <c r="M92" s="15" t="n">
        <v>3.43</v>
      </c>
      <c r="N92" s="15" t="n">
        <v>3</v>
      </c>
      <c r="O92" s="15" t="n">
        <v>2.5</v>
      </c>
      <c r="P92" s="15" t="n">
        <v>3.5</v>
      </c>
      <c r="Q92" s="15" t="n">
        <v>3</v>
      </c>
      <c r="R92" s="15" t="n">
        <v>7.5</v>
      </c>
      <c r="S92" s="15" t="n">
        <v>3.5</v>
      </c>
      <c r="T92" s="216" t="inlineStr">
        <is>
          <r>
            <rPr>
              <rFont val="Calibri"/>
              <b val="1"/>
              <sz val="10"/>
            </rPr>
            <t>Rule:</t>
          </r>
          <r>
            <rPr>
              <rFont val="Calibri"/>
              <sz val="10"/>
            </rPr>
            <t xml:space="preserve"> R9 POD Lead / manager minimum</t>
          </r>
        </is>
      </c>
      <c r="U92" s="216" t="inlineStr">
        <is>
          <t>—</t>
        </is>
      </c>
      <c r="V92" s="15" t="inlineStr">
        <is>
          <t>High</t>
        </is>
      </c>
    </row>
    <row r="93">
      <c r="A93" s="15" t="inlineStr">
        <is>
          <t>IRIS1150</t>
        </is>
      </c>
      <c r="B93" s="216" t="inlineStr">
        <is>
          <t>Pragati Raskar</t>
        </is>
      </c>
      <c r="C93" s="216" t="inlineStr">
        <is>
          <t>iFile</t>
        </is>
      </c>
      <c r="D93" s="216" t="inlineStr">
        <is>
          <t>Technology</t>
        </is>
      </c>
      <c r="E93" s="216" t="inlineStr">
        <is>
          <t>Engineering &amp; Development</t>
        </is>
      </c>
      <c r="F93" s="216" t="inlineStr">
        <is>
          <t>Backend Development</t>
        </is>
      </c>
      <c r="G93" s="216" t="inlineStr">
        <is>
          <t>Senior Software Engineer</t>
        </is>
      </c>
      <c r="H93" s="216" t="inlineStr">
        <is>
          <t>Technical Specialist – POD Lead</t>
        </is>
      </c>
      <c r="I93" s="15" t="inlineStr">
        <is>
          <t>L4</t>
        </is>
      </c>
      <c r="J93" s="150" t="inlineStr">
        <is>
          <t>B1</t>
        </is>
      </c>
      <c r="K93" s="15" t="inlineStr">
        <is>
          <t>POD Lead</t>
        </is>
      </c>
      <c r="L93" s="217" t="inlineStr">
        <is>
          <t>Up</t>
        </is>
      </c>
      <c r="M93" s="15" t="n">
        <v>3.61</v>
      </c>
      <c r="N93" s="15" t="n">
        <v>3</v>
      </c>
      <c r="O93" s="15" t="n">
        <v>2.5</v>
      </c>
      <c r="P93" s="15" t="n">
        <v>3.5</v>
      </c>
      <c r="Q93" s="15" t="n">
        <v>4</v>
      </c>
      <c r="R93" s="15" t="n">
        <v>8.5</v>
      </c>
      <c r="S93" s="15" t="n">
        <v>4</v>
      </c>
      <c r="T93" s="216" t="inlineStr">
        <is>
          <t>The score decided the level</t>
        </is>
      </c>
      <c r="U93" s="216" t="inlineStr">
        <is>
          <t>—</t>
        </is>
      </c>
      <c r="V93" s="15" t="inlineStr">
        <is>
          <t>Medium</t>
        </is>
      </c>
    </row>
    <row r="94">
      <c r="A94" s="15" t="inlineStr">
        <is>
          <t>IRIS1470</t>
        </is>
      </c>
      <c r="B94" s="216" t="inlineStr">
        <is>
          <t>Rajneesh Patel</t>
        </is>
      </c>
      <c r="C94" s="216" t="inlineStr">
        <is>
          <t>iFile</t>
        </is>
      </c>
      <c r="D94" s="216" t="inlineStr">
        <is>
          <t>Technology</t>
        </is>
      </c>
      <c r="E94" s="216" t="inlineStr">
        <is>
          <t>Engineering &amp; Development</t>
        </is>
      </c>
      <c r="F94" s="216" t="inlineStr">
        <is>
          <t>Full-Stack Development</t>
        </is>
      </c>
      <c r="G94" s="216" t="inlineStr">
        <is>
          <t>Senior Software Engineer</t>
        </is>
      </c>
      <c r="H94" s="216" t="inlineStr">
        <is>
          <t>Technical Specialist – POD Lead</t>
        </is>
      </c>
      <c r="I94" s="15" t="inlineStr">
        <is>
          <t>L4</t>
        </is>
      </c>
      <c r="J94" s="150" t="inlineStr">
        <is>
          <t>B1</t>
        </is>
      </c>
      <c r="K94" s="15" t="inlineStr">
        <is>
          <t>POD Lead</t>
        </is>
      </c>
      <c r="L94" s="217" t="inlineStr">
        <is>
          <t>Up</t>
        </is>
      </c>
      <c r="M94" s="15" t="n">
        <v>4.24</v>
      </c>
      <c r="N94" s="15" t="n">
        <v>3.5</v>
      </c>
      <c r="O94" s="15" t="n">
        <v>3.5</v>
      </c>
      <c r="P94" s="15" t="n">
        <v>4</v>
      </c>
      <c r="Q94" s="15" t="n">
        <v>4</v>
      </c>
      <c r="R94" s="15" t="n">
        <v>10</v>
      </c>
      <c r="S94" s="15" t="n">
        <v>4</v>
      </c>
      <c r="T94" s="216" t="inlineStr">
        <is>
          <t>The score decided the level</t>
        </is>
      </c>
      <c r="U94" s="216" t="inlineStr">
        <is>
          <t>—</t>
        </is>
      </c>
      <c r="V94" s="15" t="inlineStr">
        <is>
          <t>Medium</t>
        </is>
      </c>
    </row>
    <row r="95">
      <c r="A95" s="15" t="inlineStr">
        <is>
          <t>IRIS1653</t>
        </is>
      </c>
      <c r="B95" s="216" t="inlineStr">
        <is>
          <t>Sarvesh Yadav</t>
        </is>
      </c>
      <c r="C95" s="216" t="inlineStr">
        <is>
          <t>iFile</t>
        </is>
      </c>
      <c r="D95" s="216" t="inlineStr">
        <is>
          <t>Technology</t>
        </is>
      </c>
      <c r="E95" s="216" t="inlineStr">
        <is>
          <t>Engineering &amp; Development</t>
        </is>
      </c>
      <c r="F95" s="216" t="inlineStr">
        <is>
          <t>Backend Development</t>
        </is>
      </c>
      <c r="G95" s="216" t="inlineStr">
        <is>
          <t>Senior Software Engineer</t>
        </is>
      </c>
      <c r="H95" s="216" t="inlineStr">
        <is>
          <t>Technical Specialist</t>
        </is>
      </c>
      <c r="I95" s="15" t="inlineStr">
        <is>
          <t>L4</t>
        </is>
      </c>
      <c r="J95" s="150" t="inlineStr">
        <is>
          <t>B1</t>
        </is>
      </c>
      <c r="K95" s="15" t="inlineStr">
        <is>
          <t>IC</t>
        </is>
      </c>
      <c r="L95" s="217" t="inlineStr">
        <is>
          <t>Up</t>
        </is>
      </c>
      <c r="M95" s="15" t="n">
        <v>3.95</v>
      </c>
      <c r="N95" s="15" t="n">
        <v>3.5</v>
      </c>
      <c r="O95" s="15" t="n">
        <v>3.5</v>
      </c>
      <c r="P95" s="15" t="n">
        <v>3.5</v>
      </c>
      <c r="Q95" s="15" t="n">
        <v>2.5</v>
      </c>
      <c r="R95" s="15" t="n">
        <v>8.5</v>
      </c>
      <c r="S95" s="15" t="n">
        <v>3.5</v>
      </c>
      <c r="T95" s="216" t="inlineStr">
        <is>
          <t>The score decided the level</t>
        </is>
      </c>
      <c r="U95" s="219" t="inlineStr">
        <is>
          <t>Input needed</t>
        </is>
      </c>
      <c r="V95" s="15" t="inlineStr">
        <is>
          <t>Medium</t>
        </is>
      </c>
    </row>
    <row r="96">
      <c r="A96" s="15" t="inlineStr">
        <is>
          <t>IRIS2289</t>
        </is>
      </c>
      <c r="B96" s="216" t="inlineStr">
        <is>
          <t>Shruti Patil</t>
        </is>
      </c>
      <c r="C96" s="216" t="inlineStr">
        <is>
          <t>iFile</t>
        </is>
      </c>
      <c r="D96" s="216" t="inlineStr">
        <is>
          <t>Technology</t>
        </is>
      </c>
      <c r="E96" s="216" t="inlineStr">
        <is>
          <t>Business Analysis</t>
        </is>
      </c>
      <c r="F96" s="216" t="inlineStr">
        <is>
          <t>Business Analysis</t>
        </is>
      </c>
      <c r="G96" s="216" t="inlineStr">
        <is>
          <t>Business Analyst</t>
        </is>
      </c>
      <c r="H96" s="216" t="inlineStr">
        <is>
          <t>Team Lead – Business Analysis</t>
        </is>
      </c>
      <c r="I96" s="15" t="inlineStr">
        <is>
          <t>L3</t>
        </is>
      </c>
      <c r="J96" s="150" t="inlineStr">
        <is>
          <t>B1</t>
        </is>
      </c>
      <c r="K96" s="15" t="inlineStr">
        <is>
          <t>People Manager</t>
        </is>
      </c>
      <c r="L96" s="217" t="inlineStr">
        <is>
          <t>Up</t>
        </is>
      </c>
      <c r="M96" s="15" t="n">
        <v>3.54</v>
      </c>
      <c r="N96" s="15" t="n">
        <v>3</v>
      </c>
      <c r="O96" s="15" t="n">
        <v>3.5</v>
      </c>
      <c r="P96" s="15" t="n">
        <v>4</v>
      </c>
      <c r="Q96" s="15" t="n">
        <v>4</v>
      </c>
      <c r="R96" s="15" t="n">
        <v>4</v>
      </c>
      <c r="S96" s="15" t="n">
        <v>4.5</v>
      </c>
      <c r="T96" s="216" t="inlineStr">
        <is>
          <t>The score decided the level</t>
        </is>
      </c>
      <c r="U96" s="219" t="inlineStr">
        <is>
          <t>Close call</t>
        </is>
      </c>
      <c r="V96" s="15" t="inlineStr">
        <is>
          <t>High</t>
        </is>
      </c>
    </row>
    <row r="97">
      <c r="A97" s="15" t="inlineStr">
        <is>
          <t>IRIS2076</t>
        </is>
      </c>
      <c r="B97" s="216" t="inlineStr">
        <is>
          <t>Tumpa Deb</t>
        </is>
      </c>
      <c r="C97" s="216" t="inlineStr">
        <is>
          <t>iFile</t>
        </is>
      </c>
      <c r="D97" s="216" t="inlineStr">
        <is>
          <t>Technology</t>
        </is>
      </c>
      <c r="E97" s="216" t="inlineStr">
        <is>
          <t>Business Analysis</t>
        </is>
      </c>
      <c r="F97" s="216" t="inlineStr">
        <is>
          <t>Business Analysis</t>
        </is>
      </c>
      <c r="G97" s="216" t="inlineStr">
        <is>
          <t>Senior Business Analyst</t>
        </is>
      </c>
      <c r="H97" s="216" t="inlineStr">
        <is>
          <t>Business Analysis Specialist</t>
        </is>
      </c>
      <c r="I97" s="15" t="inlineStr">
        <is>
          <t>L4</t>
        </is>
      </c>
      <c r="J97" s="150" t="inlineStr">
        <is>
          <t>B1</t>
        </is>
      </c>
      <c r="K97" s="15" t="inlineStr">
        <is>
          <t>IC</t>
        </is>
      </c>
      <c r="L97" s="217" t="inlineStr">
        <is>
          <t>Up</t>
        </is>
      </c>
      <c r="M97" s="15" t="n">
        <v>3.6</v>
      </c>
      <c r="N97" s="15" t="n">
        <v>3.5</v>
      </c>
      <c r="O97" s="15" t="n">
        <v>3.5</v>
      </c>
      <c r="P97" s="15" t="n">
        <v>3.5</v>
      </c>
      <c r="Q97" s="15" t="n">
        <v>2.5</v>
      </c>
      <c r="R97" s="15" t="n">
        <v>5</v>
      </c>
      <c r="S97" s="15" t="n">
        <v>3.5</v>
      </c>
      <c r="T97" s="216" t="inlineStr">
        <is>
          <t>The score decided the level</t>
        </is>
      </c>
      <c r="U97" s="216" t="inlineStr">
        <is>
          <t>—</t>
        </is>
      </c>
      <c r="V97" s="15" t="inlineStr">
        <is>
          <t>Medium</t>
        </is>
      </c>
    </row>
    <row r="98">
      <c r="A98" s="15" t="inlineStr">
        <is>
          <t>IRIS2162</t>
        </is>
      </c>
      <c r="B98" s="216" t="inlineStr">
        <is>
          <t>Vikash Gupta</t>
        </is>
      </c>
      <c r="C98" s="216" t="inlineStr">
        <is>
          <t>iFile</t>
        </is>
      </c>
      <c r="D98" s="216" t="inlineStr">
        <is>
          <t>Technology</t>
        </is>
      </c>
      <c r="E98" s="216" t="inlineStr">
        <is>
          <t>Engineering &amp; Development</t>
        </is>
      </c>
      <c r="F98" s="216" t="inlineStr">
        <is>
          <t>Full-Stack Development</t>
        </is>
      </c>
      <c r="G98" s="216" t="inlineStr">
        <is>
          <t>Senior Software Engineer</t>
        </is>
      </c>
      <c r="H98" s="216" t="inlineStr">
        <is>
          <t>Technical Specialist</t>
        </is>
      </c>
      <c r="I98" s="15" t="inlineStr">
        <is>
          <t>L4</t>
        </is>
      </c>
      <c r="J98" s="150" t="inlineStr">
        <is>
          <t>B1</t>
        </is>
      </c>
      <c r="K98" s="15" t="inlineStr">
        <is>
          <t>IC</t>
        </is>
      </c>
      <c r="L98" s="217" t="inlineStr">
        <is>
          <t>Up</t>
        </is>
      </c>
      <c r="M98" s="15" t="n">
        <v>3.54</v>
      </c>
      <c r="N98" s="15" t="n">
        <v>3</v>
      </c>
      <c r="O98" s="15" t="n">
        <v>3</v>
      </c>
      <c r="P98" s="15" t="n">
        <v>3</v>
      </c>
      <c r="Q98" s="15" t="n">
        <v>2</v>
      </c>
      <c r="R98" s="15" t="n">
        <v>8.5</v>
      </c>
      <c r="S98" s="15" t="n">
        <v>3.5</v>
      </c>
      <c r="T98" s="216" t="inlineStr">
        <is>
          <t>The score decided the level</t>
        </is>
      </c>
      <c r="U98" s="219" t="inlineStr">
        <is>
          <t>Close call</t>
        </is>
      </c>
      <c r="V98" s="15" t="inlineStr">
        <is>
          <t>Low</t>
        </is>
      </c>
    </row>
    <row r="99">
      <c r="A99" s="15" t="inlineStr">
        <is>
          <t>IRIS1640</t>
        </is>
      </c>
      <c r="B99" s="216" t="inlineStr">
        <is>
          <t>Vivek Shinde</t>
        </is>
      </c>
      <c r="C99" s="216" t="inlineStr">
        <is>
          <t>iFile</t>
        </is>
      </c>
      <c r="D99" s="216" t="inlineStr">
        <is>
          <t>Technology</t>
        </is>
      </c>
      <c r="E99" s="216" t="inlineStr">
        <is>
          <t>Engineering &amp; Development</t>
        </is>
      </c>
      <c r="F99" s="216" t="inlineStr">
        <is>
          <t>Backend Development</t>
        </is>
      </c>
      <c r="G99" s="216" t="inlineStr">
        <is>
          <t>Senior Software Engineer</t>
        </is>
      </c>
      <c r="H99" s="216" t="inlineStr">
        <is>
          <t>Technical Specialist – POD Lead</t>
        </is>
      </c>
      <c r="I99" s="15" t="inlineStr">
        <is>
          <t>L4</t>
        </is>
      </c>
      <c r="J99" s="150" t="inlineStr">
        <is>
          <t>B1</t>
        </is>
      </c>
      <c r="K99" s="15" t="inlineStr">
        <is>
          <t>POD Lead</t>
        </is>
      </c>
      <c r="L99" s="217" t="inlineStr">
        <is>
          <t>Up</t>
        </is>
      </c>
      <c r="M99" s="15" t="n">
        <v>3.87</v>
      </c>
      <c r="N99" s="15" t="n">
        <v>3.5</v>
      </c>
      <c r="O99" s="15" t="n">
        <v>3.5</v>
      </c>
      <c r="P99" s="15" t="n">
        <v>4</v>
      </c>
      <c r="Q99" s="15" t="n">
        <v>4</v>
      </c>
      <c r="R99" s="15" t="n">
        <v>6</v>
      </c>
      <c r="S99" s="15" t="n">
        <v>4.5</v>
      </c>
      <c r="T99" s="216" t="inlineStr">
        <is>
          <t>The score decided the level</t>
        </is>
      </c>
      <c r="U99" s="216" t="inlineStr">
        <is>
          <t>—</t>
        </is>
      </c>
      <c r="V99" s="15" t="inlineStr">
        <is>
          <t>High</t>
        </is>
      </c>
    </row>
    <row r="100">
      <c r="A100" s="15" t="inlineStr">
        <is>
          <t>IRIS2140</t>
        </is>
      </c>
      <c r="B100" s="216" t="inlineStr">
        <is>
          <t>Aaqib Ahmad</t>
        </is>
      </c>
      <c r="C100" s="216" t="inlineStr">
        <is>
          <t>iFile</t>
        </is>
      </c>
      <c r="D100" s="216" t="inlineStr">
        <is>
          <t>Technology</t>
        </is>
      </c>
      <c r="E100" s="216" t="inlineStr">
        <is>
          <t>Engineering &amp; Development</t>
        </is>
      </c>
      <c r="F100" s="216" t="inlineStr">
        <is>
          <t>Backend Development</t>
        </is>
      </c>
      <c r="G100" s="216" t="inlineStr">
        <is>
          <t>Software Engineer</t>
        </is>
      </c>
      <c r="H100" s="216" t="inlineStr">
        <is>
          <t>Senior Software Engineer</t>
        </is>
      </c>
      <c r="I100" s="15" t="inlineStr">
        <is>
          <t>L3</t>
        </is>
      </c>
      <c r="J100" s="146" t="inlineStr">
        <is>
          <t>A3</t>
        </is>
      </c>
      <c r="K100" s="15" t="inlineStr">
        <is>
          <t>IC</t>
        </is>
      </c>
      <c r="L100" s="217" t="inlineStr">
        <is>
          <t>Up</t>
        </is>
      </c>
      <c r="M100" s="15" t="n">
        <v>2.93</v>
      </c>
      <c r="N100" s="15" t="n">
        <v>2.5</v>
      </c>
      <c r="O100" s="15" t="n">
        <v>2.5</v>
      </c>
      <c r="P100" s="15" t="n">
        <v>2.5</v>
      </c>
      <c r="Q100" s="15" t="n">
        <v>1</v>
      </c>
      <c r="R100" s="15" t="n">
        <v>6.5</v>
      </c>
      <c r="S100" s="15" t="n">
        <v>3</v>
      </c>
      <c r="T100" s="216" t="inlineStr">
        <is>
          <t>The score decided the level</t>
        </is>
      </c>
      <c r="U100" s="216" t="inlineStr">
        <is>
          <t>—</t>
        </is>
      </c>
      <c r="V100" s="15" t="inlineStr">
        <is>
          <t>Medium</t>
        </is>
      </c>
    </row>
    <row r="101">
      <c r="A101" s="15" t="inlineStr">
        <is>
          <t>IRIS2501</t>
        </is>
      </c>
      <c r="B101" s="216" t="inlineStr">
        <is>
          <t>Abhishek Kadam</t>
        </is>
      </c>
      <c r="C101" s="216" t="inlineStr">
        <is>
          <t>iFile</t>
        </is>
      </c>
      <c r="D101" s="216" t="inlineStr">
        <is>
          <t>Technology</t>
        </is>
      </c>
      <c r="E101" s="216" t="inlineStr">
        <is>
          <t>Engineering &amp; Development</t>
        </is>
      </c>
      <c r="F101" s="216" t="inlineStr">
        <is>
          <t>Backend Development</t>
        </is>
      </c>
      <c r="G101" s="216" t="inlineStr">
        <is>
          <t>Software Engineer</t>
        </is>
      </c>
      <c r="H101" s="216" t="inlineStr">
        <is>
          <t>Senior Software Engineer</t>
        </is>
      </c>
      <c r="I101" s="15" t="inlineStr">
        <is>
          <t>L3</t>
        </is>
      </c>
      <c r="J101" s="146" t="inlineStr">
        <is>
          <t>A3</t>
        </is>
      </c>
      <c r="K101" s="15" t="inlineStr">
        <is>
          <t>IC</t>
        </is>
      </c>
      <c r="L101" s="217" t="inlineStr">
        <is>
          <t>Up</t>
        </is>
      </c>
      <c r="M101" s="15" t="n">
        <v>2.1</v>
      </c>
      <c r="N101" s="15" t="n">
        <v>2</v>
      </c>
      <c r="O101" s="15" t="n">
        <v>2</v>
      </c>
      <c r="P101" s="15" t="n">
        <v>2</v>
      </c>
      <c r="Q101" s="15" t="n">
        <v>1</v>
      </c>
      <c r="R101" s="15" t="n">
        <v>3</v>
      </c>
      <c r="S101" s="15" t="n">
        <v>2</v>
      </c>
      <c r="T101" s="216" t="inlineStr">
        <is>
          <r>
            <rPr>
              <rFont val="Calibri"/>
              <b val="1"/>
              <sz val="10"/>
            </rPr>
            <t>Rule:</t>
          </r>
          <r>
            <rPr>
              <rFont val="Calibri"/>
              <sz val="10"/>
            </rPr>
            <t xml:space="preserve"> R7 Band A experience</t>
          </r>
        </is>
      </c>
      <c r="U101" s="216" t="inlineStr">
        <is>
          <t>—</t>
        </is>
      </c>
      <c r="V101" s="15" t="inlineStr">
        <is>
          <t>Medium</t>
        </is>
      </c>
    </row>
    <row r="102">
      <c r="A102" s="15" t="inlineStr">
        <is>
          <t>IRIS2532</t>
        </is>
      </c>
      <c r="B102" s="216" t="inlineStr">
        <is>
          <t>Abhishek Patil</t>
        </is>
      </c>
      <c r="C102" s="216" t="inlineStr">
        <is>
          <t>iFile</t>
        </is>
      </c>
      <c r="D102" s="216" t="inlineStr">
        <is>
          <t>Technology</t>
        </is>
      </c>
      <c r="E102" s="216" t="inlineStr">
        <is>
          <t>Engineering &amp; Development</t>
        </is>
      </c>
      <c r="F102" s="216" t="inlineStr">
        <is>
          <t>Full-Stack Development</t>
        </is>
      </c>
      <c r="G102" s="216" t="inlineStr">
        <is>
          <t>Software Engineer</t>
        </is>
      </c>
      <c r="H102" s="216" t="inlineStr">
        <is>
          <t>Senior Software Engineer</t>
        </is>
      </c>
      <c r="I102" s="15" t="inlineStr">
        <is>
          <t>L3</t>
        </is>
      </c>
      <c r="J102" s="146" t="inlineStr">
        <is>
          <t>A3</t>
        </is>
      </c>
      <c r="K102" s="15" t="inlineStr">
        <is>
          <t>IC</t>
        </is>
      </c>
      <c r="L102" s="217" t="inlineStr">
        <is>
          <t>Up</t>
        </is>
      </c>
      <c r="M102" s="15" t="n">
        <v>2.6</v>
      </c>
      <c r="N102" s="15" t="n">
        <v>2.5</v>
      </c>
      <c r="O102" s="15" t="n">
        <v>2.5</v>
      </c>
      <c r="P102" s="15" t="n">
        <v>2.5</v>
      </c>
      <c r="Q102" s="15" t="n">
        <v>1</v>
      </c>
      <c r="R102" s="15" t="n">
        <v>3.5</v>
      </c>
      <c r="S102" s="15" t="n">
        <v>2.5</v>
      </c>
      <c r="T102" s="216" t="inlineStr">
        <is>
          <t>The score decided the level</t>
        </is>
      </c>
      <c r="U102" s="216" t="inlineStr">
        <is>
          <t>—</t>
        </is>
      </c>
      <c r="V102" s="15" t="inlineStr">
        <is>
          <t>High</t>
        </is>
      </c>
    </row>
    <row r="103">
      <c r="A103" s="15" t="inlineStr">
        <is>
          <t>IRIS2488</t>
        </is>
      </c>
      <c r="B103" s="216" t="inlineStr">
        <is>
          <t>Ajay Chauhan</t>
        </is>
      </c>
      <c r="C103" s="216" t="inlineStr">
        <is>
          <t>iFile</t>
        </is>
      </c>
      <c r="D103" s="216" t="inlineStr">
        <is>
          <t>Technology</t>
        </is>
      </c>
      <c r="E103" s="216" t="inlineStr">
        <is>
          <t>Engineering &amp; Development</t>
        </is>
      </c>
      <c r="F103" s="216" t="inlineStr">
        <is>
          <t>Backend Development</t>
        </is>
      </c>
      <c r="G103" s="216" t="inlineStr">
        <is>
          <t>Software Engineer</t>
        </is>
      </c>
      <c r="H103" s="216" t="inlineStr">
        <is>
          <t>Senior Software Engineer</t>
        </is>
      </c>
      <c r="I103" s="15" t="inlineStr">
        <is>
          <t>L3</t>
        </is>
      </c>
      <c r="J103" s="146" t="inlineStr">
        <is>
          <t>A3</t>
        </is>
      </c>
      <c r="K103" s="15" t="inlineStr">
        <is>
          <t>IC</t>
        </is>
      </c>
      <c r="L103" s="217" t="inlineStr">
        <is>
          <t>Up</t>
        </is>
      </c>
      <c r="M103" s="15" t="n">
        <v>2.2</v>
      </c>
      <c r="N103" s="15" t="n">
        <v>2</v>
      </c>
      <c r="O103" s="15" t="n">
        <v>2</v>
      </c>
      <c r="P103" s="15" t="n">
        <v>2</v>
      </c>
      <c r="Q103" s="15" t="n">
        <v>1</v>
      </c>
      <c r="R103" s="15" t="n">
        <v>4</v>
      </c>
      <c r="S103" s="15" t="n">
        <v>2</v>
      </c>
      <c r="T103" s="216" t="inlineStr">
        <is>
          <r>
            <rPr>
              <rFont val="Calibri"/>
              <b val="1"/>
              <sz val="10"/>
            </rPr>
            <t>Rule:</t>
          </r>
          <r>
            <rPr>
              <rFont val="Calibri"/>
              <sz val="10"/>
            </rPr>
            <t xml:space="preserve"> R7 Band A experience</t>
          </r>
        </is>
      </c>
      <c r="U103" s="216" t="inlineStr">
        <is>
          <t>—</t>
        </is>
      </c>
      <c r="V103" s="15" t="inlineStr">
        <is>
          <t>Medium</t>
        </is>
      </c>
    </row>
    <row r="104">
      <c r="A104" s="15" t="inlineStr">
        <is>
          <t>IRIS1955</t>
        </is>
      </c>
      <c r="B104" s="216" t="inlineStr">
        <is>
          <t>Akbar Basha</t>
        </is>
      </c>
      <c r="C104" s="216" t="inlineStr">
        <is>
          <t>iFile</t>
        </is>
      </c>
      <c r="D104" s="216" t="inlineStr">
        <is>
          <t>Technology</t>
        </is>
      </c>
      <c r="E104" s="216" t="inlineStr">
        <is>
          <t>Engineering &amp; Development</t>
        </is>
      </c>
      <c r="F104" s="216" t="inlineStr">
        <is>
          <t>Data Engineering &amp; Database Development</t>
        </is>
      </c>
      <c r="G104" s="216" t="inlineStr">
        <is>
          <t>Senior Software Engineer</t>
        </is>
      </c>
      <c r="H104" s="216" t="inlineStr">
        <is>
          <t>Senior Database Engineer</t>
        </is>
      </c>
      <c r="I104" s="15" t="inlineStr">
        <is>
          <t>L4</t>
        </is>
      </c>
      <c r="J104" s="146" t="inlineStr">
        <is>
          <t>A3</t>
        </is>
      </c>
      <c r="K104" s="15" t="inlineStr">
        <is>
          <t>IC</t>
        </is>
      </c>
      <c r="L104" s="15" t="inlineStr">
        <is>
          <t>Same level</t>
        </is>
      </c>
      <c r="M104" s="15" t="n">
        <v>3.2</v>
      </c>
      <c r="N104" s="15" t="n">
        <v>3</v>
      </c>
      <c r="O104" s="15" t="n">
        <v>3</v>
      </c>
      <c r="P104" s="15" t="n">
        <v>3</v>
      </c>
      <c r="Q104" s="15" t="n">
        <v>3</v>
      </c>
      <c r="R104" s="15" t="n">
        <v>5</v>
      </c>
      <c r="S104" s="15" t="n">
        <v>3</v>
      </c>
      <c r="T104" s="216" t="inlineStr">
        <is>
          <t>The score decided the level</t>
        </is>
      </c>
      <c r="U104" s="219" t="inlineStr">
        <is>
          <t>Input needed</t>
        </is>
      </c>
      <c r="V104" s="15" t="inlineStr">
        <is>
          <t>Medium</t>
        </is>
      </c>
    </row>
    <row r="105">
      <c r="A105" s="15" t="inlineStr">
        <is>
          <t>IRIS2028</t>
        </is>
      </c>
      <c r="B105" s="216" t="inlineStr">
        <is>
          <t>Akhilesh Gore</t>
        </is>
      </c>
      <c r="C105" s="216" t="inlineStr">
        <is>
          <t>iFile</t>
        </is>
      </c>
      <c r="D105" s="216" t="inlineStr">
        <is>
          <t>Technology</t>
        </is>
      </c>
      <c r="E105" s="216" t="inlineStr">
        <is>
          <t>Engineering &amp; Development</t>
        </is>
      </c>
      <c r="F105" s="216" t="inlineStr">
        <is>
          <t>DevOps &amp; Release Engineering</t>
        </is>
      </c>
      <c r="G105" s="216" t="inlineStr">
        <is>
          <t>Software Engineer</t>
        </is>
      </c>
      <c r="H105" s="216" t="inlineStr">
        <is>
          <t>Senior DevOps Engineer</t>
        </is>
      </c>
      <c r="I105" s="15" t="inlineStr">
        <is>
          <t>L3</t>
        </is>
      </c>
      <c r="J105" s="146" t="inlineStr">
        <is>
          <t>A3</t>
        </is>
      </c>
      <c r="K105" s="15" t="inlineStr">
        <is>
          <t>IC</t>
        </is>
      </c>
      <c r="L105" s="217" t="inlineStr">
        <is>
          <t>Up</t>
        </is>
      </c>
      <c r="M105" s="15" t="n">
        <v>2.3</v>
      </c>
      <c r="N105" s="15" t="n">
        <v>2</v>
      </c>
      <c r="O105" s="15" t="n">
        <v>2</v>
      </c>
      <c r="P105" s="15" t="n">
        <v>2.5</v>
      </c>
      <c r="Q105" s="15" t="n">
        <v>1</v>
      </c>
      <c r="R105" s="15" t="n">
        <v>4.5</v>
      </c>
      <c r="S105" s="15" t="n">
        <v>2.5</v>
      </c>
      <c r="T105" s="216" t="inlineStr">
        <is>
          <r>
            <rPr>
              <rFont val="Calibri"/>
              <b val="1"/>
              <sz val="10"/>
            </rPr>
            <t>Rule:</t>
          </r>
          <r>
            <rPr>
              <rFont val="Calibri"/>
              <sz val="10"/>
            </rPr>
            <t xml:space="preserve"> R7 Band A experience</t>
          </r>
        </is>
      </c>
      <c r="U105" s="216" t="inlineStr">
        <is>
          <t>—</t>
        </is>
      </c>
      <c r="V105" s="15" t="inlineStr">
        <is>
          <t>High</t>
        </is>
      </c>
    </row>
    <row r="106">
      <c r="A106" s="15" t="inlineStr">
        <is>
          <t>IRIS2469</t>
        </is>
      </c>
      <c r="B106" s="216" t="inlineStr">
        <is>
          <t>Amiz Azad</t>
        </is>
      </c>
      <c r="C106" s="216" t="inlineStr">
        <is>
          <t>iFile</t>
        </is>
      </c>
      <c r="D106" s="216" t="inlineStr">
        <is>
          <t>Technology</t>
        </is>
      </c>
      <c r="E106" s="216" t="inlineStr">
        <is>
          <t>Engineering &amp; Development</t>
        </is>
      </c>
      <c r="F106" s="216" t="inlineStr">
        <is>
          <t>Backend Development</t>
        </is>
      </c>
      <c r="G106" s="216" t="inlineStr">
        <is>
          <t>Senior Software Engineer</t>
        </is>
      </c>
      <c r="H106" s="216" t="inlineStr">
        <is>
          <t>Senior Software Engineer</t>
        </is>
      </c>
      <c r="I106" s="15" t="inlineStr">
        <is>
          <t>L4</t>
        </is>
      </c>
      <c r="J106" s="146" t="inlineStr">
        <is>
          <t>A3</t>
        </is>
      </c>
      <c r="K106" s="15" t="inlineStr">
        <is>
          <t>IC</t>
        </is>
      </c>
      <c r="L106" s="15" t="inlineStr">
        <is>
          <t>Same level</t>
        </is>
      </c>
      <c r="M106" s="15" t="n">
        <v>3.5</v>
      </c>
      <c r="N106" s="15" t="n">
        <v>3.5</v>
      </c>
      <c r="O106" s="15" t="n">
        <v>3</v>
      </c>
      <c r="P106" s="15" t="n">
        <v>3</v>
      </c>
      <c r="Q106" s="15" t="n">
        <v>2.5</v>
      </c>
      <c r="R106" s="15" t="n">
        <v>4.5</v>
      </c>
      <c r="S106" s="15" t="n">
        <v>3.5</v>
      </c>
      <c r="T106" s="216" t="inlineStr">
        <is>
          <r>
            <rPr>
              <rFont val="Calibri"/>
              <b val="1"/>
              <sz val="10"/>
            </rPr>
            <t>Rule:</t>
          </r>
          <r>
            <rPr>
              <rFont val="Calibri"/>
              <sz val="10"/>
            </rPr>
            <t xml:space="preserve"> R6 top of band</t>
          </r>
        </is>
      </c>
      <c r="U106" s="219" t="inlineStr">
        <is>
          <t>Near a gate</t>
        </is>
      </c>
      <c r="V106" s="15" t="inlineStr">
        <is>
          <t>Medium</t>
        </is>
      </c>
    </row>
    <row r="107">
      <c r="A107" s="15" t="inlineStr">
        <is>
          <t>IRIS2033</t>
        </is>
      </c>
      <c r="B107" s="216" t="inlineStr">
        <is>
          <t>Amol Pawar</t>
        </is>
      </c>
      <c r="C107" s="216" t="inlineStr">
        <is>
          <t>iFile</t>
        </is>
      </c>
      <c r="D107" s="216" t="inlineStr">
        <is>
          <t>Technology</t>
        </is>
      </c>
      <c r="E107" s="216" t="inlineStr">
        <is>
          <t>Engineering &amp; Development</t>
        </is>
      </c>
      <c r="F107" s="216" t="inlineStr">
        <is>
          <t>Full-Stack Development</t>
        </is>
      </c>
      <c r="G107" s="216" t="inlineStr">
        <is>
          <t>Software Engineer</t>
        </is>
      </c>
      <c r="H107" s="216" t="inlineStr">
        <is>
          <t>Senior Software Engineer</t>
        </is>
      </c>
      <c r="I107" s="15" t="inlineStr">
        <is>
          <t>L3</t>
        </is>
      </c>
      <c r="J107" s="146" t="inlineStr">
        <is>
          <t>A3</t>
        </is>
      </c>
      <c r="K107" s="15" t="inlineStr">
        <is>
          <t>IC</t>
        </is>
      </c>
      <c r="L107" s="217" t="inlineStr">
        <is>
          <t>Up</t>
        </is>
      </c>
      <c r="M107" s="15" t="n">
        <v>2.6</v>
      </c>
      <c r="N107" s="15" t="n">
        <v>2.5</v>
      </c>
      <c r="O107" s="15" t="n">
        <v>2.5</v>
      </c>
      <c r="P107" s="15" t="n">
        <v>2.5</v>
      </c>
      <c r="Q107" s="15" t="n">
        <v>1</v>
      </c>
      <c r="R107" s="15" t="n">
        <v>3.5</v>
      </c>
      <c r="S107" s="15" t="n">
        <v>2.5</v>
      </c>
      <c r="T107" s="216" t="inlineStr">
        <is>
          <t>The score decided the level</t>
        </is>
      </c>
      <c r="U107" s="216" t="inlineStr">
        <is>
          <t>—</t>
        </is>
      </c>
      <c r="V107" s="15" t="inlineStr">
        <is>
          <t>High</t>
        </is>
      </c>
    </row>
    <row r="108">
      <c r="A108" s="15" t="inlineStr">
        <is>
          <t>IRIS2097</t>
        </is>
      </c>
      <c r="B108" s="216" t="inlineStr">
        <is>
          <t>Angitha A</t>
        </is>
      </c>
      <c r="C108" s="216" t="inlineStr">
        <is>
          <t>iFile</t>
        </is>
      </c>
      <c r="D108" s="216" t="inlineStr">
        <is>
          <t>Technology</t>
        </is>
      </c>
      <c r="E108" s="216" t="inlineStr">
        <is>
          <t>Business Analysis</t>
        </is>
      </c>
      <c r="F108" s="216" t="inlineStr">
        <is>
          <t>Business Analysis</t>
        </is>
      </c>
      <c r="G108" s="216" t="inlineStr">
        <is>
          <t>Business Analyst</t>
        </is>
      </c>
      <c r="H108" s="216" t="inlineStr">
        <is>
          <t>Senior Business Analyst</t>
        </is>
      </c>
      <c r="I108" s="15" t="inlineStr">
        <is>
          <t>L3</t>
        </is>
      </c>
      <c r="J108" s="146" t="inlineStr">
        <is>
          <t>A3</t>
        </is>
      </c>
      <c r="K108" s="15" t="inlineStr">
        <is>
          <t>IC</t>
        </is>
      </c>
      <c r="L108" s="217" t="inlineStr">
        <is>
          <t>Up</t>
        </is>
      </c>
      <c r="M108" s="15" t="n">
        <v>3.2</v>
      </c>
      <c r="N108" s="15" t="n">
        <v>3</v>
      </c>
      <c r="O108" s="15" t="n">
        <v>3</v>
      </c>
      <c r="P108" s="15" t="n">
        <v>3</v>
      </c>
      <c r="Q108" s="15" t="n">
        <v>2</v>
      </c>
      <c r="R108" s="15" t="n">
        <v>5</v>
      </c>
      <c r="S108" s="15" t="n">
        <v>3</v>
      </c>
      <c r="T108" s="216" t="inlineStr">
        <is>
          <t>The score decided the level</t>
        </is>
      </c>
      <c r="U108" s="216" t="inlineStr">
        <is>
          <t>—</t>
        </is>
      </c>
      <c r="V108" s="15" t="inlineStr">
        <is>
          <t>Low</t>
        </is>
      </c>
    </row>
    <row r="109">
      <c r="A109" s="15" t="inlineStr">
        <is>
          <t>IRIS1929</t>
        </is>
      </c>
      <c r="B109" s="216" t="inlineStr">
        <is>
          <t>Ankita Karale</t>
        </is>
      </c>
      <c r="C109" s="216" t="inlineStr">
        <is>
          <t>iFile</t>
        </is>
      </c>
      <c r="D109" s="216" t="inlineStr">
        <is>
          <t>Technology</t>
        </is>
      </c>
      <c r="E109" s="216" t="inlineStr">
        <is>
          <t>Business Analysis</t>
        </is>
      </c>
      <c r="F109" s="216" t="inlineStr">
        <is>
          <t>Business Analysis</t>
        </is>
      </c>
      <c r="G109" s="216" t="inlineStr">
        <is>
          <t>Business Analyst</t>
        </is>
      </c>
      <c r="H109" s="216" t="inlineStr">
        <is>
          <t>Senior Business Analyst</t>
        </is>
      </c>
      <c r="I109" s="15" t="inlineStr">
        <is>
          <t>L3</t>
        </is>
      </c>
      <c r="J109" s="146" t="inlineStr">
        <is>
          <t>A3</t>
        </is>
      </c>
      <c r="K109" s="15" t="inlineStr">
        <is>
          <t>IC</t>
        </is>
      </c>
      <c r="L109" s="217" t="inlineStr">
        <is>
          <t>Up</t>
        </is>
      </c>
      <c r="M109" s="15" t="n">
        <v>2.75</v>
      </c>
      <c r="N109" s="15" t="n">
        <v>2.5</v>
      </c>
      <c r="O109" s="15" t="n">
        <v>2.5</v>
      </c>
      <c r="P109" s="15" t="n">
        <v>2.5</v>
      </c>
      <c r="Q109" s="15" t="n">
        <v>2</v>
      </c>
      <c r="R109" s="15" t="n">
        <v>5</v>
      </c>
      <c r="S109" s="15" t="n">
        <v>2.5</v>
      </c>
      <c r="T109" s="216" t="inlineStr">
        <is>
          <t>The score decided the level</t>
        </is>
      </c>
      <c r="U109" s="216" t="inlineStr">
        <is>
          <t>—</t>
        </is>
      </c>
      <c r="V109" s="15" t="inlineStr">
        <is>
          <t>Medium</t>
        </is>
      </c>
    </row>
    <row r="110">
      <c r="A110" s="15" t="inlineStr">
        <is>
          <t>IRIS1667</t>
        </is>
      </c>
      <c r="B110" s="216" t="inlineStr">
        <is>
          <t>Arun Kumar</t>
        </is>
      </c>
      <c r="C110" s="216" t="inlineStr">
        <is>
          <t>iFile</t>
        </is>
      </c>
      <c r="D110" s="216" t="inlineStr">
        <is>
          <t>Technology</t>
        </is>
      </c>
      <c r="E110" s="216" t="inlineStr">
        <is>
          <t>Engineering &amp; Development</t>
        </is>
      </c>
      <c r="F110" s="216" t="inlineStr">
        <is>
          <t>Backend Development</t>
        </is>
      </c>
      <c r="G110" s="216" t="inlineStr">
        <is>
          <t>Senior Software Engineer</t>
        </is>
      </c>
      <c r="H110" s="216" t="inlineStr">
        <is>
          <t>Technical Specialist</t>
        </is>
      </c>
      <c r="I110" s="15" t="inlineStr">
        <is>
          <t>L4</t>
        </is>
      </c>
      <c r="J110" s="146" t="inlineStr">
        <is>
          <t>A3</t>
        </is>
      </c>
      <c r="K110" s="15" t="inlineStr">
        <is>
          <t>IC</t>
        </is>
      </c>
      <c r="L110" s="217" t="inlineStr">
        <is>
          <t>Up</t>
        </is>
      </c>
      <c r="M110" s="15" t="n">
        <v>3.48</v>
      </c>
      <c r="N110" s="15" t="n">
        <v>3</v>
      </c>
      <c r="O110" s="15" t="n">
        <v>3</v>
      </c>
      <c r="P110" s="15" t="n">
        <v>3</v>
      </c>
      <c r="Q110" s="15" t="n">
        <v>2</v>
      </c>
      <c r="R110" s="15" t="n">
        <v>7.5</v>
      </c>
      <c r="S110" s="15" t="n">
        <v>3.5</v>
      </c>
      <c r="T110" s="216" t="inlineStr">
        <is>
          <t>The score decided the level</t>
        </is>
      </c>
      <c r="U110" s="219" t="inlineStr">
        <is>
          <t>Close call · Input needed</t>
        </is>
      </c>
      <c r="V110" s="15" t="inlineStr">
        <is>
          <t>Low</t>
        </is>
      </c>
    </row>
    <row r="111">
      <c r="A111" s="15" t="inlineStr">
        <is>
          <t>IRIS1787</t>
        </is>
      </c>
      <c r="B111" s="216" t="inlineStr">
        <is>
          <t>Ateef Ansari</t>
        </is>
      </c>
      <c r="C111" s="216" t="inlineStr">
        <is>
          <t>iFile</t>
        </is>
      </c>
      <c r="D111" s="216" t="inlineStr">
        <is>
          <t>Technology</t>
        </is>
      </c>
      <c r="E111" s="216" t="inlineStr">
        <is>
          <t>Engineering &amp; Development</t>
        </is>
      </c>
      <c r="F111" s="216" t="inlineStr">
        <is>
          <t>Full-Stack Development</t>
        </is>
      </c>
      <c r="G111" s="216" t="inlineStr">
        <is>
          <t>Senior Software Engineer</t>
        </is>
      </c>
      <c r="H111" s="216" t="inlineStr">
        <is>
          <t>Technical Specialist</t>
        </is>
      </c>
      <c r="I111" s="15" t="inlineStr">
        <is>
          <t>L4</t>
        </is>
      </c>
      <c r="J111" s="146" t="inlineStr">
        <is>
          <t>A3</t>
        </is>
      </c>
      <c r="K111" s="15" t="inlineStr">
        <is>
          <t>IC</t>
        </is>
      </c>
      <c r="L111" s="217" t="inlineStr">
        <is>
          <t>Up</t>
        </is>
      </c>
      <c r="M111" s="15" t="n">
        <v>3.55</v>
      </c>
      <c r="N111" s="15" t="n">
        <v>3.5</v>
      </c>
      <c r="O111" s="15" t="n">
        <v>3</v>
      </c>
      <c r="P111" s="15" t="n">
        <v>3</v>
      </c>
      <c r="Q111" s="15" t="n">
        <v>2.5</v>
      </c>
      <c r="R111" s="15" t="n">
        <v>5</v>
      </c>
      <c r="S111" s="15" t="n">
        <v>3.5</v>
      </c>
      <c r="T111" s="216" t="inlineStr">
        <is>
          <r>
            <rPr>
              <rFont val="Calibri"/>
              <b val="1"/>
              <sz val="10"/>
            </rPr>
            <t>Rule:</t>
          </r>
          <r>
            <rPr>
              <rFont val="Calibri"/>
              <sz val="10"/>
            </rPr>
            <t xml:space="preserve"> R6 top of band</t>
          </r>
        </is>
      </c>
      <c r="U111" s="219" t="inlineStr">
        <is>
          <t>Near a gate</t>
        </is>
      </c>
      <c r="V111" s="15" t="inlineStr">
        <is>
          <t>Medium</t>
        </is>
      </c>
    </row>
    <row r="112">
      <c r="A112" s="15" t="inlineStr">
        <is>
          <t>IRIS2436</t>
        </is>
      </c>
      <c r="B112" s="216" t="inlineStr">
        <is>
          <t>Balram Mahato</t>
        </is>
      </c>
      <c r="C112" s="216" t="inlineStr">
        <is>
          <t>iFile</t>
        </is>
      </c>
      <c r="D112" s="216" t="inlineStr">
        <is>
          <t>Technology</t>
        </is>
      </c>
      <c r="E112" s="216" t="inlineStr">
        <is>
          <t>Engineering &amp; Development</t>
        </is>
      </c>
      <c r="F112" s="216" t="inlineStr">
        <is>
          <t>Backend Development</t>
        </is>
      </c>
      <c r="G112" s="216" t="inlineStr">
        <is>
          <t>Software Engineer</t>
        </is>
      </c>
      <c r="H112" s="216" t="inlineStr">
        <is>
          <t>Senior Software Engineer</t>
        </is>
      </c>
      <c r="I112" s="15" t="inlineStr">
        <is>
          <t>L3</t>
        </is>
      </c>
      <c r="J112" s="146" t="inlineStr">
        <is>
          <t>A3</t>
        </is>
      </c>
      <c r="K112" s="15" t="inlineStr">
        <is>
          <t>IC</t>
        </is>
      </c>
      <c r="L112" s="217" t="inlineStr">
        <is>
          <t>Up</t>
        </is>
      </c>
      <c r="M112" s="15" t="n">
        <v>2.15</v>
      </c>
      <c r="N112" s="15" t="n">
        <v>2</v>
      </c>
      <c r="O112" s="15" t="n">
        <v>2</v>
      </c>
      <c r="P112" s="15" t="n">
        <v>2</v>
      </c>
      <c r="Q112" s="15" t="n">
        <v>1</v>
      </c>
      <c r="R112" s="15" t="n">
        <v>3.5</v>
      </c>
      <c r="S112" s="15" t="n">
        <v>2</v>
      </c>
      <c r="T112" s="216" t="inlineStr">
        <is>
          <r>
            <rPr>
              <rFont val="Calibri"/>
              <b val="1"/>
              <sz val="10"/>
            </rPr>
            <t>Rule:</t>
          </r>
          <r>
            <rPr>
              <rFont val="Calibri"/>
              <sz val="10"/>
            </rPr>
            <t xml:space="preserve"> R7 Band A experience</t>
          </r>
        </is>
      </c>
      <c r="U112" s="216" t="inlineStr">
        <is>
          <t>—</t>
        </is>
      </c>
      <c r="V112" s="15" t="inlineStr">
        <is>
          <t>Medium</t>
        </is>
      </c>
    </row>
    <row r="113">
      <c r="A113" s="15" t="inlineStr">
        <is>
          <t>IRIS1876</t>
        </is>
      </c>
      <c r="B113" s="216" t="inlineStr">
        <is>
          <t>Chaitanya Vadagabhaktula</t>
        </is>
      </c>
      <c r="C113" s="216" t="inlineStr">
        <is>
          <t>iFile</t>
        </is>
      </c>
      <c r="D113" s="216" t="inlineStr">
        <is>
          <t>Technology</t>
        </is>
      </c>
      <c r="E113" s="216" t="inlineStr">
        <is>
          <t>Engineering &amp; Development</t>
        </is>
      </c>
      <c r="F113" s="216" t="inlineStr">
        <is>
          <t>Data Engineering &amp; Database Development</t>
        </is>
      </c>
      <c r="G113" s="216" t="inlineStr">
        <is>
          <t>Senior Software Engineer</t>
        </is>
      </c>
      <c r="H113" s="216" t="inlineStr">
        <is>
          <t>Database Specialist</t>
        </is>
      </c>
      <c r="I113" s="15" t="inlineStr">
        <is>
          <t>L4</t>
        </is>
      </c>
      <c r="J113" s="146" t="inlineStr">
        <is>
          <t>A3</t>
        </is>
      </c>
      <c r="K113" s="15" t="inlineStr">
        <is>
          <t>IC</t>
        </is>
      </c>
      <c r="L113" s="217" t="inlineStr">
        <is>
          <t>Up</t>
        </is>
      </c>
      <c r="M113" s="15" t="n">
        <v>3.57</v>
      </c>
      <c r="N113" s="15" t="n">
        <v>3.5</v>
      </c>
      <c r="O113" s="15" t="n">
        <v>3</v>
      </c>
      <c r="P113" s="15" t="n">
        <v>3</v>
      </c>
      <c r="Q113" s="15" t="n">
        <v>2</v>
      </c>
      <c r="R113" s="15" t="n">
        <v>5.5</v>
      </c>
      <c r="S113" s="15" t="n">
        <v>3</v>
      </c>
      <c r="T113" s="216" t="inlineStr">
        <is>
          <r>
            <rPr>
              <rFont val="Calibri"/>
              <b val="1"/>
              <sz val="10"/>
            </rPr>
            <t>Rule:</t>
          </r>
          <r>
            <rPr>
              <rFont val="Calibri"/>
              <sz val="10"/>
            </rPr>
            <t xml:space="preserve"> R6 top of band</t>
          </r>
        </is>
      </c>
      <c r="U113" s="219" t="inlineStr">
        <is>
          <t>Near a gate</t>
        </is>
      </c>
      <c r="V113" s="15" t="inlineStr">
        <is>
          <t>Medium</t>
        </is>
      </c>
    </row>
    <row r="114">
      <c r="A114" s="15" t="inlineStr">
        <is>
          <t>IRIS0553</t>
        </is>
      </c>
      <c r="B114" s="216" t="inlineStr">
        <is>
          <t>Chetan Galande</t>
        </is>
      </c>
      <c r="C114" s="216" t="inlineStr">
        <is>
          <t>iFile</t>
        </is>
      </c>
      <c r="D114" s="216" t="inlineStr">
        <is>
          <t>Technology</t>
        </is>
      </c>
      <c r="E114" s="216" t="inlineStr">
        <is>
          <t>Business Analysis</t>
        </is>
      </c>
      <c r="F114" s="216" t="inlineStr">
        <is>
          <t>Business Analysis</t>
        </is>
      </c>
      <c r="G114" s="216" t="inlineStr">
        <is>
          <t>Business Analyst</t>
        </is>
      </c>
      <c r="H114" s="216" t="inlineStr">
        <is>
          <t>Business Analysis Specialist</t>
        </is>
      </c>
      <c r="I114" s="15" t="inlineStr">
        <is>
          <t>L3</t>
        </is>
      </c>
      <c r="J114" s="146" t="inlineStr">
        <is>
          <t>A3</t>
        </is>
      </c>
      <c r="K114" s="15" t="inlineStr">
        <is>
          <t>IC</t>
        </is>
      </c>
      <c r="L114" s="217" t="inlineStr">
        <is>
          <t>Up</t>
        </is>
      </c>
      <c r="M114" s="15" t="n">
        <v>3.47</v>
      </c>
      <c r="N114" s="15" t="n">
        <v>3</v>
      </c>
      <c r="O114" s="15" t="n">
        <v>2.5</v>
      </c>
      <c r="P114" s="15" t="n">
        <v>3</v>
      </c>
      <c r="Q114" s="15" t="n">
        <v>2</v>
      </c>
      <c r="R114" s="15" t="n">
        <v>8.5</v>
      </c>
      <c r="S114" s="15" t="n">
        <v>3</v>
      </c>
      <c r="T114" s="216" t="inlineStr">
        <is>
          <t>The score decided the level</t>
        </is>
      </c>
      <c r="U114" s="219" t="inlineStr">
        <is>
          <t>Close call</t>
        </is>
      </c>
      <c r="V114" s="15" t="inlineStr">
        <is>
          <t>Medium</t>
        </is>
      </c>
    </row>
    <row r="115">
      <c r="A115" s="15" t="inlineStr">
        <is>
          <t>IRIS2293</t>
        </is>
      </c>
      <c r="B115" s="216" t="inlineStr">
        <is>
          <t>Chetan Yerpude</t>
        </is>
      </c>
      <c r="C115" s="216" t="inlineStr">
        <is>
          <t>iFile</t>
        </is>
      </c>
      <c r="D115" s="216" t="inlineStr">
        <is>
          <t>Technology</t>
        </is>
      </c>
      <c r="E115" s="216" t="inlineStr">
        <is>
          <t>Engineering &amp; Development</t>
        </is>
      </c>
      <c r="F115" s="216" t="inlineStr">
        <is>
          <t>Backend Development</t>
        </is>
      </c>
      <c r="G115" s="216" t="inlineStr">
        <is>
          <t>Software Engineer</t>
        </is>
      </c>
      <c r="H115" s="216" t="inlineStr">
        <is>
          <t>Senior Software Engineer</t>
        </is>
      </c>
      <c r="I115" s="15" t="inlineStr">
        <is>
          <t>L3</t>
        </is>
      </c>
      <c r="J115" s="146" t="inlineStr">
        <is>
          <t>A3</t>
        </is>
      </c>
      <c r="K115" s="15" t="inlineStr">
        <is>
          <t>IC</t>
        </is>
      </c>
      <c r="L115" s="217" t="inlineStr">
        <is>
          <t>Up</t>
        </is>
      </c>
      <c r="M115" s="15" t="n">
        <v>2.7</v>
      </c>
      <c r="N115" s="15" t="n">
        <v>2.5</v>
      </c>
      <c r="O115" s="15" t="n">
        <v>2</v>
      </c>
      <c r="P115" s="15" t="n">
        <v>2.5</v>
      </c>
      <c r="Q115" s="15" t="n">
        <v>1</v>
      </c>
      <c r="R115" s="15" t="n">
        <v>5</v>
      </c>
      <c r="S115" s="15" t="n">
        <v>3</v>
      </c>
      <c r="T115" s="216" t="inlineStr">
        <is>
          <t>The score decided the level</t>
        </is>
      </c>
      <c r="U115" s="216" t="inlineStr">
        <is>
          <t>—</t>
        </is>
      </c>
      <c r="V115" s="15" t="inlineStr">
        <is>
          <t>Low</t>
        </is>
      </c>
    </row>
    <row r="116">
      <c r="A116" s="15" t="inlineStr">
        <is>
          <t>IRIS2378</t>
        </is>
      </c>
      <c r="B116" s="216" t="inlineStr">
        <is>
          <t>Darshit Vora</t>
        </is>
      </c>
      <c r="C116" s="216" t="inlineStr">
        <is>
          <t>iFile</t>
        </is>
      </c>
      <c r="D116" s="216" t="inlineStr">
        <is>
          <t>Technology</t>
        </is>
      </c>
      <c r="E116" s="216" t="inlineStr">
        <is>
          <t>Business Analysis</t>
        </is>
      </c>
      <c r="F116" s="216" t="inlineStr">
        <is>
          <t>Business Analysis</t>
        </is>
      </c>
      <c r="G116" s="216" t="inlineStr">
        <is>
          <t>Business Analyst</t>
        </is>
      </c>
      <c r="H116" s="216" t="inlineStr">
        <is>
          <t>Senior Business Analyst</t>
        </is>
      </c>
      <c r="I116" s="15" t="inlineStr">
        <is>
          <t>L3</t>
        </is>
      </c>
      <c r="J116" s="146" t="inlineStr">
        <is>
          <t>A3</t>
        </is>
      </c>
      <c r="K116" s="15" t="inlineStr">
        <is>
          <t>IC</t>
        </is>
      </c>
      <c r="L116" s="217" t="inlineStr">
        <is>
          <t>Up</t>
        </is>
      </c>
      <c r="M116" s="15" t="n">
        <v>3.2</v>
      </c>
      <c r="N116" s="15" t="n">
        <v>3</v>
      </c>
      <c r="O116" s="15" t="n">
        <v>3</v>
      </c>
      <c r="P116" s="15" t="n">
        <v>2.5</v>
      </c>
      <c r="Q116" s="15" t="n">
        <v>2</v>
      </c>
      <c r="R116" s="15" t="n">
        <v>5.5</v>
      </c>
      <c r="S116" s="15" t="n">
        <v>2.5</v>
      </c>
      <c r="T116" s="216" t="inlineStr">
        <is>
          <t>The score decided the level</t>
        </is>
      </c>
      <c r="U116" s="216" t="inlineStr">
        <is>
          <t>—</t>
        </is>
      </c>
      <c r="V116" s="15" t="inlineStr">
        <is>
          <t>Medium</t>
        </is>
      </c>
    </row>
    <row r="117">
      <c r="A117" s="15" t="inlineStr">
        <is>
          <t>IRIS2185</t>
        </is>
      </c>
      <c r="B117" s="216" t="inlineStr">
        <is>
          <t>Devkumar Nishad</t>
        </is>
      </c>
      <c r="C117" s="216" t="inlineStr">
        <is>
          <t>iFile</t>
        </is>
      </c>
      <c r="D117" s="216" t="inlineStr">
        <is>
          <t>Technology</t>
        </is>
      </c>
      <c r="E117" s="216" t="inlineStr">
        <is>
          <t>Engineering &amp; Development</t>
        </is>
      </c>
      <c r="F117" s="216" t="inlineStr">
        <is>
          <t>Full-Stack Development</t>
        </is>
      </c>
      <c r="G117" s="216" t="inlineStr">
        <is>
          <t>Junior Software Engineer</t>
        </is>
      </c>
      <c r="H117" s="216" t="inlineStr">
        <is>
          <t>Senior Software Engineer</t>
        </is>
      </c>
      <c r="I117" s="15" t="inlineStr">
        <is>
          <t>L3</t>
        </is>
      </c>
      <c r="J117" s="146" t="inlineStr">
        <is>
          <t>A3</t>
        </is>
      </c>
      <c r="K117" s="15" t="inlineStr">
        <is>
          <t>IC</t>
        </is>
      </c>
      <c r="L117" s="217" t="inlineStr">
        <is>
          <t>Up</t>
        </is>
      </c>
      <c r="M117" s="15" t="n">
        <v>2.6</v>
      </c>
      <c r="N117" s="15" t="n">
        <v>2.5</v>
      </c>
      <c r="O117" s="15" t="n">
        <v>2.5</v>
      </c>
      <c r="P117" s="15" t="n">
        <v>2.5</v>
      </c>
      <c r="Q117" s="15" t="n">
        <v>2</v>
      </c>
      <c r="R117" s="15" t="n">
        <v>3.5</v>
      </c>
      <c r="S117" s="15" t="n">
        <v>2.5</v>
      </c>
      <c r="T117" s="216" t="inlineStr">
        <is>
          <t>The score decided the level</t>
        </is>
      </c>
      <c r="U117" s="219" t="inlineStr">
        <is>
          <t>Input needed</t>
        </is>
      </c>
      <c r="V117" s="15" t="inlineStr">
        <is>
          <t>High</t>
        </is>
      </c>
    </row>
    <row r="118">
      <c r="A118" s="15" t="inlineStr">
        <is>
          <t>IRIS1906</t>
        </is>
      </c>
      <c r="B118" s="216" t="inlineStr">
        <is>
          <t>Gaurav Ghare</t>
        </is>
      </c>
      <c r="C118" s="216" t="inlineStr">
        <is>
          <t>iFile</t>
        </is>
      </c>
      <c r="D118" s="216" t="inlineStr">
        <is>
          <t>Technology</t>
        </is>
      </c>
      <c r="E118" s="216" t="inlineStr">
        <is>
          <t>Engineering &amp; Development</t>
        </is>
      </c>
      <c r="F118" s="216" t="inlineStr">
        <is>
          <t>Backend Development</t>
        </is>
      </c>
      <c r="G118" s="216" t="inlineStr">
        <is>
          <t>Senior Software Engineer</t>
        </is>
      </c>
      <c r="H118" s="216" t="inlineStr">
        <is>
          <t>Senior Software Engineer</t>
        </is>
      </c>
      <c r="I118" s="15" t="inlineStr">
        <is>
          <t>L4</t>
        </is>
      </c>
      <c r="J118" s="146" t="inlineStr">
        <is>
          <t>A3</t>
        </is>
      </c>
      <c r="K118" s="15" t="inlineStr">
        <is>
          <t>IC</t>
        </is>
      </c>
      <c r="L118" s="15" t="inlineStr">
        <is>
          <t>Same level</t>
        </is>
      </c>
      <c r="M118" s="15" t="n">
        <v>2.9</v>
      </c>
      <c r="N118" s="15" t="n">
        <v>2.5</v>
      </c>
      <c r="O118" s="15" t="n">
        <v>2.5</v>
      </c>
      <c r="P118" s="15" t="n">
        <v>3</v>
      </c>
      <c r="Q118" s="15" t="n">
        <v>1.5</v>
      </c>
      <c r="R118" s="15" t="n">
        <v>6</v>
      </c>
      <c r="S118" s="15" t="n">
        <v>3</v>
      </c>
      <c r="T118" s="216" t="inlineStr">
        <is>
          <t>The score decided the level</t>
        </is>
      </c>
      <c r="U118" s="216" t="inlineStr">
        <is>
          <t>—</t>
        </is>
      </c>
      <c r="V118" s="15" t="inlineStr">
        <is>
          <t>Medium</t>
        </is>
      </c>
    </row>
    <row r="119">
      <c r="A119" s="15" t="inlineStr">
        <is>
          <t>IRIS2528</t>
        </is>
      </c>
      <c r="B119" s="216" t="inlineStr">
        <is>
          <t>Ghanshyam L Desale</t>
        </is>
      </c>
      <c r="C119" s="216" t="inlineStr">
        <is>
          <t>iFile</t>
        </is>
      </c>
      <c r="D119" s="216" t="inlineStr">
        <is>
          <t>Technology</t>
        </is>
      </c>
      <c r="E119" s="216" t="inlineStr">
        <is>
          <t>Engineering &amp; Development</t>
        </is>
      </c>
      <c r="F119" s="216" t="inlineStr">
        <is>
          <t>Front-End / UI Development</t>
        </is>
      </c>
      <c r="G119" s="216" t="inlineStr">
        <is>
          <t>Software Engineer</t>
        </is>
      </c>
      <c r="H119" s="216" t="inlineStr">
        <is>
          <t>Senior UI Developer</t>
        </is>
      </c>
      <c r="I119" s="15" t="inlineStr">
        <is>
          <t>L3</t>
        </is>
      </c>
      <c r="J119" s="146" t="inlineStr">
        <is>
          <t>A3</t>
        </is>
      </c>
      <c r="K119" s="15" t="inlineStr">
        <is>
          <t>IC</t>
        </is>
      </c>
      <c r="L119" s="217" t="inlineStr">
        <is>
          <t>Up</t>
        </is>
      </c>
      <c r="M119" s="15" t="n">
        <v>2.55</v>
      </c>
      <c r="N119" s="15" t="n">
        <v>2.5</v>
      </c>
      <c r="O119" s="15" t="n">
        <v>2</v>
      </c>
      <c r="P119" s="15" t="n">
        <v>2.5</v>
      </c>
      <c r="Q119" s="15" t="n">
        <v>1.5</v>
      </c>
      <c r="R119" s="15" t="n">
        <v>3.5</v>
      </c>
      <c r="S119" s="15" t="n">
        <v>3</v>
      </c>
      <c r="T119" s="216" t="inlineStr">
        <is>
          <t>The score decided the level</t>
        </is>
      </c>
      <c r="U119" s="216" t="inlineStr">
        <is>
          <t>—</t>
        </is>
      </c>
      <c r="V119" s="15" t="inlineStr">
        <is>
          <t>High</t>
        </is>
      </c>
    </row>
    <row r="120">
      <c r="A120" s="15" t="inlineStr">
        <is>
          <t>IRIS2074</t>
        </is>
      </c>
      <c r="B120" s="216" t="inlineStr">
        <is>
          <t>Govind Chidrawar</t>
        </is>
      </c>
      <c r="C120" s="216" t="inlineStr">
        <is>
          <t>iFile</t>
        </is>
      </c>
      <c r="D120" s="216" t="inlineStr">
        <is>
          <t>Technology</t>
        </is>
      </c>
      <c r="E120" s="216" t="inlineStr">
        <is>
          <t>Engineering &amp; Development</t>
        </is>
      </c>
      <c r="F120" s="216" t="inlineStr">
        <is>
          <t>Backend Development</t>
        </is>
      </c>
      <c r="G120" s="216" t="inlineStr">
        <is>
          <t>Senior Software Engineer</t>
        </is>
      </c>
      <c r="H120" s="216" t="inlineStr">
        <is>
          <t>Senior Software Engineer</t>
        </is>
      </c>
      <c r="I120" s="15" t="inlineStr">
        <is>
          <t>L4</t>
        </is>
      </c>
      <c r="J120" s="146" t="inlineStr">
        <is>
          <t>A3</t>
        </is>
      </c>
      <c r="K120" s="15" t="inlineStr">
        <is>
          <t>IC</t>
        </is>
      </c>
      <c r="L120" s="15" t="inlineStr">
        <is>
          <t>Same level</t>
        </is>
      </c>
      <c r="M120" s="15" t="n">
        <v>3.1</v>
      </c>
      <c r="N120" s="15" t="n">
        <v>3</v>
      </c>
      <c r="O120" s="15" t="n">
        <v>3</v>
      </c>
      <c r="P120" s="15" t="n">
        <v>2.5</v>
      </c>
      <c r="Q120" s="15" t="n">
        <v>2.5</v>
      </c>
      <c r="R120" s="15" t="n">
        <v>4.5</v>
      </c>
      <c r="S120" s="15" t="n">
        <v>2.5</v>
      </c>
      <c r="T120" s="216" t="inlineStr">
        <is>
          <t>The score decided the level</t>
        </is>
      </c>
      <c r="U120" s="216" t="inlineStr">
        <is>
          <t>—</t>
        </is>
      </c>
      <c r="V120" s="15" t="inlineStr">
        <is>
          <t>High</t>
        </is>
      </c>
    </row>
    <row r="121">
      <c r="A121" s="15" t="inlineStr">
        <is>
          <t>IRIS2186</t>
        </is>
      </c>
      <c r="B121" s="216" t="inlineStr">
        <is>
          <t>Harshal Chaudhari</t>
        </is>
      </c>
      <c r="C121" s="216" t="inlineStr">
        <is>
          <t>iFile</t>
        </is>
      </c>
      <c r="D121" s="216" t="inlineStr">
        <is>
          <t>Technology</t>
        </is>
      </c>
      <c r="E121" s="216" t="inlineStr">
        <is>
          <t>Engineering &amp; Development</t>
        </is>
      </c>
      <c r="F121" s="216" t="inlineStr">
        <is>
          <t>Backend Development</t>
        </is>
      </c>
      <c r="G121" s="216" t="inlineStr">
        <is>
          <t>Junior Software Engineer</t>
        </is>
      </c>
      <c r="H121" s="216" t="inlineStr">
        <is>
          <t>Senior Software Engineer</t>
        </is>
      </c>
      <c r="I121" s="15" t="inlineStr">
        <is>
          <t>L3</t>
        </is>
      </c>
      <c r="J121" s="146" t="inlineStr">
        <is>
          <t>A3</t>
        </is>
      </c>
      <c r="K121" s="15" t="inlineStr">
        <is>
          <t>IC</t>
        </is>
      </c>
      <c r="L121" s="217" t="inlineStr">
        <is>
          <t>Up</t>
        </is>
      </c>
      <c r="M121" s="15" t="n">
        <v>2.18</v>
      </c>
      <c r="N121" s="15" t="n">
        <v>2</v>
      </c>
      <c r="O121" s="15" t="n">
        <v>2</v>
      </c>
      <c r="P121" s="15" t="n">
        <v>2</v>
      </c>
      <c r="Q121" s="15" t="n">
        <v>1</v>
      </c>
      <c r="R121" s="15" t="n">
        <v>3.5</v>
      </c>
      <c r="S121" s="15" t="n">
        <v>2.5</v>
      </c>
      <c r="T121" s="216" t="inlineStr">
        <is>
          <r>
            <rPr>
              <rFont val="Calibri"/>
              <b val="1"/>
              <sz val="10"/>
            </rPr>
            <t>Rule:</t>
          </r>
          <r>
            <rPr>
              <rFont val="Calibri"/>
              <sz val="10"/>
            </rPr>
            <t xml:space="preserve"> R7 Band A experience</t>
          </r>
        </is>
      </c>
      <c r="U121" s="216" t="inlineStr">
        <is>
          <t>—</t>
        </is>
      </c>
      <c r="V121" s="15" t="inlineStr">
        <is>
          <t>Medium</t>
        </is>
      </c>
    </row>
    <row r="122">
      <c r="A122" s="15" t="inlineStr">
        <is>
          <t>IRIS2253</t>
        </is>
      </c>
      <c r="B122" s="216" t="inlineStr">
        <is>
          <t>Harshal Wadode</t>
        </is>
      </c>
      <c r="C122" s="216" t="inlineStr">
        <is>
          <t>iFile</t>
        </is>
      </c>
      <c r="D122" s="216" t="inlineStr">
        <is>
          <t>Technology</t>
        </is>
      </c>
      <c r="E122" s="216" t="inlineStr">
        <is>
          <t>Engineering &amp; Development</t>
        </is>
      </c>
      <c r="F122" s="216" t="inlineStr">
        <is>
          <t>Backend Development</t>
        </is>
      </c>
      <c r="G122" s="216" t="inlineStr">
        <is>
          <t>Software Engineer</t>
        </is>
      </c>
      <c r="H122" s="216" t="inlineStr">
        <is>
          <t>Senior Software Engineer</t>
        </is>
      </c>
      <c r="I122" s="15" t="inlineStr">
        <is>
          <t>L3</t>
        </is>
      </c>
      <c r="J122" s="146" t="inlineStr">
        <is>
          <t>A3</t>
        </is>
      </c>
      <c r="K122" s="15" t="inlineStr">
        <is>
          <t>IC</t>
        </is>
      </c>
      <c r="L122" s="217" t="inlineStr">
        <is>
          <t>Up</t>
        </is>
      </c>
      <c r="M122" s="15" t="n">
        <v>2.42</v>
      </c>
      <c r="N122" s="15" t="n">
        <v>2.5</v>
      </c>
      <c r="O122" s="15" t="n">
        <v>2</v>
      </c>
      <c r="P122" s="15" t="n">
        <v>2.5</v>
      </c>
      <c r="Q122" s="15" t="n">
        <v>1</v>
      </c>
      <c r="R122" s="15" t="n">
        <v>2.5</v>
      </c>
      <c r="S122" s="15" t="n">
        <v>2.5</v>
      </c>
      <c r="T122" s="216" t="inlineStr">
        <is>
          <r>
            <rPr>
              <rFont val="Calibri"/>
              <b val="1"/>
              <sz val="10"/>
            </rPr>
            <t>Rule:</t>
          </r>
          <r>
            <rPr>
              <rFont val="Calibri"/>
              <sz val="10"/>
            </rPr>
            <t xml:space="preserve"> R7 Band A experience</t>
          </r>
        </is>
      </c>
      <c r="U122" s="216" t="inlineStr">
        <is>
          <t>—</t>
        </is>
      </c>
      <c r="V122" s="15" t="inlineStr">
        <is>
          <t>Low</t>
        </is>
      </c>
    </row>
    <row r="123">
      <c r="A123" s="15" t="inlineStr">
        <is>
          <t>IRIS2073</t>
        </is>
      </c>
      <c r="B123" s="216" t="inlineStr">
        <is>
          <t>Hemalatha Visamsetti</t>
        </is>
      </c>
      <c r="C123" s="216" t="inlineStr">
        <is>
          <t>iFile</t>
        </is>
      </c>
      <c r="D123" s="216" t="inlineStr">
        <is>
          <t>Technology</t>
        </is>
      </c>
      <c r="E123" s="216" t="inlineStr">
        <is>
          <t>Engineering &amp; Development</t>
        </is>
      </c>
      <c r="F123" s="216" t="inlineStr">
        <is>
          <t>Backend Development</t>
        </is>
      </c>
      <c r="G123" s="216" t="inlineStr">
        <is>
          <t>Senior Software Engineer</t>
        </is>
      </c>
      <c r="H123" s="216" t="inlineStr">
        <is>
          <t>Senior Software Engineer</t>
        </is>
      </c>
      <c r="I123" s="15" t="inlineStr">
        <is>
          <t>L4</t>
        </is>
      </c>
      <c r="J123" s="146" t="inlineStr">
        <is>
          <t>A3</t>
        </is>
      </c>
      <c r="K123" s="15" t="inlineStr">
        <is>
          <t>IC</t>
        </is>
      </c>
      <c r="L123" s="15" t="inlineStr">
        <is>
          <t>Same level</t>
        </is>
      </c>
      <c r="M123" s="15" t="n">
        <v>3.17</v>
      </c>
      <c r="N123" s="15" t="n">
        <v>3</v>
      </c>
      <c r="O123" s="15" t="n">
        <v>2.5</v>
      </c>
      <c r="P123" s="15" t="n">
        <v>3</v>
      </c>
      <c r="Q123" s="15" t="n">
        <v>2</v>
      </c>
      <c r="R123" s="15" t="n">
        <v>5.5</v>
      </c>
      <c r="S123" s="15" t="n">
        <v>3</v>
      </c>
      <c r="T123" s="216" t="inlineStr">
        <is>
          <t>The score decided the level</t>
        </is>
      </c>
      <c r="U123" s="216" t="inlineStr">
        <is>
          <t>—</t>
        </is>
      </c>
      <c r="V123" s="15" t="inlineStr">
        <is>
          <t>Medium</t>
        </is>
      </c>
    </row>
    <row r="124">
      <c r="A124" s="15" t="inlineStr">
        <is>
          <t>IRIS2470</t>
        </is>
      </c>
      <c r="B124" s="216" t="inlineStr">
        <is>
          <t>Khelendra Pratap Singh</t>
        </is>
      </c>
      <c r="C124" s="216" t="inlineStr">
        <is>
          <t>iFile</t>
        </is>
      </c>
      <c r="D124" s="216" t="inlineStr">
        <is>
          <t>Technology</t>
        </is>
      </c>
      <c r="E124" s="216" t="inlineStr">
        <is>
          <t>Engineering &amp; Development</t>
        </is>
      </c>
      <c r="F124" s="216" t="inlineStr">
        <is>
          <t>Backend Development</t>
        </is>
      </c>
      <c r="G124" s="216" t="inlineStr">
        <is>
          <t>Senior Software Engineer</t>
        </is>
      </c>
      <c r="H124" s="216" t="inlineStr">
        <is>
          <t>Senior Software Engineer</t>
        </is>
      </c>
      <c r="I124" s="15" t="inlineStr">
        <is>
          <t>L4</t>
        </is>
      </c>
      <c r="J124" s="146" t="inlineStr">
        <is>
          <t>A3</t>
        </is>
      </c>
      <c r="K124" s="15" t="inlineStr">
        <is>
          <t>IC</t>
        </is>
      </c>
      <c r="L124" s="15" t="inlineStr">
        <is>
          <t>Same level</t>
        </is>
      </c>
      <c r="M124" s="15" t="n">
        <v>3.42</v>
      </c>
      <c r="N124" s="15" t="n">
        <v>3.5</v>
      </c>
      <c r="O124" s="15" t="n">
        <v>3</v>
      </c>
      <c r="P124" s="15" t="n">
        <v>2.5</v>
      </c>
      <c r="Q124" s="15" t="n">
        <v>1.5</v>
      </c>
      <c r="R124" s="15" t="n">
        <v>4.5</v>
      </c>
      <c r="S124" s="15" t="n">
        <v>2.5</v>
      </c>
      <c r="T124" s="216" t="inlineStr">
        <is>
          <t>The score decided the level</t>
        </is>
      </c>
      <c r="U124" s="216" t="inlineStr">
        <is>
          <t>—</t>
        </is>
      </c>
      <c r="V124" s="15" t="inlineStr">
        <is>
          <t>Medium</t>
        </is>
      </c>
    </row>
    <row r="125">
      <c r="A125" s="15" t="inlineStr">
        <is>
          <t>IRIS2446</t>
        </is>
      </c>
      <c r="B125" s="216" t="inlineStr">
        <is>
          <t>Kunal Sanjay Prasad</t>
        </is>
      </c>
      <c r="C125" s="216" t="inlineStr">
        <is>
          <t>iFile</t>
        </is>
      </c>
      <c r="D125" s="216" t="inlineStr">
        <is>
          <t>Technology</t>
        </is>
      </c>
      <c r="E125" s="216" t="inlineStr">
        <is>
          <t>Engineering &amp; Development</t>
        </is>
      </c>
      <c r="F125" s="216" t="inlineStr">
        <is>
          <t>Backend Development</t>
        </is>
      </c>
      <c r="G125" s="216" t="inlineStr">
        <is>
          <t>Software Engineer</t>
        </is>
      </c>
      <c r="H125" s="216" t="inlineStr">
        <is>
          <t>Senior Software Engineer</t>
        </is>
      </c>
      <c r="I125" s="15" t="inlineStr">
        <is>
          <t>L3</t>
        </is>
      </c>
      <c r="J125" s="146" t="inlineStr">
        <is>
          <t>A3</t>
        </is>
      </c>
      <c r="K125" s="15" t="inlineStr">
        <is>
          <t>IC</t>
        </is>
      </c>
      <c r="L125" s="217" t="inlineStr">
        <is>
          <t>Up</t>
        </is>
      </c>
      <c r="M125" s="15" t="n">
        <v>2.1</v>
      </c>
      <c r="N125" s="15" t="n">
        <v>2</v>
      </c>
      <c r="O125" s="15" t="n">
        <v>2</v>
      </c>
      <c r="P125" s="15" t="n">
        <v>2</v>
      </c>
      <c r="Q125" s="15" t="n">
        <v>1</v>
      </c>
      <c r="R125" s="15" t="n">
        <v>3</v>
      </c>
      <c r="S125" s="15" t="n">
        <v>2</v>
      </c>
      <c r="T125" s="216" t="inlineStr">
        <is>
          <r>
            <rPr>
              <rFont val="Calibri"/>
              <b val="1"/>
              <sz val="10"/>
            </rPr>
            <t>Rule:</t>
          </r>
          <r>
            <rPr>
              <rFont val="Calibri"/>
              <sz val="10"/>
            </rPr>
            <t xml:space="preserve"> R7 Band A experience</t>
          </r>
        </is>
      </c>
      <c r="U125" s="216" t="inlineStr">
        <is>
          <t>—</t>
        </is>
      </c>
      <c r="V125" s="15" t="inlineStr">
        <is>
          <t>Medium</t>
        </is>
      </c>
    </row>
    <row r="126">
      <c r="A126" s="15" t="inlineStr">
        <is>
          <t>IRIS2422</t>
        </is>
      </c>
      <c r="B126" s="216" t="inlineStr">
        <is>
          <t>Mahtab Shah</t>
        </is>
      </c>
      <c r="C126" s="216" t="inlineStr">
        <is>
          <t>iFile</t>
        </is>
      </c>
      <c r="D126" s="216" t="inlineStr">
        <is>
          <t>Technology</t>
        </is>
      </c>
      <c r="E126" s="216" t="inlineStr">
        <is>
          <t>Engineering &amp; Development</t>
        </is>
      </c>
      <c r="F126" s="216" t="inlineStr">
        <is>
          <t>Full-Stack Development</t>
        </is>
      </c>
      <c r="G126" s="216" t="inlineStr">
        <is>
          <t>Software Engineer</t>
        </is>
      </c>
      <c r="H126" s="216" t="inlineStr">
        <is>
          <t>Senior Software Engineer</t>
        </is>
      </c>
      <c r="I126" s="15" t="inlineStr">
        <is>
          <t>L3</t>
        </is>
      </c>
      <c r="J126" s="146" t="inlineStr">
        <is>
          <t>A3</t>
        </is>
      </c>
      <c r="K126" s="15" t="inlineStr">
        <is>
          <t>IC</t>
        </is>
      </c>
      <c r="L126" s="217" t="inlineStr">
        <is>
          <t>Up</t>
        </is>
      </c>
      <c r="M126" s="15" t="n">
        <v>2.1</v>
      </c>
      <c r="N126" s="15" t="n">
        <v>2</v>
      </c>
      <c r="O126" s="15" t="n">
        <v>2</v>
      </c>
      <c r="P126" s="15" t="n">
        <v>2</v>
      </c>
      <c r="Q126" s="15" t="n">
        <v>1</v>
      </c>
      <c r="R126" s="15" t="n">
        <v>3</v>
      </c>
      <c r="S126" s="15" t="n">
        <v>2</v>
      </c>
      <c r="T126" s="216" t="inlineStr">
        <is>
          <r>
            <rPr>
              <rFont val="Calibri"/>
              <b val="1"/>
              <sz val="10"/>
            </rPr>
            <t>Rule:</t>
          </r>
          <r>
            <rPr>
              <rFont val="Calibri"/>
              <sz val="10"/>
            </rPr>
            <t xml:space="preserve"> R7 Band A experience</t>
          </r>
        </is>
      </c>
      <c r="U126" s="216" t="inlineStr">
        <is>
          <t>—</t>
        </is>
      </c>
      <c r="V126" s="15" t="inlineStr">
        <is>
          <t>Medium</t>
        </is>
      </c>
    </row>
    <row r="127">
      <c r="A127" s="15" t="inlineStr">
        <is>
          <t>IRIS2299</t>
        </is>
      </c>
      <c r="B127" s="216" t="inlineStr">
        <is>
          <t>Mukesh Babulal Suthar</t>
        </is>
      </c>
      <c r="C127" s="216" t="inlineStr">
        <is>
          <t>iFile</t>
        </is>
      </c>
      <c r="D127" s="216" t="inlineStr">
        <is>
          <t>Technology</t>
        </is>
      </c>
      <c r="E127" s="216" t="inlineStr">
        <is>
          <t>Engineering &amp; Development</t>
        </is>
      </c>
      <c r="F127" s="216" t="inlineStr">
        <is>
          <t>Backend Development</t>
        </is>
      </c>
      <c r="G127" s="216" t="inlineStr">
        <is>
          <t>Senior Software Engineer</t>
        </is>
      </c>
      <c r="H127" s="216" t="inlineStr">
        <is>
          <t>Senior Software Engineer</t>
        </is>
      </c>
      <c r="I127" s="15" t="inlineStr">
        <is>
          <t>L4</t>
        </is>
      </c>
      <c r="J127" s="146" t="inlineStr">
        <is>
          <t>A3</t>
        </is>
      </c>
      <c r="K127" s="15" t="inlineStr">
        <is>
          <t>IC</t>
        </is>
      </c>
      <c r="L127" s="15" t="inlineStr">
        <is>
          <t>Same level</t>
        </is>
      </c>
      <c r="M127" s="15" t="n">
        <v>2.93</v>
      </c>
      <c r="N127" s="15" t="n">
        <v>2.5</v>
      </c>
      <c r="O127" s="15" t="n">
        <v>2.5</v>
      </c>
      <c r="P127" s="15" t="n">
        <v>2.5</v>
      </c>
      <c r="Q127" s="15" t="n">
        <v>1.5</v>
      </c>
      <c r="R127" s="15" t="n">
        <v>6.5</v>
      </c>
      <c r="S127" s="15" t="n">
        <v>3</v>
      </c>
      <c r="T127" s="216" t="inlineStr">
        <is>
          <t>The score decided the level</t>
        </is>
      </c>
      <c r="U127" s="216" t="inlineStr">
        <is>
          <t>—</t>
        </is>
      </c>
      <c r="V127" s="15" t="inlineStr">
        <is>
          <t>Medium</t>
        </is>
      </c>
    </row>
    <row r="128">
      <c r="A128" s="15" t="inlineStr">
        <is>
          <t>IRIS2506</t>
        </is>
      </c>
      <c r="B128" s="216" t="inlineStr">
        <is>
          <t>Neha Singh</t>
        </is>
      </c>
      <c r="C128" s="216" t="inlineStr">
        <is>
          <t>iFile</t>
        </is>
      </c>
      <c r="D128" s="216" t="inlineStr">
        <is>
          <t>Technology</t>
        </is>
      </c>
      <c r="E128" s="216" t="inlineStr">
        <is>
          <t>Business Analysis</t>
        </is>
      </c>
      <c r="F128" s="216" t="inlineStr">
        <is>
          <t>Business Analysis</t>
        </is>
      </c>
      <c r="G128" s="216" t="inlineStr">
        <is>
          <t>Business Analyst</t>
        </is>
      </c>
      <c r="H128" s="216" t="inlineStr">
        <is>
          <t>Senior Business Analyst</t>
        </is>
      </c>
      <c r="I128" s="15" t="inlineStr">
        <is>
          <t>L3</t>
        </is>
      </c>
      <c r="J128" s="146" t="inlineStr">
        <is>
          <t>A3</t>
        </is>
      </c>
      <c r="K128" s="15" t="inlineStr">
        <is>
          <t>IC</t>
        </is>
      </c>
      <c r="L128" s="217" t="inlineStr">
        <is>
          <t>Up</t>
        </is>
      </c>
      <c r="M128" s="15" t="n">
        <v>3</v>
      </c>
      <c r="N128" s="15" t="n">
        <v>3</v>
      </c>
      <c r="O128" s="15" t="n">
        <v>3</v>
      </c>
      <c r="P128" s="15" t="n">
        <v>3</v>
      </c>
      <c r="Q128" s="15" t="n">
        <v>2</v>
      </c>
      <c r="R128" s="15" t="n">
        <v>3</v>
      </c>
      <c r="S128" s="15" t="n">
        <v>3</v>
      </c>
      <c r="T128" s="216" t="inlineStr">
        <is>
          <t>The score decided the level</t>
        </is>
      </c>
      <c r="U128" s="216" t="inlineStr">
        <is>
          <t>—</t>
        </is>
      </c>
      <c r="V128" s="15" t="inlineStr">
        <is>
          <t>Low</t>
        </is>
      </c>
    </row>
    <row r="129">
      <c r="A129" s="15" t="inlineStr">
        <is>
          <t>IRIS2089</t>
        </is>
      </c>
      <c r="B129" s="216" t="inlineStr">
        <is>
          <t>Nilesh Mohite</t>
        </is>
      </c>
      <c r="C129" s="216" t="inlineStr">
        <is>
          <t>iFile</t>
        </is>
      </c>
      <c r="D129" s="216" t="inlineStr">
        <is>
          <t>Technology</t>
        </is>
      </c>
      <c r="E129" s="216" t="inlineStr">
        <is>
          <t>Engineering &amp; Development</t>
        </is>
      </c>
      <c r="F129" s="216" t="inlineStr">
        <is>
          <t>Backend Development</t>
        </is>
      </c>
      <c r="G129" s="216" t="inlineStr">
        <is>
          <t>Software Engineer</t>
        </is>
      </c>
      <c r="H129" s="216" t="inlineStr">
        <is>
          <t>Senior Software Engineer</t>
        </is>
      </c>
      <c r="I129" s="15" t="inlineStr">
        <is>
          <t>L3</t>
        </is>
      </c>
      <c r="J129" s="146" t="inlineStr">
        <is>
          <t>A3</t>
        </is>
      </c>
      <c r="K129" s="15" t="inlineStr">
        <is>
          <t>IC</t>
        </is>
      </c>
      <c r="L129" s="217" t="inlineStr">
        <is>
          <t>Up</t>
        </is>
      </c>
      <c r="M129" s="15" t="n">
        <v>2.2</v>
      </c>
      <c r="N129" s="15" t="n">
        <v>2</v>
      </c>
      <c r="O129" s="15" t="n">
        <v>2</v>
      </c>
      <c r="P129" s="15" t="n">
        <v>2</v>
      </c>
      <c r="Q129" s="15" t="n">
        <v>1</v>
      </c>
      <c r="R129" s="15" t="n">
        <v>4</v>
      </c>
      <c r="S129" s="15" t="n">
        <v>2</v>
      </c>
      <c r="T129" s="216" t="inlineStr">
        <is>
          <r>
            <rPr>
              <rFont val="Calibri"/>
              <b val="1"/>
              <sz val="10"/>
            </rPr>
            <t>Rule:</t>
          </r>
          <r>
            <rPr>
              <rFont val="Calibri"/>
              <sz val="10"/>
            </rPr>
            <t xml:space="preserve"> R7 Band A experience</t>
          </r>
        </is>
      </c>
      <c r="U129" s="216" t="inlineStr">
        <is>
          <t>—</t>
        </is>
      </c>
      <c r="V129" s="15" t="inlineStr">
        <is>
          <t>Medium</t>
        </is>
      </c>
    </row>
    <row r="130">
      <c r="A130" s="15" t="inlineStr">
        <is>
          <t>IRIS2474</t>
        </is>
      </c>
      <c r="B130" s="216" t="inlineStr">
        <is>
          <t>Pankaj Sharma</t>
        </is>
      </c>
      <c r="C130" s="216" t="inlineStr">
        <is>
          <t>iFile</t>
        </is>
      </c>
      <c r="D130" s="216" t="inlineStr">
        <is>
          <t>Technology</t>
        </is>
      </c>
      <c r="E130" s="216" t="inlineStr">
        <is>
          <t>Engineering &amp; Development</t>
        </is>
      </c>
      <c r="F130" s="216" t="inlineStr">
        <is>
          <t>Backend Development</t>
        </is>
      </c>
      <c r="G130" s="216" t="inlineStr">
        <is>
          <t>Software Engineer</t>
        </is>
      </c>
      <c r="H130" s="216" t="inlineStr">
        <is>
          <t>Senior Software Engineer</t>
        </is>
      </c>
      <c r="I130" s="15" t="inlineStr">
        <is>
          <t>L3</t>
        </is>
      </c>
      <c r="J130" s="146" t="inlineStr">
        <is>
          <t>A3</t>
        </is>
      </c>
      <c r="K130" s="15" t="inlineStr">
        <is>
          <t>IC</t>
        </is>
      </c>
      <c r="L130" s="217" t="inlineStr">
        <is>
          <t>Up</t>
        </is>
      </c>
      <c r="M130" s="15" t="n">
        <v>2.65</v>
      </c>
      <c r="N130" s="15" t="n">
        <v>2.5</v>
      </c>
      <c r="O130" s="15" t="n">
        <v>2.5</v>
      </c>
      <c r="P130" s="15" t="n">
        <v>2.5</v>
      </c>
      <c r="Q130" s="15" t="n">
        <v>1</v>
      </c>
      <c r="R130" s="15" t="n">
        <v>4</v>
      </c>
      <c r="S130" s="15" t="n">
        <v>2.5</v>
      </c>
      <c r="T130" s="216" t="inlineStr">
        <is>
          <t>The score decided the level</t>
        </is>
      </c>
      <c r="U130" s="216" t="inlineStr">
        <is>
          <t>—</t>
        </is>
      </c>
      <c r="V130" s="15" t="inlineStr">
        <is>
          <t>High</t>
        </is>
      </c>
    </row>
    <row r="131">
      <c r="A131" s="15" t="inlineStr">
        <is>
          <t>IRIS1852</t>
        </is>
      </c>
      <c r="B131" s="216" t="inlineStr">
        <is>
          <t>Prajakta Chavan</t>
        </is>
      </c>
      <c r="C131" s="216" t="inlineStr">
        <is>
          <t>iFile</t>
        </is>
      </c>
      <c r="D131" s="216" t="inlineStr">
        <is>
          <t>Technology</t>
        </is>
      </c>
      <c r="E131" s="216" t="inlineStr">
        <is>
          <t>Business Analysis</t>
        </is>
      </c>
      <c r="F131" s="216" t="inlineStr">
        <is>
          <t>Business Analysis</t>
        </is>
      </c>
      <c r="G131" s="216" t="inlineStr">
        <is>
          <t>Business Analyst</t>
        </is>
      </c>
      <c r="H131" s="216" t="inlineStr">
        <is>
          <t>Senior Business Analyst</t>
        </is>
      </c>
      <c r="I131" s="15" t="inlineStr">
        <is>
          <t>L3</t>
        </is>
      </c>
      <c r="J131" s="146" t="inlineStr">
        <is>
          <t>A3</t>
        </is>
      </c>
      <c r="K131" s="15" t="inlineStr">
        <is>
          <t>IC</t>
        </is>
      </c>
      <c r="L131" s="217" t="inlineStr">
        <is>
          <t>Up</t>
        </is>
      </c>
      <c r="M131" s="15" t="n">
        <v>3.26</v>
      </c>
      <c r="N131" s="15" t="n">
        <v>3</v>
      </c>
      <c r="O131" s="15" t="n">
        <v>3.5</v>
      </c>
      <c r="P131" s="15" t="n">
        <v>3</v>
      </c>
      <c r="Q131" s="15" t="n">
        <v>2.5</v>
      </c>
      <c r="R131" s="15" t="n">
        <v>4.5</v>
      </c>
      <c r="S131" s="15" t="n">
        <v>3.5</v>
      </c>
      <c r="T131" s="216" t="inlineStr">
        <is>
          <t>The score decided the level</t>
        </is>
      </c>
      <c r="U131" s="219" t="inlineStr">
        <is>
          <t>Input needed</t>
        </is>
      </c>
      <c r="V131" s="15" t="inlineStr">
        <is>
          <t>Medium</t>
        </is>
      </c>
    </row>
    <row r="132">
      <c r="A132" s="15" t="inlineStr">
        <is>
          <t>IRIS2256</t>
        </is>
      </c>
      <c r="B132" s="216" t="inlineStr">
        <is>
          <t>Prajwal Chitode</t>
        </is>
      </c>
      <c r="C132" s="216" t="inlineStr">
        <is>
          <t>iFile</t>
        </is>
      </c>
      <c r="D132" s="216" t="inlineStr">
        <is>
          <t>Technology</t>
        </is>
      </c>
      <c r="E132" s="216" t="inlineStr">
        <is>
          <t>Engineering &amp; Development</t>
        </is>
      </c>
      <c r="F132" s="216" t="inlineStr">
        <is>
          <t>Full-Stack Development</t>
        </is>
      </c>
      <c r="G132" s="216" t="inlineStr">
        <is>
          <t>Software Engineer</t>
        </is>
      </c>
      <c r="H132" s="216" t="inlineStr">
        <is>
          <t>Senior Software Engineer</t>
        </is>
      </c>
      <c r="I132" s="15" t="inlineStr">
        <is>
          <t>L2</t>
        </is>
      </c>
      <c r="J132" s="146" t="inlineStr">
        <is>
          <t>A3</t>
        </is>
      </c>
      <c r="K132" s="15" t="inlineStr">
        <is>
          <t>IC</t>
        </is>
      </c>
      <c r="L132" s="217" t="inlineStr">
        <is>
          <t>Up</t>
        </is>
      </c>
      <c r="M132" s="15" t="n">
        <v>2.42</v>
      </c>
      <c r="N132" s="15" t="n">
        <v>2.5</v>
      </c>
      <c r="O132" s="15" t="n">
        <v>2</v>
      </c>
      <c r="P132" s="15" t="n">
        <v>2.5</v>
      </c>
      <c r="Q132" s="15" t="n">
        <v>1.5</v>
      </c>
      <c r="R132" s="15" t="n">
        <v>2.5</v>
      </c>
      <c r="S132" s="15" t="n">
        <v>2.5</v>
      </c>
      <c r="T132" s="216" t="inlineStr">
        <is>
          <r>
            <rPr>
              <rFont val="Calibri"/>
              <b val="1"/>
              <sz val="10"/>
            </rPr>
            <t>Rule:</t>
          </r>
          <r>
            <rPr>
              <rFont val="Calibri"/>
              <sz val="10"/>
            </rPr>
            <t xml:space="preserve"> R7 Band A experience</t>
          </r>
        </is>
      </c>
      <c r="U132" s="216" t="inlineStr">
        <is>
          <t>—</t>
        </is>
      </c>
      <c r="V132" s="15" t="inlineStr">
        <is>
          <t>Medium</t>
        </is>
      </c>
    </row>
    <row r="133">
      <c r="A133" s="15" t="inlineStr">
        <is>
          <t>IRIS2438</t>
        </is>
      </c>
      <c r="B133" s="216" t="inlineStr">
        <is>
          <t>Pranay Usatkar</t>
        </is>
      </c>
      <c r="C133" s="216" t="inlineStr">
        <is>
          <t>iFile</t>
        </is>
      </c>
      <c r="D133" s="216" t="inlineStr">
        <is>
          <t>Technology</t>
        </is>
      </c>
      <c r="E133" s="216" t="inlineStr">
        <is>
          <t>Engineering &amp; Development</t>
        </is>
      </c>
      <c r="F133" s="216" t="inlineStr">
        <is>
          <t>Backend Development</t>
        </is>
      </c>
      <c r="G133" s="216" t="inlineStr">
        <is>
          <t>Software Engineer</t>
        </is>
      </c>
      <c r="H133" s="216" t="inlineStr">
        <is>
          <t>Senior Software Engineer</t>
        </is>
      </c>
      <c r="I133" s="15" t="inlineStr">
        <is>
          <t>L3</t>
        </is>
      </c>
      <c r="J133" s="146" t="inlineStr">
        <is>
          <t>A3</t>
        </is>
      </c>
      <c r="K133" s="15" t="inlineStr">
        <is>
          <t>IC</t>
        </is>
      </c>
      <c r="L133" s="217" t="inlineStr">
        <is>
          <t>Up</t>
        </is>
      </c>
      <c r="M133" s="15" t="n">
        <v>2.15</v>
      </c>
      <c r="N133" s="15" t="n">
        <v>2</v>
      </c>
      <c r="O133" s="15" t="n">
        <v>2</v>
      </c>
      <c r="P133" s="15" t="n">
        <v>2</v>
      </c>
      <c r="Q133" s="15" t="n">
        <v>1</v>
      </c>
      <c r="R133" s="15" t="n">
        <v>3.5</v>
      </c>
      <c r="S133" s="15" t="n">
        <v>2</v>
      </c>
      <c r="T133" s="216" t="inlineStr">
        <is>
          <r>
            <rPr>
              <rFont val="Calibri"/>
              <b val="1"/>
              <sz val="10"/>
            </rPr>
            <t>Rule:</t>
          </r>
          <r>
            <rPr>
              <rFont val="Calibri"/>
              <sz val="10"/>
            </rPr>
            <t xml:space="preserve"> R7 Band A experience</t>
          </r>
        </is>
      </c>
      <c r="U133" s="216" t="inlineStr">
        <is>
          <t>—</t>
        </is>
      </c>
      <c r="V133" s="15" t="inlineStr">
        <is>
          <t>Medium</t>
        </is>
      </c>
    </row>
    <row r="134">
      <c r="A134" s="15" t="inlineStr">
        <is>
          <t>IRIS1945</t>
        </is>
      </c>
      <c r="B134" s="216" t="inlineStr">
        <is>
          <t>Priyadarshini Naidu</t>
        </is>
      </c>
      <c r="C134" s="216" t="inlineStr">
        <is>
          <t>iFile</t>
        </is>
      </c>
      <c r="D134" s="216" t="inlineStr">
        <is>
          <t>Technology</t>
        </is>
      </c>
      <c r="E134" s="216" t="inlineStr">
        <is>
          <t>Engineering &amp; Development</t>
        </is>
      </c>
      <c r="F134" s="216" t="inlineStr">
        <is>
          <t>Backend Development</t>
        </is>
      </c>
      <c r="G134" s="216" t="inlineStr">
        <is>
          <t>Software Engineer</t>
        </is>
      </c>
      <c r="H134" s="216" t="inlineStr">
        <is>
          <t>Senior Software Engineer</t>
        </is>
      </c>
      <c r="I134" s="15" t="inlineStr">
        <is>
          <t>L3</t>
        </is>
      </c>
      <c r="J134" s="146" t="inlineStr">
        <is>
          <t>A3</t>
        </is>
      </c>
      <c r="K134" s="15" t="inlineStr">
        <is>
          <t>IC</t>
        </is>
      </c>
      <c r="L134" s="217" t="inlineStr">
        <is>
          <t>Up</t>
        </is>
      </c>
      <c r="M134" s="15" t="n">
        <v>2.33</v>
      </c>
      <c r="N134" s="15" t="n">
        <v>2</v>
      </c>
      <c r="O134" s="15" t="n">
        <v>2</v>
      </c>
      <c r="P134" s="15" t="n">
        <v>2</v>
      </c>
      <c r="Q134" s="15" t="n">
        <v>1</v>
      </c>
      <c r="R134" s="15" t="n">
        <v>5</v>
      </c>
      <c r="S134" s="15" t="n">
        <v>2.5</v>
      </c>
      <c r="T134" s="216" t="inlineStr">
        <is>
          <r>
            <rPr>
              <rFont val="Calibri"/>
              <b val="1"/>
              <sz val="10"/>
            </rPr>
            <t>Rule:</t>
          </r>
          <r>
            <rPr>
              <rFont val="Calibri"/>
              <sz val="10"/>
            </rPr>
            <t xml:space="preserve"> R7 Band A experience</t>
          </r>
        </is>
      </c>
      <c r="U134" s="216" t="inlineStr">
        <is>
          <t>—</t>
        </is>
      </c>
      <c r="V134" s="15" t="inlineStr">
        <is>
          <t>High</t>
        </is>
      </c>
    </row>
    <row r="135">
      <c r="A135" s="15" t="inlineStr">
        <is>
          <t>IRIS2221</t>
        </is>
      </c>
      <c r="B135" s="216" t="inlineStr">
        <is>
          <t>Rajshree Bhosale</t>
        </is>
      </c>
      <c r="C135" s="216" t="inlineStr">
        <is>
          <t>iFile</t>
        </is>
      </c>
      <c r="D135" s="216" t="inlineStr">
        <is>
          <t>Technology</t>
        </is>
      </c>
      <c r="E135" s="216" t="inlineStr">
        <is>
          <t>Engineering &amp; Development</t>
        </is>
      </c>
      <c r="F135" s="216" t="inlineStr">
        <is>
          <t>Front-End / UI Development</t>
        </is>
      </c>
      <c r="G135" s="216" t="inlineStr">
        <is>
          <t>Software Engineer</t>
        </is>
      </c>
      <c r="H135" s="216" t="inlineStr">
        <is>
          <t>Senior UI Developer</t>
        </is>
      </c>
      <c r="I135" s="15" t="inlineStr">
        <is>
          <t>L3</t>
        </is>
      </c>
      <c r="J135" s="146" t="inlineStr">
        <is>
          <t>A3</t>
        </is>
      </c>
      <c r="K135" s="15" t="inlineStr">
        <is>
          <t>IC</t>
        </is>
      </c>
      <c r="L135" s="217" t="inlineStr">
        <is>
          <t>Up</t>
        </is>
      </c>
      <c r="M135" s="15" t="n">
        <v>2.78</v>
      </c>
      <c r="N135" s="15" t="n">
        <v>2.5</v>
      </c>
      <c r="O135" s="15" t="n">
        <v>2.5</v>
      </c>
      <c r="P135" s="15" t="n">
        <v>2.5</v>
      </c>
      <c r="Q135" s="15" t="n">
        <v>1</v>
      </c>
      <c r="R135" s="15" t="n">
        <v>5</v>
      </c>
      <c r="S135" s="15" t="n">
        <v>3</v>
      </c>
      <c r="T135" s="216" t="inlineStr">
        <is>
          <t>The score decided the level</t>
        </is>
      </c>
      <c r="U135" s="216" t="inlineStr">
        <is>
          <t>—</t>
        </is>
      </c>
      <c r="V135" s="15" t="inlineStr">
        <is>
          <t>High</t>
        </is>
      </c>
    </row>
    <row r="136">
      <c r="A136" s="15" t="inlineStr">
        <is>
          <t>IRIS2030</t>
        </is>
      </c>
      <c r="B136" s="216" t="inlineStr">
        <is>
          <t>Ritesh Gadekar</t>
        </is>
      </c>
      <c r="C136" s="216" t="inlineStr">
        <is>
          <t>iFile</t>
        </is>
      </c>
      <c r="D136" s="216" t="inlineStr">
        <is>
          <t>Technology</t>
        </is>
      </c>
      <c r="E136" s="216" t="inlineStr">
        <is>
          <t>Engineering &amp; Development</t>
        </is>
      </c>
      <c r="F136" s="216" t="inlineStr">
        <is>
          <t>Backend Development</t>
        </is>
      </c>
      <c r="G136" s="216" t="inlineStr">
        <is>
          <t>Software Engineer</t>
        </is>
      </c>
      <c r="H136" s="216" t="inlineStr">
        <is>
          <t>Senior Software Engineer</t>
        </is>
      </c>
      <c r="I136" s="15" t="inlineStr">
        <is>
          <t>L3</t>
        </is>
      </c>
      <c r="J136" s="146" t="inlineStr">
        <is>
          <t>A3</t>
        </is>
      </c>
      <c r="K136" s="15" t="inlineStr">
        <is>
          <t>IC</t>
        </is>
      </c>
      <c r="L136" s="217" t="inlineStr">
        <is>
          <t>Up</t>
        </is>
      </c>
      <c r="M136" s="15" t="n">
        <v>2.6</v>
      </c>
      <c r="N136" s="15" t="n">
        <v>2.5</v>
      </c>
      <c r="O136" s="15" t="n">
        <v>2</v>
      </c>
      <c r="P136" s="15" t="n">
        <v>2.5</v>
      </c>
      <c r="Q136" s="15" t="n">
        <v>1</v>
      </c>
      <c r="R136" s="15" t="n">
        <v>4</v>
      </c>
      <c r="S136" s="15" t="n">
        <v>3</v>
      </c>
      <c r="T136" s="216" t="inlineStr">
        <is>
          <t>The score decided the level</t>
        </is>
      </c>
      <c r="U136" s="216" t="inlineStr">
        <is>
          <t>—</t>
        </is>
      </c>
      <c r="V136" s="15" t="inlineStr">
        <is>
          <t>Low</t>
        </is>
      </c>
    </row>
    <row r="137">
      <c r="A137" s="15" t="inlineStr">
        <is>
          <t>IRIS2257</t>
        </is>
      </c>
      <c r="B137" s="216" t="inlineStr">
        <is>
          <t>Rudransh Nemade</t>
        </is>
      </c>
      <c r="C137" s="216" t="inlineStr">
        <is>
          <t>iFile</t>
        </is>
      </c>
      <c r="D137" s="216" t="inlineStr">
        <is>
          <t>Technology</t>
        </is>
      </c>
      <c r="E137" s="216" t="inlineStr">
        <is>
          <t>Engineering &amp; Development</t>
        </is>
      </c>
      <c r="F137" s="216" t="inlineStr">
        <is>
          <t>Full-Stack Development</t>
        </is>
      </c>
      <c r="G137" s="216" t="inlineStr">
        <is>
          <t>Trainee Software Engineer</t>
        </is>
      </c>
      <c r="H137" s="216" t="inlineStr">
        <is>
          <t>Senior Software Engineer</t>
        </is>
      </c>
      <c r="I137" s="15" t="inlineStr">
        <is>
          <t>L2</t>
        </is>
      </c>
      <c r="J137" s="146" t="inlineStr">
        <is>
          <t>A3</t>
        </is>
      </c>
      <c r="K137" s="15" t="inlineStr">
        <is>
          <t>IC</t>
        </is>
      </c>
      <c r="L137" s="217" t="inlineStr">
        <is>
          <t>Up</t>
        </is>
      </c>
      <c r="M137" s="15" t="n">
        <v>1.97</v>
      </c>
      <c r="N137" s="15" t="n">
        <v>2</v>
      </c>
      <c r="O137" s="15" t="n">
        <v>1.5</v>
      </c>
      <c r="P137" s="15" t="n">
        <v>2</v>
      </c>
      <c r="Q137" s="15" t="n">
        <v>1</v>
      </c>
      <c r="R137" s="15" t="n">
        <v>2.5</v>
      </c>
      <c r="S137" s="15" t="n">
        <v>2</v>
      </c>
      <c r="T137" s="216" t="inlineStr">
        <is>
          <r>
            <rPr>
              <rFont val="Calibri"/>
              <b val="1"/>
              <sz val="10"/>
            </rPr>
            <t>Rule:</t>
          </r>
          <r>
            <rPr>
              <rFont val="Calibri"/>
              <sz val="10"/>
            </rPr>
            <t xml:space="preserve"> R7 Band A experience</t>
          </r>
        </is>
      </c>
      <c r="U137" s="216" t="inlineStr">
        <is>
          <t>—</t>
        </is>
      </c>
      <c r="V137" s="15" t="inlineStr">
        <is>
          <t>Medium</t>
        </is>
      </c>
    </row>
    <row r="138">
      <c r="A138" s="15" t="inlineStr">
        <is>
          <t>IRIS2433</t>
        </is>
      </c>
      <c r="B138" s="216" t="inlineStr">
        <is>
          <t>Sadhna Sahu</t>
        </is>
      </c>
      <c r="C138" s="216" t="inlineStr">
        <is>
          <t>iFile</t>
        </is>
      </c>
      <c r="D138" s="216" t="inlineStr">
        <is>
          <t>Technology</t>
        </is>
      </c>
      <c r="E138" s="216" t="inlineStr">
        <is>
          <t>Engineering &amp; Development</t>
        </is>
      </c>
      <c r="F138" s="216" t="inlineStr">
        <is>
          <t>Backend Development</t>
        </is>
      </c>
      <c r="G138" s="216" t="inlineStr">
        <is>
          <t>Software Engineer</t>
        </is>
      </c>
      <c r="H138" s="216" t="inlineStr">
        <is>
          <t>Senior Software Engineer</t>
        </is>
      </c>
      <c r="I138" s="15" t="inlineStr">
        <is>
          <t>Not mapped</t>
        </is>
      </c>
      <c r="J138" s="146" t="inlineStr">
        <is>
          <t>A3</t>
        </is>
      </c>
      <c r="K138" s="15" t="inlineStr">
        <is>
          <t>IC</t>
        </is>
      </c>
      <c r="L138" s="220" t="inlineStr">
        <is>
          <t>Newly mapped</t>
        </is>
      </c>
      <c r="M138" s="15" t="n">
        <v>2.47</v>
      </c>
      <c r="N138" s="15" t="n">
        <v>2.5</v>
      </c>
      <c r="O138" s="15" t="n">
        <v>2</v>
      </c>
      <c r="P138" s="15" t="n">
        <v>2.5</v>
      </c>
      <c r="Q138" s="15" t="n">
        <v>1</v>
      </c>
      <c r="R138" s="15" t="n">
        <v>3</v>
      </c>
      <c r="S138" s="15" t="n">
        <v>2.5</v>
      </c>
      <c r="T138" s="216" t="inlineStr">
        <is>
          <r>
            <rPr>
              <rFont val="Calibri"/>
              <b val="1"/>
              <sz val="10"/>
            </rPr>
            <t>Rule:</t>
          </r>
          <r>
            <rPr>
              <rFont val="Calibri"/>
              <sz val="10"/>
            </rPr>
            <t xml:space="preserve"> R7 Band A experience</t>
          </r>
        </is>
      </c>
      <c r="U138" s="219" t="inlineStr">
        <is>
          <t>Input needed</t>
        </is>
      </c>
      <c r="V138" s="15" t="inlineStr">
        <is>
          <t>Low</t>
        </is>
      </c>
    </row>
    <row r="139">
      <c r="A139" s="15" t="inlineStr">
        <is>
          <t>IRIS2476</t>
        </is>
      </c>
      <c r="B139" s="216" t="inlineStr">
        <is>
          <t>Sagar Soni</t>
        </is>
      </c>
      <c r="C139" s="216" t="inlineStr">
        <is>
          <t>iFile</t>
        </is>
      </c>
      <c r="D139" s="216" t="inlineStr">
        <is>
          <t>Technology</t>
        </is>
      </c>
      <c r="E139" s="216" t="inlineStr">
        <is>
          <t>Engineering &amp; Development</t>
        </is>
      </c>
      <c r="F139" s="216" t="inlineStr">
        <is>
          <t>Backend Development</t>
        </is>
      </c>
      <c r="G139" s="216" t="inlineStr">
        <is>
          <t>Software Engineer</t>
        </is>
      </c>
      <c r="H139" s="216" t="inlineStr">
        <is>
          <t>Senior Software Engineer</t>
        </is>
      </c>
      <c r="I139" s="15" t="inlineStr">
        <is>
          <t>L3</t>
        </is>
      </c>
      <c r="J139" s="146" t="inlineStr">
        <is>
          <t>A3</t>
        </is>
      </c>
      <c r="K139" s="15" t="inlineStr">
        <is>
          <t>IC</t>
        </is>
      </c>
      <c r="L139" s="217" t="inlineStr">
        <is>
          <t>Up</t>
        </is>
      </c>
      <c r="M139" s="15" t="n">
        <v>2.57</v>
      </c>
      <c r="N139" s="15" t="n">
        <v>2.5</v>
      </c>
      <c r="O139" s="15" t="n">
        <v>2</v>
      </c>
      <c r="P139" s="15" t="n">
        <v>2.5</v>
      </c>
      <c r="Q139" s="15" t="n">
        <v>1</v>
      </c>
      <c r="R139" s="15" t="n">
        <v>4</v>
      </c>
      <c r="S139" s="15" t="n">
        <v>2.5</v>
      </c>
      <c r="T139" s="216" t="inlineStr">
        <is>
          <t>The score decided the level</t>
        </is>
      </c>
      <c r="U139" s="216" t="inlineStr">
        <is>
          <t>—</t>
        </is>
      </c>
      <c r="V139" s="15" t="inlineStr">
        <is>
          <t>High</t>
        </is>
      </c>
    </row>
    <row r="140">
      <c r="A140" s="15" t="inlineStr">
        <is>
          <t>IRIS2194</t>
        </is>
      </c>
      <c r="B140" s="216" t="inlineStr">
        <is>
          <t>Sahil Chavan</t>
        </is>
      </c>
      <c r="C140" s="216" t="inlineStr">
        <is>
          <t>iFile</t>
        </is>
      </c>
      <c r="D140" s="216" t="inlineStr">
        <is>
          <t>Technology</t>
        </is>
      </c>
      <c r="E140" s="216" t="inlineStr">
        <is>
          <t>Engineering &amp; Development</t>
        </is>
      </c>
      <c r="F140" s="216" t="inlineStr">
        <is>
          <t>Backend Development</t>
        </is>
      </c>
      <c r="G140" s="216" t="inlineStr">
        <is>
          <t>Software Engineer</t>
        </is>
      </c>
      <c r="H140" s="216" t="inlineStr">
        <is>
          <t>Senior Software Engineer</t>
        </is>
      </c>
      <c r="I140" s="15" t="inlineStr">
        <is>
          <t>L3</t>
        </is>
      </c>
      <c r="J140" s="146" t="inlineStr">
        <is>
          <t>A3</t>
        </is>
      </c>
      <c r="K140" s="15" t="inlineStr">
        <is>
          <t>IC</t>
        </is>
      </c>
      <c r="L140" s="217" t="inlineStr">
        <is>
          <t>Up</t>
        </is>
      </c>
      <c r="M140" s="15" t="n">
        <v>2.6</v>
      </c>
      <c r="N140" s="15" t="n">
        <v>2.5</v>
      </c>
      <c r="O140" s="15" t="n">
        <v>2</v>
      </c>
      <c r="P140" s="15" t="n">
        <v>2.5</v>
      </c>
      <c r="Q140" s="15" t="n">
        <v>1</v>
      </c>
      <c r="R140" s="15" t="n">
        <v>4</v>
      </c>
      <c r="S140" s="15" t="n">
        <v>3</v>
      </c>
      <c r="T140" s="216" t="inlineStr">
        <is>
          <t>The score decided the level</t>
        </is>
      </c>
      <c r="U140" s="216" t="inlineStr">
        <is>
          <t>—</t>
        </is>
      </c>
      <c r="V140" s="15" t="inlineStr">
        <is>
          <t>Medium</t>
        </is>
      </c>
    </row>
    <row r="141">
      <c r="A141" s="15" t="inlineStr">
        <is>
          <t>IRIS2183</t>
        </is>
      </c>
      <c r="B141" s="216" t="inlineStr">
        <is>
          <t>Saikiran Rowlo</t>
        </is>
      </c>
      <c r="C141" s="216" t="inlineStr">
        <is>
          <t>iFile</t>
        </is>
      </c>
      <c r="D141" s="216" t="inlineStr">
        <is>
          <t>Technology</t>
        </is>
      </c>
      <c r="E141" s="216" t="inlineStr">
        <is>
          <t>Engineering &amp; Development</t>
        </is>
      </c>
      <c r="F141" s="216" t="inlineStr">
        <is>
          <t>Backend Development</t>
        </is>
      </c>
      <c r="G141" s="216" t="inlineStr">
        <is>
          <t>Junior Software Engineer</t>
        </is>
      </c>
      <c r="H141" s="216" t="inlineStr">
        <is>
          <t>Senior Software Engineer</t>
        </is>
      </c>
      <c r="I141" s="15" t="inlineStr">
        <is>
          <t>L3</t>
        </is>
      </c>
      <c r="J141" s="146" t="inlineStr">
        <is>
          <t>A3</t>
        </is>
      </c>
      <c r="K141" s="15" t="inlineStr">
        <is>
          <t>IC</t>
        </is>
      </c>
      <c r="L141" s="217" t="inlineStr">
        <is>
          <t>Up</t>
        </is>
      </c>
      <c r="M141" s="15" t="n">
        <v>2.15</v>
      </c>
      <c r="N141" s="15" t="n">
        <v>2</v>
      </c>
      <c r="O141" s="15" t="n">
        <v>2</v>
      </c>
      <c r="P141" s="15" t="n">
        <v>2.5</v>
      </c>
      <c r="Q141" s="15" t="n">
        <v>1</v>
      </c>
      <c r="R141" s="15" t="n">
        <v>3</v>
      </c>
      <c r="S141" s="15" t="n">
        <v>2.5</v>
      </c>
      <c r="T141" s="216" t="inlineStr">
        <is>
          <r>
            <rPr>
              <rFont val="Calibri"/>
              <b val="1"/>
              <sz val="10"/>
            </rPr>
            <t>Rule:</t>
          </r>
          <r>
            <rPr>
              <rFont val="Calibri"/>
              <sz val="10"/>
            </rPr>
            <t xml:space="preserve"> R7 Band A experience</t>
          </r>
        </is>
      </c>
      <c r="U141" s="216" t="inlineStr">
        <is>
          <t>—</t>
        </is>
      </c>
      <c r="V141" s="15" t="inlineStr">
        <is>
          <t>Medium</t>
        </is>
      </c>
    </row>
    <row r="142">
      <c r="A142" s="15" t="inlineStr">
        <is>
          <t>IRIS1871</t>
        </is>
      </c>
      <c r="B142" s="216" t="inlineStr">
        <is>
          <t>Sandeep Mehta</t>
        </is>
      </c>
      <c r="C142" s="216" t="inlineStr">
        <is>
          <t>iFile</t>
        </is>
      </c>
      <c r="D142" s="216" t="inlineStr">
        <is>
          <t>Technology</t>
        </is>
      </c>
      <c r="E142" s="216" t="inlineStr">
        <is>
          <t>Engineering &amp; Development</t>
        </is>
      </c>
      <c r="F142" s="216" t="inlineStr">
        <is>
          <t>Backend Development</t>
        </is>
      </c>
      <c r="G142" s="216" t="inlineStr">
        <is>
          <t>Software Engineer</t>
        </is>
      </c>
      <c r="H142" s="216" t="inlineStr">
        <is>
          <t>Senior Software Engineer</t>
        </is>
      </c>
      <c r="I142" s="15" t="inlineStr">
        <is>
          <t>L3</t>
        </is>
      </c>
      <c r="J142" s="146" t="inlineStr">
        <is>
          <t>A3</t>
        </is>
      </c>
      <c r="K142" s="15" t="inlineStr">
        <is>
          <t>IC</t>
        </is>
      </c>
      <c r="L142" s="217" t="inlineStr">
        <is>
          <t>Up</t>
        </is>
      </c>
      <c r="M142" s="15" t="n">
        <v>2.55</v>
      </c>
      <c r="N142" s="15" t="n">
        <v>2.5</v>
      </c>
      <c r="O142" s="15" t="n">
        <v>2</v>
      </c>
      <c r="P142" s="15" t="n">
        <v>2</v>
      </c>
      <c r="Q142" s="15" t="n">
        <v>1</v>
      </c>
      <c r="R142" s="15" t="n">
        <v>4</v>
      </c>
      <c r="S142" s="15" t="n">
        <v>2.5</v>
      </c>
      <c r="T142" s="216" t="inlineStr">
        <is>
          <t>The score decided the level</t>
        </is>
      </c>
      <c r="U142" s="216" t="inlineStr">
        <is>
          <t>—</t>
        </is>
      </c>
      <c r="V142" s="15" t="inlineStr">
        <is>
          <t>High</t>
        </is>
      </c>
    </row>
    <row r="143">
      <c r="A143" s="15" t="inlineStr">
        <is>
          <t>IRIS2251</t>
        </is>
      </c>
      <c r="B143" s="216" t="inlineStr">
        <is>
          <t>Saurabh Dutta</t>
        </is>
      </c>
      <c r="C143" s="216" t="inlineStr">
        <is>
          <t>iFile</t>
        </is>
      </c>
      <c r="D143" s="216" t="inlineStr">
        <is>
          <t>Technology</t>
        </is>
      </c>
      <c r="E143" s="216" t="inlineStr">
        <is>
          <t>Business Analysis</t>
        </is>
      </c>
      <c r="F143" s="216" t="inlineStr">
        <is>
          <t>Business Analysis</t>
        </is>
      </c>
      <c r="G143" s="216" t="inlineStr">
        <is>
          <t>Business Analyst</t>
        </is>
      </c>
      <c r="H143" s="216" t="inlineStr">
        <is>
          <t>Senior Business Analyst</t>
        </is>
      </c>
      <c r="I143" s="15" t="inlineStr">
        <is>
          <t>L3</t>
        </is>
      </c>
      <c r="J143" s="146" t="inlineStr">
        <is>
          <t>A3</t>
        </is>
      </c>
      <c r="K143" s="15" t="inlineStr">
        <is>
          <t>IC</t>
        </is>
      </c>
      <c r="L143" s="217" t="inlineStr">
        <is>
          <t>Up</t>
        </is>
      </c>
      <c r="M143" s="15" t="n">
        <v>3.02</v>
      </c>
      <c r="N143" s="15" t="n">
        <v>3</v>
      </c>
      <c r="O143" s="15" t="n">
        <v>2.5</v>
      </c>
      <c r="P143" s="15" t="n">
        <v>3</v>
      </c>
      <c r="Q143" s="15" t="n">
        <v>1.5</v>
      </c>
      <c r="R143" s="15" t="n">
        <v>4</v>
      </c>
      <c r="S143" s="15" t="n">
        <v>3</v>
      </c>
      <c r="T143" s="216" t="inlineStr">
        <is>
          <t>The score decided the level</t>
        </is>
      </c>
      <c r="U143" s="216" t="inlineStr">
        <is>
          <t>—</t>
        </is>
      </c>
      <c r="V143" s="15" t="inlineStr">
        <is>
          <t>High</t>
        </is>
      </c>
    </row>
    <row r="144">
      <c r="A144" s="15" t="inlineStr">
        <is>
          <t>IRIS2267</t>
        </is>
      </c>
      <c r="B144" s="216" t="inlineStr">
        <is>
          <t>Saurabh Jaykumar Wanjari</t>
        </is>
      </c>
      <c r="C144" s="216" t="inlineStr">
        <is>
          <t>iFile</t>
        </is>
      </c>
      <c r="D144" s="216" t="inlineStr">
        <is>
          <t>Technology</t>
        </is>
      </c>
      <c r="E144" s="216" t="inlineStr">
        <is>
          <t>Engineering &amp; Development</t>
        </is>
      </c>
      <c r="F144" s="216" t="inlineStr">
        <is>
          <t>Backend Development</t>
        </is>
      </c>
      <c r="G144" s="216" t="inlineStr">
        <is>
          <t>Software Engineer</t>
        </is>
      </c>
      <c r="H144" s="216" t="inlineStr">
        <is>
          <t>Senior Software Engineer</t>
        </is>
      </c>
      <c r="I144" s="15" t="inlineStr">
        <is>
          <t>L2</t>
        </is>
      </c>
      <c r="J144" s="146" t="inlineStr">
        <is>
          <t>A3</t>
        </is>
      </c>
      <c r="K144" s="15" t="inlineStr">
        <is>
          <t>IC</t>
        </is>
      </c>
      <c r="L144" s="217" t="inlineStr">
        <is>
          <t>Up</t>
        </is>
      </c>
      <c r="M144" s="15" t="n">
        <v>2.53</v>
      </c>
      <c r="N144" s="15" t="n">
        <v>2.5</v>
      </c>
      <c r="O144" s="15" t="n">
        <v>2.5</v>
      </c>
      <c r="P144" s="15" t="n">
        <v>2.5</v>
      </c>
      <c r="Q144" s="15" t="n">
        <v>1.5</v>
      </c>
      <c r="R144" s="15" t="n">
        <v>2.5</v>
      </c>
      <c r="S144" s="15" t="n">
        <v>3</v>
      </c>
      <c r="T144" s="216" t="inlineStr">
        <is>
          <t>The score decided the level</t>
        </is>
      </c>
      <c r="U144" s="219" t="inlineStr">
        <is>
          <t>Close call</t>
        </is>
      </c>
      <c r="V144" s="15" t="inlineStr">
        <is>
          <t>Medium</t>
        </is>
      </c>
    </row>
    <row r="145">
      <c r="A145" s="15" t="inlineStr">
        <is>
          <t>IRIS2424</t>
        </is>
      </c>
      <c r="B145" s="216" t="inlineStr">
        <is>
          <t>Saurabh Padalkar</t>
        </is>
      </c>
      <c r="C145" s="216" t="inlineStr">
        <is>
          <t>iFile</t>
        </is>
      </c>
      <c r="D145" s="216" t="inlineStr">
        <is>
          <t>Technology</t>
        </is>
      </c>
      <c r="E145" s="216" t="inlineStr">
        <is>
          <t>Engineering &amp; Development</t>
        </is>
      </c>
      <c r="F145" s="216" t="inlineStr">
        <is>
          <t>AI / ML &amp; GenAI Engineering</t>
        </is>
      </c>
      <c r="G145" s="216" t="inlineStr">
        <is>
          <t>Software Engineer</t>
        </is>
      </c>
      <c r="H145" s="216" t="inlineStr">
        <is>
          <t>Senior AI/ML Engineer</t>
        </is>
      </c>
      <c r="I145" s="15" t="inlineStr">
        <is>
          <t>L3</t>
        </is>
      </c>
      <c r="J145" s="146" t="inlineStr">
        <is>
          <t>A3</t>
        </is>
      </c>
      <c r="K145" s="15" t="inlineStr">
        <is>
          <t>IC</t>
        </is>
      </c>
      <c r="L145" s="217" t="inlineStr">
        <is>
          <t>Up</t>
        </is>
      </c>
      <c r="M145" s="15" t="n">
        <v>2.52</v>
      </c>
      <c r="N145" s="15" t="n">
        <v>2.5</v>
      </c>
      <c r="O145" s="15" t="n">
        <v>2</v>
      </c>
      <c r="P145" s="15" t="n">
        <v>2.5</v>
      </c>
      <c r="Q145" s="15" t="n">
        <v>1</v>
      </c>
      <c r="R145" s="15" t="n">
        <v>3.5</v>
      </c>
      <c r="S145" s="15" t="n">
        <v>2.5</v>
      </c>
      <c r="T145" s="216" t="inlineStr">
        <is>
          <t>The score decided the level</t>
        </is>
      </c>
      <c r="U145" s="219" t="inlineStr">
        <is>
          <t>Close call</t>
        </is>
      </c>
      <c r="V145" s="15" t="inlineStr">
        <is>
          <t>High</t>
        </is>
      </c>
    </row>
    <row r="146">
      <c r="A146" s="15" t="inlineStr">
        <is>
          <t>IRIS2537</t>
        </is>
      </c>
      <c r="B146" s="216" t="inlineStr">
        <is>
          <t>Shritesh Aher</t>
        </is>
      </c>
      <c r="C146" s="216" t="inlineStr">
        <is>
          <t>iFile</t>
        </is>
      </c>
      <c r="D146" s="216" t="inlineStr">
        <is>
          <t>Technology</t>
        </is>
      </c>
      <c r="E146" s="216" t="inlineStr">
        <is>
          <t>Engineering &amp; Development</t>
        </is>
      </c>
      <c r="F146" s="216" t="inlineStr">
        <is>
          <t>Front-End / UI Development</t>
        </is>
      </c>
      <c r="G146" s="216" t="inlineStr">
        <is>
          <t>Software Engineer</t>
        </is>
      </c>
      <c r="H146" s="216" t="inlineStr">
        <is>
          <t>Senior UI Developer</t>
        </is>
      </c>
      <c r="I146" s="15" t="inlineStr">
        <is>
          <t>Not mapped</t>
        </is>
      </c>
      <c r="J146" s="146" t="inlineStr">
        <is>
          <t>A3</t>
        </is>
      </c>
      <c r="K146" s="15" t="inlineStr">
        <is>
          <t>IC</t>
        </is>
      </c>
      <c r="L146" s="220" t="inlineStr">
        <is>
          <t>Newly mapped</t>
        </is>
      </c>
      <c r="M146" s="15" t="n">
        <v>2.15</v>
      </c>
      <c r="N146" s="15" t="n">
        <v>2</v>
      </c>
      <c r="O146" s="15" t="n">
        <v>2</v>
      </c>
      <c r="P146" s="15" t="n">
        <v>2</v>
      </c>
      <c r="Q146" s="15" t="n">
        <v>1</v>
      </c>
      <c r="R146" s="15" t="n">
        <v>3.5</v>
      </c>
      <c r="S146" s="15" t="n">
        <v>2</v>
      </c>
      <c r="T146" s="216" t="inlineStr">
        <is>
          <r>
            <rPr>
              <rFont val="Calibri"/>
              <b val="1"/>
              <sz val="10"/>
            </rPr>
            <t>Rule:</t>
          </r>
          <r>
            <rPr>
              <rFont val="Calibri"/>
              <sz val="10"/>
            </rPr>
            <t xml:space="preserve"> R7 Band A experience</t>
          </r>
        </is>
      </c>
      <c r="U146" s="216" t="inlineStr">
        <is>
          <t>—</t>
        </is>
      </c>
      <c r="V146" s="15" t="inlineStr">
        <is>
          <t>Medium</t>
        </is>
      </c>
    </row>
    <row r="147">
      <c r="A147" s="15" t="inlineStr">
        <is>
          <t>IRIS2132</t>
        </is>
      </c>
      <c r="B147" s="216" t="inlineStr">
        <is>
          <t>Shubham Mhadgut</t>
        </is>
      </c>
      <c r="C147" s="216" t="inlineStr">
        <is>
          <t>iFile</t>
        </is>
      </c>
      <c r="D147" s="216" t="inlineStr">
        <is>
          <t>Technology</t>
        </is>
      </c>
      <c r="E147" s="216" t="inlineStr">
        <is>
          <t>Engineering &amp; Development</t>
        </is>
      </c>
      <c r="F147" s="216" t="inlineStr">
        <is>
          <t>Backend Development</t>
        </is>
      </c>
      <c r="G147" s="216" t="inlineStr">
        <is>
          <t>Software Engineer</t>
        </is>
      </c>
      <c r="H147" s="216" t="inlineStr">
        <is>
          <t>Senior Software Engineer</t>
        </is>
      </c>
      <c r="I147" s="15" t="inlineStr">
        <is>
          <t>L3</t>
        </is>
      </c>
      <c r="J147" s="146" t="inlineStr">
        <is>
          <t>A3</t>
        </is>
      </c>
      <c r="K147" s="15" t="inlineStr">
        <is>
          <t>IC</t>
        </is>
      </c>
      <c r="L147" s="217" t="inlineStr">
        <is>
          <t>Up</t>
        </is>
      </c>
      <c r="M147" s="15" t="n">
        <v>2.73</v>
      </c>
      <c r="N147" s="15" t="n">
        <v>2.5</v>
      </c>
      <c r="O147" s="15" t="n">
        <v>2.5</v>
      </c>
      <c r="P147" s="15" t="n">
        <v>2.5</v>
      </c>
      <c r="Q147" s="15" t="n">
        <v>2</v>
      </c>
      <c r="R147" s="15" t="n">
        <v>4.5</v>
      </c>
      <c r="S147" s="15" t="n">
        <v>3</v>
      </c>
      <c r="T147" s="216" t="inlineStr">
        <is>
          <t>The score decided the level</t>
        </is>
      </c>
      <c r="U147" s="216" t="inlineStr">
        <is>
          <t>—</t>
        </is>
      </c>
      <c r="V147" s="15" t="inlineStr">
        <is>
          <t>High</t>
        </is>
      </c>
    </row>
    <row r="148">
      <c r="A148" s="15" t="inlineStr">
        <is>
          <t>IRIS2298</t>
        </is>
      </c>
      <c r="B148" s="216" t="inlineStr">
        <is>
          <t>Shubham Shrikhande</t>
        </is>
      </c>
      <c r="C148" s="216" t="inlineStr">
        <is>
          <t>iFile</t>
        </is>
      </c>
      <c r="D148" s="216" t="inlineStr">
        <is>
          <t>Technology</t>
        </is>
      </c>
      <c r="E148" s="216" t="inlineStr">
        <is>
          <t>Engineering &amp; Development</t>
        </is>
      </c>
      <c r="F148" s="216" t="inlineStr">
        <is>
          <t>Backend Development</t>
        </is>
      </c>
      <c r="G148" s="216" t="inlineStr">
        <is>
          <t>Software Engineer</t>
        </is>
      </c>
      <c r="H148" s="216" t="inlineStr">
        <is>
          <t>Senior Software Engineer</t>
        </is>
      </c>
      <c r="I148" s="15" t="inlineStr">
        <is>
          <t>L3</t>
        </is>
      </c>
      <c r="J148" s="146" t="inlineStr">
        <is>
          <t>A3</t>
        </is>
      </c>
      <c r="K148" s="15" t="inlineStr">
        <is>
          <t>IC</t>
        </is>
      </c>
      <c r="L148" s="217" t="inlineStr">
        <is>
          <t>Up</t>
        </is>
      </c>
      <c r="M148" s="15" t="n">
        <v>2.13</v>
      </c>
      <c r="N148" s="15" t="n">
        <v>2</v>
      </c>
      <c r="O148" s="15" t="n">
        <v>2</v>
      </c>
      <c r="P148" s="15" t="n">
        <v>2</v>
      </c>
      <c r="Q148" s="15" t="n">
        <v>1</v>
      </c>
      <c r="R148" s="15" t="n">
        <v>3</v>
      </c>
      <c r="S148" s="15" t="n">
        <v>2.5</v>
      </c>
      <c r="T148" s="216" t="inlineStr">
        <is>
          <r>
            <rPr>
              <rFont val="Calibri"/>
              <b val="1"/>
              <sz val="10"/>
            </rPr>
            <t>Rule:</t>
          </r>
          <r>
            <rPr>
              <rFont val="Calibri"/>
              <sz val="10"/>
            </rPr>
            <t xml:space="preserve"> R7 Band A experience</t>
          </r>
        </is>
      </c>
      <c r="U148" s="216" t="inlineStr">
        <is>
          <t>—</t>
        </is>
      </c>
      <c r="V148" s="15" t="inlineStr">
        <is>
          <t>Medium</t>
        </is>
      </c>
    </row>
    <row r="149">
      <c r="A149" s="15" t="inlineStr">
        <is>
          <t>IRIS2291</t>
        </is>
      </c>
      <c r="B149" s="216" t="inlineStr">
        <is>
          <t>Shubham Yadav</t>
        </is>
      </c>
      <c r="C149" s="216" t="inlineStr">
        <is>
          <t>iFile</t>
        </is>
      </c>
      <c r="D149" s="216" t="inlineStr">
        <is>
          <t>Technology</t>
        </is>
      </c>
      <c r="E149" s="216" t="inlineStr">
        <is>
          <t>Engineering &amp; Development</t>
        </is>
      </c>
      <c r="F149" s="216" t="inlineStr">
        <is>
          <t>Front-End / UI Development</t>
        </is>
      </c>
      <c r="G149" s="216" t="inlineStr">
        <is>
          <t>Software Engineer</t>
        </is>
      </c>
      <c r="H149" s="216" t="inlineStr">
        <is>
          <t>Senior UI Developer</t>
        </is>
      </c>
      <c r="I149" s="15" t="inlineStr">
        <is>
          <t>L3</t>
        </is>
      </c>
      <c r="J149" s="146" t="inlineStr">
        <is>
          <t>A3</t>
        </is>
      </c>
      <c r="K149" s="15" t="inlineStr">
        <is>
          <t>IC</t>
        </is>
      </c>
      <c r="L149" s="217" t="inlineStr">
        <is>
          <t>Up</t>
        </is>
      </c>
      <c r="M149" s="15" t="n">
        <v>2.48</v>
      </c>
      <c r="N149" s="15" t="n">
        <v>2</v>
      </c>
      <c r="O149" s="15" t="n">
        <v>2.5</v>
      </c>
      <c r="P149" s="15" t="n">
        <v>4</v>
      </c>
      <c r="Q149" s="15" t="n">
        <v>3</v>
      </c>
      <c r="R149" s="15" t="n">
        <v>4</v>
      </c>
      <c r="S149" s="15" t="n">
        <v>4</v>
      </c>
      <c r="T149" s="216" t="inlineStr">
        <is>
          <r>
            <rPr>
              <rFont val="Calibri"/>
              <b val="1"/>
              <sz val="10"/>
            </rPr>
            <t>Rule:</t>
          </r>
          <r>
            <rPr>
              <rFont val="Calibri"/>
              <sz val="10"/>
            </rPr>
            <t xml:space="preserve"> R7 Band A experience</t>
          </r>
        </is>
      </c>
      <c r="U149" s="219" t="inlineStr">
        <is>
          <t>Input needed</t>
        </is>
      </c>
      <c r="V149" s="15" t="inlineStr">
        <is>
          <t>Medium</t>
        </is>
      </c>
    </row>
    <row r="150">
      <c r="A150" s="15" t="inlineStr">
        <is>
          <t>IRIS2026</t>
        </is>
      </c>
      <c r="B150" s="216" t="inlineStr">
        <is>
          <t>Shubhangi Vaidya</t>
        </is>
      </c>
      <c r="C150" s="216" t="inlineStr">
        <is>
          <t>iFile</t>
        </is>
      </c>
      <c r="D150" s="216" t="inlineStr">
        <is>
          <t>Technology</t>
        </is>
      </c>
      <c r="E150" s="216" t="inlineStr">
        <is>
          <t>Engineering &amp; Development</t>
        </is>
      </c>
      <c r="F150" s="216" t="inlineStr">
        <is>
          <t>Backend Development</t>
        </is>
      </c>
      <c r="G150" s="216" t="inlineStr">
        <is>
          <t>Software Engineer</t>
        </is>
      </c>
      <c r="H150" s="216" t="inlineStr">
        <is>
          <t>Senior Software Engineer</t>
        </is>
      </c>
      <c r="I150" s="15" t="inlineStr">
        <is>
          <t>L3</t>
        </is>
      </c>
      <c r="J150" s="146" t="inlineStr">
        <is>
          <t>A3</t>
        </is>
      </c>
      <c r="K150" s="15" t="inlineStr">
        <is>
          <t>IC</t>
        </is>
      </c>
      <c r="L150" s="217" t="inlineStr">
        <is>
          <t>Up</t>
        </is>
      </c>
      <c r="M150" s="15" t="n">
        <v>2.25</v>
      </c>
      <c r="N150" s="15" t="n">
        <v>2</v>
      </c>
      <c r="O150" s="15" t="n">
        <v>2</v>
      </c>
      <c r="P150" s="15" t="n">
        <v>2</v>
      </c>
      <c r="Q150" s="15" t="n">
        <v>1</v>
      </c>
      <c r="R150" s="15" t="n">
        <v>4.5</v>
      </c>
      <c r="S150" s="15" t="n">
        <v>2</v>
      </c>
      <c r="T150" s="216" t="inlineStr">
        <is>
          <r>
            <rPr>
              <rFont val="Calibri"/>
              <b val="1"/>
              <sz val="10"/>
            </rPr>
            <t>Rule:</t>
          </r>
          <r>
            <rPr>
              <rFont val="Calibri"/>
              <sz val="10"/>
            </rPr>
            <t xml:space="preserve"> R7 Band A experience</t>
          </r>
        </is>
      </c>
      <c r="U150" s="216" t="inlineStr">
        <is>
          <t>—</t>
        </is>
      </c>
      <c r="V150" s="15" t="inlineStr">
        <is>
          <t>Medium</t>
        </is>
      </c>
    </row>
    <row r="151">
      <c r="A151" s="15" t="inlineStr">
        <is>
          <t>IRIS2058</t>
        </is>
      </c>
      <c r="B151" s="216" t="inlineStr">
        <is>
          <t>Siddharth Dhone</t>
        </is>
      </c>
      <c r="C151" s="216" t="inlineStr">
        <is>
          <t>iFile</t>
        </is>
      </c>
      <c r="D151" s="216" t="inlineStr">
        <is>
          <t>Technology</t>
        </is>
      </c>
      <c r="E151" s="216" t="inlineStr">
        <is>
          <t>Engineering &amp; Development</t>
        </is>
      </c>
      <c r="F151" s="216" t="inlineStr">
        <is>
          <t>Backend Development</t>
        </is>
      </c>
      <c r="G151" s="216" t="inlineStr">
        <is>
          <t>Senior Software Engineer</t>
        </is>
      </c>
      <c r="H151" s="216" t="inlineStr">
        <is>
          <t>Senior Software Engineer</t>
        </is>
      </c>
      <c r="I151" s="15" t="inlineStr">
        <is>
          <t>L4</t>
        </is>
      </c>
      <c r="J151" s="146" t="inlineStr">
        <is>
          <t>A3</t>
        </is>
      </c>
      <c r="K151" s="15" t="inlineStr">
        <is>
          <t>IC</t>
        </is>
      </c>
      <c r="L151" s="15" t="inlineStr">
        <is>
          <t>Same level</t>
        </is>
      </c>
      <c r="M151" s="15" t="n">
        <v>3.07</v>
      </c>
      <c r="N151" s="15" t="n">
        <v>3</v>
      </c>
      <c r="O151" s="15" t="n">
        <v>2.5</v>
      </c>
      <c r="P151" s="15" t="n">
        <v>2.5</v>
      </c>
      <c r="Q151" s="15" t="n">
        <v>1.5</v>
      </c>
      <c r="R151" s="15" t="n">
        <v>5</v>
      </c>
      <c r="S151" s="15" t="n">
        <v>2.5</v>
      </c>
      <c r="T151" s="216" t="inlineStr">
        <is>
          <t>The score decided the level</t>
        </is>
      </c>
      <c r="U151" s="216" t="inlineStr">
        <is>
          <t>—</t>
        </is>
      </c>
      <c r="V151" s="15" t="inlineStr">
        <is>
          <t>Medium</t>
        </is>
      </c>
    </row>
    <row r="152">
      <c r="A152" s="15" t="inlineStr">
        <is>
          <t>IRIS2068</t>
        </is>
      </c>
      <c r="B152" s="216" t="inlineStr">
        <is>
          <t>Sonal Bagul</t>
        </is>
      </c>
      <c r="C152" s="216" t="inlineStr">
        <is>
          <t>iFile</t>
        </is>
      </c>
      <c r="D152" s="216" t="inlineStr">
        <is>
          <t>Technology</t>
        </is>
      </c>
      <c r="E152" s="216" t="inlineStr">
        <is>
          <t>Engineering &amp; Development</t>
        </is>
      </c>
      <c r="F152" s="216" t="inlineStr">
        <is>
          <t>Backend Development</t>
        </is>
      </c>
      <c r="G152" s="216" t="inlineStr">
        <is>
          <t>Senior Software Engineer</t>
        </is>
      </c>
      <c r="H152" s="216" t="inlineStr">
        <is>
          <t>Senior Software Engineer</t>
        </is>
      </c>
      <c r="I152" s="15" t="inlineStr">
        <is>
          <t>L4</t>
        </is>
      </c>
      <c r="J152" s="146" t="inlineStr">
        <is>
          <t>A3</t>
        </is>
      </c>
      <c r="K152" s="15" t="inlineStr">
        <is>
          <t>IC</t>
        </is>
      </c>
      <c r="L152" s="15" t="inlineStr">
        <is>
          <t>Same level</t>
        </is>
      </c>
      <c r="M152" s="15" t="n">
        <v>2.95</v>
      </c>
      <c r="N152" s="15" t="n">
        <v>2.5</v>
      </c>
      <c r="O152" s="15" t="n">
        <v>2.5</v>
      </c>
      <c r="P152" s="15" t="n">
        <v>3</v>
      </c>
      <c r="Q152" s="15" t="n">
        <v>2.5</v>
      </c>
      <c r="R152" s="15" t="n">
        <v>6.5</v>
      </c>
      <c r="S152" s="15" t="n">
        <v>3</v>
      </c>
      <c r="T152" s="216" t="inlineStr">
        <is>
          <t>The score decided the level</t>
        </is>
      </c>
      <c r="U152" s="216" t="inlineStr">
        <is>
          <t>—</t>
        </is>
      </c>
      <c r="V152" s="15" t="inlineStr">
        <is>
          <t>Medium</t>
        </is>
      </c>
    </row>
    <row r="153">
      <c r="A153" s="15" t="inlineStr">
        <is>
          <t>IRIS2295</t>
        </is>
      </c>
      <c r="B153" s="216" t="inlineStr">
        <is>
          <t>Sourav Moharana</t>
        </is>
      </c>
      <c r="C153" s="216" t="inlineStr">
        <is>
          <t>iFile</t>
        </is>
      </c>
      <c r="D153" s="216" t="inlineStr">
        <is>
          <t>Technology</t>
        </is>
      </c>
      <c r="E153" s="216" t="inlineStr">
        <is>
          <t>Engineering &amp; Development</t>
        </is>
      </c>
      <c r="F153" s="216" t="inlineStr">
        <is>
          <t>Backend Development</t>
        </is>
      </c>
      <c r="G153" s="216" t="inlineStr">
        <is>
          <t>Software Engineer</t>
        </is>
      </c>
      <c r="H153" s="216" t="inlineStr">
        <is>
          <t>Senior Software Engineer</t>
        </is>
      </c>
      <c r="I153" s="15" t="inlineStr">
        <is>
          <t>L3</t>
        </is>
      </c>
      <c r="J153" s="146" t="inlineStr">
        <is>
          <t>A3</t>
        </is>
      </c>
      <c r="K153" s="15" t="inlineStr">
        <is>
          <t>IC</t>
        </is>
      </c>
      <c r="L153" s="217" t="inlineStr">
        <is>
          <t>Up</t>
        </is>
      </c>
      <c r="M153" s="15" t="n">
        <v>2.6</v>
      </c>
      <c r="N153" s="15" t="n">
        <v>2.5</v>
      </c>
      <c r="O153" s="15" t="n">
        <v>2</v>
      </c>
      <c r="P153" s="15" t="n">
        <v>2.5</v>
      </c>
      <c r="Q153" s="15" t="n">
        <v>1</v>
      </c>
      <c r="R153" s="15" t="n">
        <v>4</v>
      </c>
      <c r="S153" s="15" t="n">
        <v>3</v>
      </c>
      <c r="T153" s="216" t="inlineStr">
        <is>
          <t>The score decided the level</t>
        </is>
      </c>
      <c r="U153" s="216" t="inlineStr">
        <is>
          <t>—</t>
        </is>
      </c>
      <c r="V153" s="15" t="inlineStr">
        <is>
          <t>Low</t>
        </is>
      </c>
    </row>
    <row r="154">
      <c r="A154" s="15" t="inlineStr">
        <is>
          <t>IRIS2364</t>
        </is>
      </c>
      <c r="B154" s="216" t="inlineStr">
        <is>
          <t>Srikant Mishra</t>
        </is>
      </c>
      <c r="C154" s="216" t="inlineStr">
        <is>
          <t>iFile</t>
        </is>
      </c>
      <c r="D154" s="216" t="inlineStr">
        <is>
          <t>Technology</t>
        </is>
      </c>
      <c r="E154" s="216" t="inlineStr">
        <is>
          <t>Business Analysis</t>
        </is>
      </c>
      <c r="F154" s="216" t="inlineStr">
        <is>
          <t>Business Analysis</t>
        </is>
      </c>
      <c r="G154" s="216" t="inlineStr">
        <is>
          <t>Business Analyst</t>
        </is>
      </c>
      <c r="H154" s="216" t="inlineStr">
        <is>
          <t>Senior Business Analyst</t>
        </is>
      </c>
      <c r="I154" s="15" t="inlineStr">
        <is>
          <t>L3</t>
        </is>
      </c>
      <c r="J154" s="146" t="inlineStr">
        <is>
          <t>A3</t>
        </is>
      </c>
      <c r="K154" s="15" t="inlineStr">
        <is>
          <t>IC</t>
        </is>
      </c>
      <c r="L154" s="217" t="inlineStr">
        <is>
          <t>Up</t>
        </is>
      </c>
      <c r="M154" s="15" t="n">
        <v>3.45</v>
      </c>
      <c r="N154" s="15" t="n">
        <v>3.5</v>
      </c>
      <c r="O154" s="15" t="n">
        <v>3</v>
      </c>
      <c r="P154" s="15" t="n">
        <v>3.5</v>
      </c>
      <c r="Q154" s="15" t="n">
        <v>3.5</v>
      </c>
      <c r="R154" s="15" t="n">
        <v>3.5</v>
      </c>
      <c r="S154" s="15" t="n">
        <v>4</v>
      </c>
      <c r="T154" s="216" t="inlineStr">
        <is>
          <t>The score decided the level</t>
        </is>
      </c>
      <c r="U154" s="219" t="inlineStr">
        <is>
          <t>Close call</t>
        </is>
      </c>
      <c r="V154" s="15" t="inlineStr">
        <is>
          <t>Low</t>
        </is>
      </c>
    </row>
    <row r="155">
      <c r="A155" s="15" t="inlineStr">
        <is>
          <t>IRIS2004</t>
        </is>
      </c>
      <c r="B155" s="216" t="inlineStr">
        <is>
          <t>Swati Patil</t>
        </is>
      </c>
      <c r="C155" s="216" t="inlineStr">
        <is>
          <t>iFile</t>
        </is>
      </c>
      <c r="D155" s="216" t="inlineStr">
        <is>
          <t>Technology</t>
        </is>
      </c>
      <c r="E155" s="216" t="inlineStr">
        <is>
          <t>Engineering &amp; Development</t>
        </is>
      </c>
      <c r="F155" s="216" t="inlineStr">
        <is>
          <t>Full-Stack Development</t>
        </is>
      </c>
      <c r="G155" s="216" t="inlineStr">
        <is>
          <t>Software Engineer</t>
        </is>
      </c>
      <c r="H155" s="216" t="inlineStr">
        <is>
          <t>Senior Software Engineer</t>
        </is>
      </c>
      <c r="I155" s="15" t="inlineStr">
        <is>
          <t>L3</t>
        </is>
      </c>
      <c r="J155" s="146" t="inlineStr">
        <is>
          <t>A3</t>
        </is>
      </c>
      <c r="K155" s="15" t="inlineStr">
        <is>
          <t>IC</t>
        </is>
      </c>
      <c r="L155" s="217" t="inlineStr">
        <is>
          <t>Up</t>
        </is>
      </c>
      <c r="M155" s="15" t="n">
        <v>2.15</v>
      </c>
      <c r="N155" s="15" t="n">
        <v>2</v>
      </c>
      <c r="O155" s="15" t="n">
        <v>2</v>
      </c>
      <c r="P155" s="15" t="n">
        <v>2</v>
      </c>
      <c r="Q155" s="15" t="n">
        <v>1</v>
      </c>
      <c r="R155" s="15" t="n">
        <v>3.5</v>
      </c>
      <c r="S155" s="15" t="n">
        <v>2</v>
      </c>
      <c r="T155" s="216" t="inlineStr">
        <is>
          <r>
            <rPr>
              <rFont val="Calibri"/>
              <b val="1"/>
              <sz val="10"/>
            </rPr>
            <t>Rule:</t>
          </r>
          <r>
            <rPr>
              <rFont val="Calibri"/>
              <sz val="10"/>
            </rPr>
            <t xml:space="preserve"> R7 Band A experience</t>
          </r>
        </is>
      </c>
      <c r="U155" s="216" t="inlineStr">
        <is>
          <t>—</t>
        </is>
      </c>
      <c r="V155" s="15" t="inlineStr">
        <is>
          <t>Medium</t>
        </is>
      </c>
    </row>
    <row r="156">
      <c r="A156" s="15" t="inlineStr">
        <is>
          <t>IRIS2459</t>
        </is>
      </c>
      <c r="B156" s="216" t="inlineStr">
        <is>
          <t>Viranchi Suresh Bhure</t>
        </is>
      </c>
      <c r="C156" s="216" t="inlineStr">
        <is>
          <t>iFile</t>
        </is>
      </c>
      <c r="D156" s="216" t="inlineStr">
        <is>
          <t>Technology</t>
        </is>
      </c>
      <c r="E156" s="216" t="inlineStr">
        <is>
          <t>Engineering &amp; Development</t>
        </is>
      </c>
      <c r="F156" s="216" t="inlineStr">
        <is>
          <t>Backend Development</t>
        </is>
      </c>
      <c r="G156" s="216" t="inlineStr">
        <is>
          <t>Software Engineer</t>
        </is>
      </c>
      <c r="H156" s="216" t="inlineStr">
        <is>
          <t>Senior Software Engineer</t>
        </is>
      </c>
      <c r="I156" s="15" t="inlineStr">
        <is>
          <t>L3</t>
        </is>
      </c>
      <c r="J156" s="146" t="inlineStr">
        <is>
          <t>A3</t>
        </is>
      </c>
      <c r="K156" s="15" t="inlineStr">
        <is>
          <t>IC</t>
        </is>
      </c>
      <c r="L156" s="217" t="inlineStr">
        <is>
          <t>Up</t>
        </is>
      </c>
      <c r="M156" s="15" t="n">
        <v>2.47</v>
      </c>
      <c r="N156" s="15" t="n">
        <v>2.5</v>
      </c>
      <c r="O156" s="15" t="n">
        <v>2</v>
      </c>
      <c r="P156" s="15" t="n">
        <v>2.5</v>
      </c>
      <c r="Q156" s="15" t="n">
        <v>1</v>
      </c>
      <c r="R156" s="15" t="n">
        <v>3</v>
      </c>
      <c r="S156" s="15" t="n">
        <v>2.5</v>
      </c>
      <c r="T156" s="216" t="inlineStr">
        <is>
          <r>
            <rPr>
              <rFont val="Calibri"/>
              <b val="1"/>
              <sz val="10"/>
            </rPr>
            <t>Rule:</t>
          </r>
          <r>
            <rPr>
              <rFont val="Calibri"/>
              <sz val="10"/>
            </rPr>
            <t xml:space="preserve"> R7 Band A experience</t>
          </r>
        </is>
      </c>
      <c r="U156" s="216" t="inlineStr">
        <is>
          <t>—</t>
        </is>
      </c>
      <c r="V156" s="15" t="inlineStr">
        <is>
          <t>Low</t>
        </is>
      </c>
    </row>
    <row r="157">
      <c r="A157" s="15" t="inlineStr">
        <is>
          <t>IRIS2447</t>
        </is>
      </c>
      <c r="B157" s="216" t="inlineStr">
        <is>
          <t>Yash Chikane</t>
        </is>
      </c>
      <c r="C157" s="216" t="inlineStr">
        <is>
          <t>iFile</t>
        </is>
      </c>
      <c r="D157" s="216" t="inlineStr">
        <is>
          <t>Technology</t>
        </is>
      </c>
      <c r="E157" s="216" t="inlineStr">
        <is>
          <t>Engineering &amp; Development</t>
        </is>
      </c>
      <c r="F157" s="216" t="inlineStr">
        <is>
          <t>AI / ML &amp; GenAI Engineering</t>
        </is>
      </c>
      <c r="G157" s="216" t="inlineStr">
        <is>
          <t>Senior Software Engineer - AI/ML</t>
        </is>
      </c>
      <c r="H157" s="216" t="inlineStr">
        <is>
          <t>Senior AI/ML Engineer</t>
        </is>
      </c>
      <c r="I157" s="15" t="inlineStr">
        <is>
          <t>Not mapped</t>
        </is>
      </c>
      <c r="J157" s="146" t="inlineStr">
        <is>
          <t>A3</t>
        </is>
      </c>
      <c r="K157" s="15" t="inlineStr">
        <is>
          <t>IC</t>
        </is>
      </c>
      <c r="L157" s="220" t="inlineStr">
        <is>
          <t>Newly mapped</t>
        </is>
      </c>
      <c r="M157" s="15" t="n">
        <v>2.97</v>
      </c>
      <c r="N157" s="15" t="n">
        <v>3</v>
      </c>
      <c r="O157" s="15" t="n">
        <v>2.5</v>
      </c>
      <c r="P157" s="15" t="n">
        <v>2.5</v>
      </c>
      <c r="Q157" s="15" t="n">
        <v>1.5</v>
      </c>
      <c r="R157" s="15" t="n">
        <v>4</v>
      </c>
      <c r="S157" s="15" t="n">
        <v>2.5</v>
      </c>
      <c r="T157" s="216" t="inlineStr">
        <is>
          <t>The score decided the level</t>
        </is>
      </c>
      <c r="U157" s="216" t="inlineStr">
        <is>
          <t>—</t>
        </is>
      </c>
      <c r="V157" s="15" t="inlineStr">
        <is>
          <t>Medium</t>
        </is>
      </c>
    </row>
    <row r="158">
      <c r="A158" s="15" t="inlineStr">
        <is>
          <t>IRIS2529</t>
        </is>
      </c>
      <c r="B158" s="216" t="inlineStr">
        <is>
          <t>Yash Raj</t>
        </is>
      </c>
      <c r="C158" s="216" t="inlineStr">
        <is>
          <t>iFile</t>
        </is>
      </c>
      <c r="D158" s="216" t="inlineStr">
        <is>
          <t>Technology</t>
        </is>
      </c>
      <c r="E158" s="216" t="inlineStr">
        <is>
          <t>Engineering &amp; Development</t>
        </is>
      </c>
      <c r="F158" s="216" t="inlineStr">
        <is>
          <t>Data Engineering &amp; Database Development</t>
        </is>
      </c>
      <c r="G158" s="216" t="inlineStr">
        <is>
          <t>Software Engineer</t>
        </is>
      </c>
      <c r="H158" s="216" t="inlineStr">
        <is>
          <t>Senior Database Engineer</t>
        </is>
      </c>
      <c r="I158" s="15" t="inlineStr">
        <is>
          <t>L3</t>
        </is>
      </c>
      <c r="J158" s="146" t="inlineStr">
        <is>
          <t>A3</t>
        </is>
      </c>
      <c r="K158" s="15" t="inlineStr">
        <is>
          <t>IC</t>
        </is>
      </c>
      <c r="L158" s="217" t="inlineStr">
        <is>
          <t>Up</t>
        </is>
      </c>
      <c r="M158" s="15" t="n">
        <v>2.55</v>
      </c>
      <c r="N158" s="15" t="n">
        <v>2.5</v>
      </c>
      <c r="O158" s="15" t="n">
        <v>2.5</v>
      </c>
      <c r="P158" s="15" t="n">
        <v>2.5</v>
      </c>
      <c r="Q158" s="15" t="n">
        <v>1</v>
      </c>
      <c r="R158" s="15" t="n">
        <v>3</v>
      </c>
      <c r="S158" s="15" t="n">
        <v>2.5</v>
      </c>
      <c r="T158" s="216" t="inlineStr">
        <is>
          <t>The score decided the level</t>
        </is>
      </c>
      <c r="U158" s="216" t="inlineStr">
        <is>
          <t>—</t>
        </is>
      </c>
      <c r="V158" s="15" t="inlineStr">
        <is>
          <t>Medium</t>
        </is>
      </c>
    </row>
    <row r="159">
      <c r="A159" s="15" t="inlineStr">
        <is>
          <t>IRIS2451</t>
        </is>
      </c>
      <c r="B159" s="216" t="inlineStr">
        <is>
          <t>Anurag Gupta</t>
        </is>
      </c>
      <c r="C159" s="216" t="inlineStr">
        <is>
          <t>iFile</t>
        </is>
      </c>
      <c r="D159" s="216" t="inlineStr">
        <is>
          <t>Technology</t>
        </is>
      </c>
      <c r="E159" s="216" t="inlineStr">
        <is>
          <t>Engineering &amp; Development</t>
        </is>
      </c>
      <c r="F159" s="216" t="inlineStr">
        <is>
          <t>Front-End / UI Development</t>
        </is>
      </c>
      <c r="G159" s="216" t="inlineStr">
        <is>
          <t>Trainee Software Engineer</t>
        </is>
      </c>
      <c r="H159" s="216" t="inlineStr">
        <is>
          <t>UI Developer</t>
        </is>
      </c>
      <c r="I159" s="15" t="inlineStr">
        <is>
          <t>L2</t>
        </is>
      </c>
      <c r="J159" s="146" t="inlineStr">
        <is>
          <t>A2</t>
        </is>
      </c>
      <c r="K159" s="15" t="inlineStr">
        <is>
          <t>IC</t>
        </is>
      </c>
      <c r="L159" s="217" t="inlineStr">
        <is>
          <t>Up</t>
        </is>
      </c>
      <c r="M159" s="15" t="n">
        <v>1.92</v>
      </c>
      <c r="N159" s="15" t="n">
        <v>2</v>
      </c>
      <c r="O159" s="15" t="n">
        <v>1.5</v>
      </c>
      <c r="P159" s="15" t="n">
        <v>1.5</v>
      </c>
      <c r="Q159" s="15" t="n">
        <v>1</v>
      </c>
      <c r="R159" s="15" t="n">
        <v>2.5</v>
      </c>
      <c r="S159" s="15" t="n">
        <v>1.5</v>
      </c>
      <c r="T159" s="216" t="inlineStr">
        <is>
          <r>
            <rPr>
              <rFont val="Calibri"/>
              <b val="1"/>
              <sz val="10"/>
            </rPr>
            <t>Rule:</t>
          </r>
          <r>
            <rPr>
              <rFont val="Calibri"/>
              <sz val="10"/>
            </rPr>
            <t xml:space="preserve"> R4 work-substance cap, R7 Band A experience</t>
          </r>
        </is>
      </c>
      <c r="U159" s="219" t="inlineStr">
        <is>
          <t>Near a gate</t>
        </is>
      </c>
      <c r="V159" s="15" t="inlineStr">
        <is>
          <t>Low</t>
        </is>
      </c>
    </row>
    <row r="160">
      <c r="A160" s="15" t="inlineStr">
        <is>
          <t>IRIS2482</t>
        </is>
      </c>
      <c r="B160" s="216" t="inlineStr">
        <is>
          <t>Aquib Shah</t>
        </is>
      </c>
      <c r="C160" s="216" t="inlineStr">
        <is>
          <t>iFile</t>
        </is>
      </c>
      <c r="D160" s="216" t="inlineStr">
        <is>
          <t>Technology</t>
        </is>
      </c>
      <c r="E160" s="216" t="inlineStr">
        <is>
          <t>Engineering &amp; Development</t>
        </is>
      </c>
      <c r="F160" s="216" t="inlineStr">
        <is>
          <t>Backend Development</t>
        </is>
      </c>
      <c r="G160" s="216" t="inlineStr">
        <is>
          <t>Trainee Software Engineer</t>
        </is>
      </c>
      <c r="H160" s="216" t="inlineStr">
        <is>
          <t>Software Engineer</t>
        </is>
      </c>
      <c r="I160" s="15" t="inlineStr">
        <is>
          <t>L2</t>
        </is>
      </c>
      <c r="J160" s="146" t="inlineStr">
        <is>
          <t>A2</t>
        </is>
      </c>
      <c r="K160" s="15" t="inlineStr">
        <is>
          <t>IC</t>
        </is>
      </c>
      <c r="L160" s="217" t="inlineStr">
        <is>
          <t>Up</t>
        </is>
      </c>
      <c r="M160" s="15" t="n">
        <v>1.92</v>
      </c>
      <c r="N160" s="15" t="n">
        <v>2</v>
      </c>
      <c r="O160" s="15" t="n">
        <v>1.5</v>
      </c>
      <c r="P160" s="15" t="n">
        <v>1.5</v>
      </c>
      <c r="Q160" s="15" t="n">
        <v>1</v>
      </c>
      <c r="R160" s="15" t="n">
        <v>2.5</v>
      </c>
      <c r="S160" s="15" t="n">
        <v>1.5</v>
      </c>
      <c r="T160" s="216" t="inlineStr">
        <is>
          <r>
            <rPr>
              <rFont val="Calibri"/>
              <b val="1"/>
              <sz val="10"/>
            </rPr>
            <t>Rule:</t>
          </r>
          <r>
            <rPr>
              <rFont val="Calibri"/>
              <sz val="10"/>
            </rPr>
            <t xml:space="preserve"> R4 work-substance cap, R7 Band A experience</t>
          </r>
        </is>
      </c>
      <c r="U160" s="219" t="inlineStr">
        <is>
          <t>Near a gate</t>
        </is>
      </c>
      <c r="V160" s="15" t="inlineStr">
        <is>
          <t>Low</t>
        </is>
      </c>
    </row>
    <row r="161">
      <c r="A161" s="15" t="inlineStr">
        <is>
          <t>IRIS2321</t>
        </is>
      </c>
      <c r="B161" s="216" t="inlineStr">
        <is>
          <t>Chandani Gusain</t>
        </is>
      </c>
      <c r="C161" s="216" t="inlineStr">
        <is>
          <t>iFile</t>
        </is>
      </c>
      <c r="D161" s="216" t="inlineStr">
        <is>
          <t>Technology</t>
        </is>
      </c>
      <c r="E161" s="216" t="inlineStr">
        <is>
          <t>Engineering &amp; Development</t>
        </is>
      </c>
      <c r="F161" s="216" t="inlineStr">
        <is>
          <t>Front-End / UI Development</t>
        </is>
      </c>
      <c r="G161" s="216" t="inlineStr">
        <is>
          <t>Software Engineer</t>
        </is>
      </c>
      <c r="H161" s="216" t="inlineStr">
        <is>
          <t>UI Developer</t>
        </is>
      </c>
      <c r="I161" s="15" t="inlineStr">
        <is>
          <t>L3</t>
        </is>
      </c>
      <c r="J161" s="146" t="inlineStr">
        <is>
          <t>A2</t>
        </is>
      </c>
      <c r="K161" s="15" t="inlineStr">
        <is>
          <t>IC</t>
        </is>
      </c>
      <c r="L161" s="15" t="inlineStr">
        <is>
          <t>Same level</t>
        </is>
      </c>
      <c r="M161" s="15" t="n">
        <v>2.08</v>
      </c>
      <c r="N161" s="15" t="n">
        <v>2</v>
      </c>
      <c r="O161" s="15" t="n">
        <v>2</v>
      </c>
      <c r="P161" s="15" t="n">
        <v>2</v>
      </c>
      <c r="Q161" s="15" t="n">
        <v>1</v>
      </c>
      <c r="R161" s="15" t="n">
        <v>2.5</v>
      </c>
      <c r="S161" s="15" t="n">
        <v>2.5</v>
      </c>
      <c r="T161" s="216" t="inlineStr">
        <is>
          <t>The score decided the level</t>
        </is>
      </c>
      <c r="U161" s="216" t="inlineStr">
        <is>
          <t>—</t>
        </is>
      </c>
      <c r="V161" s="15" t="inlineStr">
        <is>
          <t>High</t>
        </is>
      </c>
    </row>
    <row r="162">
      <c r="A162" s="15" t="inlineStr">
        <is>
          <t>IRIS2524</t>
        </is>
      </c>
      <c r="B162" s="216" t="inlineStr">
        <is>
          <t>Chetna Vijay Nile</t>
        </is>
      </c>
      <c r="C162" s="216" t="inlineStr">
        <is>
          <t>iFile</t>
        </is>
      </c>
      <c r="D162" s="216" t="inlineStr">
        <is>
          <t>Technology</t>
        </is>
      </c>
      <c r="E162" s="216" t="inlineStr">
        <is>
          <t>Engineering &amp; Development</t>
        </is>
      </c>
      <c r="F162" s="216" t="inlineStr">
        <is>
          <t>Full-Stack Development</t>
        </is>
      </c>
      <c r="G162" s="216" t="inlineStr">
        <is>
          <t>Software Engineer</t>
        </is>
      </c>
      <c r="H162" s="216" t="inlineStr">
        <is>
          <t>Software Engineer</t>
        </is>
      </c>
      <c r="I162" s="15" t="inlineStr">
        <is>
          <t>L3</t>
        </is>
      </c>
      <c r="J162" s="146" t="inlineStr">
        <is>
          <t>A2</t>
        </is>
      </c>
      <c r="K162" s="15" t="inlineStr">
        <is>
          <t>IC</t>
        </is>
      </c>
      <c r="L162" s="15" t="inlineStr">
        <is>
          <t>Same level</t>
        </is>
      </c>
      <c r="M162" s="15" t="n">
        <v>2.32</v>
      </c>
      <c r="N162" s="15" t="n">
        <v>2.5</v>
      </c>
      <c r="O162" s="15" t="n">
        <v>2</v>
      </c>
      <c r="P162" s="15" t="n">
        <v>2.5</v>
      </c>
      <c r="Q162" s="15" t="n">
        <v>1</v>
      </c>
      <c r="R162" s="15" t="n">
        <v>1.5</v>
      </c>
      <c r="S162" s="15" t="n">
        <v>2.5</v>
      </c>
      <c r="T162" s="216" t="inlineStr">
        <is>
          <t>The score decided the level</t>
        </is>
      </c>
      <c r="U162" s="216" t="inlineStr">
        <is>
          <t>—</t>
        </is>
      </c>
      <c r="V162" s="15" t="inlineStr">
        <is>
          <t>Low</t>
        </is>
      </c>
    </row>
    <row r="163">
      <c r="A163" s="15" t="inlineStr">
        <is>
          <t>IRIS2396</t>
        </is>
      </c>
      <c r="B163" s="216" t="inlineStr">
        <is>
          <t>Chirag Suryawanshi</t>
        </is>
      </c>
      <c r="C163" s="216" t="inlineStr">
        <is>
          <t>iFile</t>
        </is>
      </c>
      <c r="D163" s="216" t="inlineStr">
        <is>
          <t>Technology</t>
        </is>
      </c>
      <c r="E163" s="216" t="inlineStr">
        <is>
          <t>Engineering &amp; Development</t>
        </is>
      </c>
      <c r="F163" s="216" t="inlineStr">
        <is>
          <t>Backend Development</t>
        </is>
      </c>
      <c r="G163" s="216" t="inlineStr">
        <is>
          <t>Trainee Software Engineer</t>
        </is>
      </c>
      <c r="H163" s="216" t="inlineStr">
        <is>
          <t>Software Engineer</t>
        </is>
      </c>
      <c r="I163" s="15" t="inlineStr">
        <is>
          <t>L2</t>
        </is>
      </c>
      <c r="J163" s="146" t="inlineStr">
        <is>
          <t>A2</t>
        </is>
      </c>
      <c r="K163" s="15" t="inlineStr">
        <is>
          <t>IC</t>
        </is>
      </c>
      <c r="L163" s="217" t="inlineStr">
        <is>
          <t>Up</t>
        </is>
      </c>
      <c r="M163" s="15" t="n">
        <v>1.9</v>
      </c>
      <c r="N163" s="15" t="n">
        <v>2</v>
      </c>
      <c r="O163" s="15" t="n">
        <v>1.5</v>
      </c>
      <c r="P163" s="15" t="n">
        <v>1.5</v>
      </c>
      <c r="Q163" s="15" t="n">
        <v>1</v>
      </c>
      <c r="R163" s="15" t="n">
        <v>2</v>
      </c>
      <c r="S163" s="15" t="n">
        <v>2</v>
      </c>
      <c r="T163" s="216" t="inlineStr">
        <is>
          <t>The score decided the level</t>
        </is>
      </c>
      <c r="U163" s="216" t="inlineStr">
        <is>
          <t>—</t>
        </is>
      </c>
      <c r="V163" s="15" t="inlineStr">
        <is>
          <t>Low</t>
        </is>
      </c>
    </row>
    <row r="164">
      <c r="A164" s="15" t="inlineStr">
        <is>
          <t>IRIS2320</t>
        </is>
      </c>
      <c r="B164" s="216" t="inlineStr">
        <is>
          <t>Faisal Pathan</t>
        </is>
      </c>
      <c r="C164" s="216" t="inlineStr">
        <is>
          <t>iFile</t>
        </is>
      </c>
      <c r="D164" s="216" t="inlineStr">
        <is>
          <t>Technology</t>
        </is>
      </c>
      <c r="E164" s="216" t="inlineStr">
        <is>
          <t>Engineering &amp; Development</t>
        </is>
      </c>
      <c r="F164" s="216" t="inlineStr">
        <is>
          <t>Front-End / UI Development</t>
        </is>
      </c>
      <c r="G164" s="216" t="inlineStr">
        <is>
          <t>Software Engineer</t>
        </is>
      </c>
      <c r="H164" s="216" t="inlineStr">
        <is>
          <t>UI Developer</t>
        </is>
      </c>
      <c r="I164" s="15" t="inlineStr">
        <is>
          <t>L3</t>
        </is>
      </c>
      <c r="J164" s="146" t="inlineStr">
        <is>
          <t>A2</t>
        </is>
      </c>
      <c r="K164" s="15" t="inlineStr">
        <is>
          <t>IC</t>
        </is>
      </c>
      <c r="L164" s="15" t="inlineStr">
        <is>
          <t>Same level</t>
        </is>
      </c>
      <c r="M164" s="15" t="n">
        <v>2.45</v>
      </c>
      <c r="N164" s="15" t="n">
        <v>2.5</v>
      </c>
      <c r="O164" s="15" t="n">
        <v>2</v>
      </c>
      <c r="P164" s="15" t="n">
        <v>2.5</v>
      </c>
      <c r="Q164" s="15" t="n">
        <v>1</v>
      </c>
      <c r="R164" s="15" t="n">
        <v>2.5</v>
      </c>
      <c r="S164" s="15" t="n">
        <v>3</v>
      </c>
      <c r="T164" s="216" t="inlineStr">
        <is>
          <t>The score decided the level</t>
        </is>
      </c>
      <c r="U164" s="219" t="inlineStr">
        <is>
          <t>Close call</t>
        </is>
      </c>
      <c r="V164" s="15" t="inlineStr">
        <is>
          <t>Low</t>
        </is>
      </c>
    </row>
    <row r="165">
      <c r="A165" s="15" t="inlineStr">
        <is>
          <t>IRIS2385</t>
        </is>
      </c>
      <c r="B165" s="216" t="inlineStr">
        <is>
          <t>Hemant Sakunde</t>
        </is>
      </c>
      <c r="C165" s="216" t="inlineStr">
        <is>
          <t>iFile</t>
        </is>
      </c>
      <c r="D165" s="216" t="inlineStr">
        <is>
          <t>Technology</t>
        </is>
      </c>
      <c r="E165" s="216" t="inlineStr">
        <is>
          <t>Engineering &amp; Development</t>
        </is>
      </c>
      <c r="F165" s="216" t="inlineStr">
        <is>
          <t>Full-Stack Development</t>
        </is>
      </c>
      <c r="G165" s="216" t="inlineStr">
        <is>
          <t>Trainee Software Engineer</t>
        </is>
      </c>
      <c r="H165" s="216" t="inlineStr">
        <is>
          <t>Software Engineer</t>
        </is>
      </c>
      <c r="I165" s="15" t="inlineStr">
        <is>
          <t>L2</t>
        </is>
      </c>
      <c r="J165" s="146" t="inlineStr">
        <is>
          <t>A2</t>
        </is>
      </c>
      <c r="K165" s="15" t="inlineStr">
        <is>
          <t>IC</t>
        </is>
      </c>
      <c r="L165" s="217" t="inlineStr">
        <is>
          <t>Up</t>
        </is>
      </c>
      <c r="M165" s="15" t="n">
        <v>1.87</v>
      </c>
      <c r="N165" s="15" t="n">
        <v>2</v>
      </c>
      <c r="O165" s="15" t="n">
        <v>1.5</v>
      </c>
      <c r="P165" s="15" t="n">
        <v>1.5</v>
      </c>
      <c r="Q165" s="15" t="n">
        <v>1</v>
      </c>
      <c r="R165" s="15" t="n">
        <v>2</v>
      </c>
      <c r="S165" s="15" t="n">
        <v>1.5</v>
      </c>
      <c r="T165" s="216" t="inlineStr">
        <is>
          <t>The score decided the level</t>
        </is>
      </c>
      <c r="U165" s="216" t="inlineStr">
        <is>
          <t>—</t>
        </is>
      </c>
      <c r="V165" s="15" t="inlineStr">
        <is>
          <t>High</t>
        </is>
      </c>
    </row>
    <row r="166">
      <c r="A166" s="15" t="inlineStr">
        <is>
          <t>IRIS2322</t>
        </is>
      </c>
      <c r="B166" s="216" t="inlineStr">
        <is>
          <t>Lalita Dixit</t>
        </is>
      </c>
      <c r="C166" s="216" t="inlineStr">
        <is>
          <t>iFile</t>
        </is>
      </c>
      <c r="D166" s="216" t="inlineStr">
        <is>
          <t>Technology</t>
        </is>
      </c>
      <c r="E166" s="216" t="inlineStr">
        <is>
          <t>Engineering &amp; Development</t>
        </is>
      </c>
      <c r="F166" s="216" t="inlineStr">
        <is>
          <t>Front-End / UI Development</t>
        </is>
      </c>
      <c r="G166" s="216" t="inlineStr">
        <is>
          <t>Software Engineer</t>
        </is>
      </c>
      <c r="H166" s="216" t="inlineStr">
        <is>
          <t>UI Developer</t>
        </is>
      </c>
      <c r="I166" s="15" t="inlineStr">
        <is>
          <t>L3</t>
        </is>
      </c>
      <c r="J166" s="146" t="inlineStr">
        <is>
          <t>A2</t>
        </is>
      </c>
      <c r="K166" s="15" t="inlineStr">
        <is>
          <t>IC</t>
        </is>
      </c>
      <c r="L166" s="15" t="inlineStr">
        <is>
          <t>Same level</t>
        </is>
      </c>
      <c r="M166" s="15" t="n">
        <v>2.45</v>
      </c>
      <c r="N166" s="15" t="n">
        <v>2.5</v>
      </c>
      <c r="O166" s="15" t="n">
        <v>2</v>
      </c>
      <c r="P166" s="15" t="n">
        <v>2.5</v>
      </c>
      <c r="Q166" s="15" t="n">
        <v>1</v>
      </c>
      <c r="R166" s="15" t="n">
        <v>2.5</v>
      </c>
      <c r="S166" s="15" t="n">
        <v>3</v>
      </c>
      <c r="T166" s="216" t="inlineStr">
        <is>
          <t>The score decided the level</t>
        </is>
      </c>
      <c r="U166" s="219" t="inlineStr">
        <is>
          <t>Close call</t>
        </is>
      </c>
      <c r="V166" s="15" t="inlineStr">
        <is>
          <t>Low</t>
        </is>
      </c>
    </row>
    <row r="167">
      <c r="A167" s="15" t="inlineStr">
        <is>
          <t>IRIS2525</t>
        </is>
      </c>
      <c r="B167" s="216" t="inlineStr">
        <is>
          <t>Rajeev Gupta</t>
        </is>
      </c>
      <c r="C167" s="216" t="inlineStr">
        <is>
          <t>iFile</t>
        </is>
      </c>
      <c r="D167" s="216" t="inlineStr">
        <is>
          <t>Technology</t>
        </is>
      </c>
      <c r="E167" s="216" t="inlineStr">
        <is>
          <t>Engineering &amp; Development</t>
        </is>
      </c>
      <c r="F167" s="216" t="inlineStr">
        <is>
          <t>Front-End / UI Development</t>
        </is>
      </c>
      <c r="G167" s="216" t="inlineStr">
        <is>
          <t>Software Engineer</t>
        </is>
      </c>
      <c r="H167" s="216" t="inlineStr">
        <is>
          <t>UI Developer</t>
        </is>
      </c>
      <c r="I167" s="15" t="inlineStr">
        <is>
          <t>L3</t>
        </is>
      </c>
      <c r="J167" s="146" t="inlineStr">
        <is>
          <t>A2</t>
        </is>
      </c>
      <c r="K167" s="15" t="inlineStr">
        <is>
          <t>IC</t>
        </is>
      </c>
      <c r="L167" s="15" t="inlineStr">
        <is>
          <t>Same level</t>
        </is>
      </c>
      <c r="M167" s="15" t="n">
        <v>2.05</v>
      </c>
      <c r="N167" s="15" t="n">
        <v>2</v>
      </c>
      <c r="O167" s="15" t="n">
        <v>2</v>
      </c>
      <c r="P167" s="15" t="n">
        <v>2</v>
      </c>
      <c r="Q167" s="15" t="n">
        <v>1.5</v>
      </c>
      <c r="R167" s="15" t="n">
        <v>2.5</v>
      </c>
      <c r="S167" s="15" t="n">
        <v>2</v>
      </c>
      <c r="T167" s="216" t="inlineStr">
        <is>
          <t>The score decided the level</t>
        </is>
      </c>
      <c r="U167" s="216" t="inlineStr">
        <is>
          <t>—</t>
        </is>
      </c>
      <c r="V167" s="15" t="inlineStr">
        <is>
          <t>Medium</t>
        </is>
      </c>
    </row>
    <row r="168">
      <c r="A168" s="15" t="inlineStr">
        <is>
          <t>IRIS2314</t>
        </is>
      </c>
      <c r="B168" s="216" t="inlineStr">
        <is>
          <t>Shubham Nimse</t>
        </is>
      </c>
      <c r="C168" s="216" t="inlineStr">
        <is>
          <t>iFile</t>
        </is>
      </c>
      <c r="D168" s="216" t="inlineStr">
        <is>
          <t>Technology</t>
        </is>
      </c>
      <c r="E168" s="216" t="inlineStr">
        <is>
          <t>Engineering &amp; Development</t>
        </is>
      </c>
      <c r="F168" s="216" t="inlineStr">
        <is>
          <t>Full-Stack Development</t>
        </is>
      </c>
      <c r="G168" s="216" t="inlineStr">
        <is>
          <t>Trainee Software Engineer</t>
        </is>
      </c>
      <c r="H168" s="216" t="inlineStr">
        <is>
          <t>Software Engineer</t>
        </is>
      </c>
      <c r="I168" s="15" t="inlineStr">
        <is>
          <t>L2</t>
        </is>
      </c>
      <c r="J168" s="146" t="inlineStr">
        <is>
          <t>A2</t>
        </is>
      </c>
      <c r="K168" s="15" t="inlineStr">
        <is>
          <t>IC</t>
        </is>
      </c>
      <c r="L168" s="217" t="inlineStr">
        <is>
          <t>Up</t>
        </is>
      </c>
      <c r="M168" s="15" t="n">
        <v>1.7</v>
      </c>
      <c r="N168" s="15" t="n">
        <v>1.5</v>
      </c>
      <c r="O168" s="15" t="n">
        <v>1.5</v>
      </c>
      <c r="P168" s="15" t="n">
        <v>2</v>
      </c>
      <c r="Q168" s="15" t="n">
        <v>1.5</v>
      </c>
      <c r="R168" s="15" t="n">
        <v>3</v>
      </c>
      <c r="S168" s="15" t="n">
        <v>2</v>
      </c>
      <c r="T168" s="216" t="inlineStr">
        <is>
          <r>
            <rPr>
              <rFont val="Calibri"/>
              <b val="1"/>
              <sz val="10"/>
            </rPr>
            <t>Rule:</t>
          </r>
          <r>
            <rPr>
              <rFont val="Calibri"/>
              <sz val="10"/>
            </rPr>
            <t xml:space="preserve"> R4 work-substance cap, R7 Band A experience</t>
          </r>
        </is>
      </c>
      <c r="U168" s="219" t="inlineStr">
        <is>
          <t>Near a gate</t>
        </is>
      </c>
      <c r="V168" s="15" t="inlineStr">
        <is>
          <t>High</t>
        </is>
      </c>
    </row>
    <row r="169">
      <c r="A169" s="15" t="inlineStr">
        <is>
          <t>IRIS2483</t>
        </is>
      </c>
      <c r="B169" s="216" t="inlineStr">
        <is>
          <t>Soham Narsinge</t>
        </is>
      </c>
      <c r="C169" s="216" t="inlineStr">
        <is>
          <t>iFile</t>
        </is>
      </c>
      <c r="D169" s="216" t="inlineStr">
        <is>
          <t>Technology</t>
        </is>
      </c>
      <c r="E169" s="216" t="inlineStr">
        <is>
          <t>Engineering &amp; Development</t>
        </is>
      </c>
      <c r="F169" s="216" t="inlineStr">
        <is>
          <t>AI / ML &amp; GenAI Engineering</t>
        </is>
      </c>
      <c r="G169" s="216" t="inlineStr">
        <is>
          <t>Trainee Software Engineer</t>
        </is>
      </c>
      <c r="H169" s="216" t="inlineStr">
        <is>
          <t>AI/ML Engineer</t>
        </is>
      </c>
      <c r="I169" s="15" t="inlineStr">
        <is>
          <t>Not mapped</t>
        </is>
      </c>
      <c r="J169" s="146" t="inlineStr">
        <is>
          <t>A2</t>
        </is>
      </c>
      <c r="K169" s="15" t="inlineStr">
        <is>
          <t>IC</t>
        </is>
      </c>
      <c r="L169" s="220" t="inlineStr">
        <is>
          <t>Newly mapped</t>
        </is>
      </c>
      <c r="M169" s="15" t="n">
        <v>1.87</v>
      </c>
      <c r="N169" s="15" t="n">
        <v>2</v>
      </c>
      <c r="O169" s="15" t="n">
        <v>1.5</v>
      </c>
      <c r="P169" s="15" t="n">
        <v>1.5</v>
      </c>
      <c r="Q169" s="15" t="n">
        <v>1</v>
      </c>
      <c r="R169" s="15" t="n">
        <v>2</v>
      </c>
      <c r="S169" s="15" t="n">
        <v>1.5</v>
      </c>
      <c r="T169" s="216" t="inlineStr">
        <is>
          <t>The score decided the level</t>
        </is>
      </c>
      <c r="U169" s="216" t="inlineStr">
        <is>
          <t>—</t>
        </is>
      </c>
      <c r="V169" s="15" t="inlineStr">
        <is>
          <t>High</t>
        </is>
      </c>
    </row>
    <row r="170">
      <c r="A170" s="15" t="inlineStr">
        <is>
          <t>IRIS2429</t>
        </is>
      </c>
      <c r="B170" s="216" t="inlineStr">
        <is>
          <t>Subham Chakrabertty</t>
        </is>
      </c>
      <c r="C170" s="216" t="inlineStr">
        <is>
          <t>iFile</t>
        </is>
      </c>
      <c r="D170" s="216" t="inlineStr">
        <is>
          <t>Technology</t>
        </is>
      </c>
      <c r="E170" s="216" t="inlineStr">
        <is>
          <t>Engineering &amp; Development</t>
        </is>
      </c>
      <c r="F170" s="216" t="inlineStr">
        <is>
          <t>Backend Development</t>
        </is>
      </c>
      <c r="G170" s="216" t="inlineStr">
        <is>
          <t>Trainee Software Engineer</t>
        </is>
      </c>
      <c r="H170" s="216" t="inlineStr">
        <is>
          <t>Software Engineer</t>
        </is>
      </c>
      <c r="I170" s="15" t="inlineStr">
        <is>
          <t>L2</t>
        </is>
      </c>
      <c r="J170" s="146" t="inlineStr">
        <is>
          <t>A2</t>
        </is>
      </c>
      <c r="K170" s="15" t="inlineStr">
        <is>
          <t>IC</t>
        </is>
      </c>
      <c r="L170" s="217" t="inlineStr">
        <is>
          <t>Up</t>
        </is>
      </c>
      <c r="M170" s="15" t="n">
        <v>1.92</v>
      </c>
      <c r="N170" s="15" t="n">
        <v>2</v>
      </c>
      <c r="O170" s="15" t="n">
        <v>1.5</v>
      </c>
      <c r="P170" s="15" t="n">
        <v>1.5</v>
      </c>
      <c r="Q170" s="15" t="n">
        <v>1</v>
      </c>
      <c r="R170" s="15" t="n">
        <v>2.5</v>
      </c>
      <c r="S170" s="15" t="n">
        <v>1.5</v>
      </c>
      <c r="T170" s="216" t="inlineStr">
        <is>
          <t>The score decided the level</t>
        </is>
      </c>
      <c r="U170" s="216" t="inlineStr">
        <is>
          <t>—</t>
        </is>
      </c>
      <c r="V170" s="15" t="inlineStr">
        <is>
          <t>Low</t>
        </is>
      </c>
    </row>
    <row r="171">
      <c r="A171" s="15" t="inlineStr">
        <is>
          <t>IRIS2255</t>
        </is>
      </c>
      <c r="B171" s="216" t="inlineStr">
        <is>
          <t>Tanay Hisariya</t>
        </is>
      </c>
      <c r="C171" s="216" t="inlineStr">
        <is>
          <t>iFile</t>
        </is>
      </c>
      <c r="D171" s="216" t="inlineStr">
        <is>
          <t>Technology</t>
        </is>
      </c>
      <c r="E171" s="216" t="inlineStr">
        <is>
          <t>Engineering &amp; Development</t>
        </is>
      </c>
      <c r="F171" s="216" t="inlineStr">
        <is>
          <t>Full-Stack Development</t>
        </is>
      </c>
      <c r="G171" s="216" t="inlineStr">
        <is>
          <t>Trainee Software Engineer</t>
        </is>
      </c>
      <c r="H171" s="216" t="inlineStr">
        <is>
          <t>Software Engineer</t>
        </is>
      </c>
      <c r="I171" s="15" t="inlineStr">
        <is>
          <t>L2</t>
        </is>
      </c>
      <c r="J171" s="146" t="inlineStr">
        <is>
          <t>A2</t>
        </is>
      </c>
      <c r="K171" s="15" t="inlineStr">
        <is>
          <t>IC</t>
        </is>
      </c>
      <c r="L171" s="217" t="inlineStr">
        <is>
          <t>Up</t>
        </is>
      </c>
      <c r="M171" s="15" t="n">
        <v>1.66</v>
      </c>
      <c r="N171" s="15" t="n">
        <v>1.5</v>
      </c>
      <c r="O171" s="15" t="n">
        <v>1.5</v>
      </c>
      <c r="P171" s="15" t="n">
        <v>1.5</v>
      </c>
      <c r="Q171" s="15" t="n">
        <v>1</v>
      </c>
      <c r="R171" s="15" t="n">
        <v>2.5</v>
      </c>
      <c r="S171" s="15" t="n">
        <v>2.5</v>
      </c>
      <c r="T171" s="216" t="inlineStr">
        <is>
          <r>
            <rPr>
              <rFont val="Calibri"/>
              <b val="1"/>
              <sz val="10"/>
            </rPr>
            <t>Rule:</t>
          </r>
          <r>
            <rPr>
              <rFont val="Calibri"/>
              <sz val="10"/>
            </rPr>
            <t xml:space="preserve"> R4 work-substance cap, R7 Band A experience</t>
          </r>
        </is>
      </c>
      <c r="U171" s="216" t="inlineStr">
        <is>
          <t>—</t>
        </is>
      </c>
      <c r="V171" s="15" t="inlineStr">
        <is>
          <t>High</t>
        </is>
      </c>
    </row>
    <row r="172">
      <c r="A172" s="15" t="inlineStr">
        <is>
          <t>IRIS2507</t>
        </is>
      </c>
      <c r="B172" s="216" t="inlineStr">
        <is>
          <t>Tanishq Gupta</t>
        </is>
      </c>
      <c r="C172" s="216" t="inlineStr">
        <is>
          <t>iFile</t>
        </is>
      </c>
      <c r="D172" s="216" t="inlineStr">
        <is>
          <t>Technology</t>
        </is>
      </c>
      <c r="E172" s="216" t="inlineStr">
        <is>
          <t>Business Analysis</t>
        </is>
      </c>
      <c r="F172" s="216" t="inlineStr">
        <is>
          <t>Business Analysis</t>
        </is>
      </c>
      <c r="G172" s="216" t="inlineStr">
        <is>
          <t>Business Analyst</t>
        </is>
      </c>
      <c r="H172" s="216" t="inlineStr">
        <is>
          <t>Business Analyst</t>
        </is>
      </c>
      <c r="I172" s="15" t="inlineStr">
        <is>
          <t>L3</t>
        </is>
      </c>
      <c r="J172" s="146" t="inlineStr">
        <is>
          <t>A2</t>
        </is>
      </c>
      <c r="K172" s="15" t="inlineStr">
        <is>
          <t>IC</t>
        </is>
      </c>
      <c r="L172" s="15" t="inlineStr">
        <is>
          <t>Same level</t>
        </is>
      </c>
      <c r="M172" s="15" t="n">
        <v>2.8</v>
      </c>
      <c r="N172" s="15" t="n">
        <v>3</v>
      </c>
      <c r="O172" s="15" t="n">
        <v>3</v>
      </c>
      <c r="P172" s="15" t="n">
        <v>2.5</v>
      </c>
      <c r="Q172" s="15" t="n">
        <v>2</v>
      </c>
      <c r="R172" s="15" t="n">
        <v>1.5</v>
      </c>
      <c r="S172" s="15" t="n">
        <v>2.5</v>
      </c>
      <c r="T172" s="216" t="inlineStr">
        <is>
          <r>
            <rPr>
              <rFont val="Calibri"/>
              <b val="1"/>
              <sz val="10"/>
            </rPr>
            <t>Rule:</t>
          </r>
          <r>
            <rPr>
              <rFont val="Calibri"/>
              <sz val="10"/>
            </rPr>
            <t xml:space="preserve"> R7 Band A experience</t>
          </r>
        </is>
      </c>
      <c r="U172" s="216" t="inlineStr">
        <is>
          <t>—</t>
        </is>
      </c>
      <c r="V172" s="15" t="inlineStr">
        <is>
          <t>Medium</t>
        </is>
      </c>
    </row>
    <row r="173">
      <c r="A173" s="15" t="inlineStr">
        <is>
          <t>IRIS2559</t>
        </is>
      </c>
      <c r="B173" s="216" t="inlineStr">
        <is>
          <t>Amaan Ullah</t>
        </is>
      </c>
      <c r="C173" s="216" t="inlineStr">
        <is>
          <t>iFile</t>
        </is>
      </c>
      <c r="D173" s="216" t="inlineStr">
        <is>
          <t>Technology</t>
        </is>
      </c>
      <c r="E173" s="216" t="inlineStr">
        <is>
          <t>Engineering &amp; Development</t>
        </is>
      </c>
      <c r="F173" s="216" t="inlineStr">
        <is>
          <t>Full-Stack Development</t>
        </is>
      </c>
      <c r="G173" s="216" t="inlineStr">
        <is>
          <t>Trainee Software Engineer</t>
        </is>
      </c>
      <c r="H173" s="216" t="inlineStr">
        <is>
          <t>Trainee Software Engineer</t>
        </is>
      </c>
      <c r="I173" s="15" t="inlineStr">
        <is>
          <t>L1</t>
        </is>
      </c>
      <c r="J173" s="146" t="inlineStr">
        <is>
          <t>A1</t>
        </is>
      </c>
      <c r="K173" s="15" t="inlineStr">
        <is>
          <t>IC</t>
        </is>
      </c>
      <c r="L173" s="15" t="inlineStr">
        <is>
          <t>Same level</t>
        </is>
      </c>
      <c r="M173" s="15" t="n"/>
      <c r="N173" s="15" t="n"/>
      <c r="O173" s="15" t="n"/>
      <c r="P173" s="15" t="n"/>
      <c r="Q173" s="15" t="n"/>
      <c r="R173" s="15" t="n"/>
      <c r="S173" s="15" t="n"/>
      <c r="T173" s="216" t="inlineStr">
        <is>
          <t>Placed by rule</t>
        </is>
      </c>
      <c r="U173" s="216" t="inlineStr">
        <is>
          <t>—</t>
        </is>
      </c>
      <c r="V173" s="15" t="inlineStr">
        <is>
          <t>Medium</t>
        </is>
      </c>
    </row>
    <row r="174">
      <c r="A174" s="15" t="inlineStr">
        <is>
          <t>IRIS2441</t>
        </is>
      </c>
      <c r="B174" s="216" t="inlineStr">
        <is>
          <t>Mayuresh Raghunath Mahale</t>
        </is>
      </c>
      <c r="C174" s="216" t="inlineStr">
        <is>
          <t>iFile</t>
        </is>
      </c>
      <c r="D174" s="216" t="inlineStr">
        <is>
          <t>Technology</t>
        </is>
      </c>
      <c r="E174" s="216" t="inlineStr">
        <is>
          <t>Engineering &amp; Development</t>
        </is>
      </c>
      <c r="F174" s="216" t="inlineStr">
        <is>
          <t>Full-Stack Development</t>
        </is>
      </c>
      <c r="G174" s="216" t="inlineStr">
        <is>
          <t>Trainee Software Engineer</t>
        </is>
      </c>
      <c r="H174" s="216" t="inlineStr">
        <is>
          <t>Trainee Software Engineer</t>
        </is>
      </c>
      <c r="I174" s="15" t="inlineStr">
        <is>
          <t>L2</t>
        </is>
      </c>
      <c r="J174" s="146" t="inlineStr">
        <is>
          <t>A1</t>
        </is>
      </c>
      <c r="K174" s="15" t="inlineStr">
        <is>
          <t>IC</t>
        </is>
      </c>
      <c r="L174" s="15" t="inlineStr">
        <is>
          <t>Same level</t>
        </is>
      </c>
      <c r="M174" s="15" t="n"/>
      <c r="N174" s="15" t="n"/>
      <c r="O174" s="15" t="n"/>
      <c r="P174" s="15" t="n"/>
      <c r="Q174" s="15" t="n"/>
      <c r="R174" s="15" t="n"/>
      <c r="S174" s="15" t="n"/>
      <c r="T174" s="216" t="inlineStr">
        <is>
          <t>Placed by rule</t>
        </is>
      </c>
      <c r="U174" s="216" t="inlineStr">
        <is>
          <t>—</t>
        </is>
      </c>
      <c r="V174" s="15" t="inlineStr">
        <is>
          <t>Medium</t>
        </is>
      </c>
    </row>
    <row r="175">
      <c r="A175" s="15" t="inlineStr">
        <is>
          <t>IRIS2542</t>
        </is>
      </c>
      <c r="B175" s="216" t="inlineStr">
        <is>
          <t>Parmesh Vala</t>
        </is>
      </c>
      <c r="C175" s="216" t="inlineStr">
        <is>
          <t>iFile</t>
        </is>
      </c>
      <c r="D175" s="216" t="inlineStr">
        <is>
          <t>Technology</t>
        </is>
      </c>
      <c r="E175" s="216" t="inlineStr">
        <is>
          <t>Business Analysis</t>
        </is>
      </c>
      <c r="F175" s="216" t="inlineStr">
        <is>
          <t>Business Analysis</t>
        </is>
      </c>
      <c r="G175" s="216" t="inlineStr">
        <is>
          <t>Trainee Business Analyst</t>
        </is>
      </c>
      <c r="H175" s="216" t="inlineStr">
        <is>
          <t>Trainee Business Analyst</t>
        </is>
      </c>
      <c r="I175" s="15" t="inlineStr">
        <is>
          <t>L1</t>
        </is>
      </c>
      <c r="J175" s="146" t="inlineStr">
        <is>
          <t>A1</t>
        </is>
      </c>
      <c r="K175" s="15" t="inlineStr">
        <is>
          <t>IC</t>
        </is>
      </c>
      <c r="L175" s="15" t="inlineStr">
        <is>
          <t>Same level</t>
        </is>
      </c>
      <c r="M175" s="15" t="n"/>
      <c r="N175" s="15" t="n"/>
      <c r="O175" s="15" t="n"/>
      <c r="P175" s="15" t="n"/>
      <c r="Q175" s="15" t="n"/>
      <c r="R175" s="15" t="n"/>
      <c r="S175" s="15" t="n"/>
      <c r="T175" s="216" t="inlineStr">
        <is>
          <t>Placed by rule</t>
        </is>
      </c>
      <c r="U175" s="216" t="inlineStr">
        <is>
          <t>—</t>
        </is>
      </c>
      <c r="V175" s="15" t="inlineStr">
        <is>
          <t>Medium</t>
        </is>
      </c>
    </row>
    <row r="176">
      <c r="A176" s="15" t="inlineStr">
        <is>
          <t>INTN0289</t>
        </is>
      </c>
      <c r="B176" s="216" t="inlineStr">
        <is>
          <t>Pradnya Shindhe</t>
        </is>
      </c>
      <c r="C176" s="216" t="inlineStr">
        <is>
          <t>iFile</t>
        </is>
      </c>
      <c r="D176" s="216" t="inlineStr">
        <is>
          <t>Technology</t>
        </is>
      </c>
      <c r="E176" s="216" t="inlineStr">
        <is>
          <t>Engineering &amp; Development</t>
        </is>
      </c>
      <c r="F176" s="216" t="inlineStr">
        <is>
          <t>Front-End / UI Development</t>
        </is>
      </c>
      <c r="G176" s="216" t="inlineStr">
        <is>
          <t>Intern</t>
        </is>
      </c>
      <c r="H176" s="216" t="inlineStr">
        <is>
          <t>Intern – Front-End / UI Development</t>
        </is>
      </c>
      <c r="I176" s="15" t="inlineStr">
        <is>
          <t>L1</t>
        </is>
      </c>
      <c r="J176" s="146" t="inlineStr">
        <is>
          <t>A1</t>
        </is>
      </c>
      <c r="K176" s="15" t="inlineStr">
        <is>
          <t>IC</t>
        </is>
      </c>
      <c r="L176" s="15" t="inlineStr">
        <is>
          <t>Same level</t>
        </is>
      </c>
      <c r="M176" s="15" t="n"/>
      <c r="N176" s="15" t="n"/>
      <c r="O176" s="15" t="n"/>
      <c r="P176" s="15" t="n"/>
      <c r="Q176" s="15" t="n"/>
      <c r="R176" s="15" t="n"/>
      <c r="S176" s="15" t="n"/>
      <c r="T176" s="216" t="inlineStr">
        <is>
          <t>Placed by rule</t>
        </is>
      </c>
      <c r="U176" s="216" t="inlineStr">
        <is>
          <t>—</t>
        </is>
      </c>
      <c r="V176" s="15" t="inlineStr">
        <is>
          <t>Medium</t>
        </is>
      </c>
    </row>
    <row r="177">
      <c r="A177" s="15" t="inlineStr">
        <is>
          <t>IRIS2442</t>
        </is>
      </c>
      <c r="B177" s="216" t="inlineStr">
        <is>
          <t>Rushikesh Shrikhande</t>
        </is>
      </c>
      <c r="C177" s="216" t="inlineStr">
        <is>
          <t>iFile</t>
        </is>
      </c>
      <c r="D177" s="216" t="inlineStr">
        <is>
          <t>Technology</t>
        </is>
      </c>
      <c r="E177" s="216" t="inlineStr">
        <is>
          <t>Engineering &amp; Development</t>
        </is>
      </c>
      <c r="F177" s="216" t="inlineStr">
        <is>
          <t>Backend Development</t>
        </is>
      </c>
      <c r="G177" s="216" t="inlineStr">
        <is>
          <t>Trainee Software Engineer</t>
        </is>
      </c>
      <c r="H177" s="216" t="inlineStr">
        <is>
          <t>Trainee Software Engineer</t>
        </is>
      </c>
      <c r="I177" s="15" t="inlineStr">
        <is>
          <t>L2</t>
        </is>
      </c>
      <c r="J177" s="146" t="inlineStr">
        <is>
          <t>A1</t>
        </is>
      </c>
      <c r="K177" s="15" t="inlineStr">
        <is>
          <t>IC</t>
        </is>
      </c>
      <c r="L177" s="15" t="inlineStr">
        <is>
          <t>Same level</t>
        </is>
      </c>
      <c r="M177" s="15" t="n"/>
      <c r="N177" s="15" t="n"/>
      <c r="O177" s="15" t="n"/>
      <c r="P177" s="15" t="n"/>
      <c r="Q177" s="15" t="n"/>
      <c r="R177" s="15" t="n"/>
      <c r="S177" s="15" t="n"/>
      <c r="T177" s="216" t="inlineStr">
        <is>
          <t>Placed by rule</t>
        </is>
      </c>
      <c r="U177" s="216" t="inlineStr">
        <is>
          <t>—</t>
        </is>
      </c>
      <c r="V177" s="15" t="inlineStr">
        <is>
          <t>Medium</t>
        </is>
      </c>
    </row>
    <row r="178">
      <c r="A178" s="15" t="inlineStr">
        <is>
          <t>INTN0305</t>
        </is>
      </c>
      <c r="B178" s="216" t="inlineStr">
        <is>
          <t>Samiksha Sawant</t>
        </is>
      </c>
      <c r="C178" s="216" t="inlineStr">
        <is>
          <t>iFile</t>
        </is>
      </c>
      <c r="D178" s="216" t="inlineStr">
        <is>
          <t>Technology</t>
        </is>
      </c>
      <c r="E178" s="216" t="inlineStr">
        <is>
          <t>Engineering &amp; Development</t>
        </is>
      </c>
      <c r="F178" s="216" t="inlineStr">
        <is>
          <t>Backend Development</t>
        </is>
      </c>
      <c r="G178" s="216" t="inlineStr">
        <is>
          <t>Intern</t>
        </is>
      </c>
      <c r="H178" s="216" t="inlineStr">
        <is>
          <t>Intern – Software Development</t>
        </is>
      </c>
      <c r="I178" s="15" t="inlineStr">
        <is>
          <t>Not mapped</t>
        </is>
      </c>
      <c r="J178" s="146" t="inlineStr">
        <is>
          <t>A1</t>
        </is>
      </c>
      <c r="K178" s="15" t="inlineStr">
        <is>
          <t>IC</t>
        </is>
      </c>
      <c r="L178" s="220" t="inlineStr">
        <is>
          <t>Newly mapped</t>
        </is>
      </c>
      <c r="M178" s="15" t="n"/>
      <c r="N178" s="15" t="n"/>
      <c r="O178" s="15" t="n"/>
      <c r="P178" s="15" t="n"/>
      <c r="Q178" s="15" t="n"/>
      <c r="R178" s="15" t="n"/>
      <c r="S178" s="15" t="n"/>
      <c r="T178" s="216" t="inlineStr">
        <is>
          <t>Placed by rule</t>
        </is>
      </c>
      <c r="U178" s="216" t="inlineStr">
        <is>
          <t>—</t>
        </is>
      </c>
      <c r="V178" s="15" t="inlineStr">
        <is>
          <t>Medium</t>
        </is>
      </c>
    </row>
    <row r="179">
      <c r="A179" s="15" t="inlineStr">
        <is>
          <t>IRIS2484</t>
        </is>
      </c>
      <c r="B179" s="216" t="inlineStr">
        <is>
          <t>Vinay Gajula</t>
        </is>
      </c>
      <c r="C179" s="216" t="inlineStr">
        <is>
          <t>iFile</t>
        </is>
      </c>
      <c r="D179" s="216" t="inlineStr">
        <is>
          <t>Technology</t>
        </is>
      </c>
      <c r="E179" s="216" t="inlineStr">
        <is>
          <t>Engineering &amp; Development</t>
        </is>
      </c>
      <c r="F179" s="216" t="inlineStr">
        <is>
          <t>AI / ML &amp; GenAI Engineering</t>
        </is>
      </c>
      <c r="G179" s="216" t="inlineStr">
        <is>
          <t>Trainee Software Engineer</t>
        </is>
      </c>
      <c r="H179" s="216" t="inlineStr">
        <is>
          <t>Trainee AI/ML Engineer</t>
        </is>
      </c>
      <c r="I179" s="15" t="inlineStr">
        <is>
          <t>Not mapped</t>
        </is>
      </c>
      <c r="J179" s="146" t="inlineStr">
        <is>
          <t>A1</t>
        </is>
      </c>
      <c r="K179" s="15" t="inlineStr">
        <is>
          <t>IC</t>
        </is>
      </c>
      <c r="L179" s="220" t="inlineStr">
        <is>
          <t>Newly mapped</t>
        </is>
      </c>
      <c r="M179" s="15" t="n"/>
      <c r="N179" s="15" t="n"/>
      <c r="O179" s="15" t="n"/>
      <c r="P179" s="15" t="n"/>
      <c r="Q179" s="15" t="n"/>
      <c r="R179" s="15" t="n"/>
      <c r="S179" s="15" t="n"/>
      <c r="T179" s="216" t="inlineStr">
        <is>
          <t>Placed by rule</t>
        </is>
      </c>
      <c r="U179" s="216" t="inlineStr">
        <is>
          <t>—</t>
        </is>
      </c>
      <c r="V179" s="15" t="inlineStr">
        <is>
          <t>Low</t>
        </is>
      </c>
    </row>
    <row r="180">
      <c r="A180" s="15" t="inlineStr">
        <is>
          <t>No Emp ID · in-house consultant</t>
        </is>
      </c>
      <c r="B180" s="216" t="inlineStr">
        <is>
          <t>Aloke Chatterjee</t>
        </is>
      </c>
      <c r="C180" s="216" t="inlineStr">
        <is>
          <t>iFile</t>
        </is>
      </c>
      <c r="D180" s="216" t="inlineStr">
        <is>
          <t>Technology</t>
        </is>
      </c>
      <c r="E180" s="216" t="inlineStr">
        <is>
          <t>Engineering &amp; Development</t>
        </is>
      </c>
      <c r="F180" s="216" t="inlineStr">
        <is>
          <t>Backend Development</t>
        </is>
      </c>
      <c r="G180" s="216" t="inlineStr">
        <is>
          <t>Consultant</t>
        </is>
      </c>
      <c r="H180" s="216" t="inlineStr">
        <is>
          <t>Associate Consultant – Software Development</t>
        </is>
      </c>
      <c r="I180" s="15" t="inlineStr">
        <is>
          <t>Not mapped</t>
        </is>
      </c>
      <c r="J180" s="151" t="inlineStr">
        <is>
          <t>X1</t>
        </is>
      </c>
      <c r="K180" s="15" t="inlineStr">
        <is>
          <t>Consultant</t>
        </is>
      </c>
      <c r="L180" s="15" t="inlineStr">
        <is>
          <t>Same level</t>
        </is>
      </c>
      <c r="M180" s="15" t="n"/>
      <c r="N180" s="15" t="n"/>
      <c r="O180" s="15" t="n"/>
      <c r="P180" s="15" t="n"/>
      <c r="Q180" s="15" t="n"/>
      <c r="R180" s="15" t="n"/>
      <c r="S180" s="15" t="n"/>
      <c r="T180" s="216" t="inlineStr">
        <is>
          <t>Placed by rule</t>
        </is>
      </c>
      <c r="U180" s="216" t="inlineStr">
        <is>
          <t>—</t>
        </is>
      </c>
      <c r="V180" s="15" t="inlineStr">
        <is>
          <t>—</t>
        </is>
      </c>
    </row>
    <row r="181">
      <c r="A181" s="15" t="inlineStr">
        <is>
          <t>No Emp ID · external consultant</t>
        </is>
      </c>
      <c r="B181" s="216" t="inlineStr">
        <is>
          <t>Bhumika Viroja</t>
        </is>
      </c>
      <c r="C181" s="216" t="inlineStr">
        <is>
          <t>iFile</t>
        </is>
      </c>
      <c r="D181" s="216" t="inlineStr">
        <is>
          <t>Technology</t>
        </is>
      </c>
      <c r="E181" s="216" t="inlineStr">
        <is>
          <t>Engineering &amp; Development</t>
        </is>
      </c>
      <c r="F181" s="216" t="inlineStr">
        <is>
          <t>Backend Development</t>
        </is>
      </c>
      <c r="G181" s="216" t="inlineStr">
        <is>
          <t>Consultant</t>
        </is>
      </c>
      <c r="H181" s="216" t="inlineStr">
        <is>
          <t>Associate Consultant – Software Development</t>
        </is>
      </c>
      <c r="I181" s="15" t="inlineStr">
        <is>
          <t>Not mapped</t>
        </is>
      </c>
      <c r="J181" s="151" t="inlineStr">
        <is>
          <t>X1</t>
        </is>
      </c>
      <c r="K181" s="15" t="inlineStr">
        <is>
          <t>Consultant</t>
        </is>
      </c>
      <c r="L181" s="15" t="inlineStr">
        <is>
          <t>Same level</t>
        </is>
      </c>
      <c r="M181" s="15" t="n"/>
      <c r="N181" s="15" t="n"/>
      <c r="O181" s="15" t="n"/>
      <c r="P181" s="15" t="n"/>
      <c r="Q181" s="15" t="n"/>
      <c r="R181" s="15" t="n"/>
      <c r="S181" s="15" t="n"/>
      <c r="T181" s="216" t="inlineStr">
        <is>
          <t>Placed by rule</t>
        </is>
      </c>
      <c r="U181" s="216" t="inlineStr">
        <is>
          <t>—</t>
        </is>
      </c>
      <c r="V181" s="15" t="inlineStr">
        <is>
          <t>—</t>
        </is>
      </c>
    </row>
    <row r="182">
      <c r="A182" s="15" t="inlineStr">
        <is>
          <t>No Emp ID · external consultant</t>
        </is>
      </c>
      <c r="B182" s="216" t="inlineStr">
        <is>
          <t>Dhruv Patel</t>
        </is>
      </c>
      <c r="C182" s="216" t="inlineStr">
        <is>
          <t>iFile</t>
        </is>
      </c>
      <c r="D182" s="216" t="inlineStr">
        <is>
          <t>Technology</t>
        </is>
      </c>
      <c r="E182" s="216" t="inlineStr">
        <is>
          <t>Engineering &amp; Development</t>
        </is>
      </c>
      <c r="F182" s="216" t="inlineStr">
        <is>
          <t>Backend Development</t>
        </is>
      </c>
      <c r="G182" s="216" t="inlineStr">
        <is>
          <t>Consultant</t>
        </is>
      </c>
      <c r="H182" s="216" t="inlineStr">
        <is>
          <t>Associate Consultant – Software Development</t>
        </is>
      </c>
      <c r="I182" s="15" t="inlineStr">
        <is>
          <t>Not mapped</t>
        </is>
      </c>
      <c r="J182" s="151" t="inlineStr">
        <is>
          <t>X1</t>
        </is>
      </c>
      <c r="K182" s="15" t="inlineStr">
        <is>
          <t>Consultant</t>
        </is>
      </c>
      <c r="L182" s="15" t="inlineStr">
        <is>
          <t>Same level</t>
        </is>
      </c>
      <c r="M182" s="15" t="n"/>
      <c r="N182" s="15" t="n"/>
      <c r="O182" s="15" t="n"/>
      <c r="P182" s="15" t="n"/>
      <c r="Q182" s="15" t="n"/>
      <c r="R182" s="15" t="n"/>
      <c r="S182" s="15" t="n"/>
      <c r="T182" s="216" t="inlineStr">
        <is>
          <t>Placed by rule</t>
        </is>
      </c>
      <c r="U182" s="216" t="inlineStr">
        <is>
          <t>—</t>
        </is>
      </c>
      <c r="V182" s="15" t="inlineStr">
        <is>
          <t>—</t>
        </is>
      </c>
    </row>
    <row r="183">
      <c r="A183" s="15" t="inlineStr">
        <is>
          <t>No Emp ID · external consultant</t>
        </is>
      </c>
      <c r="B183" s="216" t="inlineStr">
        <is>
          <t>Dinesh Choudhary</t>
        </is>
      </c>
      <c r="C183" s="216" t="inlineStr">
        <is>
          <t>iFile</t>
        </is>
      </c>
      <c r="D183" s="216" t="inlineStr">
        <is>
          <t>Technology</t>
        </is>
      </c>
      <c r="E183" s="216" t="inlineStr">
        <is>
          <t>Engineering &amp; Development</t>
        </is>
      </c>
      <c r="F183" s="216" t="inlineStr">
        <is>
          <t>Backend Development</t>
        </is>
      </c>
      <c r="G183" s="216" t="inlineStr">
        <is>
          <t>Consultant</t>
        </is>
      </c>
      <c r="H183" s="216" t="inlineStr">
        <is>
          <t>Associate Consultant – Software Development</t>
        </is>
      </c>
      <c r="I183" s="15" t="inlineStr">
        <is>
          <t>L3</t>
        </is>
      </c>
      <c r="J183" s="151" t="inlineStr">
        <is>
          <t>X1</t>
        </is>
      </c>
      <c r="K183" s="15" t="inlineStr">
        <is>
          <t>Consultant</t>
        </is>
      </c>
      <c r="L183" s="15" t="inlineStr">
        <is>
          <t>Same level</t>
        </is>
      </c>
      <c r="M183" s="15" t="n"/>
      <c r="N183" s="15" t="n"/>
      <c r="O183" s="15" t="n"/>
      <c r="P183" s="15" t="n"/>
      <c r="Q183" s="15" t="n"/>
      <c r="R183" s="15" t="n"/>
      <c r="S183" s="15" t="n"/>
      <c r="T183" s="216" t="inlineStr">
        <is>
          <t>Placed by rule</t>
        </is>
      </c>
      <c r="U183" s="216" t="inlineStr">
        <is>
          <t>—</t>
        </is>
      </c>
      <c r="V183" s="15" t="inlineStr">
        <is>
          <t>—</t>
        </is>
      </c>
    </row>
    <row r="184">
      <c r="A184" s="15" t="inlineStr">
        <is>
          <t>No Emp ID · external consultant</t>
        </is>
      </c>
      <c r="B184" s="216" t="inlineStr">
        <is>
          <t>Falguni</t>
        </is>
      </c>
      <c r="C184" s="216" t="inlineStr">
        <is>
          <t>iFile</t>
        </is>
      </c>
      <c r="D184" s="216" t="inlineStr">
        <is>
          <t>Technology</t>
        </is>
      </c>
      <c r="E184" s="216" t="inlineStr">
        <is>
          <t>Engineering &amp; Development</t>
        </is>
      </c>
      <c r="F184" s="216" t="inlineStr">
        <is>
          <t>Backend Development</t>
        </is>
      </c>
      <c r="G184" s="216" t="inlineStr">
        <is>
          <t>Consultant</t>
        </is>
      </c>
      <c r="H184" s="216" t="inlineStr">
        <is>
          <t>Associate Consultant – Software Development</t>
        </is>
      </c>
      <c r="I184" s="15" t="inlineStr">
        <is>
          <t>Not mapped</t>
        </is>
      </c>
      <c r="J184" s="151" t="inlineStr">
        <is>
          <t>X1</t>
        </is>
      </c>
      <c r="K184" s="15" t="inlineStr">
        <is>
          <t>Consultant</t>
        </is>
      </c>
      <c r="L184" s="15" t="inlineStr">
        <is>
          <t>Same level</t>
        </is>
      </c>
      <c r="M184" s="15" t="n"/>
      <c r="N184" s="15" t="n"/>
      <c r="O184" s="15" t="n"/>
      <c r="P184" s="15" t="n"/>
      <c r="Q184" s="15" t="n"/>
      <c r="R184" s="15" t="n"/>
      <c r="S184" s="15" t="n"/>
      <c r="T184" s="216" t="inlineStr">
        <is>
          <t>Placed by rule</t>
        </is>
      </c>
      <c r="U184" s="216" t="inlineStr">
        <is>
          <t>—</t>
        </is>
      </c>
      <c r="V184" s="15" t="inlineStr">
        <is>
          <t>—</t>
        </is>
      </c>
    </row>
    <row r="185">
      <c r="A185" s="15" t="inlineStr">
        <is>
          <t>No Emp ID · external consultant</t>
        </is>
      </c>
      <c r="B185" s="216" t="inlineStr">
        <is>
          <t>Hardikraja</t>
        </is>
      </c>
      <c r="C185" s="216" t="inlineStr">
        <is>
          <t>iFile</t>
        </is>
      </c>
      <c r="D185" s="216" t="inlineStr">
        <is>
          <t>Technology</t>
        </is>
      </c>
      <c r="E185" s="216" t="inlineStr">
        <is>
          <t>Engineering &amp; Development</t>
        </is>
      </c>
      <c r="F185" s="216" t="inlineStr">
        <is>
          <t>Backend Development</t>
        </is>
      </c>
      <c r="G185" s="216" t="inlineStr">
        <is>
          <t>Consultant</t>
        </is>
      </c>
      <c r="H185" s="216" t="inlineStr">
        <is>
          <t>Associate Consultant – Software Development</t>
        </is>
      </c>
      <c r="I185" s="15" t="inlineStr">
        <is>
          <t>Not mapped</t>
        </is>
      </c>
      <c r="J185" s="151" t="inlineStr">
        <is>
          <t>X1</t>
        </is>
      </c>
      <c r="K185" s="15" t="inlineStr">
        <is>
          <t>Consultant</t>
        </is>
      </c>
      <c r="L185" s="15" t="inlineStr">
        <is>
          <t>Same level</t>
        </is>
      </c>
      <c r="M185" s="15" t="n"/>
      <c r="N185" s="15" t="n"/>
      <c r="O185" s="15" t="n"/>
      <c r="P185" s="15" t="n"/>
      <c r="Q185" s="15" t="n"/>
      <c r="R185" s="15" t="n"/>
      <c r="S185" s="15" t="n"/>
      <c r="T185" s="216" t="inlineStr">
        <is>
          <t>Placed by rule</t>
        </is>
      </c>
      <c r="U185" s="216" t="inlineStr">
        <is>
          <t>—</t>
        </is>
      </c>
      <c r="V185" s="15" t="inlineStr">
        <is>
          <t>—</t>
        </is>
      </c>
    </row>
    <row r="186">
      <c r="A186" s="15" t="inlineStr">
        <is>
          <t>No Emp ID · external consultant</t>
        </is>
      </c>
      <c r="B186" s="216" t="inlineStr">
        <is>
          <t>Jay Kalariya</t>
        </is>
      </c>
      <c r="C186" s="216" t="inlineStr">
        <is>
          <t>iFile</t>
        </is>
      </c>
      <c r="D186" s="216" t="inlineStr">
        <is>
          <t>Technology</t>
        </is>
      </c>
      <c r="E186" s="216" t="inlineStr">
        <is>
          <t>Engineering &amp; Development</t>
        </is>
      </c>
      <c r="F186" s="216" t="inlineStr">
        <is>
          <t>Backend Development</t>
        </is>
      </c>
      <c r="G186" s="216" t="inlineStr">
        <is>
          <t>Consultant</t>
        </is>
      </c>
      <c r="H186" s="216" t="inlineStr">
        <is>
          <t>Associate Consultant – Software Development</t>
        </is>
      </c>
      <c r="I186" s="15" t="inlineStr">
        <is>
          <t>Not mapped</t>
        </is>
      </c>
      <c r="J186" s="151" t="inlineStr">
        <is>
          <t>X1</t>
        </is>
      </c>
      <c r="K186" s="15" t="inlineStr">
        <is>
          <t>Consultant</t>
        </is>
      </c>
      <c r="L186" s="15" t="inlineStr">
        <is>
          <t>Same level</t>
        </is>
      </c>
      <c r="M186" s="15" t="n"/>
      <c r="N186" s="15" t="n"/>
      <c r="O186" s="15" t="n"/>
      <c r="P186" s="15" t="n"/>
      <c r="Q186" s="15" t="n"/>
      <c r="R186" s="15" t="n"/>
      <c r="S186" s="15" t="n"/>
      <c r="T186" s="216" t="inlineStr">
        <is>
          <t>Placed by rule</t>
        </is>
      </c>
      <c r="U186" s="216" t="inlineStr">
        <is>
          <t>—</t>
        </is>
      </c>
      <c r="V186" s="15" t="inlineStr">
        <is>
          <t>—</t>
        </is>
      </c>
    </row>
    <row r="187">
      <c r="A187" s="15" t="inlineStr">
        <is>
          <t>No Emp ID · in-house consultant</t>
        </is>
      </c>
      <c r="B187" s="216" t="inlineStr">
        <is>
          <t>Nilimesh Baruah</t>
        </is>
      </c>
      <c r="C187" s="216" t="inlineStr">
        <is>
          <t>iFile</t>
        </is>
      </c>
      <c r="D187" s="216" t="inlineStr">
        <is>
          <t>Technology</t>
        </is>
      </c>
      <c r="E187" s="216" t="inlineStr">
        <is>
          <t>Engineering &amp; Development</t>
        </is>
      </c>
      <c r="F187" s="216" t="inlineStr">
        <is>
          <t>Backend Development</t>
        </is>
      </c>
      <c r="G187" s="216" t="inlineStr">
        <is>
          <t>Consultant</t>
        </is>
      </c>
      <c r="H187" s="216" t="inlineStr">
        <is>
          <t>Associate Consultant – Software Development</t>
        </is>
      </c>
      <c r="I187" s="15" t="inlineStr">
        <is>
          <t>Not mapped</t>
        </is>
      </c>
      <c r="J187" s="151" t="inlineStr">
        <is>
          <t>X1</t>
        </is>
      </c>
      <c r="K187" s="15" t="inlineStr">
        <is>
          <t>Consultant</t>
        </is>
      </c>
      <c r="L187" s="15" t="inlineStr">
        <is>
          <t>Same level</t>
        </is>
      </c>
      <c r="M187" s="15" t="n"/>
      <c r="N187" s="15" t="n"/>
      <c r="O187" s="15" t="n"/>
      <c r="P187" s="15" t="n"/>
      <c r="Q187" s="15" t="n"/>
      <c r="R187" s="15" t="n"/>
      <c r="S187" s="15" t="n"/>
      <c r="T187" s="216" t="inlineStr">
        <is>
          <t>Placed by rule</t>
        </is>
      </c>
      <c r="U187" s="216" t="inlineStr">
        <is>
          <t>—</t>
        </is>
      </c>
      <c r="V187" s="15" t="inlineStr">
        <is>
          <t>—</t>
        </is>
      </c>
    </row>
    <row r="188">
      <c r="A188" s="15" t="inlineStr">
        <is>
          <t>No Emp ID · external consultant</t>
        </is>
      </c>
      <c r="B188" s="216" t="inlineStr">
        <is>
          <t>Peshal Jha</t>
        </is>
      </c>
      <c r="C188" s="216" t="inlineStr">
        <is>
          <t>iFile</t>
        </is>
      </c>
      <c r="D188" s="216" t="inlineStr">
        <is>
          <t>Technology</t>
        </is>
      </c>
      <c r="E188" s="216" t="inlineStr">
        <is>
          <t>Engineering &amp; Development</t>
        </is>
      </c>
      <c r="F188" s="216" t="inlineStr">
        <is>
          <t>Backend Development</t>
        </is>
      </c>
      <c r="G188" s="216" t="inlineStr">
        <is>
          <t>Consultant</t>
        </is>
      </c>
      <c r="H188" s="216" t="inlineStr">
        <is>
          <t>Associate Consultant – Software Development</t>
        </is>
      </c>
      <c r="I188" s="15" t="inlineStr">
        <is>
          <t>Not mapped</t>
        </is>
      </c>
      <c r="J188" s="151" t="inlineStr">
        <is>
          <t>X1</t>
        </is>
      </c>
      <c r="K188" s="15" t="inlineStr">
        <is>
          <t>Consultant</t>
        </is>
      </c>
      <c r="L188" s="15" t="inlineStr">
        <is>
          <t>Same level</t>
        </is>
      </c>
      <c r="M188" s="15" t="n"/>
      <c r="N188" s="15" t="n"/>
      <c r="O188" s="15" t="n"/>
      <c r="P188" s="15" t="n"/>
      <c r="Q188" s="15" t="n"/>
      <c r="R188" s="15" t="n"/>
      <c r="S188" s="15" t="n"/>
      <c r="T188" s="216" t="inlineStr">
        <is>
          <t>Placed by rule</t>
        </is>
      </c>
      <c r="U188" s="216" t="inlineStr">
        <is>
          <t>—</t>
        </is>
      </c>
      <c r="V188" s="15" t="inlineStr">
        <is>
          <t>—</t>
        </is>
      </c>
    </row>
    <row r="189">
      <c r="A189" s="15" t="inlineStr">
        <is>
          <t>No Emp ID · external consultant</t>
        </is>
      </c>
      <c r="B189" s="216" t="inlineStr">
        <is>
          <t>Poonam Rajput</t>
        </is>
      </c>
      <c r="C189" s="216" t="inlineStr">
        <is>
          <t>iFile</t>
        </is>
      </c>
      <c r="D189" s="216" t="inlineStr">
        <is>
          <t>Technology</t>
        </is>
      </c>
      <c r="E189" s="216" t="inlineStr">
        <is>
          <t>Engineering &amp; Development</t>
        </is>
      </c>
      <c r="F189" s="216" t="inlineStr">
        <is>
          <t>Backend Development</t>
        </is>
      </c>
      <c r="G189" s="216" t="inlineStr">
        <is>
          <t>Consultant</t>
        </is>
      </c>
      <c r="H189" s="216" t="inlineStr">
        <is>
          <t>Associate Consultant – Software Development</t>
        </is>
      </c>
      <c r="I189" s="15" t="inlineStr">
        <is>
          <t>Not mapped</t>
        </is>
      </c>
      <c r="J189" s="151" t="inlineStr">
        <is>
          <t>X1</t>
        </is>
      </c>
      <c r="K189" s="15" t="inlineStr">
        <is>
          <t>Consultant</t>
        </is>
      </c>
      <c r="L189" s="15" t="inlineStr">
        <is>
          <t>Same level</t>
        </is>
      </c>
      <c r="M189" s="15" t="n"/>
      <c r="N189" s="15" t="n"/>
      <c r="O189" s="15" t="n"/>
      <c r="P189" s="15" t="n"/>
      <c r="Q189" s="15" t="n"/>
      <c r="R189" s="15" t="n"/>
      <c r="S189" s="15" t="n"/>
      <c r="T189" s="216" t="inlineStr">
        <is>
          <t>Placed by rule</t>
        </is>
      </c>
      <c r="U189" s="216" t="inlineStr">
        <is>
          <t>—</t>
        </is>
      </c>
      <c r="V189" s="15" t="inlineStr">
        <is>
          <t>—</t>
        </is>
      </c>
    </row>
    <row r="190">
      <c r="A190" s="15" t="inlineStr">
        <is>
          <t>No Emp ID · external consultant</t>
        </is>
      </c>
      <c r="B190" s="216" t="inlineStr">
        <is>
          <t>Shifa Salheen</t>
        </is>
      </c>
      <c r="C190" s="216" t="inlineStr">
        <is>
          <t>iFile</t>
        </is>
      </c>
      <c r="D190" s="216" t="inlineStr">
        <is>
          <t>Technology</t>
        </is>
      </c>
      <c r="E190" s="216" t="inlineStr">
        <is>
          <t>Engineering &amp; Development</t>
        </is>
      </c>
      <c r="F190" s="216" t="inlineStr">
        <is>
          <t>Backend Development</t>
        </is>
      </c>
      <c r="G190" s="216" t="inlineStr">
        <is>
          <t>Consultant</t>
        </is>
      </c>
      <c r="H190" s="216" t="inlineStr">
        <is>
          <t>Associate Consultant – Software Development</t>
        </is>
      </c>
      <c r="I190" s="15" t="inlineStr">
        <is>
          <t>Not mapped</t>
        </is>
      </c>
      <c r="J190" s="151" t="inlineStr">
        <is>
          <t>X1</t>
        </is>
      </c>
      <c r="K190" s="15" t="inlineStr">
        <is>
          <t>Consultant</t>
        </is>
      </c>
      <c r="L190" s="15" t="inlineStr">
        <is>
          <t>Same level</t>
        </is>
      </c>
      <c r="M190" s="15" t="n"/>
      <c r="N190" s="15" t="n"/>
      <c r="O190" s="15" t="n"/>
      <c r="P190" s="15" t="n"/>
      <c r="Q190" s="15" t="n"/>
      <c r="R190" s="15" t="n"/>
      <c r="S190" s="15" t="n"/>
      <c r="T190" s="216" t="inlineStr">
        <is>
          <t>Placed by rule</t>
        </is>
      </c>
      <c r="U190" s="216" t="inlineStr">
        <is>
          <t>—</t>
        </is>
      </c>
      <c r="V190" s="15" t="inlineStr">
        <is>
          <t>—</t>
        </is>
      </c>
    </row>
    <row r="191">
      <c r="A191" s="15" t="inlineStr">
        <is>
          <t>No Emp ID · external consultant</t>
        </is>
      </c>
      <c r="B191" s="216" t="inlineStr">
        <is>
          <t>Snnehasis Debyans</t>
        </is>
      </c>
      <c r="C191" s="216" t="inlineStr">
        <is>
          <t>iFile</t>
        </is>
      </c>
      <c r="D191" s="216" t="inlineStr">
        <is>
          <t>Technology</t>
        </is>
      </c>
      <c r="E191" s="216" t="inlineStr">
        <is>
          <t>Engineering &amp; Development</t>
        </is>
      </c>
      <c r="F191" s="216" t="inlineStr">
        <is>
          <t>Backend Development</t>
        </is>
      </c>
      <c r="G191" s="216" t="inlineStr">
        <is>
          <t>Consultant</t>
        </is>
      </c>
      <c r="H191" s="216" t="inlineStr">
        <is>
          <t>Associate Consultant – Software Development</t>
        </is>
      </c>
      <c r="I191" s="15" t="inlineStr">
        <is>
          <t>Not mapped</t>
        </is>
      </c>
      <c r="J191" s="151" t="inlineStr">
        <is>
          <t>X1</t>
        </is>
      </c>
      <c r="K191" s="15" t="inlineStr">
        <is>
          <t>Consultant</t>
        </is>
      </c>
      <c r="L191" s="15" t="inlineStr">
        <is>
          <t>Same level</t>
        </is>
      </c>
      <c r="M191" s="15" t="n"/>
      <c r="N191" s="15" t="n"/>
      <c r="O191" s="15" t="n"/>
      <c r="P191" s="15" t="n"/>
      <c r="Q191" s="15" t="n"/>
      <c r="R191" s="15" t="n"/>
      <c r="S191" s="15" t="n"/>
      <c r="T191" s="216" t="inlineStr">
        <is>
          <t>Placed by rule</t>
        </is>
      </c>
      <c r="U191" s="216" t="inlineStr">
        <is>
          <t>—</t>
        </is>
      </c>
      <c r="V191" s="15" t="inlineStr">
        <is>
          <t>—</t>
        </is>
      </c>
    </row>
    <row r="192">
      <c r="A192" s="15" t="inlineStr">
        <is>
          <t>No Emp ID · external consultant</t>
        </is>
      </c>
      <c r="B192" s="216" t="inlineStr">
        <is>
          <t>Vivek Kumar Singh</t>
        </is>
      </c>
      <c r="C192" s="216" t="inlineStr">
        <is>
          <t>iFile</t>
        </is>
      </c>
      <c r="D192" s="216" t="inlineStr">
        <is>
          <t>Technology</t>
        </is>
      </c>
      <c r="E192" s="216" t="inlineStr">
        <is>
          <t>Engineering &amp; Development</t>
        </is>
      </c>
      <c r="F192" s="216" t="inlineStr">
        <is>
          <t>Backend Development</t>
        </is>
      </c>
      <c r="G192" s="216" t="inlineStr">
        <is>
          <t>Consultant</t>
        </is>
      </c>
      <c r="H192" s="216" t="inlineStr">
        <is>
          <t>Associate Consultant – Software Development</t>
        </is>
      </c>
      <c r="I192" s="15" t="inlineStr">
        <is>
          <t>Not mapped</t>
        </is>
      </c>
      <c r="J192" s="151" t="inlineStr">
        <is>
          <t>X1</t>
        </is>
      </c>
      <c r="K192" s="15" t="inlineStr">
        <is>
          <t>Consultant</t>
        </is>
      </c>
      <c r="L192" s="15" t="inlineStr">
        <is>
          <t>Same level</t>
        </is>
      </c>
      <c r="M192" s="15" t="n"/>
      <c r="N192" s="15" t="n"/>
      <c r="O192" s="15" t="n"/>
      <c r="P192" s="15" t="n"/>
      <c r="Q192" s="15" t="n"/>
      <c r="R192" s="15" t="n"/>
      <c r="S192" s="15" t="n"/>
      <c r="T192" s="216" t="inlineStr">
        <is>
          <t>Placed by rule</t>
        </is>
      </c>
      <c r="U192" s="216" t="inlineStr">
        <is>
          <t>—</t>
        </is>
      </c>
      <c r="V192" s="15" t="inlineStr">
        <is>
          <t>—</t>
        </is>
      </c>
    </row>
    <row r="193">
      <c r="A193" s="15" t="inlineStr">
        <is>
          <t>IRIS0362</t>
        </is>
      </c>
      <c r="B193" s="216" t="inlineStr">
        <is>
          <t>Rahul Dhamne</t>
        </is>
      </c>
      <c r="C193" s="216" t="inlineStr">
        <is>
          <t>iFile</t>
        </is>
      </c>
      <c r="D193" s="216" t="inlineStr">
        <is>
          <t>XBRL Consulting</t>
        </is>
      </c>
      <c r="E193" s="216" t="inlineStr">
        <is>
          <t>Consulting &amp; Professional Services</t>
        </is>
      </c>
      <c r="F193" s="216" t="inlineStr">
        <is>
          <t>Professional Services Leadership</t>
        </is>
      </c>
      <c r="G193" s="216" t="inlineStr">
        <is>
          <t>Head Consulting</t>
        </is>
      </c>
      <c r="H193" s="216" t="inlineStr">
        <is>
          <t>Head – Consulting</t>
        </is>
      </c>
      <c r="I193" s="15" t="inlineStr">
        <is>
          <t>L7</t>
        </is>
      </c>
      <c r="J193" s="152" t="inlineStr">
        <is>
          <t>C2</t>
        </is>
      </c>
      <c r="K193" s="15" t="inlineStr">
        <is>
          <t>People Manager</t>
        </is>
      </c>
      <c r="L193" s="15" t="inlineStr">
        <is>
          <t>Same level</t>
        </is>
      </c>
      <c r="M193" s="15" t="n">
        <v>7.85</v>
      </c>
      <c r="N193" s="15" t="n">
        <v>8</v>
      </c>
      <c r="O193" s="15" t="n">
        <v>8</v>
      </c>
      <c r="P193" s="15" t="n">
        <v>7.5</v>
      </c>
      <c r="Q193" s="15" t="n">
        <v>7</v>
      </c>
      <c r="R193" s="15" t="n">
        <v>10</v>
      </c>
      <c r="S193" s="15" t="n">
        <v>7.5</v>
      </c>
      <c r="T193" s="216" t="inlineStr">
        <is>
          <t>The score decided the level</t>
        </is>
      </c>
      <c r="U193" s="219" t="inlineStr">
        <is>
          <t>Input needed</t>
        </is>
      </c>
      <c r="V193" s="15" t="inlineStr">
        <is>
          <t>Medium</t>
        </is>
      </c>
    </row>
    <row r="194">
      <c r="A194" s="15" t="inlineStr">
        <is>
          <t>IRIS2306</t>
        </is>
      </c>
      <c r="B194" s="216" t="inlineStr">
        <is>
          <t>Akshay Jain</t>
        </is>
      </c>
      <c r="C194" s="216" t="inlineStr">
        <is>
          <t>iFile</t>
        </is>
      </c>
      <c r="D194" s="216" t="inlineStr">
        <is>
          <t>XBRL Consulting</t>
        </is>
      </c>
      <c r="E194" s="216" t="inlineStr">
        <is>
          <t>Consulting &amp; Professional Services</t>
        </is>
      </c>
      <c r="F194" s="216" t="inlineStr">
        <is>
          <t>Taxonomy Design &amp; Regulatory Consulting</t>
        </is>
      </c>
      <c r="G194" s="216" t="inlineStr">
        <is>
          <t>Lead Consultant</t>
        </is>
      </c>
      <c r="H194" s="216" t="inlineStr">
        <is>
          <t>Senior Taxonomy Specialist</t>
        </is>
      </c>
      <c r="I194" s="15" t="inlineStr">
        <is>
          <t>L5</t>
        </is>
      </c>
      <c r="J194" s="150" t="inlineStr">
        <is>
          <t>B2</t>
        </is>
      </c>
      <c r="K194" s="15" t="inlineStr">
        <is>
          <t>IC</t>
        </is>
      </c>
      <c r="L194" s="218" t="inlineStr">
        <is>
          <t>Down</t>
        </is>
      </c>
      <c r="M194" s="15" t="n">
        <v>4.85</v>
      </c>
      <c r="N194" s="15" t="n">
        <v>4.5</v>
      </c>
      <c r="O194" s="15" t="n">
        <v>4.5</v>
      </c>
      <c r="P194" s="15" t="n">
        <v>4.5</v>
      </c>
      <c r="Q194" s="15" t="n">
        <v>3.5</v>
      </c>
      <c r="R194" s="15" t="n">
        <v>8.5</v>
      </c>
      <c r="S194" s="15" t="n">
        <v>4.5</v>
      </c>
      <c r="T194" s="216" t="inlineStr">
        <is>
          <t>The score decided the level</t>
        </is>
      </c>
      <c r="U194" s="219" t="inlineStr">
        <is>
          <t>Down — protected</t>
        </is>
      </c>
      <c r="V194" s="15" t="inlineStr">
        <is>
          <t>Medium</t>
        </is>
      </c>
    </row>
    <row r="195">
      <c r="A195" s="15" t="inlineStr">
        <is>
          <t>IRIS0448</t>
        </is>
      </c>
      <c r="B195" s="216" t="inlineStr">
        <is>
          <t>Kulanand Rupani</t>
        </is>
      </c>
      <c r="C195" s="216" t="inlineStr">
        <is>
          <t>iFile</t>
        </is>
      </c>
      <c r="D195" s="216" t="inlineStr">
        <is>
          <t>XBRL Consulting</t>
        </is>
      </c>
      <c r="E195" s="216" t="inlineStr">
        <is>
          <t>Consulting &amp; Professional Services</t>
        </is>
      </c>
      <c r="F195" s="216" t="inlineStr">
        <is>
          <t>Taxonomy Design &amp; Regulatory Consulting</t>
        </is>
      </c>
      <c r="G195" s="216" t="inlineStr">
        <is>
          <t>Consultant</t>
        </is>
      </c>
      <c r="H195" s="216" t="inlineStr">
        <is>
          <t>Senior Taxonomy Specialist</t>
        </is>
      </c>
      <c r="I195" s="15" t="inlineStr">
        <is>
          <t>L3</t>
        </is>
      </c>
      <c r="J195" s="150" t="inlineStr">
        <is>
          <t>B2</t>
        </is>
      </c>
      <c r="K195" s="15" t="inlineStr">
        <is>
          <t>IC</t>
        </is>
      </c>
      <c r="L195" s="217" t="inlineStr">
        <is>
          <t>Up</t>
        </is>
      </c>
      <c r="M195" s="15" t="n">
        <v>4.5</v>
      </c>
      <c r="N195" s="15" t="n">
        <v>4</v>
      </c>
      <c r="O195" s="15" t="n">
        <v>4</v>
      </c>
      <c r="P195" s="15" t="n">
        <v>4</v>
      </c>
      <c r="Q195" s="15" t="n">
        <v>3</v>
      </c>
      <c r="R195" s="15" t="n">
        <v>9.5</v>
      </c>
      <c r="S195" s="15" t="n">
        <v>4</v>
      </c>
      <c r="T195" s="216" t="inlineStr">
        <is>
          <t>The score decided the level</t>
        </is>
      </c>
      <c r="U195" s="219" t="inlineStr">
        <is>
          <t>Close call · Input needed</t>
        </is>
      </c>
      <c r="V195" s="15" t="inlineStr">
        <is>
          <t>High</t>
        </is>
      </c>
    </row>
    <row r="196">
      <c r="A196" s="15" t="inlineStr">
        <is>
          <t>IRIS1035</t>
        </is>
      </c>
      <c r="B196" s="216" t="inlineStr">
        <is>
          <t>Shraddha Bagul</t>
        </is>
      </c>
      <c r="C196" s="216" t="inlineStr">
        <is>
          <t>iFile</t>
        </is>
      </c>
      <c r="D196" s="216" t="inlineStr">
        <is>
          <t>XBRL Consulting</t>
        </is>
      </c>
      <c r="E196" s="216" t="inlineStr">
        <is>
          <t>Consulting &amp; Professional Services</t>
        </is>
      </c>
      <c r="F196" s="216" t="inlineStr">
        <is>
          <t>Taxonomy Design &amp; Regulatory Consulting</t>
        </is>
      </c>
      <c r="G196" s="216" t="inlineStr">
        <is>
          <t>Lead Consultant</t>
        </is>
      </c>
      <c r="H196" s="216" t="inlineStr">
        <is>
          <t>Senior Manager – Taxonomy Consulting</t>
        </is>
      </c>
      <c r="I196" s="15" t="inlineStr">
        <is>
          <t>L5</t>
        </is>
      </c>
      <c r="J196" s="150" t="inlineStr">
        <is>
          <t>B2</t>
        </is>
      </c>
      <c r="K196" s="15" t="inlineStr">
        <is>
          <t>People Manager</t>
        </is>
      </c>
      <c r="L196" s="15" t="inlineStr">
        <is>
          <t>Same level</t>
        </is>
      </c>
      <c r="M196" s="15" t="n">
        <v>5.4</v>
      </c>
      <c r="N196" s="15" t="n">
        <v>5</v>
      </c>
      <c r="O196" s="15" t="n">
        <v>5</v>
      </c>
      <c r="P196" s="15" t="n">
        <v>5</v>
      </c>
      <c r="Q196" s="15" t="n">
        <v>5</v>
      </c>
      <c r="R196" s="15" t="n">
        <v>9</v>
      </c>
      <c r="S196" s="15" t="n">
        <v>5</v>
      </c>
      <c r="T196" s="216" t="inlineStr">
        <is>
          <t>The score decided the level</t>
        </is>
      </c>
      <c r="U196" s="216" t="inlineStr">
        <is>
          <t>—</t>
        </is>
      </c>
      <c r="V196" s="15" t="inlineStr">
        <is>
          <t>High</t>
        </is>
      </c>
    </row>
    <row r="197">
      <c r="A197" s="15" t="inlineStr">
        <is>
          <t>IRIS1618</t>
        </is>
      </c>
      <c r="B197" s="216" t="inlineStr">
        <is>
          <t>Sujeet Rathod</t>
        </is>
      </c>
      <c r="C197" s="216" t="inlineStr">
        <is>
          <t>iFile</t>
        </is>
      </c>
      <c r="D197" s="216" t="inlineStr">
        <is>
          <t>XBRL Consulting</t>
        </is>
      </c>
      <c r="E197" s="216" t="inlineStr">
        <is>
          <t>Consulting &amp; Professional Services</t>
        </is>
      </c>
      <c r="F197" s="216" t="inlineStr">
        <is>
          <t>Taxonomy Design &amp; Regulatory Consulting</t>
        </is>
      </c>
      <c r="G197" s="216" t="inlineStr">
        <is>
          <t>Lead Consultant</t>
        </is>
      </c>
      <c r="H197" s="216" t="inlineStr">
        <is>
          <t>Manager – Taxonomy Consulting</t>
        </is>
      </c>
      <c r="I197" s="15" t="inlineStr">
        <is>
          <t>L5</t>
        </is>
      </c>
      <c r="J197" s="150" t="inlineStr">
        <is>
          <t>B2</t>
        </is>
      </c>
      <c r="K197" s="15" t="inlineStr">
        <is>
          <t>People Manager</t>
        </is>
      </c>
      <c r="L197" s="218" t="inlineStr">
        <is>
          <t>Down</t>
        </is>
      </c>
      <c r="M197" s="15" t="n">
        <v>4.82</v>
      </c>
      <c r="N197" s="15" t="n">
        <v>4.5</v>
      </c>
      <c r="O197" s="15" t="n">
        <v>4.5</v>
      </c>
      <c r="P197" s="15" t="n">
        <v>4</v>
      </c>
      <c r="Q197" s="15" t="n">
        <v>4</v>
      </c>
      <c r="R197" s="15" t="n">
        <v>9</v>
      </c>
      <c r="S197" s="15" t="n">
        <v>4.5</v>
      </c>
      <c r="T197" s="216" t="inlineStr">
        <is>
          <t>The score decided the level</t>
        </is>
      </c>
      <c r="U197" s="219" t="inlineStr">
        <is>
          <t>Down — protected</t>
        </is>
      </c>
      <c r="V197" s="15" t="inlineStr">
        <is>
          <t>Medium</t>
        </is>
      </c>
    </row>
    <row r="198">
      <c r="A198" s="15" t="inlineStr">
        <is>
          <t>IRIS1063</t>
        </is>
      </c>
      <c r="B198" s="216" t="inlineStr">
        <is>
          <t>Vishram Modak</t>
        </is>
      </c>
      <c r="C198" s="216" t="inlineStr">
        <is>
          <t>iFile</t>
        </is>
      </c>
      <c r="D198" s="216" t="inlineStr">
        <is>
          <t>XBRL Consulting</t>
        </is>
      </c>
      <c r="E198" s="216" t="inlineStr">
        <is>
          <t>Consulting &amp; Professional Services</t>
        </is>
      </c>
      <c r="F198" s="216" t="inlineStr">
        <is>
          <t>Taxonomy Design &amp; Regulatory Consulting</t>
        </is>
      </c>
      <c r="G198" s="216" t="inlineStr">
        <is>
          <t>Senior consultant</t>
        </is>
      </c>
      <c r="H198" s="216" t="inlineStr">
        <is>
          <t>Senior Taxonomy Specialist</t>
        </is>
      </c>
      <c r="I198" s="15" t="inlineStr">
        <is>
          <t>L4</t>
        </is>
      </c>
      <c r="J198" s="150" t="inlineStr">
        <is>
          <t>B2</t>
        </is>
      </c>
      <c r="K198" s="15" t="inlineStr">
        <is>
          <t>IC</t>
        </is>
      </c>
      <c r="L198" s="217" t="inlineStr">
        <is>
          <t>Up</t>
        </is>
      </c>
      <c r="M198" s="15" t="n">
        <v>5.15</v>
      </c>
      <c r="N198" s="15" t="n">
        <v>4.5</v>
      </c>
      <c r="O198" s="15" t="n">
        <v>4.5</v>
      </c>
      <c r="P198" s="15" t="n">
        <v>4.5</v>
      </c>
      <c r="Q198" s="15" t="n">
        <v>3.5</v>
      </c>
      <c r="R198" s="15" t="n">
        <v>11.5</v>
      </c>
      <c r="S198" s="15" t="n">
        <v>4.5</v>
      </c>
      <c r="T198" s="216" t="inlineStr">
        <is>
          <t>The score decided the level</t>
        </is>
      </c>
      <c r="U198" s="216" t="inlineStr">
        <is>
          <t>—</t>
        </is>
      </c>
      <c r="V198" s="15" t="inlineStr">
        <is>
          <t>Medium</t>
        </is>
      </c>
    </row>
    <row r="199">
      <c r="A199" s="15" t="inlineStr">
        <is>
          <t>IRIS0828</t>
        </is>
      </c>
      <c r="B199" s="216" t="inlineStr">
        <is>
          <t>Anirudh Singh Bartwal</t>
        </is>
      </c>
      <c r="C199" s="216" t="inlineStr">
        <is>
          <t>iFile</t>
        </is>
      </c>
      <c r="D199" s="216" t="inlineStr">
        <is>
          <t>XBRL Consulting</t>
        </is>
      </c>
      <c r="E199" s="216" t="inlineStr">
        <is>
          <t>Consulting &amp; Professional Services</t>
        </is>
      </c>
      <c r="F199" s="216" t="inlineStr">
        <is>
          <t>Taxonomy Design &amp; Regulatory Consulting</t>
        </is>
      </c>
      <c r="G199" s="216" t="inlineStr">
        <is>
          <t>Senior consultant</t>
        </is>
      </c>
      <c r="H199" s="216" t="inlineStr">
        <is>
          <t>Senior Taxonomy Specialist</t>
        </is>
      </c>
      <c r="I199" s="15" t="inlineStr">
        <is>
          <t>L4</t>
        </is>
      </c>
      <c r="J199" s="150" t="inlineStr">
        <is>
          <t>B1</t>
        </is>
      </c>
      <c r="K199" s="15" t="inlineStr">
        <is>
          <t>IC</t>
        </is>
      </c>
      <c r="L199" s="217" t="inlineStr">
        <is>
          <t>Up</t>
        </is>
      </c>
      <c r="M199" s="15" t="n">
        <v>4.48</v>
      </c>
      <c r="N199" s="15" t="n">
        <v>4</v>
      </c>
      <c r="O199" s="15" t="n">
        <v>4</v>
      </c>
      <c r="P199" s="15" t="n">
        <v>4</v>
      </c>
      <c r="Q199" s="15" t="n">
        <v>3.5</v>
      </c>
      <c r="R199" s="15" t="n">
        <v>9</v>
      </c>
      <c r="S199" s="15" t="n">
        <v>4</v>
      </c>
      <c r="T199" s="216" t="inlineStr">
        <is>
          <t>The score decided the level</t>
        </is>
      </c>
      <c r="U199" s="219" t="inlineStr">
        <is>
          <t>Close call</t>
        </is>
      </c>
      <c r="V199" s="15" t="inlineStr">
        <is>
          <t>High</t>
        </is>
      </c>
    </row>
    <row r="200">
      <c r="A200" s="15" t="inlineStr">
        <is>
          <t>IRIS0050</t>
        </is>
      </c>
      <c r="B200" s="216" t="inlineStr">
        <is>
          <t>Prashant Ramakant Wagh</t>
        </is>
      </c>
      <c r="C200" s="216" t="inlineStr">
        <is>
          <t>iFile</t>
        </is>
      </c>
      <c r="D200" s="216" t="inlineStr">
        <is>
          <t>XBRL Consulting</t>
        </is>
      </c>
      <c r="E200" s="216" t="inlineStr">
        <is>
          <t>Consulting &amp; Professional Services</t>
        </is>
      </c>
      <c r="F200" s="216" t="inlineStr">
        <is>
          <t>Taxonomy Design &amp; Regulatory Consulting</t>
        </is>
      </c>
      <c r="G200" s="216" t="inlineStr">
        <is>
          <t>Consultant</t>
        </is>
      </c>
      <c r="H200" s="216" t="inlineStr">
        <is>
          <t>Taxonomy Specialist</t>
        </is>
      </c>
      <c r="I200" s="15" t="inlineStr">
        <is>
          <t>L3</t>
        </is>
      </c>
      <c r="J200" s="150" t="inlineStr">
        <is>
          <t>B1</t>
        </is>
      </c>
      <c r="K200" s="15" t="inlineStr">
        <is>
          <t>IC</t>
        </is>
      </c>
      <c r="L200" s="217" t="inlineStr">
        <is>
          <t>Up</t>
        </is>
      </c>
      <c r="M200" s="15" t="n">
        <v>3.54</v>
      </c>
      <c r="N200" s="15" t="n">
        <v>3</v>
      </c>
      <c r="O200" s="15" t="n">
        <v>2.5</v>
      </c>
      <c r="P200" s="15" t="n">
        <v>3</v>
      </c>
      <c r="Q200" s="15" t="n">
        <v>1.5</v>
      </c>
      <c r="R200" s="15" t="n">
        <v>10</v>
      </c>
      <c r="S200" s="15" t="n">
        <v>3</v>
      </c>
      <c r="T200" s="216" t="inlineStr">
        <is>
          <t>The score decided the level</t>
        </is>
      </c>
      <c r="U200" s="219" t="inlineStr">
        <is>
          <t>Close call</t>
        </is>
      </c>
      <c r="V200" s="15" t="inlineStr">
        <is>
          <t>High</t>
        </is>
      </c>
    </row>
    <row r="201">
      <c r="A201" s="15" t="inlineStr">
        <is>
          <t>IRIS0557</t>
        </is>
      </c>
      <c r="B201" s="216" t="inlineStr">
        <is>
          <t>Shrinidhi Shetty</t>
        </is>
      </c>
      <c r="C201" s="216" t="inlineStr">
        <is>
          <t>iFile</t>
        </is>
      </c>
      <c r="D201" s="216" t="inlineStr">
        <is>
          <t>XBRL Consulting</t>
        </is>
      </c>
      <c r="E201" s="216" t="inlineStr">
        <is>
          <t>Consulting &amp; Professional Services</t>
        </is>
      </c>
      <c r="F201" s="216" t="inlineStr">
        <is>
          <t>Taxonomy Design &amp; Regulatory Consulting</t>
        </is>
      </c>
      <c r="G201" s="216" t="inlineStr">
        <is>
          <t>Consultant</t>
        </is>
      </c>
      <c r="H201" s="216" t="inlineStr">
        <is>
          <t>Taxonomy Specialist</t>
        </is>
      </c>
      <c r="I201" s="15" t="inlineStr">
        <is>
          <t>L3</t>
        </is>
      </c>
      <c r="J201" s="150" t="inlineStr">
        <is>
          <t>B1</t>
        </is>
      </c>
      <c r="K201" s="15" t="inlineStr">
        <is>
          <t>IC</t>
        </is>
      </c>
      <c r="L201" s="217" t="inlineStr">
        <is>
          <t>Up</t>
        </is>
      </c>
      <c r="M201" s="15" t="n">
        <v>3.88</v>
      </c>
      <c r="N201" s="15" t="n">
        <v>3.5</v>
      </c>
      <c r="O201" s="15" t="n">
        <v>3</v>
      </c>
      <c r="P201" s="15" t="n">
        <v>3</v>
      </c>
      <c r="Q201" s="15" t="n">
        <v>2.5</v>
      </c>
      <c r="R201" s="15" t="n">
        <v>9.5</v>
      </c>
      <c r="S201" s="15" t="n">
        <v>3</v>
      </c>
      <c r="T201" s="216" t="inlineStr">
        <is>
          <t>The score decided the level</t>
        </is>
      </c>
      <c r="U201" s="216" t="inlineStr">
        <is>
          <t>—</t>
        </is>
      </c>
      <c r="V201" s="15" t="inlineStr">
        <is>
          <t>Medium</t>
        </is>
      </c>
    </row>
    <row r="202">
      <c r="A202" s="15" t="inlineStr">
        <is>
          <t>IRIS2045</t>
        </is>
      </c>
      <c r="B202" s="216" t="inlineStr">
        <is>
          <t>Bhagyashree Kamble</t>
        </is>
      </c>
      <c r="C202" s="216" t="inlineStr">
        <is>
          <t>iFile</t>
        </is>
      </c>
      <c r="D202" s="216" t="inlineStr">
        <is>
          <t>XBRL Consulting</t>
        </is>
      </c>
      <c r="E202" s="216" t="inlineStr">
        <is>
          <t>Consulting &amp; Professional Services</t>
        </is>
      </c>
      <c r="F202" s="216" t="inlineStr">
        <is>
          <t>Taxonomy Design &amp; Regulatory Consulting</t>
        </is>
      </c>
      <c r="G202" s="216" t="inlineStr">
        <is>
          <t>Analyst</t>
        </is>
      </c>
      <c r="H202" s="216" t="inlineStr">
        <is>
          <t>Senior Taxonomy Analyst</t>
        </is>
      </c>
      <c r="I202" s="15" t="inlineStr">
        <is>
          <t>L3</t>
        </is>
      </c>
      <c r="J202" s="146" t="inlineStr">
        <is>
          <t>A3</t>
        </is>
      </c>
      <c r="K202" s="15" t="inlineStr">
        <is>
          <t>IC</t>
        </is>
      </c>
      <c r="L202" s="217" t="inlineStr">
        <is>
          <t>Up</t>
        </is>
      </c>
      <c r="M202" s="15" t="n">
        <v>2.5</v>
      </c>
      <c r="N202" s="15" t="n">
        <v>2.5</v>
      </c>
      <c r="O202" s="15" t="n">
        <v>2</v>
      </c>
      <c r="P202" s="15" t="n">
        <v>2</v>
      </c>
      <c r="Q202" s="15" t="n">
        <v>1</v>
      </c>
      <c r="R202" s="15" t="n">
        <v>4</v>
      </c>
      <c r="S202" s="15" t="n">
        <v>2</v>
      </c>
      <c r="T202" s="216" t="inlineStr">
        <is>
          <r>
            <rPr>
              <rFont val="Calibri"/>
              <b val="1"/>
              <sz val="10"/>
            </rPr>
            <t>Rule:</t>
          </r>
          <r>
            <rPr>
              <rFont val="Calibri"/>
              <sz val="10"/>
            </rPr>
            <t xml:space="preserve"> R7 Band A experience</t>
          </r>
        </is>
      </c>
      <c r="U202" s="219" t="inlineStr">
        <is>
          <t>Input needed</t>
        </is>
      </c>
      <c r="V202" s="15" t="inlineStr">
        <is>
          <t>Low</t>
        </is>
      </c>
    </row>
    <row r="203">
      <c r="A203" s="15" t="inlineStr">
        <is>
          <t>IRIS0617</t>
        </is>
      </c>
      <c r="B203" s="216" t="inlineStr">
        <is>
          <t>Bhakti Gosavi</t>
        </is>
      </c>
      <c r="C203" s="216" t="inlineStr">
        <is>
          <t>iFile</t>
        </is>
      </c>
      <c r="D203" s="216" t="inlineStr">
        <is>
          <t>XBRL Consulting</t>
        </is>
      </c>
      <c r="E203" s="216" t="inlineStr">
        <is>
          <t>Consulting &amp; Professional Services</t>
        </is>
      </c>
      <c r="F203" s="216" t="inlineStr">
        <is>
          <t>Taxonomy Design &amp; Regulatory Consulting</t>
        </is>
      </c>
      <c r="G203" s="216" t="inlineStr">
        <is>
          <t>Analyst</t>
        </is>
      </c>
      <c r="H203" s="216" t="inlineStr">
        <is>
          <t>Senior Taxonomy Analyst</t>
        </is>
      </c>
      <c r="I203" s="15" t="inlineStr">
        <is>
          <t>L3</t>
        </is>
      </c>
      <c r="J203" s="146" t="inlineStr">
        <is>
          <t>A3</t>
        </is>
      </c>
      <c r="K203" s="15" t="inlineStr">
        <is>
          <t>IC</t>
        </is>
      </c>
      <c r="L203" s="217" t="inlineStr">
        <is>
          <t>Up</t>
        </is>
      </c>
      <c r="M203" s="15" t="n">
        <v>2.7</v>
      </c>
      <c r="N203" s="15" t="n">
        <v>2</v>
      </c>
      <c r="O203" s="15" t="n">
        <v>2</v>
      </c>
      <c r="P203" s="15" t="n">
        <v>2</v>
      </c>
      <c r="Q203" s="15" t="n">
        <v>1</v>
      </c>
      <c r="R203" s="15" t="n">
        <v>9</v>
      </c>
      <c r="S203" s="15" t="n">
        <v>2</v>
      </c>
      <c r="T203" s="216" t="inlineStr">
        <is>
          <t>The score decided the level</t>
        </is>
      </c>
      <c r="U203" s="216" t="inlineStr">
        <is>
          <t>—</t>
        </is>
      </c>
      <c r="V203" s="15" t="inlineStr">
        <is>
          <t>Medium</t>
        </is>
      </c>
    </row>
    <row r="204">
      <c r="A204" s="15" t="inlineStr">
        <is>
          <t>IRIS0022</t>
        </is>
      </c>
      <c r="B204" s="216" t="inlineStr">
        <is>
          <t>Bhushan Patkar</t>
        </is>
      </c>
      <c r="C204" s="216" t="inlineStr">
        <is>
          <t>iFile</t>
        </is>
      </c>
      <c r="D204" s="216" t="inlineStr">
        <is>
          <t>XBRL Consulting</t>
        </is>
      </c>
      <c r="E204" s="216" t="inlineStr">
        <is>
          <t>Consulting &amp; Professional Services</t>
        </is>
      </c>
      <c r="F204" s="216" t="inlineStr">
        <is>
          <t>Taxonomy Design &amp; Regulatory Consulting</t>
        </is>
      </c>
      <c r="G204" s="216" t="inlineStr">
        <is>
          <t>Senior Analyst</t>
        </is>
      </c>
      <c r="H204" s="216" t="inlineStr">
        <is>
          <t>Senior Taxonomy Analyst</t>
        </is>
      </c>
      <c r="I204" s="15" t="inlineStr">
        <is>
          <t>L4</t>
        </is>
      </c>
      <c r="J204" s="146" t="inlineStr">
        <is>
          <t>A3</t>
        </is>
      </c>
      <c r="K204" s="15" t="inlineStr">
        <is>
          <t>IC</t>
        </is>
      </c>
      <c r="L204" s="15" t="inlineStr">
        <is>
          <t>Same level</t>
        </is>
      </c>
      <c r="M204" s="15" t="n">
        <v>3.54</v>
      </c>
      <c r="N204" s="15" t="n">
        <v>3</v>
      </c>
      <c r="O204" s="15" t="n">
        <v>2.5</v>
      </c>
      <c r="P204" s="15" t="n">
        <v>2.5</v>
      </c>
      <c r="Q204" s="15" t="n">
        <v>2</v>
      </c>
      <c r="R204" s="15" t="n">
        <v>10</v>
      </c>
      <c r="S204" s="15" t="n">
        <v>2.5</v>
      </c>
      <c r="T204" s="216" t="inlineStr">
        <is>
          <r>
            <rPr>
              <rFont val="Calibri"/>
              <b val="1"/>
              <sz val="10"/>
            </rPr>
            <t>Rule:</t>
          </r>
          <r>
            <rPr>
              <rFont val="Calibri"/>
              <sz val="10"/>
            </rPr>
            <t xml:space="preserve"> R6 top of band</t>
          </r>
        </is>
      </c>
      <c r="U204" s="219" t="inlineStr">
        <is>
          <t>Near a gate</t>
        </is>
      </c>
      <c r="V204" s="15" t="inlineStr">
        <is>
          <t>Medium</t>
        </is>
      </c>
    </row>
    <row r="205">
      <c r="A205" s="15" t="inlineStr">
        <is>
          <t>IRIS2563</t>
        </is>
      </c>
      <c r="B205" s="216" t="inlineStr">
        <is>
          <t>Isheekka Gupta</t>
        </is>
      </c>
      <c r="C205" s="216" t="inlineStr">
        <is>
          <t>iFile</t>
        </is>
      </c>
      <c r="D205" s="216" t="inlineStr">
        <is>
          <t>XBRL Consulting</t>
        </is>
      </c>
      <c r="E205" s="216" t="inlineStr">
        <is>
          <t>Consulting &amp; Professional Services</t>
        </is>
      </c>
      <c r="F205" s="216" t="inlineStr">
        <is>
          <t>Taxonomy Design &amp; Regulatory Consulting</t>
        </is>
      </c>
      <c r="G205" s="216" t="inlineStr">
        <is>
          <t>Consultant</t>
        </is>
      </c>
      <c r="H205" s="216" t="inlineStr">
        <is>
          <t>Senior Taxonomy Analyst</t>
        </is>
      </c>
      <c r="I205" s="15" t="inlineStr">
        <is>
          <t>Not mapped</t>
        </is>
      </c>
      <c r="J205" s="146" t="inlineStr">
        <is>
          <t>A3</t>
        </is>
      </c>
      <c r="K205" s="15" t="inlineStr">
        <is>
          <t>IC</t>
        </is>
      </c>
      <c r="L205" s="220" t="inlineStr">
        <is>
          <t>Newly mapped</t>
        </is>
      </c>
      <c r="M205" s="15" t="n">
        <v>2.6</v>
      </c>
      <c r="N205" s="15" t="n">
        <v>2.5</v>
      </c>
      <c r="O205" s="15" t="n">
        <v>2.5</v>
      </c>
      <c r="P205" s="15" t="n">
        <v>2.5</v>
      </c>
      <c r="Q205" s="15" t="n">
        <v>1.5</v>
      </c>
      <c r="R205" s="15" t="n">
        <v>3.5</v>
      </c>
      <c r="S205" s="15" t="n">
        <v>2.5</v>
      </c>
      <c r="T205" s="216" t="inlineStr">
        <is>
          <r>
            <rPr>
              <rFont val="Calibri"/>
              <b val="1"/>
              <sz val="10"/>
            </rPr>
            <t>Rule:</t>
          </r>
          <r>
            <rPr>
              <rFont val="Calibri"/>
              <sz val="10"/>
            </rPr>
            <t xml:space="preserve"> R2</t>
          </r>
        </is>
      </c>
      <c r="U205" s="219" t="inlineStr">
        <is>
          <t>Input needed</t>
        </is>
      </c>
      <c r="V205" s="15" t="inlineStr">
        <is>
          <t>Low</t>
        </is>
      </c>
    </row>
    <row r="206">
      <c r="A206" s="15" t="inlineStr">
        <is>
          <t>IRIS0049</t>
        </is>
      </c>
      <c r="B206" s="216" t="inlineStr">
        <is>
          <t>Kalyani Sunil Nagap</t>
        </is>
      </c>
      <c r="C206" s="216" t="inlineStr">
        <is>
          <t>iFile</t>
        </is>
      </c>
      <c r="D206" s="216" t="inlineStr">
        <is>
          <t>XBRL Consulting</t>
        </is>
      </c>
      <c r="E206" s="216" t="inlineStr">
        <is>
          <t>Consulting &amp; Professional Services</t>
        </is>
      </c>
      <c r="F206" s="216" t="inlineStr">
        <is>
          <t>Taxonomy Design &amp; Regulatory Consulting</t>
        </is>
      </c>
      <c r="G206" s="216" t="inlineStr">
        <is>
          <t>Senior Analyst</t>
        </is>
      </c>
      <c r="H206" s="216" t="inlineStr">
        <is>
          <t>Taxonomy Specialist</t>
        </is>
      </c>
      <c r="I206" s="15" t="inlineStr">
        <is>
          <t>L4</t>
        </is>
      </c>
      <c r="J206" s="146" t="inlineStr">
        <is>
          <t>A3</t>
        </is>
      </c>
      <c r="K206" s="15" t="inlineStr">
        <is>
          <t>IC</t>
        </is>
      </c>
      <c r="L206" s="217" t="inlineStr">
        <is>
          <t>Up</t>
        </is>
      </c>
      <c r="M206" s="15" t="n">
        <v>3.57</v>
      </c>
      <c r="N206" s="15" t="n">
        <v>3</v>
      </c>
      <c r="O206" s="15" t="n">
        <v>2.5</v>
      </c>
      <c r="P206" s="15" t="n">
        <v>3</v>
      </c>
      <c r="Q206" s="15" t="n">
        <v>1.5</v>
      </c>
      <c r="R206" s="15" t="n">
        <v>9.5</v>
      </c>
      <c r="S206" s="15" t="n">
        <v>3</v>
      </c>
      <c r="T206" s="216" t="inlineStr">
        <is>
          <r>
            <rPr>
              <rFont val="Calibri"/>
              <b val="1"/>
              <sz val="10"/>
            </rPr>
            <t>Rule:</t>
          </r>
          <r>
            <rPr>
              <rFont val="Calibri"/>
              <sz val="10"/>
            </rPr>
            <t xml:space="preserve"> R6 top of band</t>
          </r>
        </is>
      </c>
      <c r="U206" s="219" t="inlineStr">
        <is>
          <t>Near a gate</t>
        </is>
      </c>
      <c r="V206" s="15" t="inlineStr">
        <is>
          <t>High</t>
        </is>
      </c>
    </row>
    <row r="207">
      <c r="A207" s="15" t="inlineStr">
        <is>
          <t>IRIS2457</t>
        </is>
      </c>
      <c r="B207" s="216" t="inlineStr">
        <is>
          <t>Mayuri Ashok Mhetar</t>
        </is>
      </c>
      <c r="C207" s="216" t="inlineStr">
        <is>
          <t>iFile</t>
        </is>
      </c>
      <c r="D207" s="216" t="inlineStr">
        <is>
          <t>XBRL Consulting</t>
        </is>
      </c>
      <c r="E207" s="216" t="inlineStr">
        <is>
          <t>Consulting &amp; Professional Services</t>
        </is>
      </c>
      <c r="F207" s="216" t="inlineStr">
        <is>
          <t>XBRL Tagging, Conversion &amp; Filing</t>
        </is>
      </c>
      <c r="G207" s="216" t="inlineStr">
        <is>
          <t>XBRL Conversion Specialist</t>
        </is>
      </c>
      <c r="H207" s="216" t="inlineStr">
        <is>
          <t>Senior Financial Analyst</t>
        </is>
      </c>
      <c r="I207" s="15" t="inlineStr">
        <is>
          <t>L3</t>
        </is>
      </c>
      <c r="J207" s="146" t="inlineStr">
        <is>
          <t>A3</t>
        </is>
      </c>
      <c r="K207" s="15" t="inlineStr">
        <is>
          <t>IC</t>
        </is>
      </c>
      <c r="L207" s="217" t="inlineStr">
        <is>
          <t>Up</t>
        </is>
      </c>
      <c r="M207" s="15" t="n">
        <v>2.1</v>
      </c>
      <c r="N207" s="15" t="n">
        <v>2</v>
      </c>
      <c r="O207" s="15" t="n">
        <v>2</v>
      </c>
      <c r="P207" s="15" t="n">
        <v>2</v>
      </c>
      <c r="Q207" s="15" t="n">
        <v>1</v>
      </c>
      <c r="R207" s="15" t="n">
        <v>3</v>
      </c>
      <c r="S207" s="15" t="n">
        <v>2</v>
      </c>
      <c r="T207" s="216" t="inlineStr">
        <is>
          <r>
            <rPr>
              <rFont val="Calibri"/>
              <b val="1"/>
              <sz val="10"/>
            </rPr>
            <t>Rule:</t>
          </r>
          <r>
            <rPr>
              <rFont val="Calibri"/>
              <sz val="10"/>
            </rPr>
            <t xml:space="preserve"> R7 Band A experience</t>
          </r>
        </is>
      </c>
      <c r="U207" s="216" t="inlineStr">
        <is>
          <t>—</t>
        </is>
      </c>
      <c r="V207" s="15" t="inlineStr">
        <is>
          <t>Medium</t>
        </is>
      </c>
    </row>
    <row r="208">
      <c r="A208" s="15" t="inlineStr">
        <is>
          <t>IRIS2458</t>
        </is>
      </c>
      <c r="B208" s="216" t="inlineStr">
        <is>
          <t>Musaf Shaikh</t>
        </is>
      </c>
      <c r="C208" s="216" t="inlineStr">
        <is>
          <t>iFile</t>
        </is>
      </c>
      <c r="D208" s="216" t="inlineStr">
        <is>
          <t>XBRL Consulting</t>
        </is>
      </c>
      <c r="E208" s="216" t="inlineStr">
        <is>
          <t>Consulting &amp; Professional Services</t>
        </is>
      </c>
      <c r="F208" s="216" t="inlineStr">
        <is>
          <t>XBRL Tagging, Conversion &amp; Filing</t>
        </is>
      </c>
      <c r="G208" s="216" t="inlineStr">
        <is>
          <t>XBRL Conversion Specialist</t>
        </is>
      </c>
      <c r="H208" s="216" t="inlineStr">
        <is>
          <t>Senior Financial Analyst</t>
        </is>
      </c>
      <c r="I208" s="15" t="inlineStr">
        <is>
          <t>L3</t>
        </is>
      </c>
      <c r="J208" s="146" t="inlineStr">
        <is>
          <t>A3</t>
        </is>
      </c>
      <c r="K208" s="15" t="inlineStr">
        <is>
          <t>IC</t>
        </is>
      </c>
      <c r="L208" s="217" t="inlineStr">
        <is>
          <t>Up</t>
        </is>
      </c>
      <c r="M208" s="15" t="n">
        <v>2.05</v>
      </c>
      <c r="N208" s="15" t="n">
        <v>2</v>
      </c>
      <c r="O208" s="15" t="n">
        <v>2</v>
      </c>
      <c r="P208" s="15" t="n">
        <v>2</v>
      </c>
      <c r="Q208" s="15" t="n">
        <v>1</v>
      </c>
      <c r="R208" s="15" t="n">
        <v>2.5</v>
      </c>
      <c r="S208" s="15" t="n">
        <v>2</v>
      </c>
      <c r="T208" s="216" t="inlineStr">
        <is>
          <r>
            <rPr>
              <rFont val="Calibri"/>
              <b val="1"/>
              <sz val="10"/>
            </rPr>
            <t>Rule:</t>
          </r>
          <r>
            <rPr>
              <rFont val="Calibri"/>
              <sz val="10"/>
            </rPr>
            <t xml:space="preserve"> R7 Band A experience</t>
          </r>
        </is>
      </c>
      <c r="U208" s="219" t="inlineStr">
        <is>
          <t>Near a gate</t>
        </is>
      </c>
      <c r="V208" s="15" t="inlineStr">
        <is>
          <t>Medium</t>
        </is>
      </c>
    </row>
    <row r="209">
      <c r="A209" s="15" t="inlineStr">
        <is>
          <t>IRIS1248</t>
        </is>
      </c>
      <c r="B209" s="216" t="inlineStr">
        <is>
          <t>Neha Periwal</t>
        </is>
      </c>
      <c r="C209" s="216" t="inlineStr">
        <is>
          <t>iFile</t>
        </is>
      </c>
      <c r="D209" s="216" t="inlineStr">
        <is>
          <t>XBRL Consulting</t>
        </is>
      </c>
      <c r="E209" s="216" t="inlineStr">
        <is>
          <t>Consulting &amp; Professional Services</t>
        </is>
      </c>
      <c r="F209" s="216" t="inlineStr">
        <is>
          <t>Taxonomy Design &amp; Regulatory Consulting</t>
        </is>
      </c>
      <c r="G209" s="216" t="inlineStr">
        <is>
          <t>Consultant</t>
        </is>
      </c>
      <c r="H209" s="216" t="inlineStr">
        <is>
          <t>Senior Taxonomy Analyst</t>
        </is>
      </c>
      <c r="I209" s="15" t="inlineStr">
        <is>
          <t>L3</t>
        </is>
      </c>
      <c r="J209" s="146" t="inlineStr">
        <is>
          <t>A3</t>
        </is>
      </c>
      <c r="K209" s="15" t="inlineStr">
        <is>
          <t>IC</t>
        </is>
      </c>
      <c r="L209" s="217" t="inlineStr">
        <is>
          <t>Up</t>
        </is>
      </c>
      <c r="M209" s="15" t="n">
        <v>3.54</v>
      </c>
      <c r="N209" s="15" t="n">
        <v>3</v>
      </c>
      <c r="O209" s="15" t="n">
        <v>2.5</v>
      </c>
      <c r="P209" s="15" t="n">
        <v>2.5</v>
      </c>
      <c r="Q209" s="15" t="n">
        <v>1.5</v>
      </c>
      <c r="R209" s="15" t="n">
        <v>10</v>
      </c>
      <c r="S209" s="15" t="n">
        <v>2.5</v>
      </c>
      <c r="T209" s="216" t="inlineStr">
        <is>
          <r>
            <rPr>
              <rFont val="Calibri"/>
              <b val="1"/>
              <sz val="10"/>
            </rPr>
            <t>Rule:</t>
          </r>
          <r>
            <rPr>
              <rFont val="Calibri"/>
              <sz val="10"/>
            </rPr>
            <t xml:space="preserve"> R6 top of band</t>
          </r>
        </is>
      </c>
      <c r="U209" s="219" t="inlineStr">
        <is>
          <t>Near a gate</t>
        </is>
      </c>
      <c r="V209" s="15" t="inlineStr">
        <is>
          <t>Medium</t>
        </is>
      </c>
    </row>
    <row r="210">
      <c r="A210" s="15" t="inlineStr">
        <is>
          <t>IRIS2088</t>
        </is>
      </c>
      <c r="B210" s="216" t="inlineStr">
        <is>
          <t>Pawan Khot</t>
        </is>
      </c>
      <c r="C210" s="216" t="inlineStr">
        <is>
          <t>iFile</t>
        </is>
      </c>
      <c r="D210" s="216" t="inlineStr">
        <is>
          <t>XBRL Consulting</t>
        </is>
      </c>
      <c r="E210" s="216" t="inlineStr">
        <is>
          <t>Consulting &amp; Professional Services</t>
        </is>
      </c>
      <c r="F210" s="216" t="inlineStr">
        <is>
          <t>Taxonomy Design &amp; Regulatory Consulting</t>
        </is>
      </c>
      <c r="G210" s="216" t="inlineStr">
        <is>
          <t>Image Processing Specialist</t>
        </is>
      </c>
      <c r="H210" s="216" t="inlineStr">
        <is>
          <t>Senior Taxonomy Analyst</t>
        </is>
      </c>
      <c r="I210" s="15" t="inlineStr">
        <is>
          <t>Not mapped</t>
        </is>
      </c>
      <c r="J210" s="146" t="inlineStr">
        <is>
          <t>A3</t>
        </is>
      </c>
      <c r="K210" s="15" t="inlineStr">
        <is>
          <t>IC</t>
        </is>
      </c>
      <c r="L210" s="220" t="inlineStr">
        <is>
          <t>Newly mapped</t>
        </is>
      </c>
      <c r="M210" s="15" t="n">
        <v>2.6</v>
      </c>
      <c r="N210" s="15" t="n">
        <v>2.5</v>
      </c>
      <c r="O210" s="15" t="n">
        <v>2.5</v>
      </c>
      <c r="P210" s="15" t="n">
        <v>2.5</v>
      </c>
      <c r="Q210" s="15" t="n">
        <v>1.5</v>
      </c>
      <c r="R210" s="15" t="n">
        <v>3.5</v>
      </c>
      <c r="S210" s="15" t="n">
        <v>2.5</v>
      </c>
      <c r="T210" s="216" t="inlineStr">
        <is>
          <t>The score decided the level</t>
        </is>
      </c>
      <c r="U210" s="216" t="inlineStr">
        <is>
          <t>—</t>
        </is>
      </c>
      <c r="V210" s="15" t="inlineStr">
        <is>
          <t>Medium</t>
        </is>
      </c>
    </row>
    <row r="211">
      <c r="A211" s="15" t="inlineStr">
        <is>
          <t>IRISC339</t>
        </is>
      </c>
      <c r="B211" s="216" t="inlineStr">
        <is>
          <t>Pranali Khanavkar</t>
        </is>
      </c>
      <c r="C211" s="216" t="inlineStr">
        <is>
          <t>iFile</t>
        </is>
      </c>
      <c r="D211" s="216" t="inlineStr">
        <is>
          <t>XBRL Consulting</t>
        </is>
      </c>
      <c r="E211" s="216" t="inlineStr">
        <is>
          <t>Consulting &amp; Professional Services</t>
        </is>
      </c>
      <c r="F211" s="216" t="inlineStr">
        <is>
          <t>Taxonomy Design &amp; Regulatory Consulting</t>
        </is>
      </c>
      <c r="G211" s="216" t="inlineStr">
        <is>
          <t>Consultant</t>
        </is>
      </c>
      <c r="H211" s="216" t="inlineStr">
        <is>
          <t>Senior Taxonomy Analyst</t>
        </is>
      </c>
      <c r="I211" s="15" t="inlineStr">
        <is>
          <t>L3</t>
        </is>
      </c>
      <c r="J211" s="146" t="inlineStr">
        <is>
          <t>A3</t>
        </is>
      </c>
      <c r="K211" s="15" t="inlineStr">
        <is>
          <t>IC</t>
        </is>
      </c>
      <c r="L211" s="217" t="inlineStr">
        <is>
          <t>Up</t>
        </is>
      </c>
      <c r="M211" s="15" t="n">
        <v>2.2</v>
      </c>
      <c r="N211" s="15" t="n">
        <v>2</v>
      </c>
      <c r="O211" s="15" t="n">
        <v>2</v>
      </c>
      <c r="P211" s="15" t="n">
        <v>2</v>
      </c>
      <c r="Q211" s="15" t="n">
        <v>1</v>
      </c>
      <c r="R211" s="15" t="n">
        <v>4</v>
      </c>
      <c r="S211" s="15" t="n">
        <v>2</v>
      </c>
      <c r="T211" s="216" t="inlineStr">
        <is>
          <r>
            <rPr>
              <rFont val="Calibri"/>
              <b val="1"/>
              <sz val="10"/>
            </rPr>
            <t>Rule:</t>
          </r>
          <r>
            <rPr>
              <rFont val="Calibri"/>
              <sz val="10"/>
            </rPr>
            <t xml:space="preserve"> R7 Band A experience</t>
          </r>
        </is>
      </c>
      <c r="U211" s="219" t="inlineStr">
        <is>
          <t>Input needed</t>
        </is>
      </c>
      <c r="V211" s="15" t="inlineStr">
        <is>
          <t>Low</t>
        </is>
      </c>
    </row>
    <row r="212">
      <c r="A212" s="15" t="inlineStr">
        <is>
          <t>IRIS0359</t>
        </is>
      </c>
      <c r="B212" s="216" t="inlineStr">
        <is>
          <t>Prasad Chavan</t>
        </is>
      </c>
      <c r="C212" s="216" t="inlineStr">
        <is>
          <t>iFile</t>
        </is>
      </c>
      <c r="D212" s="216" t="inlineStr">
        <is>
          <t>XBRL Consulting</t>
        </is>
      </c>
      <c r="E212" s="216" t="inlineStr">
        <is>
          <t>Consulting &amp; Professional Services</t>
        </is>
      </c>
      <c r="F212" s="216" t="inlineStr">
        <is>
          <t>Taxonomy Design &amp; Regulatory Consulting</t>
        </is>
      </c>
      <c r="G212" s="216" t="inlineStr">
        <is>
          <t>Consultant</t>
        </is>
      </c>
      <c r="H212" s="216" t="inlineStr">
        <is>
          <t>Senior Taxonomy Analyst</t>
        </is>
      </c>
      <c r="I212" s="15" t="inlineStr">
        <is>
          <t>L3</t>
        </is>
      </c>
      <c r="J212" s="146" t="inlineStr">
        <is>
          <t>A3</t>
        </is>
      </c>
      <c r="K212" s="15" t="inlineStr">
        <is>
          <t>IC</t>
        </is>
      </c>
      <c r="L212" s="217" t="inlineStr">
        <is>
          <t>Up</t>
        </is>
      </c>
      <c r="M212" s="15" t="n">
        <v>3.4</v>
      </c>
      <c r="N212" s="15" t="n">
        <v>3</v>
      </c>
      <c r="O212" s="15" t="n">
        <v>2.5</v>
      </c>
      <c r="P212" s="15" t="n">
        <v>2.5</v>
      </c>
      <c r="Q212" s="15" t="n">
        <v>1.5</v>
      </c>
      <c r="R212" s="15" t="n">
        <v>8.5</v>
      </c>
      <c r="S212" s="15" t="n">
        <v>2.5</v>
      </c>
      <c r="T212" s="216" t="inlineStr">
        <is>
          <t>The score decided the level</t>
        </is>
      </c>
      <c r="U212" s="216" t="inlineStr">
        <is>
          <t>—</t>
        </is>
      </c>
      <c r="V212" s="15" t="inlineStr">
        <is>
          <t>Medium</t>
        </is>
      </c>
    </row>
    <row r="213">
      <c r="A213" s="15" t="inlineStr">
        <is>
          <t>IRIS0028</t>
        </is>
      </c>
      <c r="B213" s="216" t="inlineStr">
        <is>
          <t>Shashank Poipkar</t>
        </is>
      </c>
      <c r="C213" s="216" t="inlineStr">
        <is>
          <t>iFile</t>
        </is>
      </c>
      <c r="D213" s="216" t="inlineStr">
        <is>
          <t>XBRL Consulting</t>
        </is>
      </c>
      <c r="E213" s="216" t="inlineStr">
        <is>
          <t>Consulting &amp; Professional Services</t>
        </is>
      </c>
      <c r="F213" s="216" t="inlineStr">
        <is>
          <t>Taxonomy Design &amp; Regulatory Consulting</t>
        </is>
      </c>
      <c r="G213" s="216" t="inlineStr">
        <is>
          <t>Senior Analyst</t>
        </is>
      </c>
      <c r="H213" s="216" t="inlineStr">
        <is>
          <t>Senior Taxonomy Analyst</t>
        </is>
      </c>
      <c r="I213" s="15" t="inlineStr">
        <is>
          <t>L4</t>
        </is>
      </c>
      <c r="J213" s="146" t="inlineStr">
        <is>
          <t>A3</t>
        </is>
      </c>
      <c r="K213" s="15" t="inlineStr">
        <is>
          <t>IC</t>
        </is>
      </c>
      <c r="L213" s="15" t="inlineStr">
        <is>
          <t>Same level</t>
        </is>
      </c>
      <c r="M213" s="15" t="n">
        <v>3.25</v>
      </c>
      <c r="N213" s="15" t="n">
        <v>2.5</v>
      </c>
      <c r="O213" s="15" t="n">
        <v>2.5</v>
      </c>
      <c r="P213" s="15" t="n">
        <v>2.5</v>
      </c>
      <c r="Q213" s="15" t="n">
        <v>1.5</v>
      </c>
      <c r="R213" s="15" t="n">
        <v>10</v>
      </c>
      <c r="S213" s="15" t="n">
        <v>2.5</v>
      </c>
      <c r="T213" s="216" t="inlineStr">
        <is>
          <t>The score decided the level</t>
        </is>
      </c>
      <c r="U213" s="216" t="inlineStr">
        <is>
          <t>—</t>
        </is>
      </c>
      <c r="V213" s="15" t="inlineStr">
        <is>
          <t>Medium</t>
        </is>
      </c>
    </row>
    <row r="214">
      <c r="A214" s="15" t="inlineStr">
        <is>
          <t>IRIS0124</t>
        </is>
      </c>
      <c r="B214" s="216" t="inlineStr">
        <is>
          <t>Surekha Ghadigaonkar</t>
        </is>
      </c>
      <c r="C214" s="216" t="inlineStr">
        <is>
          <t>iFile</t>
        </is>
      </c>
      <c r="D214" s="216" t="inlineStr">
        <is>
          <t>XBRL Consulting</t>
        </is>
      </c>
      <c r="E214" s="216" t="inlineStr">
        <is>
          <t>Consulting &amp; Professional Services</t>
        </is>
      </c>
      <c r="F214" s="216" t="inlineStr">
        <is>
          <t>Taxonomy Design &amp; Regulatory Consulting</t>
        </is>
      </c>
      <c r="G214" s="216" t="inlineStr">
        <is>
          <t>Senior Analyst</t>
        </is>
      </c>
      <c r="H214" s="216" t="inlineStr">
        <is>
          <t>Senior Taxonomy Analyst</t>
        </is>
      </c>
      <c r="I214" s="15" t="inlineStr">
        <is>
          <t>L4</t>
        </is>
      </c>
      <c r="J214" s="146" t="inlineStr">
        <is>
          <t>A3</t>
        </is>
      </c>
      <c r="K214" s="15" t="inlineStr">
        <is>
          <t>IC</t>
        </is>
      </c>
      <c r="L214" s="15" t="inlineStr">
        <is>
          <t>Same level</t>
        </is>
      </c>
      <c r="M214" s="15" t="n">
        <v>3.5</v>
      </c>
      <c r="N214" s="15" t="n">
        <v>3</v>
      </c>
      <c r="O214" s="15" t="n">
        <v>2.5</v>
      </c>
      <c r="P214" s="15" t="n">
        <v>2.5</v>
      </c>
      <c r="Q214" s="15" t="n">
        <v>1.5</v>
      </c>
      <c r="R214" s="15" t="n">
        <v>9.5</v>
      </c>
      <c r="S214" s="15" t="n">
        <v>2.5</v>
      </c>
      <c r="T214" s="216" t="inlineStr">
        <is>
          <t>The score decided the level</t>
        </is>
      </c>
      <c r="U214" s="219" t="inlineStr">
        <is>
          <t>Close call</t>
        </is>
      </c>
      <c r="V214" s="15" t="inlineStr">
        <is>
          <t>Medium</t>
        </is>
      </c>
    </row>
    <row r="215">
      <c r="A215" s="15" t="inlineStr">
        <is>
          <t>IRISC343</t>
        </is>
      </c>
      <c r="B215" s="216" t="inlineStr">
        <is>
          <t>Tuku Deb</t>
        </is>
      </c>
      <c r="C215" s="216" t="inlineStr">
        <is>
          <t>iFile</t>
        </is>
      </c>
      <c r="D215" s="216" t="inlineStr">
        <is>
          <t>XBRL Consulting</t>
        </is>
      </c>
      <c r="E215" s="216" t="inlineStr">
        <is>
          <t>Consulting &amp; Professional Services</t>
        </is>
      </c>
      <c r="F215" s="216" t="inlineStr">
        <is>
          <t>XBRL Tagging, Conversion &amp; Filing</t>
        </is>
      </c>
      <c r="G215" s="216" t="inlineStr">
        <is>
          <t>XBRL Conversion Specialist</t>
        </is>
      </c>
      <c r="H215" s="216" t="inlineStr">
        <is>
          <t>Senior Financial Analyst</t>
        </is>
      </c>
      <c r="I215" s="15" t="inlineStr">
        <is>
          <t>L3</t>
        </is>
      </c>
      <c r="J215" s="146" t="inlineStr">
        <is>
          <t>A3</t>
        </is>
      </c>
      <c r="K215" s="15" t="inlineStr">
        <is>
          <t>IC</t>
        </is>
      </c>
      <c r="L215" s="217" t="inlineStr">
        <is>
          <t>Up</t>
        </is>
      </c>
      <c r="M215" s="15" t="n">
        <v>2.15</v>
      </c>
      <c r="N215" s="15" t="n">
        <v>2</v>
      </c>
      <c r="O215" s="15" t="n">
        <v>2</v>
      </c>
      <c r="P215" s="15" t="n">
        <v>2</v>
      </c>
      <c r="Q215" s="15" t="n">
        <v>1</v>
      </c>
      <c r="R215" s="15" t="n">
        <v>3.5</v>
      </c>
      <c r="S215" s="15" t="n">
        <v>2</v>
      </c>
      <c r="T215" s="216" t="inlineStr">
        <is>
          <r>
            <rPr>
              <rFont val="Calibri"/>
              <b val="1"/>
              <sz val="10"/>
            </rPr>
            <t>Rule:</t>
          </r>
          <r>
            <rPr>
              <rFont val="Calibri"/>
              <sz val="10"/>
            </rPr>
            <t xml:space="preserve"> R7 Band A experience</t>
          </r>
        </is>
      </c>
      <c r="U215" s="216" t="inlineStr">
        <is>
          <t>—</t>
        </is>
      </c>
      <c r="V215" s="15" t="inlineStr">
        <is>
          <t>Medium</t>
        </is>
      </c>
    </row>
    <row r="216">
      <c r="A216" s="15" t="inlineStr">
        <is>
          <t>IRIS2247</t>
        </is>
      </c>
      <c r="B216" s="216" t="inlineStr">
        <is>
          <t>Unnati Kamble</t>
        </is>
      </c>
      <c r="C216" s="216" t="inlineStr">
        <is>
          <t>iFile</t>
        </is>
      </c>
      <c r="D216" s="216" t="inlineStr">
        <is>
          <t>XBRL Consulting</t>
        </is>
      </c>
      <c r="E216" s="216" t="inlineStr">
        <is>
          <t>Consulting &amp; Professional Services</t>
        </is>
      </c>
      <c r="F216" s="216" t="inlineStr">
        <is>
          <t>Taxonomy Design &amp; Regulatory Consulting</t>
        </is>
      </c>
      <c r="G216" s="216" t="inlineStr">
        <is>
          <t>Consultant</t>
        </is>
      </c>
      <c r="H216" s="216" t="inlineStr">
        <is>
          <t>Senior Taxonomy Analyst</t>
        </is>
      </c>
      <c r="I216" s="15" t="inlineStr">
        <is>
          <t>L3</t>
        </is>
      </c>
      <c r="J216" s="146" t="inlineStr">
        <is>
          <t>A3</t>
        </is>
      </c>
      <c r="K216" s="15" t="inlineStr">
        <is>
          <t>IC</t>
        </is>
      </c>
      <c r="L216" s="217" t="inlineStr">
        <is>
          <t>Up</t>
        </is>
      </c>
      <c r="M216" s="15" t="n">
        <v>3.15</v>
      </c>
      <c r="N216" s="15" t="n">
        <v>3</v>
      </c>
      <c r="O216" s="15" t="n">
        <v>2.5</v>
      </c>
      <c r="P216" s="15" t="n">
        <v>2.5</v>
      </c>
      <c r="Q216" s="15" t="n">
        <v>1.5</v>
      </c>
      <c r="R216" s="15" t="n">
        <v>6</v>
      </c>
      <c r="S216" s="15" t="n">
        <v>2.5</v>
      </c>
      <c r="T216" s="216" t="inlineStr">
        <is>
          <t>The score decided the level</t>
        </is>
      </c>
      <c r="U216" s="216" t="inlineStr">
        <is>
          <t>—</t>
        </is>
      </c>
      <c r="V216" s="15" t="inlineStr">
        <is>
          <t>Medium</t>
        </is>
      </c>
    </row>
    <row r="217">
      <c r="A217" s="15" t="inlineStr">
        <is>
          <t>IRIS2144</t>
        </is>
      </c>
      <c r="B217" s="216" t="inlineStr">
        <is>
          <t>Vaishnavi Deshpande</t>
        </is>
      </c>
      <c r="C217" s="216" t="inlineStr">
        <is>
          <t>iFile</t>
        </is>
      </c>
      <c r="D217" s="216" t="inlineStr">
        <is>
          <t>XBRL Consulting</t>
        </is>
      </c>
      <c r="E217" s="216" t="inlineStr">
        <is>
          <t>Consulting &amp; Professional Services</t>
        </is>
      </c>
      <c r="F217" s="216" t="inlineStr">
        <is>
          <t>Taxonomy Design &amp; Regulatory Consulting</t>
        </is>
      </c>
      <c r="G217" s="216" t="inlineStr">
        <is>
          <t>Consultant</t>
        </is>
      </c>
      <c r="H217" s="216" t="inlineStr">
        <is>
          <t>Taxonomy Specialist</t>
        </is>
      </c>
      <c r="I217" s="15" t="inlineStr">
        <is>
          <t>L3</t>
        </is>
      </c>
      <c r="J217" s="146" t="inlineStr">
        <is>
          <t>A3</t>
        </is>
      </c>
      <c r="K217" s="15" t="inlineStr">
        <is>
          <t>IC</t>
        </is>
      </c>
      <c r="L217" s="217" t="inlineStr">
        <is>
          <t>Up</t>
        </is>
      </c>
      <c r="M217" s="15" t="n">
        <v>3.27</v>
      </c>
      <c r="N217" s="15" t="n">
        <v>3</v>
      </c>
      <c r="O217" s="15" t="n">
        <v>2.5</v>
      </c>
      <c r="P217" s="15" t="n">
        <v>3</v>
      </c>
      <c r="Q217" s="15" t="n">
        <v>2</v>
      </c>
      <c r="R217" s="15" t="n">
        <v>6.5</v>
      </c>
      <c r="S217" s="15" t="n">
        <v>3</v>
      </c>
      <c r="T217" s="216" t="inlineStr">
        <is>
          <t>The score decided the level</t>
        </is>
      </c>
      <c r="U217" s="216" t="inlineStr">
        <is>
          <t>—</t>
        </is>
      </c>
      <c r="V217" s="15" t="inlineStr">
        <is>
          <t>Medium</t>
        </is>
      </c>
    </row>
    <row r="218">
      <c r="A218" s="15" t="inlineStr">
        <is>
          <t>IRIS1139</t>
        </is>
      </c>
      <c r="B218" s="216" t="inlineStr">
        <is>
          <t>Yogesh Patil</t>
        </is>
      </c>
      <c r="C218" s="216" t="inlineStr">
        <is>
          <t>iFile</t>
        </is>
      </c>
      <c r="D218" s="216" t="inlineStr">
        <is>
          <t>XBRL Consulting</t>
        </is>
      </c>
      <c r="E218" s="216" t="inlineStr">
        <is>
          <t>Consulting &amp; Professional Services</t>
        </is>
      </c>
      <c r="F218" s="216" t="inlineStr">
        <is>
          <t>Taxonomy Design &amp; Regulatory Consulting</t>
        </is>
      </c>
      <c r="G218" s="216" t="inlineStr">
        <is>
          <t>Senior Analyst</t>
        </is>
      </c>
      <c r="H218" s="216" t="inlineStr">
        <is>
          <t>Senior Taxonomy Analyst</t>
        </is>
      </c>
      <c r="I218" s="15" t="inlineStr">
        <is>
          <t>L4</t>
        </is>
      </c>
      <c r="J218" s="146" t="inlineStr">
        <is>
          <t>A3</t>
        </is>
      </c>
      <c r="K218" s="15" t="inlineStr">
        <is>
          <t>IC</t>
        </is>
      </c>
      <c r="L218" s="15" t="inlineStr">
        <is>
          <t>Same level</t>
        </is>
      </c>
      <c r="M218" s="15" t="n">
        <v>3.42</v>
      </c>
      <c r="N218" s="15" t="n">
        <v>3</v>
      </c>
      <c r="O218" s="15" t="n">
        <v>3</v>
      </c>
      <c r="P218" s="15" t="n">
        <v>2.5</v>
      </c>
      <c r="Q218" s="15" t="n">
        <v>2.5</v>
      </c>
      <c r="R218" s="15" t="n">
        <v>8</v>
      </c>
      <c r="S218" s="15" t="n">
        <v>2.5</v>
      </c>
      <c r="T218" s="216" t="inlineStr">
        <is>
          <t>The score decided the level</t>
        </is>
      </c>
      <c r="U218" s="216" t="inlineStr">
        <is>
          <t>—</t>
        </is>
      </c>
      <c r="V218" s="15" t="inlineStr">
        <is>
          <t>Medium</t>
        </is>
      </c>
    </row>
    <row r="219">
      <c r="A219" s="15" t="inlineStr">
        <is>
          <t>IRISC322</t>
        </is>
      </c>
      <c r="B219" s="216" t="inlineStr">
        <is>
          <t>Bhanu Vardhan Nelly</t>
        </is>
      </c>
      <c r="C219" s="216" t="inlineStr">
        <is>
          <t>iFile</t>
        </is>
      </c>
      <c r="D219" s="216" t="inlineStr">
        <is>
          <t>XBRL Consulting</t>
        </is>
      </c>
      <c r="E219" s="216" t="inlineStr">
        <is>
          <t>Consulting &amp; Professional Services</t>
        </is>
      </c>
      <c r="F219" s="216" t="inlineStr">
        <is>
          <t>XBRL Tagging, Conversion &amp; Filing</t>
        </is>
      </c>
      <c r="G219" s="216" t="inlineStr">
        <is>
          <t>XBRL Conversion Specialist</t>
        </is>
      </c>
      <c r="H219" s="216" t="inlineStr">
        <is>
          <t>Financial Analyst</t>
        </is>
      </c>
      <c r="I219" s="15" t="inlineStr">
        <is>
          <t>L3</t>
        </is>
      </c>
      <c r="J219" s="146" t="inlineStr">
        <is>
          <t>A2</t>
        </is>
      </c>
      <c r="K219" s="15" t="inlineStr">
        <is>
          <t>IC</t>
        </is>
      </c>
      <c r="L219" s="15" t="inlineStr">
        <is>
          <t>Same level</t>
        </is>
      </c>
      <c r="M219" s="15" t="n">
        <v>2</v>
      </c>
      <c r="N219" s="15" t="n">
        <v>2</v>
      </c>
      <c r="O219" s="15" t="n">
        <v>2</v>
      </c>
      <c r="P219" s="15" t="n">
        <v>2</v>
      </c>
      <c r="Q219" s="15" t="n">
        <v>1</v>
      </c>
      <c r="R219" s="15" t="n">
        <v>2</v>
      </c>
      <c r="S219" s="15" t="n">
        <v>2</v>
      </c>
      <c r="T219" s="216" t="inlineStr">
        <is>
          <t>The score decided the level</t>
        </is>
      </c>
      <c r="U219" s="216" t="inlineStr">
        <is>
          <t>—</t>
        </is>
      </c>
      <c r="V219" s="15" t="inlineStr">
        <is>
          <t>High</t>
        </is>
      </c>
    </row>
    <row r="220">
      <c r="A220" s="15" t="inlineStr">
        <is>
          <t>IRISC328</t>
        </is>
      </c>
      <c r="B220" s="216" t="inlineStr">
        <is>
          <t>Omkar Parab</t>
        </is>
      </c>
      <c r="C220" s="216" t="inlineStr">
        <is>
          <t>iFile</t>
        </is>
      </c>
      <c r="D220" s="216" t="inlineStr">
        <is>
          <t>XBRL Consulting</t>
        </is>
      </c>
      <c r="E220" s="216" t="inlineStr">
        <is>
          <t>Consulting &amp; Professional Services</t>
        </is>
      </c>
      <c r="F220" s="216" t="inlineStr">
        <is>
          <t>Taxonomy Design &amp; Regulatory Consulting</t>
        </is>
      </c>
      <c r="G220" s="216" t="inlineStr">
        <is>
          <t>Consultant</t>
        </is>
      </c>
      <c r="H220" s="216" t="inlineStr">
        <is>
          <t>Taxonomy Analyst</t>
        </is>
      </c>
      <c r="I220" s="15" t="inlineStr">
        <is>
          <t>L3</t>
        </is>
      </c>
      <c r="J220" s="146" t="inlineStr">
        <is>
          <t>A2</t>
        </is>
      </c>
      <c r="K220" s="15" t="inlineStr">
        <is>
          <t>IC</t>
        </is>
      </c>
      <c r="L220" s="15" t="inlineStr">
        <is>
          <t>Same level</t>
        </is>
      </c>
      <c r="M220" s="15" t="n">
        <v>2</v>
      </c>
      <c r="N220" s="15" t="n">
        <v>2</v>
      </c>
      <c r="O220" s="15" t="n">
        <v>2</v>
      </c>
      <c r="P220" s="15" t="n">
        <v>2</v>
      </c>
      <c r="Q220" s="15" t="n">
        <v>1</v>
      </c>
      <c r="R220" s="15" t="n">
        <v>2</v>
      </c>
      <c r="S220" s="15" t="n">
        <v>2</v>
      </c>
      <c r="T220" s="216" t="inlineStr">
        <is>
          <t>The score decided the level</t>
        </is>
      </c>
      <c r="U220" s="216" t="inlineStr">
        <is>
          <t>—</t>
        </is>
      </c>
      <c r="V220" s="15" t="inlineStr">
        <is>
          <t>Medium</t>
        </is>
      </c>
    </row>
    <row r="221">
      <c r="A221" s="15" t="inlineStr">
        <is>
          <t>IRISC342</t>
        </is>
      </c>
      <c r="B221" s="216" t="inlineStr">
        <is>
          <t>Prabhash Rajput</t>
        </is>
      </c>
      <c r="C221" s="216" t="inlineStr">
        <is>
          <t>iFile</t>
        </is>
      </c>
      <c r="D221" s="216" t="inlineStr">
        <is>
          <t>XBRL Consulting</t>
        </is>
      </c>
      <c r="E221" s="216" t="inlineStr">
        <is>
          <t>Consulting &amp; Professional Services</t>
        </is>
      </c>
      <c r="F221" s="216" t="inlineStr">
        <is>
          <t>Taxonomy Design &amp; Regulatory Consulting</t>
        </is>
      </c>
      <c r="G221" s="216" t="inlineStr">
        <is>
          <t>Consultant</t>
        </is>
      </c>
      <c r="H221" s="216" t="inlineStr">
        <is>
          <t>Taxonomy Analyst</t>
        </is>
      </c>
      <c r="I221" s="15" t="inlineStr">
        <is>
          <t>L3</t>
        </is>
      </c>
      <c r="J221" s="146" t="inlineStr">
        <is>
          <t>A2</t>
        </is>
      </c>
      <c r="K221" s="15" t="inlineStr">
        <is>
          <t>IC</t>
        </is>
      </c>
      <c r="L221" s="15" t="inlineStr">
        <is>
          <t>Same level</t>
        </is>
      </c>
      <c r="M221" s="15" t="n">
        <v>2.29</v>
      </c>
      <c r="N221" s="15" t="n">
        <v>2.5</v>
      </c>
      <c r="O221" s="15" t="n">
        <v>2</v>
      </c>
      <c r="P221" s="15" t="n">
        <v>2</v>
      </c>
      <c r="Q221" s="15" t="n">
        <v>1</v>
      </c>
      <c r="R221" s="15" t="n">
        <v>2</v>
      </c>
      <c r="S221" s="15" t="n">
        <v>2</v>
      </c>
      <c r="T221" s="216" t="inlineStr">
        <is>
          <t>The score decided the level</t>
        </is>
      </c>
      <c r="U221" s="216" t="inlineStr">
        <is>
          <t>—</t>
        </is>
      </c>
      <c r="V221" s="15" t="inlineStr">
        <is>
          <t>High</t>
        </is>
      </c>
    </row>
    <row r="222">
      <c r="A222" s="15" t="inlineStr">
        <is>
          <t>IRISC317</t>
        </is>
      </c>
      <c r="B222" s="216" t="inlineStr">
        <is>
          <t>Prajakta Athalye</t>
        </is>
      </c>
      <c r="C222" s="216" t="inlineStr">
        <is>
          <t>iFile</t>
        </is>
      </c>
      <c r="D222" s="216" t="inlineStr">
        <is>
          <t>XBRL Consulting</t>
        </is>
      </c>
      <c r="E222" s="216" t="inlineStr">
        <is>
          <t>Consulting &amp; Professional Services</t>
        </is>
      </c>
      <c r="F222" s="216" t="inlineStr">
        <is>
          <t>XBRL Tagging, Conversion &amp; Filing</t>
        </is>
      </c>
      <c r="G222" s="216" t="inlineStr">
        <is>
          <t>XBRL Conversion Specialist</t>
        </is>
      </c>
      <c r="H222" s="216" t="inlineStr">
        <is>
          <t>Financial Analyst</t>
        </is>
      </c>
      <c r="I222" s="15" t="inlineStr">
        <is>
          <t>L3</t>
        </is>
      </c>
      <c r="J222" s="146" t="inlineStr">
        <is>
          <t>A2</t>
        </is>
      </c>
      <c r="K222" s="15" t="inlineStr">
        <is>
          <t>IC</t>
        </is>
      </c>
      <c r="L222" s="15" t="inlineStr">
        <is>
          <t>Same level</t>
        </is>
      </c>
      <c r="M222" s="15" t="n">
        <v>2</v>
      </c>
      <c r="N222" s="15" t="n">
        <v>2</v>
      </c>
      <c r="O222" s="15" t="n">
        <v>2</v>
      </c>
      <c r="P222" s="15" t="n">
        <v>2</v>
      </c>
      <c r="Q222" s="15" t="n">
        <v>1</v>
      </c>
      <c r="R222" s="15" t="n">
        <v>2</v>
      </c>
      <c r="S222" s="15" t="n">
        <v>2</v>
      </c>
      <c r="T222" s="216" t="inlineStr">
        <is>
          <t>The score decided the level</t>
        </is>
      </c>
      <c r="U222" s="216" t="inlineStr">
        <is>
          <t>—</t>
        </is>
      </c>
      <c r="V222" s="15" t="inlineStr">
        <is>
          <t>High</t>
        </is>
      </c>
    </row>
    <row r="223">
      <c r="A223" s="15" t="inlineStr">
        <is>
          <t>IRIS2549</t>
        </is>
      </c>
      <c r="B223" s="216" t="inlineStr">
        <is>
          <t>Rinku Pukharam Choudhary</t>
        </is>
      </c>
      <c r="C223" s="216" t="inlineStr">
        <is>
          <t>iFile</t>
        </is>
      </c>
      <c r="D223" s="216" t="inlineStr">
        <is>
          <t>XBRL Consulting</t>
        </is>
      </c>
      <c r="E223" s="216" t="inlineStr">
        <is>
          <t>Consulting &amp; Professional Services</t>
        </is>
      </c>
      <c r="F223" s="216" t="inlineStr">
        <is>
          <t>XBRL Tagging, Conversion &amp; Filing</t>
        </is>
      </c>
      <c r="G223" s="216" t="inlineStr">
        <is>
          <t>XBRL Conversion Specialist</t>
        </is>
      </c>
      <c r="H223" s="216" t="inlineStr">
        <is>
          <t>Financial Analyst</t>
        </is>
      </c>
      <c r="I223" s="15" t="inlineStr">
        <is>
          <t>L3</t>
        </is>
      </c>
      <c r="J223" s="146" t="inlineStr">
        <is>
          <t>A2</t>
        </is>
      </c>
      <c r="K223" s="15" t="inlineStr">
        <is>
          <t>IC</t>
        </is>
      </c>
      <c r="L223" s="15" t="inlineStr">
        <is>
          <t>Same level</t>
        </is>
      </c>
      <c r="M223" s="15" t="n">
        <v>1.9</v>
      </c>
      <c r="N223" s="15" t="n">
        <v>2</v>
      </c>
      <c r="O223" s="15" t="n">
        <v>2</v>
      </c>
      <c r="P223" s="15" t="n">
        <v>2</v>
      </c>
      <c r="Q223" s="15" t="n">
        <v>1</v>
      </c>
      <c r="R223" s="15" t="n">
        <v>1</v>
      </c>
      <c r="S223" s="15" t="n">
        <v>2</v>
      </c>
      <c r="T223" s="216" t="inlineStr">
        <is>
          <t>The score decided the level</t>
        </is>
      </c>
      <c r="U223" s="216" t="inlineStr">
        <is>
          <t>—</t>
        </is>
      </c>
      <c r="V223" s="15" t="inlineStr">
        <is>
          <t>High</t>
        </is>
      </c>
    </row>
    <row r="224">
      <c r="A224" s="15" t="inlineStr">
        <is>
          <t>IRISC347</t>
        </is>
      </c>
      <c r="B224" s="216" t="inlineStr">
        <is>
          <t>Sunita Joshi</t>
        </is>
      </c>
      <c r="C224" s="216" t="inlineStr">
        <is>
          <t>iFile</t>
        </is>
      </c>
      <c r="D224" s="216" t="inlineStr">
        <is>
          <t>XBRL Consulting</t>
        </is>
      </c>
      <c r="E224" s="216" t="inlineStr">
        <is>
          <t>Consulting &amp; Professional Services</t>
        </is>
      </c>
      <c r="F224" s="216" t="inlineStr">
        <is>
          <t>Taxonomy Design &amp; Regulatory Consulting</t>
        </is>
      </c>
      <c r="G224" s="216" t="inlineStr">
        <is>
          <t>Consultant</t>
        </is>
      </c>
      <c r="H224" s="216" t="inlineStr">
        <is>
          <t>Associate Consultant – Taxonomy Design &amp; Regulatory Consulting</t>
        </is>
      </c>
      <c r="I224" s="15" t="inlineStr">
        <is>
          <t>L3</t>
        </is>
      </c>
      <c r="J224" s="151" t="inlineStr">
        <is>
          <t>X1</t>
        </is>
      </c>
      <c r="K224" s="15" t="inlineStr">
        <is>
          <t>Consultant</t>
        </is>
      </c>
      <c r="L224" s="15" t="inlineStr">
        <is>
          <t>Same level</t>
        </is>
      </c>
      <c r="M224" s="15" t="n"/>
      <c r="N224" s="15" t="n"/>
      <c r="O224" s="15" t="n"/>
      <c r="P224" s="15" t="n"/>
      <c r="Q224" s="15" t="n"/>
      <c r="R224" s="15" t="n"/>
      <c r="S224" s="15" t="n"/>
      <c r="T224" s="216" t="inlineStr">
        <is>
          <t>Placed by rule</t>
        </is>
      </c>
      <c r="U224" s="216" t="inlineStr">
        <is>
          <t>—</t>
        </is>
      </c>
      <c r="V224" s="15" t="inlineStr">
        <is>
          <t>—</t>
        </is>
      </c>
    </row>
  </sheetData>
  <mergeCells count="3">
    <mergeCell ref="A2:V2"/>
    <mergeCell ref="A1:V1"/>
    <mergeCell ref="A3:V3"/>
  </mergeCells>
  <conditionalFormatting sqref="N7:N224">
    <cfRule type="dataBar" priority="1">
      <dataBar showValue="1">
        <cfvo type="num" val="0"/>
        <cfvo type="num" val="12"/>
        <color rgb="005B9BD5"/>
      </dataBar>
    </cfRule>
  </conditionalFormatting>
  <conditionalFormatting sqref="O7:O224">
    <cfRule type="dataBar" priority="2">
      <dataBar showValue="1">
        <cfvo type="num" val="0"/>
        <cfvo type="num" val="12"/>
        <color rgb="005B9BD5"/>
      </dataBar>
    </cfRule>
  </conditionalFormatting>
  <conditionalFormatting sqref="P7:P224">
    <cfRule type="dataBar" priority="3">
      <dataBar showValue="1">
        <cfvo type="num" val="0"/>
        <cfvo type="num" val="12"/>
        <color rgb="005B9BD5"/>
      </dataBar>
    </cfRule>
  </conditionalFormatting>
  <conditionalFormatting sqref="Q7:Q224">
    <cfRule type="dataBar" priority="4">
      <dataBar showValue="1">
        <cfvo type="num" val="0"/>
        <cfvo type="num" val="12"/>
        <color rgb="005B9BD5"/>
      </dataBar>
    </cfRule>
  </conditionalFormatting>
  <conditionalFormatting sqref="R7:R224">
    <cfRule type="dataBar" priority="5">
      <dataBar showValue="1">
        <cfvo type="num" val="0"/>
        <cfvo type="num" val="12"/>
        <color rgb="005B9BD5"/>
      </dataBar>
    </cfRule>
  </conditionalFormatting>
  <conditionalFormatting sqref="S7:S224">
    <cfRule type="dataBar" priority="6">
      <dataBar showValue="1">
        <cfvo type="num" val="0"/>
        <cfvo type="num" val="12"/>
        <color rgb="005B9BD5"/>
      </dataBar>
    </cfRule>
  </conditionalFormatting>
  <conditionalFormatting sqref="M7:M224">
    <cfRule type="dataBar" priority="7">
      <dataBar showValue="1">
        <cfvo type="num" val="0"/>
        <cfvo type="num" val="12"/>
        <color rgb="00A9D08E"/>
      </dataBar>
    </cfRule>
  </conditionalFormatting>
  <hyperlinks>
    <hyperlink xmlns:r="http://schemas.openxmlformats.org/officeDocument/2006/relationships" ref="W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5.xml><?xml version="1.0" encoding="utf-8"?>
<worksheet xmlns="http://schemas.openxmlformats.org/spreadsheetml/2006/main">
  <sheetPr>
    <tabColor rgb="002E75B6"/>
    <outlinePr summaryBelow="1" summaryRight="1"/>
    <pageSetUpPr fitToPage="1"/>
  </sheetPr>
  <dimension ref="A1:J57"/>
  <sheetViews>
    <sheetView showGridLines="0" workbookViewId="0">
      <pane ySplit="7" topLeftCell="A8" activePane="bottomLeft" state="frozen"/>
      <selection pane="bottomLeft" activeCell="A1" sqref="A1"/>
    </sheetView>
  </sheetViews>
  <sheetFormatPr baseColWidth="8" defaultRowHeight="15"/>
  <cols>
    <col width="20" customWidth="1" min="1" max="1"/>
    <col width="16" customWidth="1" min="2" max="2"/>
    <col width="14" customWidth="1" min="3" max="3"/>
    <col width="10" customWidth="1" min="4" max="4"/>
    <col width="10" customWidth="1" min="5" max="5"/>
    <col width="10" customWidth="1" min="6" max="6"/>
    <col width="30" customWidth="1" min="7" max="7"/>
    <col width="30" customWidth="1" min="8" max="8"/>
    <col width="13" customWidth="1" min="9" max="9"/>
    <col hidden="1" width="13" customWidth="1" min="10" max="10"/>
  </cols>
  <sheetData>
    <row r="1" ht="34" customHeight="1">
      <c r="A1" s="1" t="inlineStr">
        <is>
          <t>Person card — one person's placement on one page</t>
        </is>
      </c>
      <c r="I1" s="246" t="inlineStr">
        <is>
          <t>◂ Contents</t>
        </is>
      </c>
    </row>
    <row r="2" ht="46" customHeight="1">
      <c r="A2" s="3" t="inlineStr">
        <is>
          <r>
            <rPr>
              <rFont val="Calibri"/>
              <b val="1"/>
              <i val="1"/>
              <color rgb="00404040"/>
              <sz val="10"/>
            </rPr>
            <t>Sheet 1b · Find a person:</t>
          </r>
          <r>
            <rPr>
              <rFont val="Calibri"/>
              <i val="1"/>
              <color rgb="00404040"/>
              <sz val="10"/>
            </rPr>
            <t xml:space="preserve"> paste or type an Emp ID, or pick Department → Name from the yellow drop-downs — type part of a word in the Search box beside a drop-down to shorten its list. Everything below fills in from sheet 2: the role before and after, the six ratings as bars with weights and points, the score and the level, the rules applied, the justification for each rating and the evidence.</t>
          </r>
        </is>
      </c>
    </row>
    <row r="3">
      <c r="A3" s="4" t="inlineStr">
        <is>
          <t>IRIS · Job Architecture &amp; Job Design · Final v1.12 · October 2026 · Internal — Confidential</t>
        </is>
      </c>
    </row>
    <row r="4"/>
    <row r="5" ht="22" customHeight="1">
      <c r="A5" s="221" t="inlineStr">
        <is>
          <t>Department</t>
        </is>
      </c>
      <c r="B5" s="222" t="inlineStr">
        <is>
          <t>Design</t>
        </is>
      </c>
      <c r="E5" s="223" t="inlineStr">
        <is>
          <t>Search ▸</t>
        </is>
      </c>
      <c r="F5" s="224" t="n"/>
      <c r="G5" s="225" t="inlineStr">
        <is>
          <t>Showing  ▸</t>
        </is>
      </c>
      <c r="H5" s="226" t="str">
        <f>IFERROR(INDEX('2. Talent Mapping'!$B$7:$B$224,$J$7),"")</f>
        <v>Kishori Rajigare</v>
      </c>
      <c r="J5" t="inlineStr">
        <is>
          <t>iFile</t>
        </is>
      </c>
    </row>
    <row r="6" ht="22" customHeight="1">
      <c r="A6" s="221" t="inlineStr">
        <is>
          <t>Name</t>
        </is>
      </c>
      <c r="B6" s="222" t="inlineStr">
        <is>
          <t>Kishori Rajigare</t>
        </is>
      </c>
      <c r="E6" s="223" t="inlineStr">
        <is>
          <t>Search ▸</t>
        </is>
      </c>
      <c r="F6" s="224" t="n"/>
      <c r="G6" s="11" t="n"/>
      <c r="H6" s="227" t="str">
        <f>IF($J$7="","No match — check the Emp ID" &amp; IF(COUNTA(PC_Products)=1," · this file holds one product only","") &amp; ", or clear it and pick a name",IF(LEFT($J$6,3)="No ",$J$6,"Emp ID "&amp;$J$6)&amp;IF($B$7&lt;&gt;""," · by Emp ID"," · by name"))</f>
        <v>Emp ID IRIS2300 · by name</v>
      </c>
      <c r="J6" t="str">
        <f>IF(TRIM($B$7)&lt;&gt;"",TRIM($B$7),IFERROR(INDEX(PC_NKIds,MATCH($J$5&amp;"|"&amp;$B$5&amp;"|"&amp;$B$6,PC_NK,0)),""))</f>
        <v>IRIS2300</v>
      </c>
    </row>
    <row r="7" ht="22" customHeight="1">
      <c r="A7" s="221" t="inlineStr">
        <is>
          <t>Emp ID — paste or type</t>
        </is>
      </c>
      <c r="B7" s="222" t="n"/>
      <c r="J7">
        <f>IFERROR(INDEX(PC_NKRow,MATCH($J$6,PC_NKIds,0)),"")</f>
        <v>2</v>
      </c>
    </row>
    <row r="8">
      <c r="A8" s="11" t="inlineStr">
        <is>
          <t>Paste or type an Emp ID — any person, any product, upper or lower case — or leave it blank and pick Department → Name. To shorten a drop-down, type part of a word in its Search box first. A typed Emp ID wins — clear it to pick by name.</t>
        </is>
      </c>
    </row>
    <row r="9"/>
    <row r="10" ht="20" customHeight="1">
      <c r="A10" s="228" t="inlineStr">
        <is>
          <t>WHO</t>
        </is>
      </c>
    </row>
    <row r="11">
      <c r="A11" s="229" t="inlineStr">
        <is>
          <t>Business</t>
        </is>
      </c>
      <c r="C11" s="211" t="inlineStr">
        <is>
          <t>iFile</t>
        </is>
      </c>
      <c r="E11" s="229" t="inlineStr">
        <is>
          <t>Department</t>
        </is>
      </c>
      <c r="G11" s="211" t="str">
        <f>IFERROR(INDEX('2. Talent Mapping'!$C$7:$C$224,$J$7),"")</f>
        <v>Design</v>
      </c>
    </row>
    <row r="12">
      <c r="A12" s="229" t="inlineStr">
        <is>
          <t>Reporting manager</t>
        </is>
      </c>
      <c r="C12" s="211" t="str">
        <f>IFERROR(INDEX('2. Talent Mapping'!$D$7:$D$224,$J$7),"")</f>
        <v>Rajeev Kumar</v>
      </c>
      <c r="E12" s="229" t="inlineStr">
        <is>
          <t>Qualification</t>
        </is>
      </c>
      <c r="G12" s="211" t="str">
        <f>IFERROR(INDEX('2. Talent Mapping'!$G$7:$G$224,$J$7),"")</f>
        <v>B.SC</v>
      </c>
    </row>
    <row r="13">
      <c r="A13" s="229" t="inlineStr">
        <is>
          <t>Total experience · yrs</t>
        </is>
      </c>
      <c r="C13" s="211">
        <f>IFERROR(INDEX('2. Talent Mapping'!$E$7:$E$224,$J$7),"")</f>
        <v>6.7</v>
      </c>
      <c r="E13" s="229" t="inlineStr">
        <is>
          <t>Experience at IRIS · yrs</t>
        </is>
      </c>
      <c r="G13" s="211">
        <f>IFERROR(INDEX('2. Talent Mapping'!$F$7:$F$224,$J$7),"")</f>
        <v>2.1</v>
      </c>
    </row>
    <row r="14"/>
    <row r="15" ht="20" customHeight="1">
      <c r="A15" s="228" t="inlineStr">
        <is>
          <t>ROLE — BEFORE → AFTER</t>
        </is>
      </c>
    </row>
    <row r="16">
      <c r="A16" s="229" t="inlineStr">
        <is>
          <t>Current designation</t>
        </is>
      </c>
      <c r="C16" s="211" t="str">
        <f>IFERROR(INDEX('2. Talent Mapping'!$H$7:$H$224,$J$7),"")</f>
        <v>UI Developer</v>
      </c>
      <c r="E16" s="229" t="inlineStr">
        <is>
          <t>Final designation</t>
        </is>
      </c>
      <c r="G16" s="211" t="str">
        <f>IFERROR(INDEX('2. Talent Mapping'!$I$7:$I$224,$J$7),"")</f>
        <v>Senior UI Developer</v>
      </c>
    </row>
    <row r="17">
      <c r="A17" s="229" t="inlineStr">
        <is>
          <t>Current level</t>
        </is>
      </c>
      <c r="C17" s="211" t="str">
        <f>IFERROR(INDEX('2. Talent Mapping'!$L$7:$L$224,$J$7),"")</f>
        <v>L3 – Professional / Associate</v>
      </c>
      <c r="E17" s="229" t="inlineStr">
        <is>
          <t>FINAL LEVEL</t>
        </is>
      </c>
      <c r="G17" s="211" t="str">
        <f>IFERROR(INDEX('2. Talent Mapping'!$M$7:$M$224,$J$7),"")</f>
        <v>A3</v>
      </c>
    </row>
    <row r="18">
      <c r="A18" s="229" t="inlineStr">
        <is>
          <t>Level title</t>
        </is>
      </c>
      <c r="C18" s="211" t="str">
        <f>IFERROR(INDEX('2. Talent Mapping'!$N$7:$N$224,$J$7),"")</f>
        <v>Senior Associate</v>
      </c>
      <c r="E18" s="229" t="inlineStr">
        <is>
          <t>Band</t>
        </is>
      </c>
      <c r="G18" s="211" t="str">
        <f>IFERROR(INDEX('2. Talent Mapping'!$O$7:$O$224,$J$7),"")</f>
        <v>A</v>
      </c>
    </row>
    <row r="19">
      <c r="A19" s="229" t="inlineStr">
        <is>
          <t>Job family</t>
        </is>
      </c>
      <c r="C19" s="211" t="str">
        <f>IFERROR(INDEX('2. Talent Mapping'!$J$7:$J$224,$J$7),"")</f>
        <v>Engineering &amp; Development</v>
      </c>
      <c r="E19" s="229" t="inlineStr">
        <is>
          <t>Sub-family</t>
        </is>
      </c>
      <c r="G19" s="211" t="str">
        <f>IFERROR(INDEX('2. Talent Mapping'!$K$7:$K$224,$J$7),"")</f>
        <v>Front-End / UI Development</v>
      </c>
    </row>
    <row r="20">
      <c r="A20" s="229" t="inlineStr">
        <is>
          <t>Track</t>
        </is>
      </c>
      <c r="C20" s="211" t="str">
        <f>IFERROR(INDEX('2. Talent Mapping'!$P$7:$P$224,$J$7),"")</f>
        <v>IC</v>
      </c>
      <c r="E20" s="229" t="inlineStr">
        <is>
          <t>Change vs current</t>
        </is>
      </c>
      <c r="G20" s="211" t="str">
        <f>IFERROR(INDEX('2. Talent Mapping'!$Q$7:$Q$224,$J$7),"")</f>
        <v>▲ Up</v>
      </c>
    </row>
    <row r="21"/>
    <row r="22" ht="210" customHeight="1">
      <c r="A22" s="229" t="inlineStr">
        <is>
          <t>WHAT THEY DO — role, responsibilities &amp; competencies required</t>
        </is>
      </c>
      <c r="B22" s="211" t="str">
        <f>IFERROR(IF(INDEX('2. Talent Mapping'!$R$7:$R$224,$J$7)="","—",INDEX('2. Talent Mapping'!$R$7:$R$224,$J$7)),"")</f>
        <v>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v>
      </c>
    </row>
    <row r="23" ht="120" customHeight="1">
      <c r="A23" s="229" t="inlineStr">
        <is>
          <t>BUSINESS IMPACT — from survey and data</t>
        </is>
      </c>
      <c r="B23" s="211" t="str">
        <f>IFERROR(IF(INDEX('2. Talent Mapping'!$S$7:$S$224,$J$7)="","—",INDEX('2. Talent Mapping'!$S$7:$S$224,$J$7)),"")</f>
        <v>What the role answers for: A module / process, or work with client or regulatory consequences.
Accountability &amp; Impact rating: 2 of 12 · A2-level impact.
From the survey and manager mapping — critical role: yes; successor named: yes.
If the work is missed · role-holders' themes: impact · delivery · performance · overall.
Measured on · manager-set KRA themes: components · sprint · code · coverage · quality · maintain.
Manager talent mapping — Latest rating: 4 · Potential: High · 9-Box Grid placement: Future Leader · High Performance / High Potential.</v>
      </c>
    </row>
    <row r="24" ht="45" customHeight="1">
      <c r="A24" s="229" t="inlineStr">
        <is>
          <t>BUSINESS IMPACT — from manager / head</t>
        </is>
      </c>
      <c r="B24" s="211" t="str">
        <f>IFERROR(IF(INDEX('2. Talent Mapping'!$T$7:$T$224,$J$7)="","—",INDEX('2. Talent Mapping'!$T$7:$T$224,$J$7)),"")</f>
        <v>—</v>
      </c>
    </row>
    <row r="25" ht="20" customHeight="1">
      <c r="A25" s="228" t="inlineStr">
        <is>
          <t>RECRUITMENT — FIND A REPLACEMENT FOR THIS ROLE</t>
        </is>
      </c>
    </row>
    <row r="26" ht="120" customHeight="1">
      <c r="A26" s="229" t="inlineStr">
        <is>
          <t>What they do · simple</t>
        </is>
      </c>
      <c r="B26" s="211" t="str">
        <f>IFERROR(IF(INDEX('2. Talent Mapping'!$U$7:$U$224,$J$7)="","—",INDEX('2. Talent Mapping'!$U$7:$U$224,$J$7)),"")</f>
        <v>Senior UI Developer in Design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v>
      </c>
    </row>
    <row r="27" ht="120" customHeight="1">
      <c r="A27" s="229" t="inlineStr">
        <is>
          <t>Hire equivalent · external market</t>
        </is>
      </c>
      <c r="B27" s="211" t="str">
        <f>IFERROR(IF(INDEX('2. Talent Mapping'!$V$7:$V$224,$J$7)="","—",INDEX('2. Talent Mapping'!$V$7:$V$224,$J$7)),"")</f>
        <v>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v>
      </c>
    </row>
    <row r="28" ht="330" customHeight="1">
      <c r="A28" s="229" t="inlineStr">
        <is>
          <t>Competencies &amp; skill level to hire for</t>
        </is>
      </c>
      <c r="B28" s="211" t="str">
        <f>IFERROR(IF(INDEX('2. Talent Mapping'!$W$7:$W$224,$J$7)="","—",INDEX('2. Talent Mapping'!$W$7:$W$224,$J$7)),"")</f>
        <v>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v>
      </c>
    </row>
    <row r="29" ht="330" customHeight="1">
      <c r="A29" s="229" t="inlineStr">
        <is>
          <t>Interview questions for the perfect fit</t>
        </is>
      </c>
      <c r="B29" s="211" t="str">
        <f>IFERROR(IF(INDEX('2. Talent Mapping'!$X$7:$X$224,$J$7)="","—",INDEX('2. Talent Mapping'!$X$7:$X$224,$J$7)),"")</f>
        <v>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v>
      </c>
    </row>
    <row r="30" ht="20" customHeight="1">
      <c r="A30" s="228" t="inlineStr">
        <is>
          <t>HOW THE LEVEL IS WORKED OUT</t>
        </is>
      </c>
    </row>
    <row r="31">
      <c r="A31" s="230" t="inlineStr">
        <is>
          <t>Factor</t>
        </is>
      </c>
      <c r="B31" s="230" t="inlineStr">
        <is>
          <t>Rating</t>
        </is>
      </c>
      <c r="C31" s="230" t="inlineStr">
        <is>
          <t>Bar</t>
        </is>
      </c>
      <c r="E31" s="230" t="inlineStr">
        <is>
          <t>Weight</t>
        </is>
      </c>
      <c r="F31" s="230" t="inlineStr">
        <is>
          <t>Points</t>
        </is>
      </c>
    </row>
    <row r="32">
      <c r="A32" s="229" t="inlineStr">
        <is>
          <t>Complexity &amp; Expertise</t>
        </is>
      </c>
      <c r="B32" s="231">
        <f>IFERROR(INDEX('2. Talent Mapping'!$Z$7:$Z$224,$J$7),"")</f>
        <v>2</v>
      </c>
      <c r="C32" s="232" t="str">
        <f>IF(B32="","",REPT("█",ROUND(B32,0))&amp;REPT("░",12-ROUND(B32,0)))</f>
        <v>██░░░░░░░░░░</v>
      </c>
      <c r="E32" s="233">
        <f>IFERROR(INDEX('2. Talent Mapping'!$AA$7:$AA$224,$J$7),"")</f>
        <v>0.64</v>
      </c>
      <c r="F32" s="234">
        <f>IF(OR(B32="",E32=""),"",B32*E32)</f>
        <v>1.28</v>
      </c>
    </row>
    <row r="33">
      <c r="A33" s="229" t="inlineStr">
        <is>
          <t>Autonomy &amp; Decision</t>
        </is>
      </c>
      <c r="B33" s="231">
        <f>IFERROR(INDEX('2. Talent Mapping'!$AC$7:$AC$224,$J$7),"")</f>
        <v>2</v>
      </c>
      <c r="C33" s="232" t="str">
        <f>IF(B33="","",REPT("█",ROUND(B33,0))&amp;REPT("░",12-ROUND(B33,0)))</f>
        <v>██░░░░░░░░░░</v>
      </c>
      <c r="E33" s="233">
        <f>IFERROR(INDEX('2. Talent Mapping'!$AD$7:$AD$224,$J$7),"")</f>
        <v>0.16</v>
      </c>
      <c r="F33" s="234">
        <f>IF(OR(B33="",E33=""),"",B33*E33)</f>
        <v>0.32</v>
      </c>
    </row>
    <row r="34">
      <c r="A34" s="229" t="inlineStr">
        <is>
          <t>Accountability &amp; Impact</t>
        </is>
      </c>
      <c r="B34" s="231">
        <f>IFERROR(INDEX('2. Talent Mapping'!$AF$7:$AF$224,$J$7),"")</f>
        <v>2</v>
      </c>
      <c r="C34" s="232" t="str">
        <f>IF(B34="","",REPT("█",ROUND(B34,0))&amp;REPT("░",12-ROUND(B34,0)))</f>
        <v>██░░░░░░░░░░</v>
      </c>
      <c r="E34" s="233">
        <f>IFERROR(INDEX('2. Talent Mapping'!$AG$7:$AG$224,$J$7),"")</f>
        <v>0.04</v>
      </c>
      <c r="F34" s="234">
        <f>IF(OR(B34="",E34=""),"",B34*E34)</f>
        <v>0.08</v>
      </c>
    </row>
    <row r="35">
      <c r="A35" s="229" t="inlineStr">
        <is>
          <t>Leadership &amp; Strategy</t>
        </is>
      </c>
      <c r="B35" s="231">
        <f>IFERROR(INDEX('2. Talent Mapping'!$AI$7:$AI$224,$J$7),"")</f>
        <v>1</v>
      </c>
      <c r="C35" s="232" t="str">
        <f>IF(B35="","",REPT("█",ROUND(B35,0))&amp;REPT("░",12-ROUND(B35,0)))</f>
        <v>█░░░░░░░░░░░</v>
      </c>
      <c r="E35" s="233">
        <f>IFERROR(INDEX('2. Talent Mapping'!$AJ$7:$AJ$224,$J$7),"")</f>
        <v>0</v>
      </c>
      <c r="F35" s="234">
        <f>IF(OR(B35="",E35=""),"",B35*E35)</f>
        <v>0</v>
      </c>
    </row>
    <row r="36">
      <c r="A36" s="229" t="inlineStr">
        <is>
          <t>Experience &amp; Qualification</t>
        </is>
      </c>
      <c r="B36" s="231">
        <f>IFERROR(INDEX('2. Talent Mapping'!$AL$7:$AL$224,$J$7),"")</f>
        <v>4.5</v>
      </c>
      <c r="C36" s="232" t="str">
        <f>IF(B36="","",REPT("█",ROUND(B36,0))&amp;REPT("░",12-ROUND(B36,0)))</f>
        <v>█████░░░░░░░</v>
      </c>
      <c r="E36" s="233">
        <f>IFERROR(INDEX('2. Talent Mapping'!$AM$7:$AM$224,$J$7),"")</f>
        <v>0.1</v>
      </c>
      <c r="F36" s="234">
        <f>IF(OR(B36="",E36=""),"",B36*E36)</f>
        <v>0.45</v>
      </c>
    </row>
    <row r="37">
      <c r="A37" s="229" t="inlineStr">
        <is>
          <t>Business Impact</t>
        </is>
      </c>
      <c r="B37" s="231">
        <f>IFERROR(INDEX('2. Talent Mapping'!$AO$7:$AO$224,$J$7),"")</f>
        <v>2.5</v>
      </c>
      <c r="C37" s="232" t="str">
        <f>IF(B37="","",REPT("█",ROUND(B37,0))&amp;REPT("░",12-ROUND(B37,0)))</f>
        <v>███░░░░░░░░░</v>
      </c>
      <c r="E37" s="233">
        <f>IFERROR(INDEX('2. Talent Mapping'!$AP$7:$AP$224,$J$7),"")</f>
        <v>0.06</v>
      </c>
      <c r="F37" s="234">
        <f>IF(OR(B37="",E37=""),"",B37*E37)</f>
        <v>0.15</v>
      </c>
    </row>
    <row r="38">
      <c r="A38" s="235" t="inlineStr">
        <is>
          <t>Weighted score</t>
        </is>
      </c>
      <c r="F38" s="236">
        <f>IF(COUNT(F32:F37)=6,SUM(F32:F37),"Placed by rule")</f>
        <v>2.28</v>
      </c>
    </row>
    <row r="39">
      <c r="A39" s="235" t="inlineStr">
        <is>
          <t>Level the score indicates</t>
        </is>
      </c>
      <c r="F39" s="237" t="str">
        <f>IFERROR(INDEX('2. Talent Mapping'!$AS$7:$AS$224,$J$7),"")</f>
        <v>A2</v>
      </c>
    </row>
    <row r="40">
      <c r="A40" s="235" t="inlineStr">
        <is>
          <t>FINAL LEVEL</t>
        </is>
      </c>
      <c r="F40" s="237" t="str">
        <f>IFERROR(INDEX('2. Talent Mapping'!$M$7:$M$224,$J$7),"")</f>
        <v>A3</v>
      </c>
    </row>
    <row r="41"/>
    <row r="42" ht="60" customHeight="1">
      <c r="A42" s="229" t="inlineStr">
        <is>
          <t>Why these weights</t>
        </is>
      </c>
      <c r="B42" s="211" t="str">
        <f>IFERROR(IF(INDEX('2. Talent Mapping'!$AT$7:$AT$224,$J$7)="","—",INDEX('2. Talent Mapping'!$AT$7:$AT$224,$J$7)),"")</f>
        <v>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v>
      </c>
    </row>
    <row r="43" ht="60" customHeight="1">
      <c r="A43" s="229" t="inlineStr">
        <is>
          <t>Calculation</t>
        </is>
      </c>
      <c r="B43" s="211" t="str">
        <f>IFERROR(IF(INDEX('2. Talent Mapping'!$AU$7:$AU$224,$J$7)="","—",INDEX('2. Talent Mapping'!$AU$7:$AU$224,$J$7)),"")</f>
        <v>At build: Complexity 1.28 + Autonomy 0.32 + Accountability 0.08 + Leadership 0.00 + Experience 0.45 + Business impact 0.15
= 2.28 points → nearest level 2 = A2
Final level: A3 · a rule applied: see the next column</v>
      </c>
    </row>
    <row r="44" ht="60" customHeight="1">
      <c r="A44" s="229" t="inlineStr">
        <is>
          <t>Rules applied — with the numbers</t>
        </is>
      </c>
      <c r="B44" s="211" t="str">
        <f>IFERROR(IF(INDEX('2. Talent Mapping'!$AV$7:$AV$224,$J$7)="","—",INDEX('2. Talent Mapping'!$AV$7:$AV$224,$J$7)),"")</f>
        <v>• Raised to A3: 6.7 years' experience is 2 years or more.
Final level: A3.</v>
      </c>
    </row>
    <row r="45" ht="20" customHeight="1">
      <c r="A45" s="228" t="inlineStr">
        <is>
          <t>JUSTIFICATION FOR EACH RATING</t>
        </is>
      </c>
    </row>
    <row r="46" ht="105" customHeight="1">
      <c r="A46" s="229" t="inlineStr">
        <is>
          <t>Complexity &amp; Expertise</t>
        </is>
      </c>
      <c r="B46" s="211" t="str">
        <f>IFERROR(IF(INDEX('2. Talent Mapping'!$AW$7:$AW$224,$J$7)="","—",INDEX('2. Talent Mapping'!$AW$7:$AW$224,$J$7)),"")</f>
        <v>Rated 2 of 12
Start: 2.0 · practitioner title
Evidence reads like A2: Implements designs as responsive UI components: standard front-end work → matches the start
KRA: “1. Ensure delivery of all assigned UI features/screens for iFile with &gt;=95% adherence to sprint commitments and design specs 2. Maintain…”
Market: A2 = Standard work of the discipline</v>
      </c>
    </row>
    <row r="47" ht="105" customHeight="1">
      <c r="A47" s="229" t="inlineStr">
        <is>
          <t>Autonomy &amp; Decision</t>
        </is>
      </c>
      <c r="B47" s="211" t="str">
        <f>IFERROR(IF(INDEX('2. Talent Mapping'!$AX$7:$AX$224,$J$7)="","—",INDEX('2. Talent Mapping'!$AX$7:$AX$224,$J$7)),"")</f>
        <v>Rated 2 of 12
Start: 2.0 · practitioner title
Evidence reads like A2: Decides UI implementation only → matches the start
Market: A2 = Chooses own approach within standards</v>
      </c>
    </row>
    <row r="48" ht="105" customHeight="1">
      <c r="A48" s="229" t="inlineStr">
        <is>
          <t>Accountability &amp; Impact</t>
        </is>
      </c>
      <c r="B48" s="211" t="str">
        <f>IFERROR(IF(INDEX('2. Talent Mapping'!$AY$7:$AY$224,$J$7)="","—",INDEX('2. Talent Mapping'!$AY$7:$AY$224,$J$7)),"")</f>
        <v>Rated 2 of 12
Start: 2.0 · practitioner title
Evidence reads like A2: Quality of own UI deliverables → matches the start
KRA: “1. Ensure delivery of all assigned UI features/screens for iFile with &gt;=95% adherence to sprint commitments and design specs 2. Maintain…”
Market: A2 = Own deliverables · accuracy, TAT</v>
      </c>
    </row>
    <row r="49" ht="105" customHeight="1">
      <c r="A49" s="229" t="inlineStr">
        <is>
          <t>Leadership &amp; Strategy</t>
        </is>
      </c>
      <c r="B49" s="211" t="str">
        <f>IFERROR(IF(INDEX('2. Talent Mapping'!$AZ$7:$AZ$224,$J$7)="","—",INDEX('2. Talent Mapping'!$AZ$7:$AZ$224,$J$7)),"")</f>
        <v>Rated 1 of 12 — not counted: the weight is 0% at this level
Start: 1.0 · individual contributor, so influence only
Evidence reads like A1: No guidance or leadership of others described → matches the start
Team: 0 direct reports · IC
Market: A1 = Not scored in Band A</v>
      </c>
    </row>
    <row r="50" ht="105" customHeight="1">
      <c r="A50" s="229" t="inlineStr">
        <is>
          <t>Experience &amp; Qualification</t>
        </is>
      </c>
      <c r="B50" s="211" t="str">
        <f>IFERROR(IF(INDEX('2. Talent Mapping'!$BA$7:$BA$224,$J$7)="","—",INDEX('2. Talent Mapping'!$BA$7:$BA$224,$J$7)),"")</f>
        <v>Rated 4.5 of 12 · between B1 and B2
Experience: 6.7 yrs total · 4.6 before IRIS + 2.1 at IRIS = 4.6 on the experience scale
Qualification: B.SC · graduate, relevant to the work → no change
Market: A3 roles typically have 2–5 yrs · IRIS guide 2–4</v>
      </c>
    </row>
    <row r="51" ht="105" customHeight="1">
      <c r="A51" s="229" t="inlineStr">
        <is>
          <t>Business Impact</t>
        </is>
      </c>
      <c r="B51" s="211" t="str">
        <f>IFERROR(IF(INDEX('2. Talent Mapping'!$BB$7:$BB$224,$J$7)="","—",INDEX('2. Talent Mapping'!$BB$7:$BB$224,$J$7)),"")</f>
        <v>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v>
      </c>
    </row>
    <row r="52" ht="20" customHeight="1">
      <c r="A52" s="228" t="inlineStr">
        <is>
          <t>EVIDENCE, MARKET AND POINTS TO CONFIRM</t>
        </is>
      </c>
    </row>
    <row r="53" ht="45" customHeight="1">
      <c r="A53" s="229" t="inlineStr">
        <is>
          <t>Data used</t>
        </is>
      </c>
      <c r="B53" s="211" t="str">
        <f>IFERROR(IF(INDEX('2. Talent Mapping'!$BD$7:$BD$224,$J$7)="","—",INDEX('2. Talent Mapping'!$BD$7:$BD$224,$J$7)),"")</f>
        <v>✓ HRIS: 6.7 yrs, B.SC, 0 direct reports
✓ Survey: 20 of 20 questions answered
✓ KRAs: self, manager-set, quarterly
✓ Manager mapping: rating, potential, 9-box
✗ Job description: not on file</v>
      </c>
    </row>
    <row r="54" ht="45" customHeight="1">
      <c r="A54" s="229" t="inlineStr">
        <is>
          <t>Market standard</t>
        </is>
      </c>
      <c r="B54" s="211" t="str">
        <f>IFERROR(IF(INDEX('2. Talent Mapping'!$BE$7:$BE$224,$J$7)="","—",INDEX('2. Talent Mapping'!$BE$7:$BE$224,$J$7)),"")</f>
        <v>Market level: P2 · SFIA 3 Apply
Typical title: Software Engineer
At peers: Workiva – SE · Broadridge India – SE · Nasdaq / AxiomSL – SE
Typical experience: 2–5 yrs · IRIS guide 2–4
Standard: SFIA 9; OWASP secure coding</v>
      </c>
    </row>
    <row r="55" ht="45" customHeight="1">
      <c r="A55" s="229" t="inlineStr">
        <is>
          <t>Confidence</t>
        </is>
      </c>
      <c r="B55" s="211" t="str">
        <f>IFERROR(IF(INDEX('2. Talent Mapping'!$BF$7:$BF$224,$J$7)="","—",INDEX('2. Talent Mapping'!$BF$7:$BF$224,$J$7)),"")</f>
        <v>Medium</v>
      </c>
    </row>
    <row r="56" ht="45" customHeight="1">
      <c r="A56" s="229" t="inlineStr">
        <is>
          <t>Points to confirm</t>
        </is>
      </c>
      <c r="B56" s="211" t="str">
        <f>IFERROR(IF(INDEX('2. Talent Mapping'!$BG$7:$BG$224,$J$7)="","—",INDEX('2. Talent Mapping'!$BG$7:$BG$224,$J$7)),"")</f>
        <v>—</v>
      </c>
    </row>
    <row r="57" ht="45" customHeight="1">
      <c r="A57" s="229" t="inlineStr">
        <is>
          <t>Inputs still needed</t>
        </is>
      </c>
      <c r="B57" s="211" t="str">
        <f>IFERROR(IF(INDEX('2. Talent Mapping'!$BC$7:$BC$224,$J$7)="","—",INDEX('2. Talent Mapping'!$BC$7:$BC$224,$J$7)),"")</f>
        <v>—</v>
      </c>
    </row>
  </sheetData>
  <mergeCells count="73">
    <mergeCell ref="E12:F12"/>
    <mergeCell ref="C34:D34"/>
    <mergeCell ref="G12:H12"/>
    <mergeCell ref="A30:H30"/>
    <mergeCell ref="A15:H15"/>
    <mergeCell ref="C33:D33"/>
    <mergeCell ref="B49:H49"/>
    <mergeCell ref="A11:B11"/>
    <mergeCell ref="G11:H11"/>
    <mergeCell ref="B55:H55"/>
    <mergeCell ref="B24:H24"/>
    <mergeCell ref="A1:H1"/>
    <mergeCell ref="A45:H45"/>
    <mergeCell ref="E17:F17"/>
    <mergeCell ref="B51:H51"/>
    <mergeCell ref="G17:H17"/>
    <mergeCell ref="C35:D35"/>
    <mergeCell ref="C20:D20"/>
    <mergeCell ref="A16:B16"/>
    <mergeCell ref="E20:F20"/>
    <mergeCell ref="B26:H26"/>
    <mergeCell ref="C16:D16"/>
    <mergeCell ref="B50:H50"/>
    <mergeCell ref="A25:H25"/>
    <mergeCell ref="E19:F19"/>
    <mergeCell ref="G19:H19"/>
    <mergeCell ref="B47:H47"/>
    <mergeCell ref="B54:H54"/>
    <mergeCell ref="E13:F13"/>
    <mergeCell ref="G13:H13"/>
    <mergeCell ref="A18:B18"/>
    <mergeCell ref="G18:H18"/>
    <mergeCell ref="C31:D31"/>
    <mergeCell ref="B6:D6"/>
    <mergeCell ref="A12:B12"/>
    <mergeCell ref="B46:H46"/>
    <mergeCell ref="B22:H22"/>
    <mergeCell ref="C12:D12"/>
    <mergeCell ref="A3:H3"/>
    <mergeCell ref="B5:D5"/>
    <mergeCell ref="B27:H27"/>
    <mergeCell ref="B56:H56"/>
    <mergeCell ref="C11:D11"/>
    <mergeCell ref="A2:H2"/>
    <mergeCell ref="B43:H43"/>
    <mergeCell ref="E11:F11"/>
    <mergeCell ref="C36:D36"/>
    <mergeCell ref="B48:H48"/>
    <mergeCell ref="A17:B17"/>
    <mergeCell ref="B42:H42"/>
    <mergeCell ref="B7:D7"/>
    <mergeCell ref="C17:D17"/>
    <mergeCell ref="A8:H8"/>
    <mergeCell ref="B23:H23"/>
    <mergeCell ref="A20:B20"/>
    <mergeCell ref="G20:H20"/>
    <mergeCell ref="C32:D32"/>
    <mergeCell ref="E16:F16"/>
    <mergeCell ref="B57:H57"/>
    <mergeCell ref="G16:H16"/>
    <mergeCell ref="A19:B19"/>
    <mergeCell ref="B44:H44"/>
    <mergeCell ref="B53:H53"/>
    <mergeCell ref="C19:D19"/>
    <mergeCell ref="A10:H10"/>
    <mergeCell ref="C37:D37"/>
    <mergeCell ref="A52:H52"/>
    <mergeCell ref="A13:B13"/>
    <mergeCell ref="C13:D13"/>
    <mergeCell ref="B29:H29"/>
    <mergeCell ref="C18:D18"/>
    <mergeCell ref="E18:F18"/>
    <mergeCell ref="B28:H28"/>
  </mergeCells>
  <dataValidations count="2">
    <dataValidation sqref="B5" showDropDown="0" showInputMessage="0" showErrorMessage="0" allowBlank="1" type="list">
      <formula1>PC_DeptF</formula1>
    </dataValidation>
    <dataValidation sqref="B6" showDropDown="0" showInputMessage="0" showErrorMessage="0" allowBlank="1" type="list">
      <formula1>PC_NameF</formula1>
    </dataValidation>
  </dataValidation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2"/>
</worksheet>
</file>

<file path=xl/worksheets/sheet6.xml><?xml version="1.0" encoding="utf-8"?>
<worksheet xmlns="http://schemas.openxmlformats.org/spreadsheetml/2006/main">
  <sheetPr>
    <tabColor rgb="002E75B6"/>
    <outlinePr summaryBelow="1" summaryRight="1"/>
    <pageSetUpPr fitToPage="1"/>
  </sheetPr>
  <dimension ref="A1:Z98"/>
  <sheetViews>
    <sheetView showGridLines="0" workbookViewId="0">
      <pane xSplit="4" ySplit="16" topLeftCell="E1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2" customWidth="1" min="2" max="2"/>
    <col width="24" customWidth="1" min="3" max="3"/>
    <col width="22" customWidth="1" min="4" max="4"/>
    <col width="8" customWidth="1" min="5" max="5"/>
    <col width="22" customWidth="1" min="6" max="6"/>
    <col width="11" customWidth="1" min="7" max="7"/>
    <col width="11" customWidth="1" min="8" max="8"/>
    <col width="11" customWidth="1" min="9" max="9"/>
    <col width="11" customWidth="1" min="10" max="10"/>
    <col width="11" customWidth="1" min="11" max="11"/>
    <col width="11" customWidth="1" min="12" max="12"/>
    <col width="10" customWidth="1" min="13" max="13"/>
    <col width="9" customWidth="1" min="14" max="14"/>
    <col width="9" customWidth="1" min="15" max="15"/>
    <col width="9" customWidth="1" min="16" max="16"/>
    <col width="9" customWidth="1" min="17" max="17"/>
    <col width="9" customWidth="1" min="18" max="18"/>
    <col width="9" customWidth="1" min="19" max="19"/>
    <col width="34"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34" customHeight="1">
      <c r="A1" s="1" t="inlineStr">
        <is>
          <t>Weightage Matrix — how much each factor counts, by department and role group · editable</t>
        </is>
      </c>
      <c r="U1" s="246" t="inlineStr">
        <is>
          <t>◂ Contents</t>
        </is>
      </c>
    </row>
    <row r="2" ht="30" customHeight="1">
      <c r="A2" s="3" t="inlineStr">
        <is>
          <t>1d · Leaders: change the yellow weights. Sheet 2 recalculates points, score and 'Level the score indicates' at once. Below the matrix: what each factor means, what a weight means, and what each rating means.</t>
        </is>
      </c>
    </row>
    <row r="3">
      <c r="A3" s="4" t="inlineStr">
        <is>
          <t>IRIS · Job Architecture &amp; Job Design · Final v1.12 · October 2026 · Internal — Confidential</t>
        </is>
      </c>
    </row>
    <row r="4"/>
    <row r="5" ht="20" customHeight="1">
      <c r="A5" s="6" t="inlineStr">
        <is>
          <t>SETTINGS — Experience &amp; Qualification weight · kept low by design; change it here for everyone</t>
        </is>
      </c>
    </row>
    <row r="6">
      <c r="A6" s="46" t="inlineStr">
        <is>
          <t>Experience &amp; Qualification weight — Bands A–B</t>
        </is>
      </c>
      <c r="B6" s="238" t="n">
        <v>10</v>
      </c>
      <c r="C6" s="11" t="inlineStr">
        <is>
          <t>Band A, Band B and B+ · Corporate functions rows add 5 for professional qualifications</t>
        </is>
      </c>
    </row>
    <row r="7">
      <c r="A7" s="46" t="inlineStr">
        <is>
          <t>Experience &amp; Qualification weight — Bands C–E</t>
        </is>
      </c>
      <c r="B7" s="238" t="n">
        <v>5</v>
      </c>
      <c r="C7" s="11" t="inlineStr">
        <is>
          <t>Band C, C+ and Bands D–E · Corporate functions rows add 5 for professional qualifications</t>
        </is>
      </c>
    </row>
    <row r="8">
      <c r="A8" s="11" t="inlineStr">
        <is>
          <r>
            <rPr>
              <rFont val="Calibri"/>
              <b val="1"/>
              <i val="1"/>
              <color rgb="00595959"/>
              <sz val="10"/>
            </rPr>
            <t>Why it is low:</t>
          </r>
          <r>
            <rPr>
              <rFont val="Calibri"/>
              <i val="1"/>
              <color rgb="00595959"/>
              <sz val="10"/>
            </rPr>
            <t xml:space="preserve"> Sources: S05, S49 Hay know-how includes experience however acquired · S04, S52 Mercer IPE knowledge · S07 WTW GGS · S58 McKinsey · S59 Deloitte · S60 WEF · S61 EY India, 2026 — skills over tenure. The 10% / 5% level is an IRIS leadership decision.</t>
          </r>
        </is>
      </c>
    </row>
    <row r="9"/>
    <row r="10" ht="20" customHeight="1">
      <c r="A10" s="6" t="inlineStr">
        <is>
          <t>HOW TO USE IT — in four steps</t>
        </is>
      </c>
    </row>
    <row r="11">
      <c r="A11" s="211" t="inlineStr">
        <is>
          <t>1. Find your department and role group in the matrix below · filter the Department column.</t>
        </is>
      </c>
    </row>
    <row r="12">
      <c r="A12" s="211" t="inlineStr">
        <is>
          <t>2. Change the yellow weights in steps of 5%. Each row should add up to about 100% — the 'Used' columns show the weights actually applied.</t>
        </is>
      </c>
    </row>
    <row r="13">
      <c r="A13" s="211" t="inlineStr">
        <is>
          <t>3. Look at sheet 2: points, the score and 'Level the score indicates' have already changed for everyone in that department and role group.</t>
        </is>
      </c>
    </row>
    <row r="14">
      <c r="A14" s="211" t="inlineStr">
        <is>
          <t>4. Write why you changed a row in the last column and send the file back; HR imports it and the final levels follow on the next run.</t>
        </is>
      </c>
    </row>
    <row r="15" ht="20" customHeight="1">
      <c r="A15" s="6" t="inlineStr">
        <is>
          <t>THE MATRIX — one row per department × role group in this file</t>
        </is>
      </c>
    </row>
    <row r="16" ht="32" customHeight="1">
      <c r="A16" s="92" t="inlineStr">
        <is>
          <t>Weight row</t>
        </is>
      </c>
      <c r="B16" s="92" t="inlineStr">
        <is>
          <t>Business</t>
        </is>
      </c>
      <c r="C16" s="92" t="inlineStr">
        <is>
          <t>Department</t>
        </is>
      </c>
      <c r="D16" s="92" t="inlineStr">
        <is>
          <t>Role group</t>
        </is>
      </c>
      <c r="E16" s="92" t="inlineStr">
        <is>
          <t>People</t>
        </is>
      </c>
      <c r="F16" s="92" t="inlineStr">
        <is>
          <t>Main type of work</t>
        </is>
      </c>
      <c r="G16" s="12" t="inlineStr">
        <is>
          <t>How hard %</t>
        </is>
      </c>
      <c r="H16" s="12" t="inlineStr">
        <is>
          <t>Decides alone %</t>
        </is>
      </c>
      <c r="I16" s="12" t="inlineStr">
        <is>
          <t>Answers for %</t>
        </is>
      </c>
      <c r="J16" s="12" t="inlineStr">
        <is>
          <t>Leads %</t>
        </is>
      </c>
      <c r="K16" s="12" t="inlineStr">
        <is>
          <t>Experience %</t>
        </is>
      </c>
      <c r="L16" s="12" t="inlineStr">
        <is>
          <t>Business impact %</t>
        </is>
      </c>
      <c r="M16" s="12" t="inlineStr">
        <is>
          <t>Entered total</t>
        </is>
      </c>
      <c r="N16" s="92" t="inlineStr">
        <is>
          <t>Used · How hard</t>
        </is>
      </c>
      <c r="O16" s="92" t="inlineStr">
        <is>
          <t>Used · Decides alone</t>
        </is>
      </c>
      <c r="P16" s="92" t="inlineStr">
        <is>
          <t>Used · Answers for</t>
        </is>
      </c>
      <c r="Q16" s="92" t="inlineStr">
        <is>
          <t>Used · Leads</t>
        </is>
      </c>
      <c r="R16" s="92" t="inlineStr">
        <is>
          <t>Used · Experience</t>
        </is>
      </c>
      <c r="S16" s="92" t="inlineStr">
        <is>
          <t>Used · Business impact</t>
        </is>
      </c>
      <c r="T16" s="92" t="inlineStr">
        <is>
          <t>Why changed · leader</t>
        </is>
      </c>
      <c r="U16" s="239" t="inlineStr">
        <is>
          <t>Default · How hard</t>
        </is>
      </c>
      <c r="V16" s="239" t="inlineStr">
        <is>
          <t>Default · Decides alone</t>
        </is>
      </c>
      <c r="W16" s="239" t="inlineStr">
        <is>
          <t>Default · Answers for</t>
        </is>
      </c>
      <c r="X16" s="239" t="inlineStr">
        <is>
          <t>Default · Leads</t>
        </is>
      </c>
      <c r="Y16" s="239" t="inlineStr">
        <is>
          <t>Default · Experience</t>
        </is>
      </c>
      <c r="Z16" s="239" t="inlineStr">
        <is>
          <t>Default · Business impact</t>
        </is>
      </c>
    </row>
    <row r="17" ht="30" customHeight="1">
      <c r="A17" s="16" t="inlineStr">
        <is>
          <t>iFile · Design · Band A · Early career</t>
        </is>
      </c>
      <c r="B17" s="16" t="inlineStr">
        <is>
          <t>iFile</t>
        </is>
      </c>
      <c r="C17" s="16" t="inlineStr">
        <is>
          <t>Design</t>
        </is>
      </c>
      <c r="D17" s="13" t="inlineStr">
        <is>
          <t>Band A · Early career</t>
        </is>
      </c>
      <c r="E17" s="15" t="n">
        <v>1</v>
      </c>
      <c r="F17" s="16" t="inlineStr">
        <is>
          <t>Technology &amp; engineering</t>
        </is>
      </c>
      <c r="G17" s="127" t="n">
        <v>64</v>
      </c>
      <c r="H17" s="127" t="n">
        <v>16</v>
      </c>
      <c r="I17" s="127" t="n">
        <v>4</v>
      </c>
      <c r="J17" s="127" t="n">
        <v>0</v>
      </c>
      <c r="K17" s="127">
        <f>WM_EXP_AB</f>
        <v>10</v>
      </c>
      <c r="L17" s="127" t="n">
        <v>6</v>
      </c>
      <c r="M17" s="240">
        <f>SUM(G17:L17)</f>
        <v>100</v>
      </c>
      <c r="N17" s="241">
        <f>IF((G17+H17+I17+J17+L17)=0,0,G17*(100-MAX(0,MIN(100,K17)))/(G17+H17+I17+J17+L17))/100</f>
        <v>0.64</v>
      </c>
      <c r="O17" s="241">
        <f>IF((G17+H17+I17+J17+L17)=0,0,H17*(100-MAX(0,MIN(100,K17)))/(G17+H17+I17+J17+L17))/100</f>
        <v>0.16</v>
      </c>
      <c r="P17" s="241">
        <f>IF((G17+H17+I17+J17+L17)=0,0,I17*(100-MAX(0,MIN(100,K17)))/(G17+H17+I17+J17+L17))/100</f>
        <v>0.04</v>
      </c>
      <c r="Q17" s="241">
        <f>IF((G17+H17+I17+J17+L17)=0,0,J17*(100-MAX(0,MIN(100,K17)))/(G17+H17+I17+J17+L17))/100</f>
        <v>0</v>
      </c>
      <c r="R17" s="241">
        <f>MAX(0,MIN(100,K17))/100</f>
        <v>0.1</v>
      </c>
      <c r="S17" s="241">
        <f>IF((G17+H17+I17+J17+L17)=0,0,L17*(100-MAX(0,MIN(100,K17)))/(G17+H17+I17+J17+L17))/100</f>
        <v>0.06</v>
      </c>
      <c r="T17" s="120" t="n"/>
      <c r="U17" s="242" t="n">
        <v>64</v>
      </c>
      <c r="V17" s="242" t="n">
        <v>16</v>
      </c>
      <c r="W17" s="242" t="n">
        <v>4</v>
      </c>
      <c r="X17" s="242" t="n">
        <v>0</v>
      </c>
      <c r="Y17" s="242" t="n">
        <v>10</v>
      </c>
      <c r="Z17" s="242" t="n">
        <v>6</v>
      </c>
    </row>
    <row r="18" ht="30" customHeight="1">
      <c r="A18" s="16" t="inlineStr">
        <is>
          <t>iFile · Design · Band B · Expert / POD Lead</t>
        </is>
      </c>
      <c r="B18" s="16" t="inlineStr">
        <is>
          <t>iFile</t>
        </is>
      </c>
      <c r="C18" s="16" t="inlineStr">
        <is>
          <t>Design</t>
        </is>
      </c>
      <c r="D18" s="13" t="inlineStr">
        <is>
          <t>Band B · Expert / POD Lead</t>
        </is>
      </c>
      <c r="E18" s="15" t="n">
        <v>1</v>
      </c>
      <c r="F18" s="16" t="inlineStr">
        <is>
          <t>Technology &amp; engineering</t>
        </is>
      </c>
      <c r="G18" s="127" t="n">
        <v>56</v>
      </c>
      <c r="H18" s="127" t="n">
        <v>17</v>
      </c>
      <c r="I18" s="127" t="n">
        <v>5</v>
      </c>
      <c r="J18" s="127" t="n">
        <v>5</v>
      </c>
      <c r="K18" s="127">
        <f>WM_EXP_AB</f>
        <v>10</v>
      </c>
      <c r="L18" s="127" t="n">
        <v>7</v>
      </c>
      <c r="M18" s="240">
        <f>SUM(G18:L18)</f>
        <v>100</v>
      </c>
      <c r="N18" s="241">
        <f>IF((G18+H18+I18+J18+L18)=0,0,G18*(100-MAX(0,MIN(100,K18)))/(G18+H18+I18+J18+L18))/100</f>
        <v>0.56</v>
      </c>
      <c r="O18" s="241">
        <f>IF((G18+H18+I18+J18+L18)=0,0,H18*(100-MAX(0,MIN(100,K18)))/(G18+H18+I18+J18+L18))/100</f>
        <v>0.17</v>
      </c>
      <c r="P18" s="241">
        <f>IF((G18+H18+I18+J18+L18)=0,0,I18*(100-MAX(0,MIN(100,K18)))/(G18+H18+I18+J18+L18))/100</f>
        <v>0.05</v>
      </c>
      <c r="Q18" s="241">
        <f>IF((G18+H18+I18+J18+L18)=0,0,J18*(100-MAX(0,MIN(100,K18)))/(G18+H18+I18+J18+L18))/100</f>
        <v>0.05</v>
      </c>
      <c r="R18" s="241">
        <f>MAX(0,MIN(100,K18))/100</f>
        <v>0.1</v>
      </c>
      <c r="S18" s="241">
        <f>IF((G18+H18+I18+J18+L18)=0,0,L18*(100-MAX(0,MIN(100,K18)))/(G18+H18+I18+J18+L18))/100</f>
        <v>0.07</v>
      </c>
      <c r="T18" s="120" t="n"/>
      <c r="U18" s="242" t="n">
        <v>56</v>
      </c>
      <c r="V18" s="242" t="n">
        <v>17</v>
      </c>
      <c r="W18" s="242" t="n">
        <v>5</v>
      </c>
      <c r="X18" s="242" t="n">
        <v>5</v>
      </c>
      <c r="Y18" s="242" t="n">
        <v>10</v>
      </c>
      <c r="Z18" s="242" t="n">
        <v>7</v>
      </c>
    </row>
    <row r="19" ht="30" customHeight="1">
      <c r="A19" s="16" t="inlineStr">
        <is>
          <t>iFile · Marketing · Band A · Early career</t>
        </is>
      </c>
      <c r="B19" s="16" t="inlineStr">
        <is>
          <t>iFile</t>
        </is>
      </c>
      <c r="C19" s="16" t="inlineStr">
        <is>
          <t>Marketing</t>
        </is>
      </c>
      <c r="D19" s="13" t="inlineStr">
        <is>
          <t>Band A · Early career</t>
        </is>
      </c>
      <c r="E19" s="15" t="n">
        <v>1</v>
      </c>
      <c r="F19" s="16" t="inlineStr">
        <is>
          <t>Sales &amp; marketing</t>
        </is>
      </c>
      <c r="G19" s="127" t="n">
        <v>54</v>
      </c>
      <c r="H19" s="127" t="n">
        <v>21</v>
      </c>
      <c r="I19" s="127" t="n">
        <v>4</v>
      </c>
      <c r="J19" s="127" t="n">
        <v>0</v>
      </c>
      <c r="K19" s="127">
        <f>WM_EXP_AB</f>
        <v>10</v>
      </c>
      <c r="L19" s="127" t="n">
        <v>11</v>
      </c>
      <c r="M19" s="240">
        <f>SUM(G19:L19)</f>
        <v>100</v>
      </c>
      <c r="N19" s="241">
        <f>IF((G19+H19+I19+J19+L19)=0,0,G19*(100-MAX(0,MIN(100,K19)))/(G19+H19+I19+J19+L19))/100</f>
        <v>0.54</v>
      </c>
      <c r="O19" s="241">
        <f>IF((G19+H19+I19+J19+L19)=0,0,H19*(100-MAX(0,MIN(100,K19)))/(G19+H19+I19+J19+L19))/100</f>
        <v>0.21</v>
      </c>
      <c r="P19" s="241">
        <f>IF((G19+H19+I19+J19+L19)=0,0,I19*(100-MAX(0,MIN(100,K19)))/(G19+H19+I19+J19+L19))/100</f>
        <v>0.04</v>
      </c>
      <c r="Q19" s="241">
        <f>IF((G19+H19+I19+J19+L19)=0,0,J19*(100-MAX(0,MIN(100,K19)))/(G19+H19+I19+J19+L19))/100</f>
        <v>0</v>
      </c>
      <c r="R19" s="241">
        <f>MAX(0,MIN(100,K19))/100</f>
        <v>0.1</v>
      </c>
      <c r="S19" s="241">
        <f>IF((G19+H19+I19+J19+L19)=0,0,L19*(100-MAX(0,MIN(100,K19)))/(G19+H19+I19+J19+L19))/100</f>
        <v>0.11</v>
      </c>
      <c r="T19" s="120" t="n"/>
      <c r="U19" s="242" t="n">
        <v>54</v>
      </c>
      <c r="V19" s="242" t="n">
        <v>21</v>
      </c>
      <c r="W19" s="242" t="n">
        <v>4</v>
      </c>
      <c r="X19" s="242" t="n">
        <v>0</v>
      </c>
      <c r="Y19" s="242" t="n">
        <v>10</v>
      </c>
      <c r="Z19" s="242" t="n">
        <v>11</v>
      </c>
    </row>
    <row r="20" ht="30" customHeight="1">
      <c r="A20" s="16" t="inlineStr">
        <is>
          <t>iFile · Marketing · Band B · People Manager</t>
        </is>
      </c>
      <c r="B20" s="16" t="inlineStr">
        <is>
          <t>iFile</t>
        </is>
      </c>
      <c r="C20" s="16" t="inlineStr">
        <is>
          <t>Marketing</t>
        </is>
      </c>
      <c r="D20" s="13" t="inlineStr">
        <is>
          <t>Band B · People Manager</t>
        </is>
      </c>
      <c r="E20" s="15" t="n">
        <v>1</v>
      </c>
      <c r="F20" s="16" t="inlineStr">
        <is>
          <t>Sales &amp; marketing</t>
        </is>
      </c>
      <c r="G20" s="127" t="n">
        <v>32</v>
      </c>
      <c r="H20" s="127" t="n">
        <v>23</v>
      </c>
      <c r="I20" s="127" t="n">
        <v>6</v>
      </c>
      <c r="J20" s="127" t="n">
        <v>15</v>
      </c>
      <c r="K20" s="127">
        <f>WM_EXP_AB</f>
        <v>10</v>
      </c>
      <c r="L20" s="127" t="n">
        <v>14</v>
      </c>
      <c r="M20" s="240">
        <f>SUM(G20:L20)</f>
        <v>100</v>
      </c>
      <c r="N20" s="241">
        <f>IF((G20+H20+I20+J20+L20)=0,0,G20*(100-MAX(0,MIN(100,K20)))/(G20+H20+I20+J20+L20))/100</f>
        <v>0.32</v>
      </c>
      <c r="O20" s="241">
        <f>IF((G20+H20+I20+J20+L20)=0,0,H20*(100-MAX(0,MIN(100,K20)))/(G20+H20+I20+J20+L20))/100</f>
        <v>0.23</v>
      </c>
      <c r="P20" s="241">
        <f>IF((G20+H20+I20+J20+L20)=0,0,I20*(100-MAX(0,MIN(100,K20)))/(G20+H20+I20+J20+L20))/100</f>
        <v>0.06</v>
      </c>
      <c r="Q20" s="241">
        <f>IF((G20+H20+I20+J20+L20)=0,0,J20*(100-MAX(0,MIN(100,K20)))/(G20+H20+I20+J20+L20))/100</f>
        <v>0.15</v>
      </c>
      <c r="R20" s="241">
        <f>MAX(0,MIN(100,K20))/100</f>
        <v>0.1</v>
      </c>
      <c r="S20" s="241">
        <f>IF((G20+H20+I20+J20+L20)=0,0,L20*(100-MAX(0,MIN(100,K20)))/(G20+H20+I20+J20+L20))/100</f>
        <v>0.14</v>
      </c>
      <c r="T20" s="120" t="n"/>
      <c r="U20" s="242" t="n">
        <v>32</v>
      </c>
      <c r="V20" s="242" t="n">
        <v>23</v>
      </c>
      <c r="W20" s="242" t="n">
        <v>6</v>
      </c>
      <c r="X20" s="242" t="n">
        <v>15</v>
      </c>
      <c r="Y20" s="242" t="n">
        <v>10</v>
      </c>
      <c r="Z20" s="242" t="n">
        <v>14</v>
      </c>
    </row>
    <row r="21" ht="30" customHeight="1">
      <c r="A21" s="16" t="inlineStr">
        <is>
          <t>iFile · Product Management · Band B · Expert / POD Lead</t>
        </is>
      </c>
      <c r="B21" s="16" t="inlineStr">
        <is>
          <t>iFile</t>
        </is>
      </c>
      <c r="C21" s="16" t="inlineStr">
        <is>
          <t>Product Management</t>
        </is>
      </c>
      <c r="D21" s="13" t="inlineStr">
        <is>
          <t>Band B · Expert / POD Lead</t>
        </is>
      </c>
      <c r="E21" s="15" t="n">
        <v>1</v>
      </c>
      <c r="F21" s="16" t="inlineStr">
        <is>
          <t>Product &amp; programme</t>
        </is>
      </c>
      <c r="G21" s="127" t="n">
        <v>46</v>
      </c>
      <c r="H21" s="127" t="n">
        <v>22</v>
      </c>
      <c r="I21" s="127" t="n">
        <v>10</v>
      </c>
      <c r="J21" s="127" t="n">
        <v>5</v>
      </c>
      <c r="K21" s="127">
        <f>WM_EXP_AB</f>
        <v>10</v>
      </c>
      <c r="L21" s="127" t="n">
        <v>7</v>
      </c>
      <c r="M21" s="240">
        <f>SUM(G21:L21)</f>
        <v>100</v>
      </c>
      <c r="N21" s="241">
        <f>IF((G21+H21+I21+J21+L21)=0,0,G21*(100-MAX(0,MIN(100,K21)))/(G21+H21+I21+J21+L21))/100</f>
        <v>0.46</v>
      </c>
      <c r="O21" s="241">
        <f>IF((G21+H21+I21+J21+L21)=0,0,H21*(100-MAX(0,MIN(100,K21)))/(G21+H21+I21+J21+L21))/100</f>
        <v>0.22</v>
      </c>
      <c r="P21" s="241">
        <f>IF((G21+H21+I21+J21+L21)=0,0,I21*(100-MAX(0,MIN(100,K21)))/(G21+H21+I21+J21+L21))/100</f>
        <v>0.1</v>
      </c>
      <c r="Q21" s="241">
        <f>IF((G21+H21+I21+J21+L21)=0,0,J21*(100-MAX(0,MIN(100,K21)))/(G21+H21+I21+J21+L21))/100</f>
        <v>0.05</v>
      </c>
      <c r="R21" s="241">
        <f>MAX(0,MIN(100,K21))/100</f>
        <v>0.1</v>
      </c>
      <c r="S21" s="241">
        <f>IF((G21+H21+I21+J21+L21)=0,0,L21*(100-MAX(0,MIN(100,K21)))/(G21+H21+I21+J21+L21))/100</f>
        <v>0.07</v>
      </c>
      <c r="T21" s="120" t="n"/>
      <c r="U21" s="242" t="n">
        <v>46</v>
      </c>
      <c r="V21" s="242" t="n">
        <v>22</v>
      </c>
      <c r="W21" s="242" t="n">
        <v>10</v>
      </c>
      <c r="X21" s="242" t="n">
        <v>5</v>
      </c>
      <c r="Y21" s="242" t="n">
        <v>10</v>
      </c>
      <c r="Z21" s="242" t="n">
        <v>7</v>
      </c>
    </row>
    <row r="22" ht="30" customHeight="1">
      <c r="A22" s="16" t="inlineStr">
        <is>
          <t>iFile · Quality Assurance · Band A · Early career</t>
        </is>
      </c>
      <c r="B22" s="16" t="inlineStr">
        <is>
          <t>iFile</t>
        </is>
      </c>
      <c r="C22" s="16" t="inlineStr">
        <is>
          <t>Quality Assurance</t>
        </is>
      </c>
      <c r="D22" s="13" t="inlineStr">
        <is>
          <t>Band A · Early career</t>
        </is>
      </c>
      <c r="E22" s="15" t="n">
        <v>13</v>
      </c>
      <c r="F22" s="16" t="inlineStr">
        <is>
          <t>Technology &amp; engineering</t>
        </is>
      </c>
      <c r="G22" s="127" t="n">
        <v>64</v>
      </c>
      <c r="H22" s="127" t="n">
        <v>16</v>
      </c>
      <c r="I22" s="127" t="n">
        <v>4</v>
      </c>
      <c r="J22" s="127" t="n">
        <v>0</v>
      </c>
      <c r="K22" s="127">
        <f>WM_EXP_AB</f>
        <v>10</v>
      </c>
      <c r="L22" s="127" t="n">
        <v>6</v>
      </c>
      <c r="M22" s="240">
        <f>SUM(G22:L22)</f>
        <v>100</v>
      </c>
      <c r="N22" s="241">
        <f>IF((G22+H22+I22+J22+L22)=0,0,G22*(100-MAX(0,MIN(100,K22)))/(G22+H22+I22+J22+L22))/100</f>
        <v>0.64</v>
      </c>
      <c r="O22" s="241">
        <f>IF((G22+H22+I22+J22+L22)=0,0,H22*(100-MAX(0,MIN(100,K22)))/(G22+H22+I22+J22+L22))/100</f>
        <v>0.16</v>
      </c>
      <c r="P22" s="241">
        <f>IF((G22+H22+I22+J22+L22)=0,0,I22*(100-MAX(0,MIN(100,K22)))/(G22+H22+I22+J22+L22))/100</f>
        <v>0.04</v>
      </c>
      <c r="Q22" s="241">
        <f>IF((G22+H22+I22+J22+L22)=0,0,J22*(100-MAX(0,MIN(100,K22)))/(G22+H22+I22+J22+L22))/100</f>
        <v>0</v>
      </c>
      <c r="R22" s="241">
        <f>MAX(0,MIN(100,K22))/100</f>
        <v>0.1</v>
      </c>
      <c r="S22" s="241">
        <f>IF((G22+H22+I22+J22+L22)=0,0,L22*(100-MAX(0,MIN(100,K22)))/(G22+H22+I22+J22+L22))/100</f>
        <v>0.06</v>
      </c>
      <c r="T22" s="120" t="n"/>
      <c r="U22" s="242" t="n">
        <v>64</v>
      </c>
      <c r="V22" s="242" t="n">
        <v>16</v>
      </c>
      <c r="W22" s="242" t="n">
        <v>4</v>
      </c>
      <c r="X22" s="242" t="n">
        <v>0</v>
      </c>
      <c r="Y22" s="242" t="n">
        <v>10</v>
      </c>
      <c r="Z22" s="242" t="n">
        <v>6</v>
      </c>
    </row>
    <row r="23" ht="30" customHeight="1">
      <c r="A23" s="16" t="inlineStr">
        <is>
          <t>iFile · Quality Assurance · Band B · Expert / POD Lead</t>
        </is>
      </c>
      <c r="B23" s="16" t="inlineStr">
        <is>
          <t>iFile</t>
        </is>
      </c>
      <c r="C23" s="16" t="inlineStr">
        <is>
          <t>Quality Assurance</t>
        </is>
      </c>
      <c r="D23" s="13" t="inlineStr">
        <is>
          <t>Band B · Expert / POD Lead</t>
        </is>
      </c>
      <c r="E23" s="15" t="n">
        <v>4</v>
      </c>
      <c r="F23" s="16" t="inlineStr">
        <is>
          <t>Technology &amp; engineering</t>
        </is>
      </c>
      <c r="G23" s="127" t="n">
        <v>56</v>
      </c>
      <c r="H23" s="127" t="n">
        <v>17</v>
      </c>
      <c r="I23" s="127" t="n">
        <v>5</v>
      </c>
      <c r="J23" s="127" t="n">
        <v>5</v>
      </c>
      <c r="K23" s="127">
        <f>WM_EXP_AB</f>
        <v>10</v>
      </c>
      <c r="L23" s="127" t="n">
        <v>7</v>
      </c>
      <c r="M23" s="240">
        <f>SUM(G23:L23)</f>
        <v>100</v>
      </c>
      <c r="N23" s="241">
        <f>IF((G23+H23+I23+J23+L23)=0,0,G23*(100-MAX(0,MIN(100,K23)))/(G23+H23+I23+J23+L23))/100</f>
        <v>0.56</v>
      </c>
      <c r="O23" s="241">
        <f>IF((G23+H23+I23+J23+L23)=0,0,H23*(100-MAX(0,MIN(100,K23)))/(G23+H23+I23+J23+L23))/100</f>
        <v>0.17</v>
      </c>
      <c r="P23" s="241">
        <f>IF((G23+H23+I23+J23+L23)=0,0,I23*(100-MAX(0,MIN(100,K23)))/(G23+H23+I23+J23+L23))/100</f>
        <v>0.05</v>
      </c>
      <c r="Q23" s="241">
        <f>IF((G23+H23+I23+J23+L23)=0,0,J23*(100-MAX(0,MIN(100,K23)))/(G23+H23+I23+J23+L23))/100</f>
        <v>0.05</v>
      </c>
      <c r="R23" s="241">
        <f>MAX(0,MIN(100,K23))/100</f>
        <v>0.1</v>
      </c>
      <c r="S23" s="241">
        <f>IF((G23+H23+I23+J23+L23)=0,0,L23*(100-MAX(0,MIN(100,K23)))/(G23+H23+I23+J23+L23))/100</f>
        <v>0.07</v>
      </c>
      <c r="T23" s="120" t="n"/>
      <c r="U23" s="242" t="n">
        <v>56</v>
      </c>
      <c r="V23" s="242" t="n">
        <v>17</v>
      </c>
      <c r="W23" s="242" t="n">
        <v>5</v>
      </c>
      <c r="X23" s="242" t="n">
        <v>5</v>
      </c>
      <c r="Y23" s="242" t="n">
        <v>10</v>
      </c>
      <c r="Z23" s="242" t="n">
        <v>7</v>
      </c>
    </row>
    <row r="24" ht="30" customHeight="1">
      <c r="A24" s="16" t="inlineStr">
        <is>
          <t>iFile · Quality Assurance · Band B · People Manager</t>
        </is>
      </c>
      <c r="B24" s="16" t="inlineStr">
        <is>
          <t>iFile</t>
        </is>
      </c>
      <c r="C24" s="16" t="inlineStr">
        <is>
          <t>Quality Assurance</t>
        </is>
      </c>
      <c r="D24" s="13" t="inlineStr">
        <is>
          <t>Band B · People Manager</t>
        </is>
      </c>
      <c r="E24" s="15" t="n">
        <v>1</v>
      </c>
      <c r="F24" s="16" t="inlineStr">
        <is>
          <t>Technology &amp; engineering</t>
        </is>
      </c>
      <c r="G24" s="127" t="n">
        <v>42</v>
      </c>
      <c r="H24" s="127" t="n">
        <v>18</v>
      </c>
      <c r="I24" s="127" t="n">
        <v>6</v>
      </c>
      <c r="J24" s="127" t="n">
        <v>15</v>
      </c>
      <c r="K24" s="127">
        <f>WM_EXP_AB</f>
        <v>10</v>
      </c>
      <c r="L24" s="127" t="n">
        <v>9</v>
      </c>
      <c r="M24" s="240">
        <f>SUM(G24:L24)</f>
        <v>100</v>
      </c>
      <c r="N24" s="241">
        <f>IF((G24+H24+I24+J24+L24)=0,0,G24*(100-MAX(0,MIN(100,K24)))/(G24+H24+I24+J24+L24))/100</f>
        <v>0.42</v>
      </c>
      <c r="O24" s="241">
        <f>IF((G24+H24+I24+J24+L24)=0,0,H24*(100-MAX(0,MIN(100,K24)))/(G24+H24+I24+J24+L24))/100</f>
        <v>0.18</v>
      </c>
      <c r="P24" s="241">
        <f>IF((G24+H24+I24+J24+L24)=0,0,I24*(100-MAX(0,MIN(100,K24)))/(G24+H24+I24+J24+L24))/100</f>
        <v>0.06</v>
      </c>
      <c r="Q24" s="241">
        <f>IF((G24+H24+I24+J24+L24)=0,0,J24*(100-MAX(0,MIN(100,K24)))/(G24+H24+I24+J24+L24))/100</f>
        <v>0.15</v>
      </c>
      <c r="R24" s="241">
        <f>MAX(0,MIN(100,K24))/100</f>
        <v>0.1</v>
      </c>
      <c r="S24" s="241">
        <f>IF((G24+H24+I24+J24+L24)=0,0,L24*(100-MAX(0,MIN(100,K24)))/(G24+H24+I24+J24+L24))/100</f>
        <v>0.09</v>
      </c>
      <c r="T24" s="120" t="n"/>
      <c r="U24" s="242" t="n">
        <v>42</v>
      </c>
      <c r="V24" s="242" t="n">
        <v>18</v>
      </c>
      <c r="W24" s="242" t="n">
        <v>6</v>
      </c>
      <c r="X24" s="242" t="n">
        <v>15</v>
      </c>
      <c r="Y24" s="242" t="n">
        <v>10</v>
      </c>
      <c r="Z24" s="242" t="n">
        <v>9</v>
      </c>
    </row>
    <row r="25" ht="30" customHeight="1">
      <c r="A25" s="16" t="inlineStr">
        <is>
          <t>iFile · Sales · Band B · Expert / POD Lead</t>
        </is>
      </c>
      <c r="B25" s="16" t="inlineStr">
        <is>
          <t>iFile</t>
        </is>
      </c>
      <c r="C25" s="16" t="inlineStr">
        <is>
          <t>Sales</t>
        </is>
      </c>
      <c r="D25" s="13" t="inlineStr">
        <is>
          <t>Band B · Expert / POD Lead</t>
        </is>
      </c>
      <c r="E25" s="15" t="n">
        <v>4</v>
      </c>
      <c r="F25" s="16" t="inlineStr">
        <is>
          <t>Sales &amp; marketing</t>
        </is>
      </c>
      <c r="G25" s="127" t="n">
        <v>46</v>
      </c>
      <c r="H25" s="127" t="n">
        <v>22</v>
      </c>
      <c r="I25" s="127" t="n">
        <v>5</v>
      </c>
      <c r="J25" s="127" t="n">
        <v>5</v>
      </c>
      <c r="K25" s="127">
        <f>WM_EXP_AB</f>
        <v>10</v>
      </c>
      <c r="L25" s="127" t="n">
        <v>12</v>
      </c>
      <c r="M25" s="240">
        <f>SUM(G25:L25)</f>
        <v>100</v>
      </c>
      <c r="N25" s="241">
        <f>IF((G25+H25+I25+J25+L25)=0,0,G25*(100-MAX(0,MIN(100,K25)))/(G25+H25+I25+J25+L25))/100</f>
        <v>0.46</v>
      </c>
      <c r="O25" s="241">
        <f>IF((G25+H25+I25+J25+L25)=0,0,H25*(100-MAX(0,MIN(100,K25)))/(G25+H25+I25+J25+L25))/100</f>
        <v>0.22</v>
      </c>
      <c r="P25" s="241">
        <f>IF((G25+H25+I25+J25+L25)=0,0,I25*(100-MAX(0,MIN(100,K25)))/(G25+H25+I25+J25+L25))/100</f>
        <v>0.05</v>
      </c>
      <c r="Q25" s="241">
        <f>IF((G25+H25+I25+J25+L25)=0,0,J25*(100-MAX(0,MIN(100,K25)))/(G25+H25+I25+J25+L25))/100</f>
        <v>0.05</v>
      </c>
      <c r="R25" s="241">
        <f>MAX(0,MIN(100,K25))/100</f>
        <v>0.1</v>
      </c>
      <c r="S25" s="241">
        <f>IF((G25+H25+I25+J25+L25)=0,0,L25*(100-MAX(0,MIN(100,K25)))/(G25+H25+I25+J25+L25))/100</f>
        <v>0.12</v>
      </c>
      <c r="T25" s="120" t="n"/>
      <c r="U25" s="242" t="n">
        <v>46</v>
      </c>
      <c r="V25" s="242" t="n">
        <v>22</v>
      </c>
      <c r="W25" s="242" t="n">
        <v>5</v>
      </c>
      <c r="X25" s="242" t="n">
        <v>5</v>
      </c>
      <c r="Y25" s="242" t="n">
        <v>10</v>
      </c>
      <c r="Z25" s="242" t="n">
        <v>12</v>
      </c>
    </row>
    <row r="26" ht="30" customHeight="1">
      <c r="A26" s="16" t="inlineStr">
        <is>
          <t>iFile · Sales · Band C · Principal expert</t>
        </is>
      </c>
      <c r="B26" s="16" t="inlineStr">
        <is>
          <t>iFile</t>
        </is>
      </c>
      <c r="C26" s="16" t="inlineStr">
        <is>
          <t>Sales</t>
        </is>
      </c>
      <c r="D26" s="13" t="inlineStr">
        <is>
          <t>Band C · Principal expert</t>
        </is>
      </c>
      <c r="E26" s="15" t="n">
        <v>1</v>
      </c>
      <c r="F26" s="16" t="inlineStr">
        <is>
          <t>Sales &amp; marketing</t>
        </is>
      </c>
      <c r="G26" s="127" t="n">
        <v>49</v>
      </c>
      <c r="H26" s="127" t="n">
        <v>23</v>
      </c>
      <c r="I26" s="127" t="n">
        <v>5</v>
      </c>
      <c r="J26" s="127" t="n">
        <v>5</v>
      </c>
      <c r="K26" s="127">
        <f>WM_EXP_CE</f>
        <v>5</v>
      </c>
      <c r="L26" s="127" t="n">
        <v>13</v>
      </c>
      <c r="M26" s="240">
        <f>SUM(G26:L26)</f>
        <v>100</v>
      </c>
      <c r="N26" s="241">
        <f>IF((G26+H26+I26+J26+L26)=0,0,G26*(100-MAX(0,MIN(100,K26)))/(G26+H26+I26+J26+L26))/100</f>
        <v>0.49</v>
      </c>
      <c r="O26" s="241">
        <f>IF((G26+H26+I26+J26+L26)=0,0,H26*(100-MAX(0,MIN(100,K26)))/(G26+H26+I26+J26+L26))/100</f>
        <v>0.23</v>
      </c>
      <c r="P26" s="241">
        <f>IF((G26+H26+I26+J26+L26)=0,0,I26*(100-MAX(0,MIN(100,K26)))/(G26+H26+I26+J26+L26))/100</f>
        <v>0.05</v>
      </c>
      <c r="Q26" s="241">
        <f>IF((G26+H26+I26+J26+L26)=0,0,J26*(100-MAX(0,MIN(100,K26)))/(G26+H26+I26+J26+L26))/100</f>
        <v>0.05</v>
      </c>
      <c r="R26" s="241">
        <f>MAX(0,MIN(100,K26))/100</f>
        <v>0.05</v>
      </c>
      <c r="S26" s="241">
        <f>IF((G26+H26+I26+J26+L26)=0,0,L26*(100-MAX(0,MIN(100,K26)))/(G26+H26+I26+J26+L26))/100</f>
        <v>0.13</v>
      </c>
      <c r="T26" s="120" t="n"/>
      <c r="U26" s="242" t="n">
        <v>49</v>
      </c>
      <c r="V26" s="242" t="n">
        <v>23</v>
      </c>
      <c r="W26" s="242" t="n">
        <v>5</v>
      </c>
      <c r="X26" s="242" t="n">
        <v>5</v>
      </c>
      <c r="Y26" s="242" t="n">
        <v>5</v>
      </c>
      <c r="Z26" s="242" t="n">
        <v>13</v>
      </c>
    </row>
    <row r="27" ht="30" customHeight="1">
      <c r="A27" s="16" t="inlineStr">
        <is>
          <t>iFile · Sales · Band C · Head / Manager</t>
        </is>
      </c>
      <c r="B27" s="16" t="inlineStr">
        <is>
          <t>iFile</t>
        </is>
      </c>
      <c r="C27" s="16" t="inlineStr">
        <is>
          <t>Sales</t>
        </is>
      </c>
      <c r="D27" s="13" t="inlineStr">
        <is>
          <t>Band C · Head / Manager</t>
        </is>
      </c>
      <c r="E27" s="15" t="n">
        <v>1</v>
      </c>
      <c r="F27" s="16" t="inlineStr">
        <is>
          <t>Sales &amp; marketing</t>
        </is>
      </c>
      <c r="G27" s="127" t="n">
        <v>38</v>
      </c>
      <c r="H27" s="127" t="n">
        <v>23</v>
      </c>
      <c r="I27" s="127" t="n">
        <v>6</v>
      </c>
      <c r="J27" s="127" t="n">
        <v>15</v>
      </c>
      <c r="K27" s="127">
        <f>WM_EXP_CE</f>
        <v>5</v>
      </c>
      <c r="L27" s="127" t="n">
        <v>13</v>
      </c>
      <c r="M27" s="240">
        <f>SUM(G27:L27)</f>
        <v>100</v>
      </c>
      <c r="N27" s="241">
        <f>IF((G27+H27+I27+J27+L27)=0,0,G27*(100-MAX(0,MIN(100,K27)))/(G27+H27+I27+J27+L27))/100</f>
        <v>0.38</v>
      </c>
      <c r="O27" s="241">
        <f>IF((G27+H27+I27+J27+L27)=0,0,H27*(100-MAX(0,MIN(100,K27)))/(G27+H27+I27+J27+L27))/100</f>
        <v>0.23</v>
      </c>
      <c r="P27" s="241">
        <f>IF((G27+H27+I27+J27+L27)=0,0,I27*(100-MAX(0,MIN(100,K27)))/(G27+H27+I27+J27+L27))/100</f>
        <v>0.06</v>
      </c>
      <c r="Q27" s="241">
        <f>IF((G27+H27+I27+J27+L27)=0,0,J27*(100-MAX(0,MIN(100,K27)))/(G27+H27+I27+J27+L27))/100</f>
        <v>0.15</v>
      </c>
      <c r="R27" s="241">
        <f>MAX(0,MIN(100,K27))/100</f>
        <v>0.05</v>
      </c>
      <c r="S27" s="241">
        <f>IF((G27+H27+I27+J27+L27)=0,0,L27*(100-MAX(0,MIN(100,K27)))/(G27+H27+I27+J27+L27))/100</f>
        <v>0.13</v>
      </c>
      <c r="T27" s="120" t="n"/>
      <c r="U27" s="242" t="n">
        <v>38</v>
      </c>
      <c r="V27" s="242" t="n">
        <v>23</v>
      </c>
      <c r="W27" s="242" t="n">
        <v>6</v>
      </c>
      <c r="X27" s="242" t="n">
        <v>15</v>
      </c>
      <c r="Y27" s="242" t="n">
        <v>5</v>
      </c>
      <c r="Z27" s="242" t="n">
        <v>13</v>
      </c>
    </row>
    <row r="28" ht="30" customHeight="1">
      <c r="A28" s="16" t="inlineStr">
        <is>
          <t>iFile · Sales · Bands D–E · Leadership</t>
        </is>
      </c>
      <c r="B28" s="16" t="inlineStr">
        <is>
          <t>iFile</t>
        </is>
      </c>
      <c r="C28" s="16" t="inlineStr">
        <is>
          <t>Sales</t>
        </is>
      </c>
      <c r="D28" s="13" t="inlineStr">
        <is>
          <t>Bands D–E · Leadership</t>
        </is>
      </c>
      <c r="E28" s="15" t="n">
        <v>1</v>
      </c>
      <c r="F28" s="16" t="inlineStr">
        <is>
          <t>Sales &amp; marketing</t>
        </is>
      </c>
      <c r="G28" s="127" t="n">
        <v>37</v>
      </c>
      <c r="H28" s="127" t="n">
        <v>19</v>
      </c>
      <c r="I28" s="127" t="n">
        <v>11</v>
      </c>
      <c r="J28" s="127" t="n">
        <v>20</v>
      </c>
      <c r="K28" s="127">
        <f>WM_EXP_CE</f>
        <v>5</v>
      </c>
      <c r="L28" s="127" t="n">
        <v>8</v>
      </c>
      <c r="M28" s="240">
        <f>SUM(G28:L28)</f>
        <v>100</v>
      </c>
      <c r="N28" s="241">
        <f>IF((G28+H28+I28+J28+L28)=0,0,G28*(100-MAX(0,MIN(100,K28)))/(G28+H28+I28+J28+L28))/100</f>
        <v>0.37</v>
      </c>
      <c r="O28" s="241">
        <f>IF((G28+H28+I28+J28+L28)=0,0,H28*(100-MAX(0,MIN(100,K28)))/(G28+H28+I28+J28+L28))/100</f>
        <v>0.19</v>
      </c>
      <c r="P28" s="241">
        <f>IF((G28+H28+I28+J28+L28)=0,0,I28*(100-MAX(0,MIN(100,K28)))/(G28+H28+I28+J28+L28))/100</f>
        <v>0.11</v>
      </c>
      <c r="Q28" s="241">
        <f>IF((G28+H28+I28+J28+L28)=0,0,J28*(100-MAX(0,MIN(100,K28)))/(G28+H28+I28+J28+L28))/100</f>
        <v>0.2</v>
      </c>
      <c r="R28" s="241">
        <f>MAX(0,MIN(100,K28))/100</f>
        <v>0.05</v>
      </c>
      <c r="S28" s="241">
        <f>IF((G28+H28+I28+J28+L28)=0,0,L28*(100-MAX(0,MIN(100,K28)))/(G28+H28+I28+J28+L28))/100</f>
        <v>0.08</v>
      </c>
      <c r="T28" s="120" t="n"/>
      <c r="U28" s="242" t="n">
        <v>37</v>
      </c>
      <c r="V28" s="242" t="n">
        <v>19</v>
      </c>
      <c r="W28" s="242" t="n">
        <v>11</v>
      </c>
      <c r="X28" s="242" t="n">
        <v>20</v>
      </c>
      <c r="Y28" s="242" t="n">
        <v>5</v>
      </c>
      <c r="Z28" s="242" t="n">
        <v>8</v>
      </c>
    </row>
    <row r="29" ht="30" customHeight="1">
      <c r="A29" s="16" t="inlineStr">
        <is>
          <t>iFile · Support · Band A · Early career</t>
        </is>
      </c>
      <c r="B29" s="16" t="inlineStr">
        <is>
          <t>iFile</t>
        </is>
      </c>
      <c r="C29" s="16" t="inlineStr">
        <is>
          <t>Support</t>
        </is>
      </c>
      <c r="D29" s="13" t="inlineStr">
        <is>
          <t>Band A · Early career</t>
        </is>
      </c>
      <c r="E29" s="15" t="n">
        <v>9</v>
      </c>
      <c r="F29" s="16" t="inlineStr">
        <is>
          <t>Customer support &amp; success</t>
        </is>
      </c>
      <c r="G29" s="127" t="n">
        <v>54</v>
      </c>
      <c r="H29" s="127" t="n">
        <v>16</v>
      </c>
      <c r="I29" s="127" t="n">
        <v>9</v>
      </c>
      <c r="J29" s="127" t="n">
        <v>0</v>
      </c>
      <c r="K29" s="127">
        <f>WM_EXP_AB</f>
        <v>10</v>
      </c>
      <c r="L29" s="127" t="n">
        <v>11</v>
      </c>
      <c r="M29" s="240">
        <f>SUM(G29:L29)</f>
        <v>100</v>
      </c>
      <c r="N29" s="241">
        <f>IF((G29+H29+I29+J29+L29)=0,0,G29*(100-MAX(0,MIN(100,K29)))/(G29+H29+I29+J29+L29))/100</f>
        <v>0.54</v>
      </c>
      <c r="O29" s="241">
        <f>IF((G29+H29+I29+J29+L29)=0,0,H29*(100-MAX(0,MIN(100,K29)))/(G29+H29+I29+J29+L29))/100</f>
        <v>0.16</v>
      </c>
      <c r="P29" s="241">
        <f>IF((G29+H29+I29+J29+L29)=0,0,I29*(100-MAX(0,MIN(100,K29)))/(G29+H29+I29+J29+L29))/100</f>
        <v>0.09</v>
      </c>
      <c r="Q29" s="241">
        <f>IF((G29+H29+I29+J29+L29)=0,0,J29*(100-MAX(0,MIN(100,K29)))/(G29+H29+I29+J29+L29))/100</f>
        <v>0</v>
      </c>
      <c r="R29" s="241">
        <f>MAX(0,MIN(100,K29))/100</f>
        <v>0.1</v>
      </c>
      <c r="S29" s="241">
        <f>IF((G29+H29+I29+J29+L29)=0,0,L29*(100-MAX(0,MIN(100,K29)))/(G29+H29+I29+J29+L29))/100</f>
        <v>0.11</v>
      </c>
      <c r="T29" s="120" t="n"/>
      <c r="U29" s="242" t="n">
        <v>54</v>
      </c>
      <c r="V29" s="242" t="n">
        <v>16</v>
      </c>
      <c r="W29" s="242" t="n">
        <v>9</v>
      </c>
      <c r="X29" s="242" t="n">
        <v>0</v>
      </c>
      <c r="Y29" s="242" t="n">
        <v>10</v>
      </c>
      <c r="Z29" s="242" t="n">
        <v>11</v>
      </c>
    </row>
    <row r="30" ht="30" customHeight="1">
      <c r="A30" s="16" t="inlineStr">
        <is>
          <t>iFile · Support · Band B · Expert / POD Lead</t>
        </is>
      </c>
      <c r="B30" s="16" t="inlineStr">
        <is>
          <t>iFile</t>
        </is>
      </c>
      <c r="C30" s="16" t="inlineStr">
        <is>
          <t>Support</t>
        </is>
      </c>
      <c r="D30" s="13" t="inlineStr">
        <is>
          <t>Band B · Expert / POD Lead</t>
        </is>
      </c>
      <c r="E30" s="15" t="n">
        <v>2</v>
      </c>
      <c r="F30" s="16" t="inlineStr">
        <is>
          <t>Customer support &amp; success</t>
        </is>
      </c>
      <c r="G30" s="127" t="n">
        <v>46</v>
      </c>
      <c r="H30" s="127" t="n">
        <v>17</v>
      </c>
      <c r="I30" s="127" t="n">
        <v>10</v>
      </c>
      <c r="J30" s="127" t="n">
        <v>5</v>
      </c>
      <c r="K30" s="127">
        <f>WM_EXP_AB</f>
        <v>10</v>
      </c>
      <c r="L30" s="127" t="n">
        <v>12</v>
      </c>
      <c r="M30" s="240">
        <f>SUM(G30:L30)</f>
        <v>100</v>
      </c>
      <c r="N30" s="241">
        <f>IF((G30+H30+I30+J30+L30)=0,0,G30*(100-MAX(0,MIN(100,K30)))/(G30+H30+I30+J30+L30))/100</f>
        <v>0.46</v>
      </c>
      <c r="O30" s="241">
        <f>IF((G30+H30+I30+J30+L30)=0,0,H30*(100-MAX(0,MIN(100,K30)))/(G30+H30+I30+J30+L30))/100</f>
        <v>0.17</v>
      </c>
      <c r="P30" s="241">
        <f>IF((G30+H30+I30+J30+L30)=0,0,I30*(100-MAX(0,MIN(100,K30)))/(G30+H30+I30+J30+L30))/100</f>
        <v>0.1</v>
      </c>
      <c r="Q30" s="241">
        <f>IF((G30+H30+I30+J30+L30)=0,0,J30*(100-MAX(0,MIN(100,K30)))/(G30+H30+I30+J30+L30))/100</f>
        <v>0.05</v>
      </c>
      <c r="R30" s="241">
        <f>MAX(0,MIN(100,K30))/100</f>
        <v>0.1</v>
      </c>
      <c r="S30" s="241">
        <f>IF((G30+H30+I30+J30+L30)=0,0,L30*(100-MAX(0,MIN(100,K30)))/(G30+H30+I30+J30+L30))/100</f>
        <v>0.12</v>
      </c>
      <c r="T30" s="120" t="n"/>
      <c r="U30" s="242" t="n">
        <v>46</v>
      </c>
      <c r="V30" s="242" t="n">
        <v>17</v>
      </c>
      <c r="W30" s="242" t="n">
        <v>10</v>
      </c>
      <c r="X30" s="242" t="n">
        <v>5</v>
      </c>
      <c r="Y30" s="242" t="n">
        <v>10</v>
      </c>
      <c r="Z30" s="242" t="n">
        <v>12</v>
      </c>
    </row>
    <row r="31" ht="30" customHeight="1">
      <c r="A31" s="16" t="inlineStr">
        <is>
          <t>iFile · Technology · Band A · Early career</t>
        </is>
      </c>
      <c r="B31" s="16" t="inlineStr">
        <is>
          <t>iFile</t>
        </is>
      </c>
      <c r="C31" s="16" t="inlineStr">
        <is>
          <t>Technology</t>
        </is>
      </c>
      <c r="D31" s="13" t="inlineStr">
        <is>
          <t>Band A · Early career</t>
        </is>
      </c>
      <c r="E31" s="15" t="n">
        <v>73</v>
      </c>
      <c r="F31" s="16" t="inlineStr">
        <is>
          <t>Technology &amp; engineering</t>
        </is>
      </c>
      <c r="G31" s="127" t="n">
        <v>64</v>
      </c>
      <c r="H31" s="127" t="n">
        <v>16</v>
      </c>
      <c r="I31" s="127" t="n">
        <v>4</v>
      </c>
      <c r="J31" s="127" t="n">
        <v>0</v>
      </c>
      <c r="K31" s="127">
        <f>WM_EXP_AB</f>
        <v>10</v>
      </c>
      <c r="L31" s="127" t="n">
        <v>6</v>
      </c>
      <c r="M31" s="240">
        <f>SUM(G31:L31)</f>
        <v>100</v>
      </c>
      <c r="N31" s="241">
        <f>IF((G31+H31+I31+J31+L31)=0,0,G31*(100-MAX(0,MIN(100,K31)))/(G31+H31+I31+J31+L31))/100</f>
        <v>0.64</v>
      </c>
      <c r="O31" s="241">
        <f>IF((G31+H31+I31+J31+L31)=0,0,H31*(100-MAX(0,MIN(100,K31)))/(G31+H31+I31+J31+L31))/100</f>
        <v>0.16</v>
      </c>
      <c r="P31" s="241">
        <f>IF((G31+H31+I31+J31+L31)=0,0,I31*(100-MAX(0,MIN(100,K31)))/(G31+H31+I31+J31+L31))/100</f>
        <v>0.04</v>
      </c>
      <c r="Q31" s="241">
        <f>IF((G31+H31+I31+J31+L31)=0,0,J31*(100-MAX(0,MIN(100,K31)))/(G31+H31+I31+J31+L31))/100</f>
        <v>0</v>
      </c>
      <c r="R31" s="241">
        <f>MAX(0,MIN(100,K31))/100</f>
        <v>0.1</v>
      </c>
      <c r="S31" s="241">
        <f>IF((G31+H31+I31+J31+L31)=0,0,L31*(100-MAX(0,MIN(100,K31)))/(G31+H31+I31+J31+L31))/100</f>
        <v>0.06</v>
      </c>
      <c r="T31" s="120" t="n"/>
      <c r="U31" s="242" t="n">
        <v>64</v>
      </c>
      <c r="V31" s="242" t="n">
        <v>16</v>
      </c>
      <c r="W31" s="242" t="n">
        <v>4</v>
      </c>
      <c r="X31" s="242" t="n">
        <v>0</v>
      </c>
      <c r="Y31" s="242" t="n">
        <v>10</v>
      </c>
      <c r="Z31" s="242" t="n">
        <v>6</v>
      </c>
    </row>
    <row r="32" ht="30" customHeight="1">
      <c r="A32" s="16" t="inlineStr">
        <is>
          <t>iFile · Technology · Band B · Expert / POD Lead</t>
        </is>
      </c>
      <c r="B32" s="16" t="inlineStr">
        <is>
          <t>iFile</t>
        </is>
      </c>
      <c r="C32" s="16" t="inlineStr">
        <is>
          <t>Technology</t>
        </is>
      </c>
      <c r="D32" s="13" t="inlineStr">
        <is>
          <t>Band B · Expert / POD Lead</t>
        </is>
      </c>
      <c r="E32" s="15" t="n">
        <v>30</v>
      </c>
      <c r="F32" s="16" t="inlineStr">
        <is>
          <t>Technology &amp; engineering</t>
        </is>
      </c>
      <c r="G32" s="127" t="n">
        <v>56</v>
      </c>
      <c r="H32" s="127" t="n">
        <v>17</v>
      </c>
      <c r="I32" s="127" t="n">
        <v>5</v>
      </c>
      <c r="J32" s="127" t="n">
        <v>5</v>
      </c>
      <c r="K32" s="127">
        <f>WM_EXP_AB</f>
        <v>10</v>
      </c>
      <c r="L32" s="127" t="n">
        <v>7</v>
      </c>
      <c r="M32" s="240">
        <f>SUM(G32:L32)</f>
        <v>100</v>
      </c>
      <c r="N32" s="241">
        <f>IF((G32+H32+I32+J32+L32)=0,0,G32*(100-MAX(0,MIN(100,K32)))/(G32+H32+I32+J32+L32))/100</f>
        <v>0.56</v>
      </c>
      <c r="O32" s="241">
        <f>IF((G32+H32+I32+J32+L32)=0,0,H32*(100-MAX(0,MIN(100,K32)))/(G32+H32+I32+J32+L32))/100</f>
        <v>0.17</v>
      </c>
      <c r="P32" s="241">
        <f>IF((G32+H32+I32+J32+L32)=0,0,I32*(100-MAX(0,MIN(100,K32)))/(G32+H32+I32+J32+L32))/100</f>
        <v>0.05</v>
      </c>
      <c r="Q32" s="241">
        <f>IF((G32+H32+I32+J32+L32)=0,0,J32*(100-MAX(0,MIN(100,K32)))/(G32+H32+I32+J32+L32))/100</f>
        <v>0.05</v>
      </c>
      <c r="R32" s="241">
        <f>MAX(0,MIN(100,K32))/100</f>
        <v>0.1</v>
      </c>
      <c r="S32" s="241">
        <f>IF((G32+H32+I32+J32+L32)=0,0,L32*(100-MAX(0,MIN(100,K32)))/(G32+H32+I32+J32+L32))/100</f>
        <v>0.07</v>
      </c>
      <c r="T32" s="120" t="n"/>
      <c r="U32" s="242" t="n">
        <v>56</v>
      </c>
      <c r="V32" s="242" t="n">
        <v>17</v>
      </c>
      <c r="W32" s="242" t="n">
        <v>5</v>
      </c>
      <c r="X32" s="242" t="n">
        <v>5</v>
      </c>
      <c r="Y32" s="242" t="n">
        <v>10</v>
      </c>
      <c r="Z32" s="242" t="n">
        <v>7</v>
      </c>
    </row>
    <row r="33" ht="30" customHeight="1">
      <c r="A33" s="16" t="inlineStr">
        <is>
          <t>iFile · Technology · Band B · People Manager</t>
        </is>
      </c>
      <c r="B33" s="16" t="inlineStr">
        <is>
          <t>iFile</t>
        </is>
      </c>
      <c r="C33" s="16" t="inlineStr">
        <is>
          <t>Technology</t>
        </is>
      </c>
      <c r="D33" s="13" t="inlineStr">
        <is>
          <t>Band B · People Manager</t>
        </is>
      </c>
      <c r="E33" s="15" t="n">
        <v>9</v>
      </c>
      <c r="F33" s="16" t="inlineStr">
        <is>
          <t>Technology &amp; engineering</t>
        </is>
      </c>
      <c r="G33" s="127" t="n">
        <v>42</v>
      </c>
      <c r="H33" s="127" t="n">
        <v>18</v>
      </c>
      <c r="I33" s="127" t="n">
        <v>6</v>
      </c>
      <c r="J33" s="127" t="n">
        <v>15</v>
      </c>
      <c r="K33" s="127">
        <f>WM_EXP_AB</f>
        <v>10</v>
      </c>
      <c r="L33" s="127" t="n">
        <v>9</v>
      </c>
      <c r="M33" s="240">
        <f>SUM(G33:L33)</f>
        <v>100</v>
      </c>
      <c r="N33" s="241">
        <f>IF((G33+H33+I33+J33+L33)=0,0,G33*(100-MAX(0,MIN(100,K33)))/(G33+H33+I33+J33+L33))/100</f>
        <v>0.42</v>
      </c>
      <c r="O33" s="241">
        <f>IF((G33+H33+I33+J33+L33)=0,0,H33*(100-MAX(0,MIN(100,K33)))/(G33+H33+I33+J33+L33))/100</f>
        <v>0.18</v>
      </c>
      <c r="P33" s="241">
        <f>IF((G33+H33+I33+J33+L33)=0,0,I33*(100-MAX(0,MIN(100,K33)))/(G33+H33+I33+J33+L33))/100</f>
        <v>0.06</v>
      </c>
      <c r="Q33" s="241">
        <f>IF((G33+H33+I33+J33+L33)=0,0,J33*(100-MAX(0,MIN(100,K33)))/(G33+H33+I33+J33+L33))/100</f>
        <v>0.15</v>
      </c>
      <c r="R33" s="241">
        <f>MAX(0,MIN(100,K33))/100</f>
        <v>0.1</v>
      </c>
      <c r="S33" s="241">
        <f>IF((G33+H33+I33+J33+L33)=0,0,L33*(100-MAX(0,MIN(100,K33)))/(G33+H33+I33+J33+L33))/100</f>
        <v>0.09</v>
      </c>
      <c r="T33" s="120" t="n"/>
      <c r="U33" s="242" t="n">
        <v>42</v>
      </c>
      <c r="V33" s="242" t="n">
        <v>18</v>
      </c>
      <c r="W33" s="242" t="n">
        <v>6</v>
      </c>
      <c r="X33" s="242" t="n">
        <v>15</v>
      </c>
      <c r="Y33" s="242" t="n">
        <v>10</v>
      </c>
      <c r="Z33" s="242" t="n">
        <v>9</v>
      </c>
    </row>
    <row r="34" ht="30" customHeight="1">
      <c r="A34" s="16" t="inlineStr">
        <is>
          <t>iFile · Technology · B+ · Player-Coach</t>
        </is>
      </c>
      <c r="B34" s="16" t="inlineStr">
        <is>
          <t>iFile</t>
        </is>
      </c>
      <c r="C34" s="16" t="inlineStr">
        <is>
          <t>Technology</t>
        </is>
      </c>
      <c r="D34" s="13" t="inlineStr">
        <is>
          <t>B+ · Player-Coach</t>
        </is>
      </c>
      <c r="E34" s="15" t="n">
        <v>5</v>
      </c>
      <c r="F34" s="16" t="inlineStr">
        <is>
          <t>Technology &amp; engineering</t>
        </is>
      </c>
      <c r="G34" s="127" t="n">
        <v>49</v>
      </c>
      <c r="H34" s="127" t="n">
        <v>18</v>
      </c>
      <c r="I34" s="127" t="n">
        <v>5</v>
      </c>
      <c r="J34" s="127" t="n">
        <v>10</v>
      </c>
      <c r="K34" s="127">
        <f>WM_EXP_AB</f>
        <v>10</v>
      </c>
      <c r="L34" s="127" t="n">
        <v>8</v>
      </c>
      <c r="M34" s="240">
        <f>SUM(G34:L34)</f>
        <v>100</v>
      </c>
      <c r="N34" s="241">
        <f>IF((G34+H34+I34+J34+L34)=0,0,G34*(100-MAX(0,MIN(100,K34)))/(G34+H34+I34+J34+L34))/100</f>
        <v>0.49</v>
      </c>
      <c r="O34" s="241">
        <f>IF((G34+H34+I34+J34+L34)=0,0,H34*(100-MAX(0,MIN(100,K34)))/(G34+H34+I34+J34+L34))/100</f>
        <v>0.18</v>
      </c>
      <c r="P34" s="241">
        <f>IF((G34+H34+I34+J34+L34)=0,0,I34*(100-MAX(0,MIN(100,K34)))/(G34+H34+I34+J34+L34))/100</f>
        <v>0.05</v>
      </c>
      <c r="Q34" s="241">
        <f>IF((G34+H34+I34+J34+L34)=0,0,J34*(100-MAX(0,MIN(100,K34)))/(G34+H34+I34+J34+L34))/100</f>
        <v>0.1</v>
      </c>
      <c r="R34" s="241">
        <f>MAX(0,MIN(100,K34))/100</f>
        <v>0.1</v>
      </c>
      <c r="S34" s="241">
        <f>IF((G34+H34+I34+J34+L34)=0,0,L34*(100-MAX(0,MIN(100,K34)))/(G34+H34+I34+J34+L34))/100</f>
        <v>0.08</v>
      </c>
      <c r="T34" s="120" t="n"/>
      <c r="U34" s="242" t="n">
        <v>49</v>
      </c>
      <c r="V34" s="242" t="n">
        <v>18</v>
      </c>
      <c r="W34" s="242" t="n">
        <v>5</v>
      </c>
      <c r="X34" s="242" t="n">
        <v>10</v>
      </c>
      <c r="Y34" s="242" t="n">
        <v>10</v>
      </c>
      <c r="Z34" s="242" t="n">
        <v>8</v>
      </c>
    </row>
    <row r="35" ht="30" customHeight="1">
      <c r="A35" s="16" t="inlineStr">
        <is>
          <t>iFile · Technology · Band C · Principal expert</t>
        </is>
      </c>
      <c r="B35" s="16" t="inlineStr">
        <is>
          <t>iFile</t>
        </is>
      </c>
      <c r="C35" s="16" t="inlineStr">
        <is>
          <t>Technology</t>
        </is>
      </c>
      <c r="D35" s="13" t="inlineStr">
        <is>
          <t>Band C · Principal expert</t>
        </is>
      </c>
      <c r="E35" s="15" t="n">
        <v>1</v>
      </c>
      <c r="F35" s="16" t="inlineStr">
        <is>
          <t>Technology &amp; engineering</t>
        </is>
      </c>
      <c r="G35" s="127" t="n">
        <v>59</v>
      </c>
      <c r="H35" s="127" t="n">
        <v>18</v>
      </c>
      <c r="I35" s="127" t="n">
        <v>5</v>
      </c>
      <c r="J35" s="127" t="n">
        <v>5</v>
      </c>
      <c r="K35" s="127">
        <f>WM_EXP_CE</f>
        <v>5</v>
      </c>
      <c r="L35" s="127" t="n">
        <v>8</v>
      </c>
      <c r="M35" s="240">
        <f>SUM(G35:L35)</f>
        <v>100</v>
      </c>
      <c r="N35" s="241">
        <f>IF((G35+H35+I35+J35+L35)=0,0,G35*(100-MAX(0,MIN(100,K35)))/(G35+H35+I35+J35+L35))/100</f>
        <v>0.59</v>
      </c>
      <c r="O35" s="241">
        <f>IF((G35+H35+I35+J35+L35)=0,0,H35*(100-MAX(0,MIN(100,K35)))/(G35+H35+I35+J35+L35))/100</f>
        <v>0.18</v>
      </c>
      <c r="P35" s="241">
        <f>IF((G35+H35+I35+J35+L35)=0,0,I35*(100-MAX(0,MIN(100,K35)))/(G35+H35+I35+J35+L35))/100</f>
        <v>0.05</v>
      </c>
      <c r="Q35" s="241">
        <f>IF((G35+H35+I35+J35+L35)=0,0,J35*(100-MAX(0,MIN(100,K35)))/(G35+H35+I35+J35+L35))/100</f>
        <v>0.05</v>
      </c>
      <c r="R35" s="241">
        <f>MAX(0,MIN(100,K35))/100</f>
        <v>0.05</v>
      </c>
      <c r="S35" s="241">
        <f>IF((G35+H35+I35+J35+L35)=0,0,L35*(100-MAX(0,MIN(100,K35)))/(G35+H35+I35+J35+L35))/100</f>
        <v>0.08</v>
      </c>
      <c r="T35" s="120" t="n"/>
      <c r="U35" s="242" t="n">
        <v>59</v>
      </c>
      <c r="V35" s="242" t="n">
        <v>18</v>
      </c>
      <c r="W35" s="242" t="n">
        <v>5</v>
      </c>
      <c r="X35" s="242" t="n">
        <v>5</v>
      </c>
      <c r="Y35" s="242" t="n">
        <v>5</v>
      </c>
      <c r="Z35" s="242" t="n">
        <v>8</v>
      </c>
    </row>
    <row r="36" ht="30" customHeight="1">
      <c r="A36" s="16" t="inlineStr">
        <is>
          <t>iFile · Technology · Band C · Head / Manager</t>
        </is>
      </c>
      <c r="B36" s="16" t="inlineStr">
        <is>
          <t>iFile</t>
        </is>
      </c>
      <c r="C36" s="16" t="inlineStr">
        <is>
          <t>Technology</t>
        </is>
      </c>
      <c r="D36" s="13" t="inlineStr">
        <is>
          <t>Band C · Head / Manager</t>
        </is>
      </c>
      <c r="E36" s="15" t="n">
        <v>1</v>
      </c>
      <c r="F36" s="16" t="inlineStr">
        <is>
          <t>Technology &amp; engineering</t>
        </is>
      </c>
      <c r="G36" s="127" t="n">
        <v>48</v>
      </c>
      <c r="H36" s="127" t="n">
        <v>18</v>
      </c>
      <c r="I36" s="127" t="n">
        <v>6</v>
      </c>
      <c r="J36" s="127" t="n">
        <v>15</v>
      </c>
      <c r="K36" s="127">
        <f>WM_EXP_CE</f>
        <v>5</v>
      </c>
      <c r="L36" s="127" t="n">
        <v>8</v>
      </c>
      <c r="M36" s="240">
        <f>SUM(G36:L36)</f>
        <v>100</v>
      </c>
      <c r="N36" s="241">
        <f>IF((G36+H36+I36+J36+L36)=0,0,G36*(100-MAX(0,MIN(100,K36)))/(G36+H36+I36+J36+L36))/100</f>
        <v>0.48</v>
      </c>
      <c r="O36" s="241">
        <f>IF((G36+H36+I36+J36+L36)=0,0,H36*(100-MAX(0,MIN(100,K36)))/(G36+H36+I36+J36+L36))/100</f>
        <v>0.18</v>
      </c>
      <c r="P36" s="241">
        <f>IF((G36+H36+I36+J36+L36)=0,0,I36*(100-MAX(0,MIN(100,K36)))/(G36+H36+I36+J36+L36))/100</f>
        <v>0.06</v>
      </c>
      <c r="Q36" s="241">
        <f>IF((G36+H36+I36+J36+L36)=0,0,J36*(100-MAX(0,MIN(100,K36)))/(G36+H36+I36+J36+L36))/100</f>
        <v>0.15</v>
      </c>
      <c r="R36" s="241">
        <f>MAX(0,MIN(100,K36))/100</f>
        <v>0.05</v>
      </c>
      <c r="S36" s="241">
        <f>IF((G36+H36+I36+J36+L36)=0,0,L36*(100-MAX(0,MIN(100,K36)))/(G36+H36+I36+J36+L36))/100</f>
        <v>0.08</v>
      </c>
      <c r="T36" s="120" t="n"/>
      <c r="U36" s="242" t="n">
        <v>48</v>
      </c>
      <c r="V36" s="242" t="n">
        <v>18</v>
      </c>
      <c r="W36" s="242" t="n">
        <v>6</v>
      </c>
      <c r="X36" s="242" t="n">
        <v>15</v>
      </c>
      <c r="Y36" s="242" t="n">
        <v>5</v>
      </c>
      <c r="Z36" s="242" t="n">
        <v>8</v>
      </c>
    </row>
    <row r="37" ht="30" customHeight="1">
      <c r="A37" s="16" t="inlineStr">
        <is>
          <t>iFile · XBRL Consulting · Band A · Early career</t>
        </is>
      </c>
      <c r="B37" s="16" t="inlineStr">
        <is>
          <t>iFile</t>
        </is>
      </c>
      <c r="C37" s="16" t="inlineStr">
        <is>
          <t>XBRL Consulting</t>
        </is>
      </c>
      <c r="D37" s="13" t="inlineStr">
        <is>
          <t>Band A · Early career</t>
        </is>
      </c>
      <c r="E37" s="15" t="n">
        <v>22</v>
      </c>
      <c r="F37" s="16" t="inlineStr">
        <is>
          <t>Regulatory &amp; domain consulting</t>
        </is>
      </c>
      <c r="G37" s="127" t="n">
        <v>59</v>
      </c>
      <c r="H37" s="127" t="n">
        <v>16</v>
      </c>
      <c r="I37" s="127" t="n">
        <v>9</v>
      </c>
      <c r="J37" s="127" t="n">
        <v>0</v>
      </c>
      <c r="K37" s="127">
        <f>WM_EXP_AB</f>
        <v>10</v>
      </c>
      <c r="L37" s="127" t="n">
        <v>6</v>
      </c>
      <c r="M37" s="240">
        <f>SUM(G37:L37)</f>
        <v>100</v>
      </c>
      <c r="N37" s="241">
        <f>IF((G37+H37+I37+J37+L37)=0,0,G37*(100-MAX(0,MIN(100,K37)))/(G37+H37+I37+J37+L37))/100</f>
        <v>0.59</v>
      </c>
      <c r="O37" s="241">
        <f>IF((G37+H37+I37+J37+L37)=0,0,H37*(100-MAX(0,MIN(100,K37)))/(G37+H37+I37+J37+L37))/100</f>
        <v>0.16</v>
      </c>
      <c r="P37" s="241">
        <f>IF((G37+H37+I37+J37+L37)=0,0,I37*(100-MAX(0,MIN(100,K37)))/(G37+H37+I37+J37+L37))/100</f>
        <v>0.09</v>
      </c>
      <c r="Q37" s="241">
        <f>IF((G37+H37+I37+J37+L37)=0,0,J37*(100-MAX(0,MIN(100,K37)))/(G37+H37+I37+J37+L37))/100</f>
        <v>0</v>
      </c>
      <c r="R37" s="241">
        <f>MAX(0,MIN(100,K37))/100</f>
        <v>0.1</v>
      </c>
      <c r="S37" s="241">
        <f>IF((G37+H37+I37+J37+L37)=0,0,L37*(100-MAX(0,MIN(100,K37)))/(G37+H37+I37+J37+L37))/100</f>
        <v>0.06</v>
      </c>
      <c r="T37" s="120" t="n"/>
      <c r="U37" s="242" t="n">
        <v>59</v>
      </c>
      <c r="V37" s="242" t="n">
        <v>16</v>
      </c>
      <c r="W37" s="242" t="n">
        <v>9</v>
      </c>
      <c r="X37" s="242" t="n">
        <v>0</v>
      </c>
      <c r="Y37" s="242" t="n">
        <v>10</v>
      </c>
      <c r="Z37" s="242" t="n">
        <v>6</v>
      </c>
    </row>
    <row r="38" ht="30" customHeight="1">
      <c r="A38" s="16" t="inlineStr">
        <is>
          <t>iFile · XBRL Consulting · Band B · Expert / POD Lead</t>
        </is>
      </c>
      <c r="B38" s="16" t="inlineStr">
        <is>
          <t>iFile</t>
        </is>
      </c>
      <c r="C38" s="16" t="inlineStr">
        <is>
          <t>XBRL Consulting</t>
        </is>
      </c>
      <c r="D38" s="13" t="inlineStr">
        <is>
          <t>Band B · Expert / POD Lead</t>
        </is>
      </c>
      <c r="E38" s="15" t="n">
        <v>6</v>
      </c>
      <c r="F38" s="16" t="inlineStr">
        <is>
          <t>Regulatory &amp; domain consulting</t>
        </is>
      </c>
      <c r="G38" s="127" t="n">
        <v>51</v>
      </c>
      <c r="H38" s="127" t="n">
        <v>17</v>
      </c>
      <c r="I38" s="127" t="n">
        <v>10</v>
      </c>
      <c r="J38" s="127" t="n">
        <v>5</v>
      </c>
      <c r="K38" s="127">
        <f>WM_EXP_AB</f>
        <v>10</v>
      </c>
      <c r="L38" s="127" t="n">
        <v>7</v>
      </c>
      <c r="M38" s="240">
        <f>SUM(G38:L38)</f>
        <v>100</v>
      </c>
      <c r="N38" s="241">
        <f>IF((G38+H38+I38+J38+L38)=0,0,G38*(100-MAX(0,MIN(100,K38)))/(G38+H38+I38+J38+L38))/100</f>
        <v>0.51</v>
      </c>
      <c r="O38" s="241">
        <f>IF((G38+H38+I38+J38+L38)=0,0,H38*(100-MAX(0,MIN(100,K38)))/(G38+H38+I38+J38+L38))/100</f>
        <v>0.17</v>
      </c>
      <c r="P38" s="241">
        <f>IF((G38+H38+I38+J38+L38)=0,0,I38*(100-MAX(0,MIN(100,K38)))/(G38+H38+I38+J38+L38))/100</f>
        <v>0.1</v>
      </c>
      <c r="Q38" s="241">
        <f>IF((G38+H38+I38+J38+L38)=0,0,J38*(100-MAX(0,MIN(100,K38)))/(G38+H38+I38+J38+L38))/100</f>
        <v>0.05</v>
      </c>
      <c r="R38" s="241">
        <f>MAX(0,MIN(100,K38))/100</f>
        <v>0.1</v>
      </c>
      <c r="S38" s="241">
        <f>IF((G38+H38+I38+J38+L38)=0,0,L38*(100-MAX(0,MIN(100,K38)))/(G38+H38+I38+J38+L38))/100</f>
        <v>0.07</v>
      </c>
      <c r="T38" s="120" t="n"/>
      <c r="U38" s="242" t="n">
        <v>51</v>
      </c>
      <c r="V38" s="242" t="n">
        <v>17</v>
      </c>
      <c r="W38" s="242" t="n">
        <v>10</v>
      </c>
      <c r="X38" s="242" t="n">
        <v>5</v>
      </c>
      <c r="Y38" s="242" t="n">
        <v>10</v>
      </c>
      <c r="Z38" s="242" t="n">
        <v>7</v>
      </c>
    </row>
    <row r="39" ht="30" customHeight="1">
      <c r="A39" s="16" t="inlineStr">
        <is>
          <t>iFile · XBRL Consulting · Band B · People Manager</t>
        </is>
      </c>
      <c r="B39" s="16" t="inlineStr">
        <is>
          <t>iFile</t>
        </is>
      </c>
      <c r="C39" s="16" t="inlineStr">
        <is>
          <t>XBRL Consulting</t>
        </is>
      </c>
      <c r="D39" s="13" t="inlineStr">
        <is>
          <t>Band B · People Manager</t>
        </is>
      </c>
      <c r="E39" s="15" t="n">
        <v>2</v>
      </c>
      <c r="F39" s="16" t="inlineStr">
        <is>
          <t>Regulatory &amp; domain consulting</t>
        </is>
      </c>
      <c r="G39" s="127" t="n">
        <v>37</v>
      </c>
      <c r="H39" s="127" t="n">
        <v>18</v>
      </c>
      <c r="I39" s="127" t="n">
        <v>11</v>
      </c>
      <c r="J39" s="127" t="n">
        <v>15</v>
      </c>
      <c r="K39" s="127">
        <f>WM_EXP_AB</f>
        <v>10</v>
      </c>
      <c r="L39" s="127" t="n">
        <v>9</v>
      </c>
      <c r="M39" s="240">
        <f>SUM(G39:L39)</f>
        <v>100</v>
      </c>
      <c r="N39" s="241">
        <f>IF((G39+H39+I39+J39+L39)=0,0,G39*(100-MAX(0,MIN(100,K39)))/(G39+H39+I39+J39+L39))/100</f>
        <v>0.37</v>
      </c>
      <c r="O39" s="241">
        <f>IF((G39+H39+I39+J39+L39)=0,0,H39*(100-MAX(0,MIN(100,K39)))/(G39+H39+I39+J39+L39))/100</f>
        <v>0.18</v>
      </c>
      <c r="P39" s="241">
        <f>IF((G39+H39+I39+J39+L39)=0,0,I39*(100-MAX(0,MIN(100,K39)))/(G39+H39+I39+J39+L39))/100</f>
        <v>0.11</v>
      </c>
      <c r="Q39" s="241">
        <f>IF((G39+H39+I39+J39+L39)=0,0,J39*(100-MAX(0,MIN(100,K39)))/(G39+H39+I39+J39+L39))/100</f>
        <v>0.15</v>
      </c>
      <c r="R39" s="241">
        <f>MAX(0,MIN(100,K39))/100</f>
        <v>0.1</v>
      </c>
      <c r="S39" s="241">
        <f>IF((G39+H39+I39+J39+L39)=0,0,L39*(100-MAX(0,MIN(100,K39)))/(G39+H39+I39+J39+L39))/100</f>
        <v>0.09</v>
      </c>
      <c r="T39" s="120" t="n"/>
      <c r="U39" s="242" t="n">
        <v>37</v>
      </c>
      <c r="V39" s="242" t="n">
        <v>18</v>
      </c>
      <c r="W39" s="242" t="n">
        <v>11</v>
      </c>
      <c r="X39" s="242" t="n">
        <v>15</v>
      </c>
      <c r="Y39" s="242" t="n">
        <v>10</v>
      </c>
      <c r="Z39" s="242" t="n">
        <v>9</v>
      </c>
    </row>
    <row r="40" ht="30" customHeight="1">
      <c r="A40" s="16" t="inlineStr">
        <is>
          <t>iFile · XBRL Consulting · Band C · Head / Manager</t>
        </is>
      </c>
      <c r="B40" s="16" t="inlineStr">
        <is>
          <t>iFile</t>
        </is>
      </c>
      <c r="C40" s="16" t="inlineStr">
        <is>
          <t>XBRL Consulting</t>
        </is>
      </c>
      <c r="D40" s="13" t="inlineStr">
        <is>
          <t>Band C · Head / Manager</t>
        </is>
      </c>
      <c r="E40" s="15" t="n">
        <v>1</v>
      </c>
      <c r="F40" s="16" t="inlineStr">
        <is>
          <t>Regulatory &amp; domain consulting</t>
        </is>
      </c>
      <c r="G40" s="127" t="n">
        <v>43</v>
      </c>
      <c r="H40" s="127" t="n">
        <v>18</v>
      </c>
      <c r="I40" s="127" t="n">
        <v>11</v>
      </c>
      <c r="J40" s="127" t="n">
        <v>15</v>
      </c>
      <c r="K40" s="127">
        <f>WM_EXP_CE</f>
        <v>5</v>
      </c>
      <c r="L40" s="127" t="n">
        <v>8</v>
      </c>
      <c r="M40" s="240">
        <f>SUM(G40:L40)</f>
        <v>100</v>
      </c>
      <c r="N40" s="241">
        <f>IF((G40+H40+I40+J40+L40)=0,0,G40*(100-MAX(0,MIN(100,K40)))/(G40+H40+I40+J40+L40))/100</f>
        <v>0.43</v>
      </c>
      <c r="O40" s="241">
        <f>IF((G40+H40+I40+J40+L40)=0,0,H40*(100-MAX(0,MIN(100,K40)))/(G40+H40+I40+J40+L40))/100</f>
        <v>0.18</v>
      </c>
      <c r="P40" s="241">
        <f>IF((G40+H40+I40+J40+L40)=0,0,I40*(100-MAX(0,MIN(100,K40)))/(G40+H40+I40+J40+L40))/100</f>
        <v>0.11</v>
      </c>
      <c r="Q40" s="241">
        <f>IF((G40+H40+I40+J40+L40)=0,0,J40*(100-MAX(0,MIN(100,K40)))/(G40+H40+I40+J40+L40))/100</f>
        <v>0.15</v>
      </c>
      <c r="R40" s="241">
        <f>MAX(0,MIN(100,K40))/100</f>
        <v>0.05</v>
      </c>
      <c r="S40" s="241">
        <f>IF((G40+H40+I40+J40+L40)=0,0,L40*(100-MAX(0,MIN(100,K40)))/(G40+H40+I40+J40+L40))/100</f>
        <v>0.08</v>
      </c>
      <c r="T40" s="120" t="n"/>
      <c r="U40" s="242" t="n">
        <v>43</v>
      </c>
      <c r="V40" s="242" t="n">
        <v>18</v>
      </c>
      <c r="W40" s="242" t="n">
        <v>11</v>
      </c>
      <c r="X40" s="242" t="n">
        <v>15</v>
      </c>
      <c r="Y40" s="242" t="n">
        <v>5</v>
      </c>
      <c r="Z40" s="242" t="n">
        <v>8</v>
      </c>
    </row>
    <row r="41" ht="15" customHeight="1"/>
    <row r="42" ht="20" customHeight="1">
      <c r="A42" s="6" t="inlineStr">
        <is>
          <t>WHAT EACH FACTOR MEANS — and when to give it more weight</t>
        </is>
      </c>
    </row>
    <row r="43" ht="15" customHeight="1">
      <c r="A43" s="12" t="inlineStr">
        <is>
          <t>Factor</t>
        </is>
      </c>
      <c r="B43" s="213" t="n"/>
      <c r="C43" s="12" t="inlineStr">
        <is>
          <t>What it measures</t>
        </is>
      </c>
      <c r="D43" s="214" t="n"/>
      <c r="E43" s="214" t="n"/>
      <c r="F43" s="214" t="n"/>
      <c r="G43" s="214" t="n"/>
      <c r="H43" s="213" t="n"/>
      <c r="I43" s="12" t="inlineStr">
        <is>
          <t>Give it more weight when…</t>
        </is>
      </c>
      <c r="J43" s="214" t="n"/>
      <c r="K43" s="214" t="n"/>
      <c r="L43" s="214" t="n"/>
      <c r="M43" s="214" t="n"/>
      <c r="N43" s="214" t="n"/>
      <c r="O43" s="214" t="n"/>
      <c r="P43" s="214" t="n"/>
      <c r="Q43" s="214" t="n"/>
      <c r="R43" s="214" t="n"/>
      <c r="S43" s="214" t="n"/>
      <c r="T43" s="213" t="n"/>
    </row>
    <row r="44" ht="15" customHeight="1">
      <c r="A44" s="13" t="inlineStr">
        <is>
          <t>Complexity &amp; Expertise</t>
        </is>
      </c>
      <c r="B44" s="213" t="n"/>
      <c r="C44" s="16" t="inlineStr">
        <is>
          <t>How hard and how specialised the work is</t>
        </is>
      </c>
      <c r="D44" s="214" t="n"/>
      <c r="E44" s="214" t="n"/>
      <c r="F44" s="214" t="n"/>
      <c r="G44" s="214" t="n"/>
      <c r="H44" s="213" t="n"/>
      <c r="I44" s="16" t="inlineStr">
        <is>
          <r>
            <rPr>
              <rFont val="Calibri"/>
              <b val="1"/>
              <sz val="10"/>
            </rPr>
            <t>The job's value is deep expertise:</t>
          </r>
          <r>
            <rPr>
              <rFont val="Calibri"/>
              <sz val="10"/>
            </rPr>
            <t xml:space="preserve"> architecture, actuarial, taxonomy design</t>
          </r>
        </is>
      </c>
      <c r="J44" s="214" t="n"/>
      <c r="K44" s="214" t="n"/>
      <c r="L44" s="214" t="n"/>
      <c r="M44" s="214" t="n"/>
      <c r="N44" s="214" t="n"/>
      <c r="O44" s="214" t="n"/>
      <c r="P44" s="214" t="n"/>
      <c r="Q44" s="214" t="n"/>
      <c r="R44" s="214" t="n"/>
      <c r="S44" s="214" t="n"/>
      <c r="T44" s="213" t="n"/>
    </row>
    <row r="45" ht="15" customHeight="1">
      <c r="A45" s="13" t="inlineStr">
        <is>
          <t>Autonomy &amp; Decision</t>
        </is>
      </c>
      <c r="B45" s="213" t="n"/>
      <c r="C45" s="16" t="inlineStr">
        <is>
          <t>What the person decides without asking</t>
        </is>
      </c>
      <c r="D45" s="214" t="n"/>
      <c r="E45" s="214" t="n"/>
      <c r="F45" s="214" t="n"/>
      <c r="G45" s="214" t="n"/>
      <c r="H45" s="213" t="n"/>
      <c r="I45" s="16" t="inlineStr">
        <is>
          <r>
            <rPr>
              <rFont val="Calibri"/>
              <b val="1"/>
              <sz val="10"/>
            </rPr>
            <t>The job is trusted to act alone:</t>
          </r>
          <r>
            <rPr>
              <rFont val="Calibri"/>
              <sz val="10"/>
            </rPr>
            <t xml:space="preserve"> product calls, deals, client decisions</t>
          </r>
        </is>
      </c>
      <c r="J45" s="214" t="n"/>
      <c r="K45" s="214" t="n"/>
      <c r="L45" s="214" t="n"/>
      <c r="M45" s="214" t="n"/>
      <c r="N45" s="214" t="n"/>
      <c r="O45" s="214" t="n"/>
      <c r="P45" s="214" t="n"/>
      <c r="Q45" s="214" t="n"/>
      <c r="R45" s="214" t="n"/>
      <c r="S45" s="214" t="n"/>
      <c r="T45" s="213" t="n"/>
    </row>
    <row r="46" ht="15" customHeight="1">
      <c r="A46" s="13" t="inlineStr">
        <is>
          <t>Accountability &amp; Impact</t>
        </is>
      </c>
      <c r="B46" s="213" t="n"/>
      <c r="C46" s="16" t="inlineStr">
        <is>
          <t>What the job answers for — its scope</t>
        </is>
      </c>
      <c r="D46" s="214" t="n"/>
      <c r="E46" s="214" t="n"/>
      <c r="F46" s="214" t="n"/>
      <c r="G46" s="214" t="n"/>
      <c r="H46" s="213" t="n"/>
      <c r="I46" s="16" t="inlineStr">
        <is>
          <t>Results, risk or quality of an area rest on this job</t>
        </is>
      </c>
      <c r="J46" s="214" t="n"/>
      <c r="K46" s="214" t="n"/>
      <c r="L46" s="214" t="n"/>
      <c r="M46" s="214" t="n"/>
      <c r="N46" s="214" t="n"/>
      <c r="O46" s="214" t="n"/>
      <c r="P46" s="214" t="n"/>
      <c r="Q46" s="214" t="n"/>
      <c r="R46" s="214" t="n"/>
      <c r="S46" s="214" t="n"/>
      <c r="T46" s="213" t="n"/>
    </row>
    <row r="47" ht="15" customHeight="1">
      <c r="A47" s="13" t="inlineStr">
        <is>
          <t>Leadership &amp; Strategy</t>
        </is>
      </c>
      <c r="B47" s="213" t="n"/>
      <c r="C47" s="16" t="inlineStr">
        <is>
          <t>Leading people or setting direction</t>
        </is>
      </c>
      <c r="D47" s="214" t="n"/>
      <c r="E47" s="214" t="n"/>
      <c r="F47" s="214" t="n"/>
      <c r="G47" s="214" t="n"/>
      <c r="H47" s="213" t="n"/>
      <c r="I47" s="16" t="inlineStr">
        <is>
          <t>The job's results come through a team or through direction it sets</t>
        </is>
      </c>
      <c r="J47" s="214" t="n"/>
      <c r="K47" s="214" t="n"/>
      <c r="L47" s="214" t="n"/>
      <c r="M47" s="214" t="n"/>
      <c r="N47" s="214" t="n"/>
      <c r="O47" s="214" t="n"/>
      <c r="P47" s="214" t="n"/>
      <c r="Q47" s="214" t="n"/>
      <c r="R47" s="214" t="n"/>
      <c r="S47" s="214" t="n"/>
      <c r="T47" s="213" t="n"/>
    </row>
    <row r="48" ht="15" customHeight="1">
      <c r="A48" s="13" t="inlineStr">
        <is>
          <t>Experience &amp; Qualification</t>
        </is>
      </c>
      <c r="B48" s="213" t="n"/>
      <c r="C48" s="16" t="inlineStr">
        <is>
          <t>Years in the field and qualifications</t>
        </is>
      </c>
      <c r="D48" s="214" t="n"/>
      <c r="E48" s="214" t="n"/>
      <c r="F48" s="214" t="n"/>
      <c r="G48" s="214" t="n"/>
      <c r="H48" s="213" t="n"/>
      <c r="I48" s="16" t="inlineStr">
        <is>
          <t>A licence or long experience is itself the requirement — kept low by design</t>
        </is>
      </c>
      <c r="J48" s="214" t="n"/>
      <c r="K48" s="214" t="n"/>
      <c r="L48" s="214" t="n"/>
      <c r="M48" s="214" t="n"/>
      <c r="N48" s="214" t="n"/>
      <c r="O48" s="214" t="n"/>
      <c r="P48" s="214" t="n"/>
      <c r="Q48" s="214" t="n"/>
      <c r="R48" s="214" t="n"/>
      <c r="S48" s="214" t="n"/>
      <c r="T48" s="213" t="n"/>
    </row>
    <row r="49" ht="15" customHeight="1">
      <c r="A49" s="13" t="inlineStr">
        <is>
          <t>Business Impact</t>
        </is>
      </c>
      <c r="B49" s="213" t="n"/>
      <c r="C49" s="16" t="inlineStr">
        <is>
          <t>The difference the job makes to revenue, clients, compliance or cost</t>
        </is>
      </c>
      <c r="D49" s="214" t="n"/>
      <c r="E49" s="214" t="n"/>
      <c r="F49" s="214" t="n"/>
      <c r="G49" s="214" t="n"/>
      <c r="H49" s="213" t="n"/>
      <c r="I49" s="16" t="inlineStr">
        <is>
          <r>
            <rPr>
              <rFont val="Calibri"/>
              <b val="1"/>
              <sz val="10"/>
            </rPr>
            <t>Results are visible in business numbers:</t>
          </r>
          <r>
            <rPr>
              <rFont val="Calibri"/>
              <sz val="10"/>
            </rPr>
            <t xml:space="preserve"> sales, client retention, filings, savings</t>
          </r>
        </is>
      </c>
      <c r="J49" s="214" t="n"/>
      <c r="K49" s="214" t="n"/>
      <c r="L49" s="214" t="n"/>
      <c r="M49" s="214" t="n"/>
      <c r="N49" s="214" t="n"/>
      <c r="O49" s="214" t="n"/>
      <c r="P49" s="214" t="n"/>
      <c r="Q49" s="214" t="n"/>
      <c r="R49" s="214" t="n"/>
      <c r="S49" s="214" t="n"/>
      <c r="T49" s="213" t="n"/>
    </row>
    <row r="50" ht="15" customHeight="1"/>
    <row r="51" ht="15" customHeight="1">
      <c r="A51" s="11" t="inlineStr">
        <is>
          <r>
            <rPr>
              <rFont val="Calibri"/>
              <b val="1"/>
              <i val="1"/>
              <color rgb="00595959"/>
              <sz val="10"/>
            </rPr>
            <t>Leadership weights:</t>
          </r>
          <r>
            <rPr>
              <rFont val="Calibri"/>
              <i val="1"/>
              <color rgb="00595959"/>
              <sz val="10"/>
            </rPr>
            <t xml:space="preserve"> Sources: S05, S46, S47 Hay managerial know-how by level · S04 Mercer IPE communication · S09 McKinsey spans of control. The 0 / 5 / 10 / 15 / 20% steps by role group are an IRIS design rule.</t>
          </r>
        </is>
      </c>
    </row>
    <row r="52" ht="15" customHeight="1">
      <c r="A52" s="11" t="inlineStr">
        <is>
          <r>
            <rPr>
              <rFont val="Calibri"/>
              <b val="1"/>
              <i val="1"/>
              <color rgb="00595959"/>
              <sz val="10"/>
            </rPr>
            <t>Business Impact:</t>
          </r>
          <r>
            <rPr>
              <rFont val="Calibri"/>
              <i val="1"/>
              <color rgb="00595959"/>
              <sz val="10"/>
            </rPr>
            <t xml:space="preserve"> Sources: S05 Hay accountability, nature of impact · S04 Mercer IPE impact · S07 WTW GGS nature and area of impact · S53–S57 public plans' financial or consequences factor, 7–10% of points.</t>
          </r>
        </is>
      </c>
    </row>
    <row r="53" ht="15" customHeight="1">
      <c r="A53" s="11" t="inlineStr">
        <is>
          <r>
            <rPr>
              <rFont val="Calibri"/>
              <b val="1"/>
              <i val="1"/>
              <color rgb="00595959"/>
              <sz val="10"/>
            </rPr>
            <t>Type-of-work shift:</t>
          </r>
          <r>
            <rPr>
              <rFont val="Calibri"/>
              <i val="1"/>
              <color rgb="00595959"/>
              <sz val="10"/>
            </rPr>
            <t xml:space="preserve"> Basis: S06 Hay short profile — A-type delivery jobs weight accountability, P-type thinking jobs weight problem solving, L-type are balanced. The ±5 size is an IRIS design rule, kept small so the market defaults stay in control.</t>
          </r>
        </is>
      </c>
    </row>
    <row r="54" ht="20" customHeight="1">
      <c r="A54" s="6" t="inlineStr">
        <is>
          <t>WHAT A WEIGHT MEANS</t>
        </is>
      </c>
    </row>
    <row r="55" ht="15" customHeight="1">
      <c r="A55" s="12" t="inlineStr">
        <is>
          <t>Weight</t>
        </is>
      </c>
      <c r="B55" s="213" t="n"/>
      <c r="C55" s="12" t="inlineStr">
        <is>
          <t>What it means for the score</t>
        </is>
      </c>
      <c r="D55" s="214" t="n"/>
      <c r="E55" s="214" t="n"/>
      <c r="F55" s="214" t="n"/>
      <c r="G55" s="214" t="n"/>
      <c r="H55" s="214" t="n"/>
      <c r="I55" s="214" t="n"/>
      <c r="J55" s="214" t="n"/>
      <c r="K55" s="214" t="n"/>
      <c r="L55" s="214" t="n"/>
      <c r="M55" s="214" t="n"/>
      <c r="N55" s="214" t="n"/>
      <c r="O55" s="214" t="n"/>
      <c r="P55" s="214" t="n"/>
      <c r="Q55" s="214" t="n"/>
      <c r="R55" s="214" t="n"/>
      <c r="S55" s="214" t="n"/>
      <c r="T55" s="213" t="n"/>
    </row>
    <row r="56" ht="15" customHeight="1">
      <c r="A56" s="13" t="inlineStr">
        <is>
          <t>0%</t>
        </is>
      </c>
      <c r="B56" s="213" t="n"/>
      <c r="C56" s="16" t="inlineStr">
        <is>
          <t>Ignored for this role group — the rating does not count at all</t>
        </is>
      </c>
      <c r="D56" s="214" t="n"/>
      <c r="E56" s="214" t="n"/>
      <c r="F56" s="214" t="n"/>
      <c r="G56" s="214" t="n"/>
      <c r="H56" s="214" t="n"/>
      <c r="I56" s="214" t="n"/>
      <c r="J56" s="214" t="n"/>
      <c r="K56" s="214" t="n"/>
      <c r="L56" s="214" t="n"/>
      <c r="M56" s="214" t="n"/>
      <c r="N56" s="214" t="n"/>
      <c r="O56" s="214" t="n"/>
      <c r="P56" s="214" t="n"/>
      <c r="Q56" s="214" t="n"/>
      <c r="R56" s="214" t="n"/>
      <c r="S56" s="214" t="n"/>
      <c r="T56" s="213" t="n"/>
    </row>
    <row r="57" ht="15" customHeight="1">
      <c r="A57" s="13" t="inlineStr">
        <is>
          <t>5%</t>
        </is>
      </c>
      <c r="B57" s="213" t="n"/>
      <c r="C57" s="16" t="inlineStr">
        <is>
          <t>Minor — a tie-breaker; a 1-point change in the rating moves the score by 0.05</t>
        </is>
      </c>
      <c r="D57" s="214" t="n"/>
      <c r="E57" s="214" t="n"/>
      <c r="F57" s="214" t="n"/>
      <c r="G57" s="214" t="n"/>
      <c r="H57" s="214" t="n"/>
      <c r="I57" s="214" t="n"/>
      <c r="J57" s="214" t="n"/>
      <c r="K57" s="214" t="n"/>
      <c r="L57" s="214" t="n"/>
      <c r="M57" s="214" t="n"/>
      <c r="N57" s="214" t="n"/>
      <c r="O57" s="214" t="n"/>
      <c r="P57" s="214" t="n"/>
      <c r="Q57" s="214" t="n"/>
      <c r="R57" s="214" t="n"/>
      <c r="S57" s="214" t="n"/>
      <c r="T57" s="213" t="n"/>
    </row>
    <row r="58" ht="15" customHeight="1">
      <c r="A58" s="13" t="inlineStr">
        <is>
          <t>10%</t>
        </is>
      </c>
      <c r="B58" s="213" t="n"/>
      <c r="C58" s="16" t="inlineStr">
        <is>
          <t>Counts a little — a 1-point change moves the score by 0.10</t>
        </is>
      </c>
      <c r="D58" s="214" t="n"/>
      <c r="E58" s="214" t="n"/>
      <c r="F58" s="214" t="n"/>
      <c r="G58" s="214" t="n"/>
      <c r="H58" s="214" t="n"/>
      <c r="I58" s="214" t="n"/>
      <c r="J58" s="214" t="n"/>
      <c r="K58" s="214" t="n"/>
      <c r="L58" s="214" t="n"/>
      <c r="M58" s="214" t="n"/>
      <c r="N58" s="214" t="n"/>
      <c r="O58" s="214" t="n"/>
      <c r="P58" s="214" t="n"/>
      <c r="Q58" s="214" t="n"/>
      <c r="R58" s="214" t="n"/>
      <c r="S58" s="214" t="n"/>
      <c r="T58" s="213" t="n"/>
    </row>
    <row r="59" ht="15" customHeight="1">
      <c r="A59" s="13" t="inlineStr">
        <is>
          <t>15–20%</t>
        </is>
      </c>
      <c r="B59" s="213" t="n"/>
      <c r="C59" s="16" t="inlineStr">
        <is>
          <t>Important — one of the main things this role is judged on</t>
        </is>
      </c>
      <c r="D59" s="214" t="n"/>
      <c r="E59" s="214" t="n"/>
      <c r="F59" s="214" t="n"/>
      <c r="G59" s="214" t="n"/>
      <c r="H59" s="214" t="n"/>
      <c r="I59" s="214" t="n"/>
      <c r="J59" s="214" t="n"/>
      <c r="K59" s="214" t="n"/>
      <c r="L59" s="214" t="n"/>
      <c r="M59" s="214" t="n"/>
      <c r="N59" s="214" t="n"/>
      <c r="O59" s="214" t="n"/>
      <c r="P59" s="214" t="n"/>
      <c r="Q59" s="214" t="n"/>
      <c r="R59" s="214" t="n"/>
      <c r="S59" s="214" t="n"/>
      <c r="T59" s="213" t="n"/>
    </row>
    <row r="60" ht="15" customHeight="1">
      <c r="A60" s="13" t="inlineStr">
        <is>
          <t>25–30%</t>
        </is>
      </c>
      <c r="B60" s="213" t="n"/>
      <c r="C60" s="16" t="inlineStr">
        <is>
          <t>Leading factor — this is what the role is mostly about</t>
        </is>
      </c>
      <c r="D60" s="214" t="n"/>
      <c r="E60" s="214" t="n"/>
      <c r="F60" s="214" t="n"/>
      <c r="G60" s="214" t="n"/>
      <c r="H60" s="214" t="n"/>
      <c r="I60" s="214" t="n"/>
      <c r="J60" s="214" t="n"/>
      <c r="K60" s="214" t="n"/>
      <c r="L60" s="214" t="n"/>
      <c r="M60" s="214" t="n"/>
      <c r="N60" s="214" t="n"/>
      <c r="O60" s="214" t="n"/>
      <c r="P60" s="214" t="n"/>
      <c r="Q60" s="214" t="n"/>
      <c r="R60" s="214" t="n"/>
      <c r="S60" s="214" t="n"/>
      <c r="T60" s="213" t="n"/>
    </row>
    <row r="61" ht="15" customHeight="1">
      <c r="A61" s="13" t="inlineStr">
        <is>
          <t>35%+</t>
        </is>
      </c>
      <c r="B61" s="213" t="n"/>
      <c r="C61" s="16" t="inlineStr">
        <is>
          <t>Dominant — use rarely; one factor then decides most of the score</t>
        </is>
      </c>
      <c r="D61" s="214" t="n"/>
      <c r="E61" s="214" t="n"/>
      <c r="F61" s="214" t="n"/>
      <c r="G61" s="214" t="n"/>
      <c r="H61" s="214" t="n"/>
      <c r="I61" s="214" t="n"/>
      <c r="J61" s="214" t="n"/>
      <c r="K61" s="214" t="n"/>
      <c r="L61" s="214" t="n"/>
      <c r="M61" s="214" t="n"/>
      <c r="N61" s="214" t="n"/>
      <c r="O61" s="214" t="n"/>
      <c r="P61" s="214" t="n"/>
      <c r="Q61" s="214" t="n"/>
      <c r="R61" s="214" t="n"/>
      <c r="S61" s="214" t="n"/>
      <c r="T61" s="213" t="n"/>
    </row>
    <row r="62" ht="15" customHeight="1"/>
    <row r="63" ht="28" customHeight="1">
      <c r="A63" s="211" t="inlineStr">
        <is>
          <r>
            <rPr>
              <rFont val="Calibri"/>
              <b val="1"/>
              <sz val="10"/>
            </rPr>
            <t>How a weight works:</t>
          </r>
          <r>
            <rPr>
              <rFont val="Calibri"/>
              <sz val="10"/>
            </rPr>
            <t xml:space="preserve">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r>
        </is>
      </c>
    </row>
    <row r="64" ht="20" customHeight="1">
      <c r="A64" s="6" t="inlineStr">
        <is>
          <t>RULES OF THUMB</t>
        </is>
      </c>
    </row>
    <row r="65" ht="15" customHeight="1">
      <c r="A65" s="211" t="inlineStr">
        <is>
          <t>• Start from the default row and change it in steps of 5%; small changes are safer than big ones.</t>
        </is>
      </c>
    </row>
    <row r="66" ht="15" customHeight="1">
      <c r="A66" s="211" t="inlineStr">
        <is>
          <t>• Keep each row's six weights adding up to about 100%. If they don't, the sheet scales the five non-Experience weights so they do — the 'Used' columns show the real weights.</t>
        </is>
      </c>
    </row>
    <row r="67" ht="15" customHeight="1">
      <c r="A67" s="211" t="inlineStr">
        <is>
          <t>• Experience &amp; Qualification is set once for everyone in the Settings block above · Bands A–B and Bands C–E. Change it there, not row by row; a number typed in a row's Experience cell overrides the setting for that row.</t>
        </is>
      </c>
    </row>
    <row r="68" ht="15" customHeight="1">
      <c r="A68" s="211" t="inlineStr">
        <is>
          <t>• Leaders of the same role group in different departments should differ only for a real reason · for example, sales roles count Business Impact more. Note the reason in the last column.</t>
        </is>
      </c>
    </row>
    <row r="69" ht="15" customHeight="1">
      <c r="A69" s="211" t="inlineStr">
        <is>
          <t>• Your edits change points, the score and 'Level the score indicates' on sheet 2 at once. The final level — with the fair-play checks — is confirmed when HR imports your edits and re-runs the model.</t>
        </is>
      </c>
    </row>
    <row r="70" ht="20" customHeight="1">
      <c r="A70" s="6" t="inlineStr">
        <is>
          <t>WHERE THE DEFAULT WEIGHTS COME FROM</t>
        </is>
      </c>
    </row>
    <row r="71" ht="28" customHeight="1">
      <c r="A71" s="11"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72" ht="15" customHeight="1">
      <c r="A72" s="12" t="inlineStr">
        <is>
          <t>Factor</t>
        </is>
      </c>
      <c r="B72" s="214" t="n"/>
      <c r="C72" s="214" t="n"/>
      <c r="D72" s="214" t="n"/>
      <c r="E72" s="214" t="n"/>
      <c r="F72" s="213" t="n"/>
      <c r="G72" s="12" t="inlineStr">
        <is>
          <t>This file — average of its scored roles</t>
        </is>
      </c>
      <c r="H72" s="214" t="n"/>
      <c r="I72" s="214" t="n"/>
      <c r="J72" s="213" t="n"/>
      <c r="K72" s="12" t="inlineStr">
        <is>
          <t>Published plans — average</t>
        </is>
      </c>
      <c r="L72" s="214" t="n"/>
      <c r="M72" s="214" t="n"/>
      <c r="N72" s="213" t="n"/>
      <c r="O72" s="12" t="inlineStr">
        <is>
          <t>Published plans — range</t>
        </is>
      </c>
      <c r="P72" s="214" t="n"/>
      <c r="Q72" s="214" t="n"/>
      <c r="R72" s="214" t="n"/>
      <c r="S72" s="214" t="n"/>
      <c r="T72" s="213" t="n"/>
    </row>
    <row r="73" ht="15" customHeight="1">
      <c r="A73" s="13" t="inlineStr">
        <is>
          <t>Complexity &amp; Expertise</t>
        </is>
      </c>
      <c r="B73" s="214" t="n"/>
      <c r="C73" s="214" t="n"/>
      <c r="D73" s="214" t="n"/>
      <c r="E73" s="214" t="n"/>
      <c r="F73" s="213" t="n"/>
      <c r="G73" s="16" t="inlineStr">
        <is>
          <t>57.8%</t>
        </is>
      </c>
      <c r="H73" s="214" t="n"/>
      <c r="I73" s="214" t="n"/>
      <c r="J73" s="213" t="n"/>
      <c r="K73" s="16" t="inlineStr">
        <is>
          <t>42.8%</t>
        </is>
      </c>
      <c r="L73" s="214" t="n"/>
      <c r="M73" s="214" t="n"/>
      <c r="N73" s="213" t="n"/>
      <c r="O73" s="16" t="inlineStr">
        <is>
          <t>38–52%</t>
        </is>
      </c>
      <c r="P73" s="214" t="n"/>
      <c r="Q73" s="214" t="n"/>
      <c r="R73" s="214" t="n"/>
      <c r="S73" s="214" t="n"/>
      <c r="T73" s="213" t="n"/>
    </row>
    <row r="74" ht="15" customHeight="1">
      <c r="A74" s="13" t="inlineStr">
        <is>
          <t>Autonomy &amp; Decision</t>
        </is>
      </c>
      <c r="B74" s="214" t="n"/>
      <c r="C74" s="214" t="n"/>
      <c r="D74" s="214" t="n"/>
      <c r="E74" s="214" t="n"/>
      <c r="F74" s="213" t="n"/>
      <c r="G74" s="16" t="inlineStr">
        <is>
          <t>16.7%</t>
        </is>
      </c>
      <c r="H74" s="214" t="n"/>
      <c r="I74" s="214" t="n"/>
      <c r="J74" s="213" t="n"/>
      <c r="K74" s="16" t="inlineStr">
        <is>
          <t>14.9%</t>
        </is>
      </c>
      <c r="L74" s="214" t="n"/>
      <c r="M74" s="214" t="n"/>
      <c r="N74" s="213" t="n"/>
      <c r="O74" s="16" t="inlineStr">
        <is>
          <t>7–30%</t>
        </is>
      </c>
      <c r="P74" s="214" t="n"/>
      <c r="Q74" s="214" t="n"/>
      <c r="R74" s="214" t="n"/>
      <c r="S74" s="214" t="n"/>
      <c r="T74" s="213" t="n"/>
    </row>
    <row r="75" ht="15" customHeight="1">
      <c r="A75" s="13" t="inlineStr">
        <is>
          <t>Accountability &amp; Impact</t>
        </is>
      </c>
      <c r="B75" s="214" t="n"/>
      <c r="C75" s="214" t="n"/>
      <c r="D75" s="214" t="n"/>
      <c r="E75" s="214" t="n"/>
      <c r="F75" s="213" t="n"/>
      <c r="G75" s="16" t="inlineStr">
        <is>
          <t>5.6%</t>
        </is>
      </c>
      <c r="H75" s="214" t="n"/>
      <c r="I75" s="214" t="n"/>
      <c r="J75" s="213" t="n"/>
      <c r="K75" s="16" t="inlineStr">
        <is>
          <t>15.1%</t>
        </is>
      </c>
      <c r="L75" s="214" t="n"/>
      <c r="M75" s="214" t="n"/>
      <c r="N75" s="213" t="n"/>
      <c r="O75" s="16" t="inlineStr">
        <is>
          <t>6–20%</t>
        </is>
      </c>
      <c r="P75" s="214" t="n"/>
      <c r="Q75" s="214" t="n"/>
      <c r="R75" s="214" t="n"/>
      <c r="S75" s="214" t="n"/>
      <c r="T75" s="213" t="n"/>
    </row>
    <row r="76" ht="15" customHeight="1">
      <c r="A76" s="13" t="inlineStr">
        <is>
          <t>Leadership &amp; Strategy</t>
        </is>
      </c>
      <c r="B76" s="214" t="n"/>
      <c r="C76" s="214" t="n"/>
      <c r="D76" s="214" t="n"/>
      <c r="E76" s="214" t="n"/>
      <c r="F76" s="213" t="n"/>
      <c r="G76" s="16" t="inlineStr">
        <is>
          <t>2.9%</t>
        </is>
      </c>
      <c r="H76" s="214" t="n"/>
      <c r="I76" s="214" t="n"/>
      <c r="J76" s="213" t="n"/>
      <c r="K76" s="16" t="inlineStr">
        <is>
          <t>20.6%</t>
        </is>
      </c>
      <c r="L76" s="214" t="n"/>
      <c r="M76" s="214" t="n"/>
      <c r="N76" s="213" t="n"/>
      <c r="O76" s="16" t="inlineStr">
        <is>
          <t>8–30%</t>
        </is>
      </c>
      <c r="P76" s="214" t="n"/>
      <c r="Q76" s="214" t="n"/>
      <c r="R76" s="214" t="n"/>
      <c r="S76" s="214" t="n"/>
      <c r="T76" s="213" t="n"/>
    </row>
    <row r="77" ht="15" customHeight="1">
      <c r="A77" s="13" t="inlineStr">
        <is>
          <t>Business Impact</t>
        </is>
      </c>
      <c r="B77" s="214" t="n"/>
      <c r="C77" s="214" t="n"/>
      <c r="D77" s="214" t="n"/>
      <c r="E77" s="214" t="n"/>
      <c r="F77" s="213" t="n"/>
      <c r="G77" s="16" t="inlineStr">
        <is>
          <t>7.1%</t>
        </is>
      </c>
      <c r="H77" s="214" t="n"/>
      <c r="I77" s="214" t="n"/>
      <c r="J77" s="213" t="n"/>
      <c r="K77" s="16" t="inlineStr">
        <is>
          <t>6.7%</t>
        </is>
      </c>
      <c r="L77" s="214" t="n"/>
      <c r="M77" s="214" t="n"/>
      <c r="N77" s="213" t="n"/>
      <c r="O77" s="16" t="inlineStr">
        <is>
          <t>0–10%</t>
        </is>
      </c>
      <c r="P77" s="214" t="n"/>
      <c r="Q77" s="214" t="n"/>
      <c r="R77" s="214" t="n"/>
      <c r="S77" s="214" t="n"/>
      <c r="T77" s="213" t="n"/>
    </row>
    <row r="78" ht="15" customHeight="1">
      <c r="A78" s="13" t="inlineStr">
        <is>
          <t>Experience &amp; Qualification</t>
        </is>
      </c>
      <c r="B78" s="214" t="n"/>
      <c r="C78" s="214" t="n"/>
      <c r="D78" s="214" t="n"/>
      <c r="E78" s="214" t="n"/>
      <c r="F78" s="213" t="n"/>
      <c r="G78" s="16" t="inlineStr">
        <is>
          <t>9.8%</t>
        </is>
      </c>
      <c r="H78" s="214" t="n"/>
      <c r="I78" s="214" t="n"/>
      <c r="J78" s="213" t="n"/>
      <c r="K78" s="16" t="inlineStr">
        <is>
          <t>not scored separately</t>
        </is>
      </c>
      <c r="L78" s="214" t="n"/>
      <c r="M78" s="214" t="n"/>
      <c r="N78" s="213" t="n"/>
      <c r="O78" s="16" t="inlineStr">
        <is>
          <t>Hay, Mercer IPE and WTW fold experience into knowledge</t>
        </is>
      </c>
      <c r="P78" s="214" t="n"/>
      <c r="Q78" s="214" t="n"/>
      <c r="R78" s="214" t="n"/>
      <c r="S78" s="214" t="n"/>
      <c r="T78" s="213" t="n"/>
    </row>
    <row r="79" ht="15" customHeight="1"/>
    <row r="80" ht="20" customHeight="1">
      <c r="A80" s="6" t="inlineStr">
        <is>
          <t>WHAT A RATING MEANS — the same 1-to-12 scale for every factor, every department, every band</t>
        </is>
      </c>
    </row>
    <row r="81" ht="15" customHeight="1">
      <c r="A81" s="11" t="inlineStr">
        <is>
          <t>A rating is the floor of the ladder that this side of the job looks like: 4 = B1-level, 8 = C2-level. Managers can change a person's Business Impact rating on sheet 2 · yellow; the other ratings are set from the evidence and changed through validation.</t>
        </is>
      </c>
    </row>
    <row r="82" ht="15" customHeight="1">
      <c r="A82" s="12" t="inlineStr">
        <is>
          <t>Rating · level</t>
        </is>
      </c>
      <c r="B82" s="213" t="n"/>
      <c r="C82" s="12" t="inlineStr">
        <is>
          <t>Complexity</t>
        </is>
      </c>
      <c r="D82" s="214" t="n"/>
      <c r="E82" s="213" t="n"/>
      <c r="F82" s="12" t="inlineStr">
        <is>
          <t>Autonomy</t>
        </is>
      </c>
      <c r="G82" s="214" t="n"/>
      <c r="H82" s="213" t="n"/>
      <c r="I82" s="12" t="inlineStr">
        <is>
          <t>Accountability</t>
        </is>
      </c>
      <c r="J82" s="214" t="n"/>
      <c r="K82" s="213" t="n"/>
      <c r="L82" s="12" t="inlineStr">
        <is>
          <t>Leadership</t>
        </is>
      </c>
      <c r="M82" s="214" t="n"/>
      <c r="N82" s="213" t="n"/>
      <c r="O82" s="12" t="inlineStr">
        <is>
          <t>Experience</t>
        </is>
      </c>
      <c r="P82" s="214" t="n"/>
      <c r="Q82" s="213" t="n"/>
      <c r="R82" s="12" t="inlineStr">
        <is>
          <t>Business impact</t>
        </is>
      </c>
      <c r="S82" s="214" t="n"/>
      <c r="T82" s="213" t="n"/>
    </row>
    <row r="83" ht="28" customHeight="1">
      <c r="A83" s="13" t="inlineStr">
        <is>
          <t>12 · E2</t>
        </is>
      </c>
      <c r="B83" s="213" t="n"/>
      <c r="C83" s="16" t="inlineStr">
        <is>
          <t>Enterprise-wide uncertainty, transformation and external forces</t>
        </is>
      </c>
      <c r="D83" s="214" t="n"/>
      <c r="E83" s="213" t="n"/>
      <c r="F83" s="16" t="inlineStr">
        <is>
          <t>Accountable to the board</t>
        </is>
      </c>
      <c r="G83" s="214" t="n"/>
      <c r="H83" s="213" t="n"/>
      <c r="I83" s="16" t="inlineStr">
        <is>
          <t>Enterprise results, risk, culture and long-term viability</t>
        </is>
      </c>
      <c r="J83" s="214" t="n"/>
      <c r="K83" s="213" t="n"/>
      <c r="L83" s="16" t="inlineStr">
        <is>
          <t>Sets enterprise strategy; leads the executive team</t>
        </is>
      </c>
      <c r="M83" s="214" t="n"/>
      <c r="N83" s="213" t="n"/>
      <c r="O83" s="16" t="inlineStr">
        <is>
          <t>About 28 yrs</t>
        </is>
      </c>
      <c r="P83" s="214" t="n"/>
      <c r="Q83" s="213" t="n"/>
      <c r="R83" s="16" t="inlineStr">
        <is>
          <t>Answers for the whole company's results and long-term value</t>
        </is>
      </c>
      <c r="S83" s="214" t="n"/>
      <c r="T83" s="213" t="n"/>
    </row>
    <row r="84" ht="28" customHeight="1">
      <c r="A84" s="13" t="inlineStr">
        <is>
          <t>11 · E1</t>
        </is>
      </c>
      <c r="B84" s="213" t="n"/>
      <c r="C84" s="16" t="inlineStr">
        <is>
          <t>Enterprise-level functional strategy</t>
        </is>
      </c>
      <c r="D84" s="214" t="n"/>
      <c r="E84" s="213" t="n"/>
      <c r="F84" s="16" t="inlineStr">
        <is>
          <t>Sets enterprise priorities for the function</t>
        </is>
      </c>
      <c r="G84" s="214" t="n"/>
      <c r="H84" s="213" t="n"/>
      <c r="I84" s="16" t="inlineStr">
        <is>
          <t>Enterprise-wide functional results</t>
        </is>
      </c>
      <c r="J84" s="214" t="n"/>
      <c r="K84" s="213" t="n"/>
      <c r="L84" s="16" t="inlineStr">
        <is>
          <t>Shapes enterprise strategy</t>
        </is>
      </c>
      <c r="M84" s="214" t="n"/>
      <c r="N84" s="213" t="n"/>
      <c r="O84" s="16" t="inlineStr">
        <is>
          <t>About 24 yrs</t>
        </is>
      </c>
      <c r="P84" s="214" t="n"/>
      <c r="Q84" s="213" t="n"/>
      <c r="R84" s="16" t="inlineStr">
        <is>
          <t>Shapes company-wide results through a function</t>
        </is>
      </c>
      <c r="S84" s="214" t="n"/>
      <c r="T84" s="213" t="n"/>
    </row>
    <row r="85" ht="28" customHeight="1">
      <c r="A85" s="13" t="inlineStr">
        <is>
          <t>10 · D2</t>
        </is>
      </c>
      <c r="B85" s="213" t="n"/>
      <c r="C85" s="16" t="inlineStr">
        <is>
          <t>Portfolio-level strategic, financial and regulatory trade-offs</t>
        </is>
      </c>
      <c r="D85" s="214" t="n"/>
      <c r="E85" s="213" t="n"/>
      <c r="F85" s="16" t="inlineStr">
        <is>
          <t>Sets direction across business lines</t>
        </is>
      </c>
      <c r="G85" s="214" t="n"/>
      <c r="H85" s="213" t="n"/>
      <c r="I85" s="16" t="inlineStr">
        <is>
          <t>Multi-business results</t>
        </is>
      </c>
      <c r="J85" s="214" t="n"/>
      <c r="K85" s="213" t="n"/>
      <c r="L85" s="16" t="inlineStr">
        <is>
          <t>Builds the leadership team across businesses</t>
        </is>
      </c>
      <c r="M85" s="214" t="n"/>
      <c r="N85" s="213" t="n"/>
      <c r="O85" s="16" t="inlineStr">
        <is>
          <t>About 21 yrs</t>
        </is>
      </c>
      <c r="P85" s="214" t="n"/>
      <c r="Q85" s="213" t="n"/>
      <c r="R85" s="16" t="inlineStr">
        <is>
          <t>Owns the results of several business lines</t>
        </is>
      </c>
      <c r="S85" s="214" t="n"/>
      <c r="T85" s="213" t="n"/>
    </row>
    <row r="86" ht="28" customHeight="1">
      <c r="A86" s="13" t="inlineStr">
        <is>
          <t>9 · D1</t>
        </is>
      </c>
      <c r="B86" s="213" t="n"/>
      <c r="C86" s="16" t="inlineStr">
        <is>
          <t>Competing strategic, financial and regulatory priorities</t>
        </is>
      </c>
      <c r="D86" s="214" t="n"/>
      <c r="E86" s="213" t="n"/>
      <c r="F86" s="16" t="inlineStr">
        <is>
          <t>Sets business-line direction, pricing and investment</t>
        </is>
      </c>
      <c r="G86" s="214" t="n"/>
      <c r="H86" s="213" t="n"/>
      <c r="I86" s="16" t="inlineStr">
        <is>
          <t>Business-line P&amp;L and market position</t>
        </is>
      </c>
      <c r="J86" s="214" t="n"/>
      <c r="K86" s="213" t="n"/>
      <c r="L86" s="16" t="inlineStr">
        <is>
          <t>Defines business strategy; builds the leadership bench</t>
        </is>
      </c>
      <c r="M86" s="214" t="n"/>
      <c r="N86" s="213" t="n"/>
      <c r="O86" s="16" t="inlineStr">
        <is>
          <t>About 17.5 yrs</t>
        </is>
      </c>
      <c r="P86" s="214" t="n"/>
      <c r="Q86" s="213" t="n"/>
      <c r="R86" s="16" t="inlineStr">
        <is>
          <t>Owns a business line's P&amp;L and growth, or a company-wide function</t>
        </is>
      </c>
      <c r="S86" s="214" t="n"/>
      <c r="T86" s="213" t="n"/>
    </row>
    <row r="87" ht="41" customHeight="1">
      <c r="A87" s="13" t="inlineStr">
        <is>
          <t>8.5 · C+</t>
        </is>
      </c>
      <c r="B87" s="213" t="n"/>
      <c r="C87" s="16" t="inlineStr">
        <is>
          <t>Function-wide and cross-product problems; personally handles the most critical client or technical work</t>
        </is>
      </c>
      <c r="D87" s="214" t="n"/>
      <c r="E87" s="213" t="n"/>
      <c r="F87" s="16" t="inlineStr">
        <is>
          <t>Sets direction for the function; business-line trade-offs go to the Business Head</t>
        </is>
      </c>
      <c r="G87" s="214" t="n"/>
      <c r="H87" s="213" t="n"/>
      <c r="I87" s="16" t="inlineStr">
        <is>
          <t>Function results, budget and key-client outcomes; carries own book or principal delivery</t>
        </is>
      </c>
      <c r="J87" s="214" t="n"/>
      <c r="K87" s="213" t="n"/>
      <c r="L87" s="16" t="inlineStr">
        <is>
          <t>Leads managers and leads and 10+ people in the function while staying hands-on</t>
        </is>
      </c>
      <c r="M87" s="214" t="n"/>
      <c r="N87" s="213" t="n"/>
      <c r="O87" s="16" t="inlineStr">
        <is>
          <t>About 16 yrs</t>
        </is>
      </c>
      <c r="P87" s="214" t="n"/>
      <c r="Q87" s="213" t="n"/>
      <c r="R87" s="16" t="inlineStr">
        <is>
          <t>Drives a function's results and personally wins or delivers key work</t>
        </is>
      </c>
      <c r="S87" s="214" t="n"/>
      <c r="T87" s="213" t="n"/>
    </row>
    <row r="88" ht="28" customHeight="1">
      <c r="A88" s="13" t="inlineStr">
        <is>
          <t>8 · C2</t>
        </is>
      </c>
      <c r="B88" s="213" t="n"/>
      <c r="C88" s="16" t="inlineStr">
        <is>
          <t>Function-wide or company-wide problems; creates methods and standards</t>
        </is>
      </c>
      <c r="D88" s="214" t="n"/>
      <c r="E88" s="213" t="n"/>
      <c r="F88" s="16" t="inlineStr">
        <is>
          <t>Sets direction for a function</t>
        </is>
      </c>
      <c r="G88" s="214" t="n"/>
      <c r="H88" s="213" t="n"/>
      <c r="I88" s="16" t="inlineStr">
        <is>
          <t>Function results, budget and risk</t>
        </is>
      </c>
      <c r="J88" s="214" t="n"/>
      <c r="K88" s="213" t="n"/>
      <c r="L88" s="16" t="inlineStr">
        <is>
          <t>Leads a function; shapes functional strategy</t>
        </is>
      </c>
      <c r="M88" s="214" t="n"/>
      <c r="N88" s="213" t="n"/>
      <c r="O88" s="16" t="inlineStr">
        <is>
          <t>About 14.5 yrs</t>
        </is>
      </c>
      <c r="P88" s="214" t="n"/>
      <c r="Q88" s="213" t="n"/>
      <c r="R88" s="16" t="inlineStr">
        <is>
          <t>Drives a function's or department's results and costs</t>
        </is>
      </c>
      <c r="S88" s="214" t="n"/>
      <c r="T88" s="213" t="n"/>
    </row>
    <row r="89" ht="28" customHeight="1">
      <c r="A89" s="13" t="inlineStr">
        <is>
          <t>7 · C1</t>
        </is>
      </c>
      <c r="B89" s="213" t="n"/>
      <c r="C89" s="16" t="inlineStr">
        <is>
          <t>Ambiguous, cross-product problems</t>
        </is>
      </c>
      <c r="D89" s="214" t="n"/>
      <c r="E89" s="213" t="n"/>
      <c r="F89" s="16" t="inlineStr">
        <is>
          <t>Sets direction for a sub-function or domain</t>
        </is>
      </c>
      <c r="G89" s="214" t="n"/>
      <c r="H89" s="213" t="n"/>
      <c r="I89" s="16" t="inlineStr">
        <is>
          <t>Sub-function results or domain quality across products</t>
        </is>
      </c>
      <c r="J89" s="214" t="n"/>
      <c r="K89" s="213" t="n"/>
      <c r="L89" s="16" t="inlineStr">
        <is>
          <t>Leads managers or a community of practice</t>
        </is>
      </c>
      <c r="M89" s="214" t="n"/>
      <c r="N89" s="213" t="n"/>
      <c r="O89" s="16" t="inlineStr">
        <is>
          <t>About 12 yrs</t>
        </is>
      </c>
      <c r="P89" s="214" t="n"/>
      <c r="Q89" s="213" t="n"/>
      <c r="R89" s="16" t="inlineStr">
        <is>
          <t>Changes results across a sub-function or across products</t>
        </is>
      </c>
      <c r="S89" s="214" t="n"/>
      <c r="T89" s="213" t="n"/>
    </row>
    <row r="90" ht="54" customHeight="1">
      <c r="A90" s="13" t="inlineStr">
        <is>
          <t>6.5 · B+</t>
        </is>
      </c>
      <c r="B90" s="213" t="n"/>
      <c r="C90" s="16" t="inlineStr">
        <is>
          <t>Principal-level problems in own domain; sets technical or quality standards and still builds</t>
        </is>
      </c>
      <c r="D90" s="214" t="n"/>
      <c r="E90" s="213" t="n"/>
      <c r="F90" s="16" t="inlineStr">
        <is>
          <t>Decides approach and priorities for the practice; escalates only cross-function trade-offs</t>
        </is>
      </c>
      <c r="G90" s="214" t="n"/>
      <c r="H90" s="213" t="n"/>
      <c r="I90" s="16" t="inlineStr">
        <is>
          <t>Practice outcomes plus own deliverables; quality and delivery of the team</t>
        </is>
      </c>
      <c r="J90" s="214" t="n"/>
      <c r="K90" s="213" t="n"/>
      <c r="L90" s="16" t="inlineStr">
        <is>
          <t>Leads 3–6 people · or a pod while remaining a hands-on expert; coaches, allocates, reviews</t>
        </is>
      </c>
      <c r="M90" s="214" t="n"/>
      <c r="N90" s="213" t="n"/>
      <c r="O90" s="16" t="inlineStr">
        <is>
          <t>About 11–12 yrs</t>
        </is>
      </c>
      <c r="P90" s="214" t="n"/>
      <c r="Q90" s="213" t="n"/>
      <c r="R90" s="16" t="inlineStr">
        <is>
          <t>Drives a practice's results while delivering the hardest work</t>
        </is>
      </c>
      <c r="S90" s="214" t="n"/>
      <c r="T90" s="213" t="n"/>
    </row>
    <row r="91" ht="41" customHeight="1">
      <c r="A91" s="13" t="inlineStr">
        <is>
          <t>6 · B3</t>
        </is>
      </c>
      <c r="B91" s="213" t="n"/>
      <c r="C91" s="16" t="inlineStr">
        <is>
          <t>Sets standards for a practice; cross-team problems</t>
        </is>
      </c>
      <c r="D91" s="214" t="n"/>
      <c r="E91" s="213" t="n"/>
      <c r="F91" s="16" t="inlineStr">
        <is>
          <t>Commercial / strategic calls for the unit</t>
        </is>
      </c>
      <c r="G91" s="214" t="n"/>
      <c r="H91" s="213" t="n"/>
      <c r="I91" s="16" t="inlineStr">
        <is>
          <t>Several teams or a practice</t>
        </is>
      </c>
      <c r="J91" s="214" t="n"/>
      <c r="K91" s="213" t="n"/>
      <c r="L91" s="16" t="inlineStr">
        <is>
          <r>
            <rPr>
              <rFont val="Calibri"/>
              <b val="1"/>
              <sz val="10"/>
            </rPr>
            <t>IC:</t>
          </r>
          <r>
            <rPr>
              <rFont val="Calibri"/>
              <sz val="10"/>
            </rPr>
            <t xml:space="preserve"> leads a practice · People: team leads / managers report in</t>
          </r>
        </is>
      </c>
      <c r="M91" s="214" t="n"/>
      <c r="N91" s="213" t="n"/>
      <c r="O91" s="16" t="inlineStr">
        <is>
          <t>About 10 yrs</t>
        </is>
      </c>
      <c r="P91" s="214" t="n"/>
      <c r="Q91" s="213" t="n"/>
      <c r="R91" s="16" t="inlineStr">
        <is>
          <t>Shapes the results of a practice or several teams</t>
        </is>
      </c>
      <c r="S91" s="214" t="n"/>
      <c r="T91" s="213" t="n"/>
    </row>
    <row r="92" ht="41" customHeight="1">
      <c r="A92" s="13" t="inlineStr">
        <is>
          <t>5 · B2</t>
        </is>
      </c>
      <c r="B92" s="213" t="n"/>
      <c r="C92" s="16" t="inlineStr">
        <is>
          <t>Hardest problems in the domain</t>
        </is>
      </c>
      <c r="D92" s="214" t="n"/>
      <c r="E92" s="213" t="n"/>
      <c r="F92" s="16" t="inlineStr">
        <is>
          <t>Allocates people and sets team priorities</t>
        </is>
      </c>
      <c r="G92" s="214" t="n"/>
      <c r="H92" s="213" t="n"/>
      <c r="I92" s="16" t="inlineStr">
        <is>
          <t>One team or a client portfolio</t>
        </is>
      </c>
      <c r="J92" s="214" t="n"/>
      <c r="K92" s="213" t="n"/>
      <c r="L92" s="16" t="inlineStr">
        <is>
          <r>
            <rPr>
              <rFont val="Calibri"/>
              <b val="1"/>
              <sz val="10"/>
            </rPr>
            <t>IC:</t>
          </r>
          <r>
            <rPr>
              <rFont val="Calibri"/>
              <sz val="10"/>
            </rPr>
            <t xml:space="preserve"> guides others in the domain · People: manages a team of 6+</t>
          </r>
        </is>
      </c>
      <c r="M92" s="214" t="n"/>
      <c r="N92" s="213" t="n"/>
      <c r="O92" s="16" t="inlineStr">
        <is>
          <t>About 7.5 yrs</t>
        </is>
      </c>
      <c r="P92" s="214" t="n"/>
      <c r="Q92" s="213" t="n"/>
      <c r="R92" s="16" t="inlineStr">
        <is>
          <t>Visible effect on a team's or client portfolio's revenue, quality or compliance</t>
        </is>
      </c>
      <c r="S92" s="214" t="n"/>
      <c r="T92" s="213" t="n"/>
    </row>
    <row r="93" ht="41" customHeight="1">
      <c r="A93" s="13" t="inlineStr">
        <is>
          <t>4 · B1</t>
        </is>
      </c>
      <c r="B93" s="213" t="n"/>
      <c r="C93" s="16" t="inlineStr">
        <is>
          <t>Domain specialist work</t>
        </is>
      </c>
      <c r="D93" s="214" t="n"/>
      <c r="E93" s="213" t="n"/>
      <c r="F93" s="16" t="inlineStr">
        <is>
          <t>Technical / QC / client calls for the domain</t>
        </is>
      </c>
      <c r="G93" s="214" t="n"/>
      <c r="H93" s="213" t="n"/>
      <c r="I93" s="16" t="inlineStr">
        <is>
          <t>A domain or a small team</t>
        </is>
      </c>
      <c r="J93" s="214" t="n"/>
      <c r="K93" s="213" t="n"/>
      <c r="L93" s="16" t="inlineStr">
        <is>
          <r>
            <rPr>
              <rFont val="Calibri"/>
              <b val="1"/>
              <sz val="10"/>
            </rPr>
            <t>IC:</t>
          </r>
          <r>
            <rPr>
              <rFont val="Calibri"/>
              <sz val="10"/>
            </rPr>
            <t xml:space="preserve"> mentors and reviews · People: hands-on team lead of 3–5</t>
          </r>
        </is>
      </c>
      <c r="M93" s="214" t="n"/>
      <c r="N93" s="213" t="n"/>
      <c r="O93" s="16" t="inlineStr">
        <is>
          <t>About 5.5 yrs</t>
        </is>
      </c>
      <c r="P93" s="214" t="n"/>
      <c r="Q93" s="213" t="n"/>
      <c r="R93" s="16" t="inlineStr">
        <is>
          <t>Moves a module's, product area's or client account's results</t>
        </is>
      </c>
      <c r="S93" s="214" t="n"/>
      <c r="T93" s="213" t="n"/>
    </row>
    <row r="94" ht="41" customHeight="1">
      <c r="A94" s="13" t="inlineStr">
        <is>
          <t>3 · A3</t>
        </is>
      </c>
      <c r="B94" s="213" t="n"/>
      <c r="C94" s="16" t="inlineStr">
        <is>
          <t>Varied and non-standard work; handles exceptions</t>
        </is>
      </c>
      <c r="D94" s="214" t="n"/>
      <c r="E94" s="213" t="n"/>
      <c r="F94" s="16" t="inlineStr">
        <is>
          <t>Technical / QC / client calls on own work</t>
        </is>
      </c>
      <c r="G94" s="214" t="n"/>
      <c r="H94" s="213" t="n"/>
      <c r="I94" s="16" t="inlineStr">
        <is>
          <t>A module / process, or work with client or regulatory consequences</t>
        </is>
      </c>
      <c r="J94" s="214" t="n"/>
      <c r="K94" s="213" t="n"/>
      <c r="L94" s="16" t="inlineStr">
        <is>
          <t>Not scored in Band A</t>
        </is>
      </c>
      <c r="M94" s="214" t="n"/>
      <c r="N94" s="213" t="n"/>
      <c r="O94" s="16" t="inlineStr">
        <is>
          <t>About 3 yrs</t>
        </is>
      </c>
      <c r="P94" s="214" t="n"/>
      <c r="Q94" s="213" t="n"/>
      <c r="R94" s="16" t="inlineStr">
        <is>
          <t>A process or client deliverable depends on this work</t>
        </is>
      </c>
      <c r="S94" s="214" t="n"/>
      <c r="T94" s="213" t="n"/>
    </row>
    <row r="95" ht="28" customHeight="1">
      <c r="A95" s="13" t="inlineStr">
        <is>
          <t>2 · A2</t>
        </is>
      </c>
      <c r="B95" s="213" t="n"/>
      <c r="C95" s="16" t="inlineStr">
        <is>
          <t>Standard work of the discipline</t>
        </is>
      </c>
      <c r="D95" s="214" t="n"/>
      <c r="E95" s="213" t="n"/>
      <c r="F95" s="16" t="inlineStr">
        <is>
          <t>Chooses own approach within standards</t>
        </is>
      </c>
      <c r="G95" s="214" t="n"/>
      <c r="H95" s="213" t="n"/>
      <c r="I95" s="16" t="inlineStr">
        <is>
          <t>Own deliverables · accuracy, TAT</t>
        </is>
      </c>
      <c r="J95" s="214" t="n"/>
      <c r="K95" s="213" t="n"/>
      <c r="L95" s="16" t="inlineStr">
        <is>
          <t>Not scored in Band A</t>
        </is>
      </c>
      <c r="M95" s="214" t="n"/>
      <c r="N95" s="213" t="n"/>
      <c r="O95" s="16" t="inlineStr">
        <is>
          <t>About 1 yr</t>
        </is>
      </c>
      <c r="P95" s="214" t="n"/>
      <c r="Q95" s="213" t="n"/>
      <c r="R95" s="16" t="inlineStr">
        <is>
          <t>Own deliverables feed a team's output and turnaround</t>
        </is>
      </c>
      <c r="S95" s="214" t="n"/>
      <c r="T95" s="213" t="n"/>
    </row>
    <row r="96" ht="28" customHeight="1">
      <c r="A96" s="13" t="inlineStr">
        <is>
          <t>1 · A1</t>
        </is>
      </c>
      <c r="B96" s="213" t="n"/>
      <c r="C96" s="16" t="inlineStr">
        <is>
          <t>Learning; follows worked examples</t>
        </is>
      </c>
      <c r="D96" s="214" t="n"/>
      <c r="E96" s="213" t="n"/>
      <c r="F96" s="16" t="inlineStr">
        <is>
          <t>Needs approval / close guidance</t>
        </is>
      </c>
      <c r="G96" s="214" t="n"/>
      <c r="H96" s="213" t="n"/>
      <c r="I96" s="16" t="inlineStr">
        <is>
          <t>Learning tasks</t>
        </is>
      </c>
      <c r="J96" s="214" t="n"/>
      <c r="K96" s="213" t="n"/>
      <c r="L96" s="16" t="inlineStr">
        <is>
          <t>Not scored in Band A</t>
        </is>
      </c>
      <c r="M96" s="214" t="n"/>
      <c r="N96" s="213" t="n"/>
      <c r="O96" s="16" t="inlineStr">
        <is>
          <t>No experience yet</t>
        </is>
      </c>
      <c r="P96" s="214" t="n"/>
      <c r="Q96" s="213" t="n"/>
      <c r="R96" s="16" t="inlineStr">
        <is>
          <t>Learning; little direct effect on business results yet</t>
        </is>
      </c>
      <c r="S96" s="214" t="n"/>
      <c r="T96" s="213" t="n"/>
    </row>
    <row r="97" ht="15" customHeight="1"/>
    <row r="98" ht="15" customHeight="1">
      <c r="A98" s="11" t="inlineStr">
        <is>
          <r>
            <rPr>
              <rFont val="Calibri"/>
              <b val="1"/>
              <i val="1"/>
              <color rgb="00595959"/>
              <sz val="10"/>
            </rPr>
            <t>The ladder scale:</t>
          </r>
          <r>
            <rPr>
              <rFont val="Calibri"/>
              <i val="1"/>
              <color rgb="00595959"/>
              <sz val="10"/>
            </rPr>
            <t xml:space="preserve"> Sources: S01, S02 Aon Radford and Pave level codes · S08 SFIA levels of responsibility. Full links: source register, HR Super Master sheet 11 and Framework Master M16.</t>
          </r>
        </is>
      </c>
    </row>
  </sheetData>
  <mergeCells count="198">
    <mergeCell ref="L93:N93"/>
    <mergeCell ref="R83:T83"/>
    <mergeCell ref="A75:F75"/>
    <mergeCell ref="F85:H85"/>
    <mergeCell ref="A15:T15"/>
    <mergeCell ref="A64:T64"/>
    <mergeCell ref="L83:N83"/>
    <mergeCell ref="I87:K87"/>
    <mergeCell ref="A51:T51"/>
    <mergeCell ref="A88:B88"/>
    <mergeCell ref="I96:K96"/>
    <mergeCell ref="C56:T56"/>
    <mergeCell ref="R91:T91"/>
    <mergeCell ref="C95:E95"/>
    <mergeCell ref="I43:T43"/>
    <mergeCell ref="R85:T85"/>
    <mergeCell ref="C46:H46"/>
    <mergeCell ref="L85:N85"/>
    <mergeCell ref="G72:J72"/>
    <mergeCell ref="A90:B90"/>
    <mergeCell ref="C48:H48"/>
    <mergeCell ref="I88:K88"/>
    <mergeCell ref="A56:B56"/>
    <mergeCell ref="I82:K82"/>
    <mergeCell ref="C91:E91"/>
    <mergeCell ref="A72:F72"/>
    <mergeCell ref="F92:H92"/>
    <mergeCell ref="O90:Q90"/>
    <mergeCell ref="O85:Q85"/>
    <mergeCell ref="O72:T72"/>
    <mergeCell ref="A85:B85"/>
    <mergeCell ref="A2:T2"/>
    <mergeCell ref="L95:N95"/>
    <mergeCell ref="K76:N76"/>
    <mergeCell ref="A42:T42"/>
    <mergeCell ref="O78:T78"/>
    <mergeCell ref="F87:H87"/>
    <mergeCell ref="A73:F73"/>
    <mergeCell ref="R88:T88"/>
    <mergeCell ref="G74:J74"/>
    <mergeCell ref="I45:T45"/>
    <mergeCell ref="F89:H89"/>
    <mergeCell ref="O83:Q83"/>
    <mergeCell ref="L87:N87"/>
    <mergeCell ref="C85:E85"/>
    <mergeCell ref="A48:B48"/>
    <mergeCell ref="R90:T90"/>
    <mergeCell ref="C94:E94"/>
    <mergeCell ref="I47:T47"/>
    <mergeCell ref="A59:B59"/>
    <mergeCell ref="L89:N89"/>
    <mergeCell ref="C84:E84"/>
    <mergeCell ref="A45:B45"/>
    <mergeCell ref="O84:Q84"/>
    <mergeCell ref="C43:H43"/>
    <mergeCell ref="O74:T74"/>
    <mergeCell ref="L88:N88"/>
    <mergeCell ref="A98:T98"/>
    <mergeCell ref="A61:B61"/>
    <mergeCell ref="F91:H91"/>
    <mergeCell ref="I92:K92"/>
    <mergeCell ref="A87:B87"/>
    <mergeCell ref="G75:J75"/>
    <mergeCell ref="O95:Q95"/>
    <mergeCell ref="A70:T70"/>
    <mergeCell ref="K78:N78"/>
    <mergeCell ref="O89:Q89"/>
    <mergeCell ref="A13:T13"/>
    <mergeCell ref="F93:H93"/>
    <mergeCell ref="A46:B46"/>
    <mergeCell ref="G77:J77"/>
    <mergeCell ref="A89:B89"/>
    <mergeCell ref="A8:I8"/>
    <mergeCell ref="A54:T54"/>
    <mergeCell ref="C57:T57"/>
    <mergeCell ref="C87:E87"/>
    <mergeCell ref="R92:T92"/>
    <mergeCell ref="A71:T71"/>
    <mergeCell ref="L86:N86"/>
    <mergeCell ref="K72:N72"/>
    <mergeCell ref="O87:Q87"/>
    <mergeCell ref="I90:K90"/>
    <mergeCell ref="A91:B91"/>
    <mergeCell ref="C6:H6"/>
    <mergeCell ref="C89:E89"/>
    <mergeCell ref="R94:T94"/>
    <mergeCell ref="I49:T49"/>
    <mergeCell ref="A53:T53"/>
    <mergeCell ref="C58:T58"/>
    <mergeCell ref="R84:T84"/>
    <mergeCell ref="C88:E88"/>
    <mergeCell ref="A93:B93"/>
    <mergeCell ref="A63:T63"/>
    <mergeCell ref="A10:T10"/>
    <mergeCell ref="R87:T87"/>
    <mergeCell ref="A68:T68"/>
    <mergeCell ref="F86:H86"/>
    <mergeCell ref="A83:B83"/>
    <mergeCell ref="I91:K91"/>
    <mergeCell ref="I85:K85"/>
    <mergeCell ref="F95:H95"/>
    <mergeCell ref="A92:B92"/>
    <mergeCell ref="O93:Q93"/>
    <mergeCell ref="A49:B49"/>
    <mergeCell ref="R89:T89"/>
    <mergeCell ref="I93:K93"/>
    <mergeCell ref="A74:F74"/>
    <mergeCell ref="G76:J76"/>
    <mergeCell ref="A94:B94"/>
    <mergeCell ref="A11:T11"/>
    <mergeCell ref="A1:T1"/>
    <mergeCell ref="F90:H90"/>
    <mergeCell ref="A76:F76"/>
    <mergeCell ref="K74:N74"/>
    <mergeCell ref="C60:T60"/>
    <mergeCell ref="O94:Q94"/>
    <mergeCell ref="A65:T65"/>
    <mergeCell ref="I48:T48"/>
    <mergeCell ref="L96:N96"/>
    <mergeCell ref="A55:B55"/>
    <mergeCell ref="L90:N90"/>
    <mergeCell ref="A80:T80"/>
    <mergeCell ref="O73:T73"/>
    <mergeCell ref="I94:K94"/>
    <mergeCell ref="F82:H82"/>
    <mergeCell ref="A12:T12"/>
    <mergeCell ref="A57:B57"/>
    <mergeCell ref="I84:K84"/>
    <mergeCell ref="R93:T93"/>
    <mergeCell ref="C96:E96"/>
    <mergeCell ref="C92:E92"/>
    <mergeCell ref="O96:Q96"/>
    <mergeCell ref="A14:T14"/>
    <mergeCell ref="I86:K86"/>
    <mergeCell ref="O77:T77"/>
    <mergeCell ref="L82:N82"/>
    <mergeCell ref="L91:N91"/>
    <mergeCell ref="I95:K95"/>
    <mergeCell ref="A96:B96"/>
    <mergeCell ref="I89:K89"/>
    <mergeCell ref="G78:J78"/>
    <mergeCell ref="A43:B43"/>
    <mergeCell ref="C45:H45"/>
    <mergeCell ref="F84:H84"/>
    <mergeCell ref="A52:T52"/>
    <mergeCell ref="A78:F78"/>
    <mergeCell ref="C47:H47"/>
    <mergeCell ref="A67:T67"/>
    <mergeCell ref="A82:B82"/>
    <mergeCell ref="C44:H44"/>
    <mergeCell ref="A60:B60"/>
    <mergeCell ref="G73:J73"/>
    <mergeCell ref="O88:Q88"/>
    <mergeCell ref="C93:E93"/>
    <mergeCell ref="F94:H94"/>
    <mergeCell ref="C55:T55"/>
    <mergeCell ref="L92:N92"/>
    <mergeCell ref="K73:N73"/>
    <mergeCell ref="O75:T75"/>
    <mergeCell ref="R86:T86"/>
    <mergeCell ref="C90:E90"/>
    <mergeCell ref="R95:T95"/>
    <mergeCell ref="L94:N94"/>
    <mergeCell ref="C59:T59"/>
    <mergeCell ref="L84:N84"/>
    <mergeCell ref="A69:T69"/>
    <mergeCell ref="I83:K83"/>
    <mergeCell ref="A84:B84"/>
    <mergeCell ref="F96:H96"/>
    <mergeCell ref="C82:E82"/>
    <mergeCell ref="C61:T61"/>
    <mergeCell ref="O91:Q91"/>
    <mergeCell ref="C7:H7"/>
    <mergeCell ref="A66:T66"/>
    <mergeCell ref="I44:T44"/>
    <mergeCell ref="R96:T96"/>
    <mergeCell ref="O82:Q82"/>
    <mergeCell ref="O76:T76"/>
    <mergeCell ref="A86:B86"/>
    <mergeCell ref="A95:B95"/>
    <mergeCell ref="A3:T3"/>
    <mergeCell ref="A47:B47"/>
    <mergeCell ref="C49:H49"/>
    <mergeCell ref="F88:H88"/>
    <mergeCell ref="C86:E86"/>
    <mergeCell ref="C83:E83"/>
    <mergeCell ref="A77:F77"/>
    <mergeCell ref="O86:Q86"/>
    <mergeCell ref="A5:T5"/>
    <mergeCell ref="R82:T82"/>
    <mergeCell ref="K75:N75"/>
    <mergeCell ref="I46:T46"/>
    <mergeCell ref="O92:Q92"/>
    <mergeCell ref="K77:N77"/>
    <mergeCell ref="A81:T81"/>
    <mergeCell ref="A44:B44"/>
    <mergeCell ref="F83:H83"/>
    <mergeCell ref="A58:B58"/>
  </mergeCells>
  <conditionalFormatting sqref="G17:G40">
    <cfRule type="colorScale" priority="1">
      <colorScale>
        <cfvo type="num" val="0"/>
        <cfvo type="num" val="40"/>
        <color rgb="00FFFFFF"/>
        <color rgb="00A9D08E"/>
      </colorScale>
    </cfRule>
  </conditionalFormatting>
  <conditionalFormatting sqref="H17:H40">
    <cfRule type="colorScale" priority="2">
      <colorScale>
        <cfvo type="num" val="0"/>
        <cfvo type="num" val="40"/>
        <color rgb="00FFFFFF"/>
        <color rgb="00A9D08E"/>
      </colorScale>
    </cfRule>
  </conditionalFormatting>
  <conditionalFormatting sqref="I17:I40">
    <cfRule type="colorScale" priority="3">
      <colorScale>
        <cfvo type="num" val="0"/>
        <cfvo type="num" val="40"/>
        <color rgb="00FFFFFF"/>
        <color rgb="00A9D08E"/>
      </colorScale>
    </cfRule>
  </conditionalFormatting>
  <conditionalFormatting sqref="J17:J40">
    <cfRule type="colorScale" priority="4">
      <colorScale>
        <cfvo type="num" val="0"/>
        <cfvo type="num" val="40"/>
        <color rgb="00FFFFFF"/>
        <color rgb="00A9D08E"/>
      </colorScale>
    </cfRule>
  </conditionalFormatting>
  <conditionalFormatting sqref="K17:K40">
    <cfRule type="colorScale" priority="5">
      <colorScale>
        <cfvo type="num" val="0"/>
        <cfvo type="num" val="40"/>
        <color rgb="00FFFFFF"/>
        <color rgb="00A9D08E"/>
      </colorScale>
    </cfRule>
  </conditionalFormatting>
  <conditionalFormatting sqref="L17:L40">
    <cfRule type="colorScale" priority="6">
      <colorScale>
        <cfvo type="num" val="0"/>
        <cfvo type="num" val="40"/>
        <color rgb="00FFFFFF"/>
        <color rgb="00A9D08E"/>
      </colorScale>
    </cfRule>
  </conditionalFormatting>
  <dataValidations count="2">
    <dataValidation sqref="G17:L40" showDropDown="0" showInputMessage="0" showErrorMessage="1" allowBlank="1" errorTitle="Weight" error="Enter a weight from 0 to 100 (%)." type="decimal" operator="between">
      <formula1>0</formula1>
      <formula2>100</formula2>
    </dataValidation>
    <dataValidation sqref="B6:B7" showDropDown="0" showInputMessage="0" showErrorMessage="1" allowBlank="0" errorTitle="Experience weight" error="Enter a weight from 0 to 50 (%)." type="decimal" operator="between">
      <formula1>0</formula1>
      <formula2>50</formula2>
    </dataValidation>
  </dataValidation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7.xml><?xml version="1.0" encoding="utf-8"?>
<worksheet xmlns="http://schemas.openxmlformats.org/spreadsheetml/2006/main">
  <sheetPr>
    <tabColor rgb="002E75B6"/>
    <outlinePr summaryBelow="1" summaryRight="1"/>
    <pageSetUpPr fitToPage="1"/>
  </sheetPr>
  <dimension ref="A1:I155"/>
  <sheetViews>
    <sheetView showGridLines="0" workbookViewId="0">
      <pane ySplit="4" topLeftCell="A5" activePane="bottomLeft" state="frozen"/>
      <selection pane="bottomLef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2" customWidth="1" min="7" max="7"/>
    <col width="60" customWidth="1" min="8" max="8"/>
    <col width="13" customWidth="1" min="9" max="9"/>
  </cols>
  <sheetData>
    <row r="1" ht="34" customHeight="1">
      <c r="A1" s="1" t="inlineStr">
        <is>
          <t>Weight benchmark — where the default weights come from</t>
        </is>
      </c>
      <c r="I1" s="246" t="inlineStr">
        <is>
          <t>◂ Contents</t>
        </is>
      </c>
    </row>
    <row r="2" ht="32" customHeight="1">
      <c r="A2" s="3" t="inlineStr">
        <is>
          <t>1e · The published point-factor plans, how weights shift with seniority, the evidence on experience and on business impact, and IRIS's defaults set against them. Every figure has its source.</t>
        </is>
      </c>
    </row>
    <row r="3">
      <c r="A3" s="4" t="inlineStr">
        <is>
          <t>IRIS · Job Architecture &amp; Job Design · Final v1.12 · October 2026 · Internal — Confidential</t>
        </is>
      </c>
    </row>
    <row r="4"/>
    <row r="5" ht="20" customHeight="1">
      <c r="A5" s="6" t="inlineStr">
        <is>
          <t>0. How the default weights were derived — in one table</t>
        </is>
      </c>
    </row>
    <row r="6" ht="41" customHeight="1">
      <c r="A6" s="11" t="inlineStr">
        <is>
          <r>
            <rPr>
              <rFont val="Calibri"/>
              <b val="1"/>
              <i val="1"/>
              <color rgb="00595959"/>
              <sz val="10"/>
            </rPr>
            <t>Three published sources, given equal weight:</t>
          </r>
          <r>
            <rPr>
              <rFont val="Calibri"/>
              <i val="1"/>
              <color rgb="00595959"/>
              <sz val="10"/>
            </rPr>
            <t xml:space="preserve"> Korn Ferry Hay — the most widely used private-sector method, with verified point evaluations by level; Mercer IPE — its published point table; and the five public point-factor plans. Each is mapped to the six IRIS factors by the same rules, then the three are averaged and rounded to whole numbers. The three sources agree within a few points for every role group.</t>
          </r>
        </is>
      </c>
    </row>
    <row r="7" ht="28" customHeight="1">
      <c r="A7" s="12" t="inlineStr">
        <is>
          <t>Role group · source</t>
        </is>
      </c>
      <c r="B7" s="12" t="inlineStr">
        <is>
          <t>Complexity</t>
        </is>
      </c>
      <c r="C7" s="12" t="inlineStr">
        <is>
          <t>Autonomy</t>
        </is>
      </c>
      <c r="D7" s="12" t="inlineStr">
        <is>
          <t>Accountability</t>
        </is>
      </c>
      <c r="E7" s="12" t="inlineStr">
        <is>
          <t>Leadership</t>
        </is>
      </c>
      <c r="F7" s="12" t="inlineStr">
        <is>
          <t>Experience</t>
        </is>
      </c>
      <c r="G7" s="12" t="inlineStr">
        <is>
          <t>Business impact</t>
        </is>
      </c>
      <c r="H7" s="12" t="inlineStr">
        <is>
          <t>Note</t>
        </is>
      </c>
    </row>
    <row r="8" ht="15" customHeight="1">
      <c r="A8" s="13" t="inlineStr">
        <is>
          <t>Band A · Korn Ferry Hay</t>
        </is>
      </c>
      <c r="B8" s="15" t="inlineStr">
        <is>
          <t>71%</t>
        </is>
      </c>
      <c r="C8" s="15" t="inlineStr">
        <is>
          <t>11%</t>
        </is>
      </c>
      <c r="D8" s="15" t="inlineStr">
        <is>
          <t>4%</t>
        </is>
      </c>
      <c r="E8" s="15" t="inlineStr">
        <is>
          <t>0%</t>
        </is>
      </c>
      <c r="F8" s="15" t="inlineStr">
        <is>
          <t>10%</t>
        </is>
      </c>
      <c r="G8" s="15" t="inlineStr">
        <is>
          <t>4%</t>
        </is>
      </c>
      <c r="H8" s="16" t="inlineStr"/>
    </row>
    <row r="9" ht="15" customHeight="1">
      <c r="A9" s="13" t="inlineStr">
        <is>
          <t>Band A · Mercer IPE</t>
        </is>
      </c>
      <c r="B9" s="15" t="inlineStr">
        <is>
          <t>51%</t>
        </is>
      </c>
      <c r="C9" s="15" t="inlineStr">
        <is>
          <t>22%</t>
        </is>
      </c>
      <c r="D9" s="15" t="inlineStr">
        <is>
          <t>8%</t>
        </is>
      </c>
      <c r="E9" s="15" t="inlineStr">
        <is>
          <t>0%</t>
        </is>
      </c>
      <c r="F9" s="15" t="inlineStr">
        <is>
          <t>10%</t>
        </is>
      </c>
      <c r="G9" s="15" t="inlineStr">
        <is>
          <t>8%</t>
        </is>
      </c>
      <c r="H9" s="16" t="inlineStr"/>
    </row>
    <row r="10" ht="15" customHeight="1">
      <c r="A10" s="13" t="inlineStr">
        <is>
          <t>Band A · Public plans</t>
        </is>
      </c>
      <c r="B10" s="15" t="inlineStr">
        <is>
          <t>53%</t>
        </is>
      </c>
      <c r="C10" s="15" t="inlineStr">
        <is>
          <t>15%</t>
        </is>
      </c>
      <c r="D10" s="15" t="inlineStr">
        <is>
          <t>15%</t>
        </is>
      </c>
      <c r="E10" s="15" t="inlineStr">
        <is>
          <t>0%</t>
        </is>
      </c>
      <c r="F10" s="15" t="inlineStr">
        <is>
          <t>10%</t>
        </is>
      </c>
      <c r="G10" s="15" t="inlineStr">
        <is>
          <t>7%</t>
        </is>
      </c>
      <c r="H10" s="16" t="inlineStr"/>
    </row>
    <row r="11" ht="15" customHeight="1">
      <c r="A11" s="27" t="inlineStr">
        <is>
          <t>Band A · IRIS default</t>
        </is>
      </c>
      <c r="B11" s="20" t="inlineStr">
        <is>
          <t>59%</t>
        </is>
      </c>
      <c r="C11" s="20" t="inlineStr">
        <is>
          <t>16%</t>
        </is>
      </c>
      <c r="D11" s="20" t="inlineStr">
        <is>
          <t>9%</t>
        </is>
      </c>
      <c r="E11" s="20" t="inlineStr">
        <is>
          <t>0%</t>
        </is>
      </c>
      <c r="F11" s="20" t="inlineStr">
        <is>
          <t>10%</t>
        </is>
      </c>
      <c r="G11" s="20" t="inlineStr">
        <is>
          <t>6%</t>
        </is>
      </c>
      <c r="H11" s="18" t="inlineStr">
        <is>
          <t>Average of the three, whole numbers</t>
        </is>
      </c>
    </row>
    <row r="12" ht="28" customHeight="1">
      <c r="A12" s="13" t="inlineStr">
        <is>
          <t>Band B · IC / POD Lead · Korn Ferry Hay</t>
        </is>
      </c>
      <c r="B12" s="15" t="inlineStr">
        <is>
          <t>54%</t>
        </is>
      </c>
      <c r="C12" s="15" t="inlineStr">
        <is>
          <t>19%</t>
        </is>
      </c>
      <c r="D12" s="15" t="inlineStr">
        <is>
          <t>6%</t>
        </is>
      </c>
      <c r="E12" s="15" t="inlineStr">
        <is>
          <t>5%</t>
        </is>
      </c>
      <c r="F12" s="15" t="inlineStr">
        <is>
          <t>10%</t>
        </is>
      </c>
      <c r="G12" s="15" t="inlineStr">
        <is>
          <t>6%</t>
        </is>
      </c>
      <c r="H12" s="16" t="inlineStr"/>
    </row>
    <row r="13" ht="28" customHeight="1">
      <c r="A13" s="13" t="inlineStr">
        <is>
          <t>Band B · IC / POD Lead · Mercer IPE</t>
        </is>
      </c>
      <c r="B13" s="15" t="inlineStr">
        <is>
          <t>52%</t>
        </is>
      </c>
      <c r="C13" s="15" t="inlineStr">
        <is>
          <t>18%</t>
        </is>
      </c>
      <c r="D13" s="15" t="inlineStr">
        <is>
          <t>8%</t>
        </is>
      </c>
      <c r="E13" s="15" t="inlineStr">
        <is>
          <t>5%</t>
        </is>
      </c>
      <c r="F13" s="15" t="inlineStr">
        <is>
          <t>10%</t>
        </is>
      </c>
      <c r="G13" s="15" t="inlineStr">
        <is>
          <t>8%</t>
        </is>
      </c>
      <c r="H13" s="16" t="inlineStr"/>
    </row>
    <row r="14" ht="28" customHeight="1">
      <c r="A14" s="13" t="inlineStr">
        <is>
          <t>Band B · IC / POD Lead · Public plans</t>
        </is>
      </c>
      <c r="B14" s="15" t="inlineStr">
        <is>
          <t>48%</t>
        </is>
      </c>
      <c r="C14" s="15" t="inlineStr">
        <is>
          <t>15%</t>
        </is>
      </c>
      <c r="D14" s="15" t="inlineStr">
        <is>
          <t>15%</t>
        </is>
      </c>
      <c r="E14" s="15" t="inlineStr">
        <is>
          <t>5%</t>
        </is>
      </c>
      <c r="F14" s="15" t="inlineStr">
        <is>
          <t>10%</t>
        </is>
      </c>
      <c r="G14" s="15" t="inlineStr">
        <is>
          <t>7%</t>
        </is>
      </c>
      <c r="H14" s="16" t="inlineStr"/>
    </row>
    <row r="15" ht="28" customHeight="1">
      <c r="A15" s="27" t="inlineStr">
        <is>
          <t>Band B · IC / POD Lead · IRIS default</t>
        </is>
      </c>
      <c r="B15" s="20" t="inlineStr">
        <is>
          <t>51%</t>
        </is>
      </c>
      <c r="C15" s="20" t="inlineStr">
        <is>
          <t>17%</t>
        </is>
      </c>
      <c r="D15" s="20" t="inlineStr">
        <is>
          <t>10%</t>
        </is>
      </c>
      <c r="E15" s="20" t="inlineStr">
        <is>
          <t>5%</t>
        </is>
      </c>
      <c r="F15" s="20" t="inlineStr">
        <is>
          <t>10%</t>
        </is>
      </c>
      <c r="G15" s="20" t="inlineStr">
        <is>
          <t>7%</t>
        </is>
      </c>
      <c r="H15" s="18" t="inlineStr">
        <is>
          <t>Average of the three, whole numbers</t>
        </is>
      </c>
    </row>
    <row r="16" ht="28" customHeight="1">
      <c r="A16" s="13" t="inlineStr">
        <is>
          <t>Band B · People Manager · Korn Ferry Hay</t>
        </is>
      </c>
      <c r="B16" s="15" t="inlineStr">
        <is>
          <t>35%</t>
        </is>
      </c>
      <c r="C16" s="15" t="inlineStr">
        <is>
          <t>21%</t>
        </is>
      </c>
      <c r="D16" s="15" t="inlineStr">
        <is>
          <t>10%</t>
        </is>
      </c>
      <c r="E16" s="15" t="inlineStr">
        <is>
          <t>15%</t>
        </is>
      </c>
      <c r="F16" s="15" t="inlineStr">
        <is>
          <t>10%</t>
        </is>
      </c>
      <c r="G16" s="15" t="inlineStr">
        <is>
          <t>10%</t>
        </is>
      </c>
      <c r="H16" s="16" t="inlineStr"/>
    </row>
    <row r="17" ht="28" customHeight="1">
      <c r="A17" s="13" t="inlineStr">
        <is>
          <t>Band B · People Manager · Mercer IPE</t>
        </is>
      </c>
      <c r="B17" s="15" t="inlineStr">
        <is>
          <t>38%</t>
        </is>
      </c>
      <c r="C17" s="15" t="inlineStr">
        <is>
          <t>19%</t>
        </is>
      </c>
      <c r="D17" s="15" t="inlineStr">
        <is>
          <t>9%</t>
        </is>
      </c>
      <c r="E17" s="15" t="inlineStr">
        <is>
          <t>15%</t>
        </is>
      </c>
      <c r="F17" s="15" t="inlineStr">
        <is>
          <t>10%</t>
        </is>
      </c>
      <c r="G17" s="15" t="inlineStr">
        <is>
          <t>9%</t>
        </is>
      </c>
      <c r="H17" s="16" t="inlineStr"/>
    </row>
    <row r="18" ht="28" customHeight="1">
      <c r="A18" s="13" t="inlineStr">
        <is>
          <t>Band B · People Manager · Public plans</t>
        </is>
      </c>
      <c r="B18" s="15" t="inlineStr">
        <is>
          <t>38%</t>
        </is>
      </c>
      <c r="C18" s="15" t="inlineStr">
        <is>
          <t>15%</t>
        </is>
      </c>
      <c r="D18" s="15" t="inlineStr">
        <is>
          <t>15%</t>
        </is>
      </c>
      <c r="E18" s="15" t="inlineStr">
        <is>
          <t>15%</t>
        </is>
      </c>
      <c r="F18" s="15" t="inlineStr">
        <is>
          <t>10%</t>
        </is>
      </c>
      <c r="G18" s="15" t="inlineStr">
        <is>
          <t>7%</t>
        </is>
      </c>
      <c r="H18" s="16" t="inlineStr"/>
    </row>
    <row r="19" ht="28" customHeight="1">
      <c r="A19" s="27" t="inlineStr">
        <is>
          <t>Band B · People Manager · IRIS default</t>
        </is>
      </c>
      <c r="B19" s="20" t="inlineStr">
        <is>
          <t>37%</t>
        </is>
      </c>
      <c r="C19" s="20" t="inlineStr">
        <is>
          <t>18%</t>
        </is>
      </c>
      <c r="D19" s="20" t="inlineStr">
        <is>
          <t>11%</t>
        </is>
      </c>
      <c r="E19" s="20" t="inlineStr">
        <is>
          <t>15%</t>
        </is>
      </c>
      <c r="F19" s="20" t="inlineStr">
        <is>
          <t>10%</t>
        </is>
      </c>
      <c r="G19" s="20" t="inlineStr">
        <is>
          <t>9%</t>
        </is>
      </c>
      <c r="H19" s="18" t="inlineStr">
        <is>
          <t>Average of the three, whole numbers</t>
        </is>
      </c>
    </row>
    <row r="20" ht="28" customHeight="1">
      <c r="A20" s="13" t="inlineStr">
        <is>
          <t>Player-Coach · B+ · Korn Ferry Hay</t>
        </is>
      </c>
      <c r="B20" s="15" t="inlineStr">
        <is>
          <t>44%</t>
        </is>
      </c>
      <c r="C20" s="15" t="inlineStr">
        <is>
          <t>20%</t>
        </is>
      </c>
      <c r="D20" s="15" t="inlineStr">
        <is>
          <t>8%</t>
        </is>
      </c>
      <c r="E20" s="15" t="inlineStr">
        <is>
          <t>10%</t>
        </is>
      </c>
      <c r="F20" s="15" t="inlineStr">
        <is>
          <t>10%</t>
        </is>
      </c>
      <c r="G20" s="15" t="inlineStr">
        <is>
          <t>8%</t>
        </is>
      </c>
      <c r="H20" s="16" t="inlineStr"/>
    </row>
    <row r="21" ht="15" customHeight="1">
      <c r="A21" s="13" t="inlineStr">
        <is>
          <t>Player-Coach · B+ · Mercer IPE</t>
        </is>
      </c>
      <c r="B21" s="15" t="inlineStr">
        <is>
          <t>45%</t>
        </is>
      </c>
      <c r="C21" s="15" t="inlineStr">
        <is>
          <t>18%</t>
        </is>
      </c>
      <c r="D21" s="15" t="inlineStr">
        <is>
          <t>8%</t>
        </is>
      </c>
      <c r="E21" s="15" t="inlineStr">
        <is>
          <t>10%</t>
        </is>
      </c>
      <c r="F21" s="15" t="inlineStr">
        <is>
          <t>10%</t>
        </is>
      </c>
      <c r="G21" s="15" t="inlineStr">
        <is>
          <t>8%</t>
        </is>
      </c>
      <c r="H21" s="16" t="inlineStr"/>
    </row>
    <row r="22" ht="15" customHeight="1">
      <c r="A22" s="13" t="inlineStr">
        <is>
          <t>Player-Coach · B+ · Public plans</t>
        </is>
      </c>
      <c r="B22" s="15" t="inlineStr">
        <is>
          <t>43%</t>
        </is>
      </c>
      <c r="C22" s="15" t="inlineStr">
        <is>
          <t>15%</t>
        </is>
      </c>
      <c r="D22" s="15" t="inlineStr">
        <is>
          <t>15%</t>
        </is>
      </c>
      <c r="E22" s="15" t="inlineStr">
        <is>
          <t>10%</t>
        </is>
      </c>
      <c r="F22" s="15" t="inlineStr">
        <is>
          <t>10%</t>
        </is>
      </c>
      <c r="G22" s="15" t="inlineStr">
        <is>
          <t>7%</t>
        </is>
      </c>
      <c r="H22" s="16" t="inlineStr"/>
    </row>
    <row r="23" ht="15" customHeight="1">
      <c r="A23" s="27" t="inlineStr">
        <is>
          <t>Player-Coach · B+ · IRIS default</t>
        </is>
      </c>
      <c r="B23" s="20" t="inlineStr">
        <is>
          <t>44%</t>
        </is>
      </c>
      <c r="C23" s="20" t="inlineStr">
        <is>
          <t>18%</t>
        </is>
      </c>
      <c r="D23" s="20" t="inlineStr">
        <is>
          <t>10%</t>
        </is>
      </c>
      <c r="E23" s="20" t="inlineStr">
        <is>
          <t>10%</t>
        </is>
      </c>
      <c r="F23" s="20" t="inlineStr">
        <is>
          <t>10%</t>
        </is>
      </c>
      <c r="G23" s="20" t="inlineStr">
        <is>
          <t>8%</t>
        </is>
      </c>
      <c r="H23" s="18" t="inlineStr">
        <is>
          <t>Average of the three, whole numbers</t>
        </is>
      </c>
    </row>
    <row r="24" ht="28" customHeight="1">
      <c r="A24" s="13" t="inlineStr">
        <is>
          <t>Band C · Principal specialist · Korn Ferry Hay</t>
        </is>
      </c>
      <c r="B24" s="15" t="inlineStr">
        <is>
          <t>55%</t>
        </is>
      </c>
      <c r="C24" s="15" t="inlineStr">
        <is>
          <t>20%</t>
        </is>
      </c>
      <c r="D24" s="15" t="inlineStr">
        <is>
          <t>8%</t>
        </is>
      </c>
      <c r="E24" s="15" t="inlineStr">
        <is>
          <t>5%</t>
        </is>
      </c>
      <c r="F24" s="15" t="inlineStr">
        <is>
          <t>5%</t>
        </is>
      </c>
      <c r="G24" s="15" t="inlineStr">
        <is>
          <t>8%</t>
        </is>
      </c>
      <c r="H24" s="16" t="inlineStr"/>
    </row>
    <row r="25" ht="28" customHeight="1">
      <c r="A25" s="13" t="inlineStr">
        <is>
          <t>Band C · Principal specialist · Mercer IPE</t>
        </is>
      </c>
      <c r="B25" s="15" t="inlineStr">
        <is>
          <t>55%</t>
        </is>
      </c>
      <c r="C25" s="15" t="inlineStr">
        <is>
          <t>18%</t>
        </is>
      </c>
      <c r="D25" s="15" t="inlineStr">
        <is>
          <t>8%</t>
        </is>
      </c>
      <c r="E25" s="15" t="inlineStr">
        <is>
          <t>5%</t>
        </is>
      </c>
      <c r="F25" s="15" t="inlineStr">
        <is>
          <t>5%</t>
        </is>
      </c>
      <c r="G25" s="15" t="inlineStr">
        <is>
          <t>8%</t>
        </is>
      </c>
      <c r="H25" s="16" t="inlineStr"/>
    </row>
    <row r="26" ht="28" customHeight="1">
      <c r="A26" s="13" t="inlineStr">
        <is>
          <t>Band C · Principal specialist · Public plans</t>
        </is>
      </c>
      <c r="B26" s="15" t="inlineStr">
        <is>
          <t>53%</t>
        </is>
      </c>
      <c r="C26" s="15" t="inlineStr">
        <is>
          <t>15%</t>
        </is>
      </c>
      <c r="D26" s="15" t="inlineStr">
        <is>
          <t>15%</t>
        </is>
      </c>
      <c r="E26" s="15" t="inlineStr">
        <is>
          <t>5%</t>
        </is>
      </c>
      <c r="F26" s="15" t="inlineStr">
        <is>
          <t>5%</t>
        </is>
      </c>
      <c r="G26" s="15" t="inlineStr">
        <is>
          <t>7%</t>
        </is>
      </c>
      <c r="H26" s="16" t="inlineStr"/>
    </row>
    <row r="27" ht="28" customHeight="1">
      <c r="A27" s="27" t="inlineStr">
        <is>
          <t>Band C · Principal specialist · IRIS default</t>
        </is>
      </c>
      <c r="B27" s="20" t="inlineStr">
        <is>
          <t>54%</t>
        </is>
      </c>
      <c r="C27" s="20" t="inlineStr">
        <is>
          <t>18%</t>
        </is>
      </c>
      <c r="D27" s="20" t="inlineStr">
        <is>
          <t>10%</t>
        </is>
      </c>
      <c r="E27" s="20" t="inlineStr">
        <is>
          <t>5%</t>
        </is>
      </c>
      <c r="F27" s="20" t="inlineStr">
        <is>
          <t>5%</t>
        </is>
      </c>
      <c r="G27" s="20" t="inlineStr">
        <is>
          <t>8%</t>
        </is>
      </c>
      <c r="H27" s="18" t="inlineStr">
        <is>
          <t>Average of the three, whole numbers</t>
        </is>
      </c>
    </row>
    <row r="28" ht="28" customHeight="1">
      <c r="A28" s="13" t="inlineStr">
        <is>
          <t>Band C · Head / manager · Korn Ferry Hay</t>
        </is>
      </c>
      <c r="B28" s="15" t="inlineStr">
        <is>
          <t>44%</t>
        </is>
      </c>
      <c r="C28" s="15" t="inlineStr">
        <is>
          <t>20%</t>
        </is>
      </c>
      <c r="D28" s="15" t="inlineStr">
        <is>
          <t>8%</t>
        </is>
      </c>
      <c r="E28" s="15" t="inlineStr">
        <is>
          <t>15%</t>
        </is>
      </c>
      <c r="F28" s="15" t="inlineStr">
        <is>
          <t>5%</t>
        </is>
      </c>
      <c r="G28" s="15" t="inlineStr">
        <is>
          <t>8%</t>
        </is>
      </c>
      <c r="H28" s="16" t="inlineStr"/>
    </row>
    <row r="29" ht="28" customHeight="1">
      <c r="A29" s="13" t="inlineStr">
        <is>
          <t>Band C · Head / manager · Mercer IPE</t>
        </is>
      </c>
      <c r="B29" s="15" t="inlineStr">
        <is>
          <t>43%</t>
        </is>
      </c>
      <c r="C29" s="15" t="inlineStr">
        <is>
          <t>19%</t>
        </is>
      </c>
      <c r="D29" s="15" t="inlineStr">
        <is>
          <t>9%</t>
        </is>
      </c>
      <c r="E29" s="15" t="inlineStr">
        <is>
          <t>15%</t>
        </is>
      </c>
      <c r="F29" s="15" t="inlineStr">
        <is>
          <t>5%</t>
        </is>
      </c>
      <c r="G29" s="15" t="inlineStr">
        <is>
          <t>9%</t>
        </is>
      </c>
      <c r="H29" s="16" t="inlineStr"/>
    </row>
    <row r="30" ht="28" customHeight="1">
      <c r="A30" s="13" t="inlineStr">
        <is>
          <t>Band C · Head / manager · Public plans</t>
        </is>
      </c>
      <c r="B30" s="15" t="inlineStr">
        <is>
          <t>43%</t>
        </is>
      </c>
      <c r="C30" s="15" t="inlineStr">
        <is>
          <t>15%</t>
        </is>
      </c>
      <c r="D30" s="15" t="inlineStr">
        <is>
          <t>15%</t>
        </is>
      </c>
      <c r="E30" s="15" t="inlineStr">
        <is>
          <t>15%</t>
        </is>
      </c>
      <c r="F30" s="15" t="inlineStr">
        <is>
          <t>5%</t>
        </is>
      </c>
      <c r="G30" s="15" t="inlineStr">
        <is>
          <t>7%</t>
        </is>
      </c>
      <c r="H30" s="16" t="inlineStr"/>
    </row>
    <row r="31" ht="28" customHeight="1">
      <c r="A31" s="27" t="inlineStr">
        <is>
          <t>Band C · Head / manager · IRIS default</t>
        </is>
      </c>
      <c r="B31" s="20" t="inlineStr">
        <is>
          <t>43%</t>
        </is>
      </c>
      <c r="C31" s="20" t="inlineStr">
        <is>
          <t>18%</t>
        </is>
      </c>
      <c r="D31" s="20" t="inlineStr">
        <is>
          <t>11%</t>
        </is>
      </c>
      <c r="E31" s="20" t="inlineStr">
        <is>
          <t>15%</t>
        </is>
      </c>
      <c r="F31" s="20" t="inlineStr">
        <is>
          <t>5%</t>
        </is>
      </c>
      <c r="G31" s="20" t="inlineStr">
        <is>
          <t>8%</t>
        </is>
      </c>
      <c r="H31" s="18" t="inlineStr">
        <is>
          <t>Average of the three, whole numbers</t>
        </is>
      </c>
    </row>
    <row r="32" ht="28" customHeight="1">
      <c r="A32" s="13" t="inlineStr">
        <is>
          <t>Player-Coach · C+ · Korn Ferry Hay</t>
        </is>
      </c>
      <c r="B32" s="15" t="inlineStr">
        <is>
          <t>38%</t>
        </is>
      </c>
      <c r="C32" s="15" t="inlineStr">
        <is>
          <t>21%</t>
        </is>
      </c>
      <c r="D32" s="15" t="inlineStr">
        <is>
          <t>8%</t>
        </is>
      </c>
      <c r="E32" s="15" t="inlineStr">
        <is>
          <t>20%</t>
        </is>
      </c>
      <c r="F32" s="15" t="inlineStr">
        <is>
          <t>5%</t>
        </is>
      </c>
      <c r="G32" s="15" t="inlineStr">
        <is>
          <t>8%</t>
        </is>
      </c>
      <c r="H32" s="16" t="inlineStr"/>
    </row>
    <row r="33" ht="15" customHeight="1">
      <c r="A33" s="13" t="inlineStr">
        <is>
          <t>Player-Coach · C+ · Mercer IPE</t>
        </is>
      </c>
      <c r="B33" s="15" t="inlineStr">
        <is>
          <t>37%</t>
        </is>
      </c>
      <c r="C33" s="15" t="inlineStr">
        <is>
          <t>19%</t>
        </is>
      </c>
      <c r="D33" s="15" t="inlineStr">
        <is>
          <t>9%</t>
        </is>
      </c>
      <c r="E33" s="15" t="inlineStr">
        <is>
          <t>20%</t>
        </is>
      </c>
      <c r="F33" s="15" t="inlineStr">
        <is>
          <t>5%</t>
        </is>
      </c>
      <c r="G33" s="15" t="inlineStr">
        <is>
          <t>9%</t>
        </is>
      </c>
      <c r="H33" s="16" t="inlineStr"/>
    </row>
    <row r="34" ht="15" customHeight="1">
      <c r="A34" s="13" t="inlineStr">
        <is>
          <t>Player-Coach · C+ · Public plans</t>
        </is>
      </c>
      <c r="B34" s="15" t="inlineStr">
        <is>
          <t>38%</t>
        </is>
      </c>
      <c r="C34" s="15" t="inlineStr">
        <is>
          <t>15%</t>
        </is>
      </c>
      <c r="D34" s="15" t="inlineStr">
        <is>
          <t>15%</t>
        </is>
      </c>
      <c r="E34" s="15" t="inlineStr">
        <is>
          <t>20%</t>
        </is>
      </c>
      <c r="F34" s="15" t="inlineStr">
        <is>
          <t>5%</t>
        </is>
      </c>
      <c r="G34" s="15" t="inlineStr">
        <is>
          <t>7%</t>
        </is>
      </c>
      <c r="H34" s="16" t="inlineStr"/>
    </row>
    <row r="35" ht="15" customHeight="1">
      <c r="A35" s="27" t="inlineStr">
        <is>
          <t>Player-Coach · C+ · IRIS default</t>
        </is>
      </c>
      <c r="B35" s="20" t="inlineStr">
        <is>
          <t>38%</t>
        </is>
      </c>
      <c r="C35" s="20" t="inlineStr">
        <is>
          <t>18%</t>
        </is>
      </c>
      <c r="D35" s="20" t="inlineStr">
        <is>
          <t>11%</t>
        </is>
      </c>
      <c r="E35" s="20" t="inlineStr">
        <is>
          <t>20%</t>
        </is>
      </c>
      <c r="F35" s="20" t="inlineStr">
        <is>
          <t>5%</t>
        </is>
      </c>
      <c r="G35" s="20" t="inlineStr">
        <is>
          <t>8%</t>
        </is>
      </c>
      <c r="H35" s="18" t="inlineStr">
        <is>
          <t>Average of the three, whole numbers</t>
        </is>
      </c>
    </row>
    <row r="36" ht="15" customHeight="1">
      <c r="A36" s="13" t="inlineStr">
        <is>
          <t>Bands D–E · Korn Ferry Hay</t>
        </is>
      </c>
      <c r="B36" s="15" t="inlineStr">
        <is>
          <t>36%</t>
        </is>
      </c>
      <c r="C36" s="15" t="inlineStr">
        <is>
          <t>22%</t>
        </is>
      </c>
      <c r="D36" s="15" t="inlineStr">
        <is>
          <t>9%</t>
        </is>
      </c>
      <c r="E36" s="15" t="inlineStr">
        <is>
          <t>20%</t>
        </is>
      </c>
      <c r="F36" s="15" t="inlineStr">
        <is>
          <t>5%</t>
        </is>
      </c>
      <c r="G36" s="15" t="inlineStr">
        <is>
          <t>9%</t>
        </is>
      </c>
      <c r="H36" s="16" t="inlineStr"/>
    </row>
    <row r="37" ht="15" customHeight="1">
      <c r="A37" s="13" t="inlineStr">
        <is>
          <t>Bands D–E · Mercer IPE</t>
        </is>
      </c>
      <c r="B37" s="15" t="inlineStr">
        <is>
          <t>35%</t>
        </is>
      </c>
      <c r="C37" s="15" t="inlineStr">
        <is>
          <t>20%</t>
        </is>
      </c>
      <c r="D37" s="15" t="inlineStr">
        <is>
          <t>10%</t>
        </is>
      </c>
      <c r="E37" s="15" t="inlineStr">
        <is>
          <t>20%</t>
        </is>
      </c>
      <c r="F37" s="15" t="inlineStr">
        <is>
          <t>5%</t>
        </is>
      </c>
      <c r="G37" s="15" t="inlineStr">
        <is>
          <t>10%</t>
        </is>
      </c>
      <c r="H37" s="16" t="inlineStr"/>
    </row>
    <row r="38" ht="15" customHeight="1">
      <c r="A38" s="13" t="inlineStr">
        <is>
          <t>Bands D–E · Public plans</t>
        </is>
      </c>
      <c r="B38" s="15" t="inlineStr">
        <is>
          <t>38%</t>
        </is>
      </c>
      <c r="C38" s="15" t="inlineStr">
        <is>
          <t>15%</t>
        </is>
      </c>
      <c r="D38" s="15" t="inlineStr">
        <is>
          <t>15%</t>
        </is>
      </c>
      <c r="E38" s="15" t="inlineStr">
        <is>
          <t>20%</t>
        </is>
      </c>
      <c r="F38" s="15" t="inlineStr">
        <is>
          <t>5%</t>
        </is>
      </c>
      <c r="G38" s="15" t="inlineStr">
        <is>
          <t>7%</t>
        </is>
      </c>
      <c r="H38" s="16" t="inlineStr"/>
    </row>
    <row r="39" ht="15" customHeight="1">
      <c r="A39" s="27" t="inlineStr">
        <is>
          <t>Bands D–E · IRIS default</t>
        </is>
      </c>
      <c r="B39" s="20" t="inlineStr">
        <is>
          <t>37%</t>
        </is>
      </c>
      <c r="C39" s="20" t="inlineStr">
        <is>
          <t>19%</t>
        </is>
      </c>
      <c r="D39" s="20" t="inlineStr">
        <is>
          <t>11%</t>
        </is>
      </c>
      <c r="E39" s="20" t="inlineStr">
        <is>
          <t>20%</t>
        </is>
      </c>
      <c r="F39" s="20" t="inlineStr">
        <is>
          <t>5%</t>
        </is>
      </c>
      <c r="G39" s="20" t="inlineStr">
        <is>
          <t>8%</t>
        </is>
      </c>
      <c r="H39" s="18" t="inlineStr">
        <is>
          <t>Average of the three, whole numbers</t>
        </is>
      </c>
    </row>
    <row r="40" ht="15" customHeight="1"/>
    <row r="41" ht="28" customHeight="1">
      <c r="A41" s="11" t="inlineStr">
        <is>
          <r>
            <rPr>
              <rFont val="Calibri"/>
              <b val="1"/>
              <i val="1"/>
              <color rgb="00595959"/>
              <sz val="10"/>
            </rPr>
            <t>Sources:</t>
          </r>
          <r>
            <rPr>
              <rFont val="Calibri"/>
              <i val="1"/>
              <color rgb="00595959"/>
              <sz val="10"/>
            </rPr>
            <t xml:space="preserve"> S46–S51 Korn Ferry Hay evaluations · S04, S52 Mercer IPE · S53–S57 NHS, UK NJC/PSC, GLPC, SJC and US OPM point-factor plans. Full links: source register, HR Super Master sheet 11 and Framework Master M16.</t>
          </r>
        </is>
      </c>
    </row>
    <row r="42" ht="20" customHeight="1">
      <c r="A42" s="6" t="inlineStr">
        <is>
          <t>0b. Mapping rules — the same for every source</t>
        </is>
      </c>
    </row>
    <row r="43" ht="15" customHeight="1">
      <c r="A43" s="12" t="inlineStr">
        <is>
          <t>IRIS factor</t>
        </is>
      </c>
      <c r="B43" s="213" t="n"/>
      <c r="C43" s="12" t="inlineStr">
        <is>
          <t>Taken from</t>
        </is>
      </c>
      <c r="D43" s="214" t="n"/>
      <c r="E43" s="214" t="n"/>
      <c r="F43" s="214" t="n"/>
      <c r="G43" s="214" t="n"/>
      <c r="H43" s="213" t="n"/>
    </row>
    <row r="44" ht="28" customHeight="1">
      <c r="A44" s="13" t="inlineStr">
        <is>
          <t>Experience &amp; Qualification</t>
        </is>
      </c>
      <c r="B44" s="213" t="n"/>
      <c r="C44" s="16" t="inlineStr">
        <is>
          <t>Held at the leadership's policy weight — 10% in Bands A–B, 5% in Bands C–E — and taken out of each method's knowledge factor first</t>
        </is>
      </c>
      <c r="D44" s="214" t="n"/>
      <c r="E44" s="214" t="n"/>
      <c r="F44" s="214" t="n"/>
      <c r="G44" s="214" t="n"/>
      <c r="H44" s="213" t="n"/>
    </row>
    <row r="45" ht="41" customHeight="1">
      <c r="A45" s="13" t="inlineStr">
        <is>
          <t>Leadership &amp; Strategy</t>
        </is>
      </c>
      <c r="B45" s="213" t="n"/>
      <c r="C45" s="16" t="inlineStr">
        <is>
          <r>
            <rPr>
              <rFont val="Calibri"/>
              <b val="1"/>
              <sz val="10"/>
            </rPr>
            <t>People leadership expected at the level:</t>
          </r>
          <r>
            <rPr>
              <rFont val="Calibri"/>
              <sz val="10"/>
            </rPr>
            <t xml:space="preserve"> 0% Band A, 5% experts, 10% B+, 15% managers and heads, 20% C+ and Bands D–E — taken from Hay know-how · managerial and human-relations know-how, Mercer IPE communication, or the plans' leadership and relationships factors</t>
          </r>
        </is>
      </c>
      <c r="D45" s="214" t="n"/>
      <c r="E45" s="214" t="n"/>
      <c r="F45" s="214" t="n"/>
      <c r="G45" s="214" t="n"/>
      <c r="H45" s="213" t="n"/>
    </row>
    <row r="46" ht="15" customHeight="1">
      <c r="A46" s="13" t="inlineStr">
        <is>
          <t>Complexity &amp; Expertise</t>
        </is>
      </c>
      <c r="B46" s="213" t="n"/>
      <c r="C46" s="16" t="inlineStr">
        <is>
          <t>The rest of the knowledge factor, plus 60% of problem solving / innovation · the thinking challenge</t>
        </is>
      </c>
      <c r="D46" s="214" t="n"/>
      <c r="E46" s="214" t="n"/>
      <c r="F46" s="214" t="n"/>
      <c r="G46" s="214" t="n"/>
      <c r="H46" s="213" t="n"/>
    </row>
    <row r="47" ht="28" customHeight="1">
      <c r="A47" s="13" t="inlineStr">
        <is>
          <t>Autonomy &amp; Decision</t>
        </is>
      </c>
      <c r="B47" s="213" t="n"/>
      <c r="C47" s="16" t="inlineStr">
        <is>
          <t>40% of problem solving / innovation · the thinking environment plus 40% of accountability / impact · freedom to act, Hay's heaviest element; the plans' own autonomy factor</t>
        </is>
      </c>
      <c r="D47" s="214" t="n"/>
      <c r="E47" s="214" t="n"/>
      <c r="F47" s="214" t="n"/>
      <c r="G47" s="214" t="n"/>
      <c r="H47" s="213" t="n"/>
    </row>
    <row r="48" ht="15" customHeight="1">
      <c r="A48" s="13" t="inlineStr">
        <is>
          <t>Accountability &amp; Impact</t>
        </is>
      </c>
      <c r="B48" s="213" t="n"/>
      <c r="C48" s="16" t="inlineStr">
        <is>
          <t>30% of accountability / impact — the area or magnitude of the job's scope; the plans' responsibility factors</t>
        </is>
      </c>
      <c r="D48" s="214" t="n"/>
      <c r="E48" s="214" t="n"/>
      <c r="F48" s="214" t="n"/>
      <c r="G48" s="214" t="n"/>
      <c r="H48" s="213" t="n"/>
    </row>
    <row r="49" ht="15" customHeight="1">
      <c r="A49" s="13" t="inlineStr">
        <is>
          <t>Business Impact</t>
        </is>
      </c>
      <c r="B49" s="213" t="n"/>
      <c r="C49" s="16" t="inlineStr">
        <is>
          <t>30% of accountability / impact — the nature of the job's impact on results; the plans' financial / consequences factor</t>
        </is>
      </c>
      <c r="D49" s="214" t="n"/>
      <c r="E49" s="214" t="n"/>
      <c r="F49" s="214" t="n"/>
      <c r="G49" s="214" t="n"/>
      <c r="H49" s="213" t="n"/>
    </row>
    <row r="50" ht="15" customHeight="1"/>
    <row r="51" ht="54" customHeight="1">
      <c r="A51" s="11" t="inlineStr">
        <is>
          <r>
            <rPr>
              <rFont val="Calibri"/>
              <b val="1"/>
              <i val="1"/>
              <color rgb="00595959"/>
              <sz val="10"/>
            </rPr>
            <t>Sources:</t>
          </r>
          <r>
            <rPr>
              <rFont val="Calibri"/>
              <i val="1"/>
              <color rgb="00595959"/>
              <sz val="10"/>
            </rPr>
            <t xml:space="preserve"> S05, S46–S52 for the Hay and IPE factor definitions; the split percentages are IRIS mapping rules applied to every source alike. Experience: Sources: S05, S49 Hay know-how includes experience however acquired · S04, S52 Mercer IPE knowledge · S07 WTW GGS · S58 McKinsey · S59 Deloitte · S60 WEF · S61 EY India, 2026 — skills over tenure. The 10% / 5% level is an IRIS leadership decision. Leadership: Sources: S05, S46, S47 Hay managerial know-how by level · S04 Mercer IPE communication · S09 McKinsey spans of control. The 0 / 5 / 10 / 15 / 20% steps by role group are an IRIS design rule.</t>
          </r>
        </is>
      </c>
    </row>
    <row r="52" ht="20" customHeight="1">
      <c r="A52" s="6" t="inlineStr">
        <is>
          <t>0c. Korn Ferry Hay — verified evaluations by level</t>
        </is>
      </c>
    </row>
    <row r="53" ht="28" customHeight="1">
      <c r="A53" s="11" t="inlineStr">
        <is>
          <t>Know-How / Problem Solving / Accountability points and shares. Canada's executive plan scores public-service jobs on the Hay guide charts, which makes these the best public evidence of Hay shares by level.</t>
        </is>
      </c>
    </row>
    <row r="54" ht="28" customHeight="1">
      <c r="A54" s="12" t="inlineStr">
        <is>
          <t>Job and level</t>
        </is>
      </c>
      <c r="B54" s="12" t="inlineStr">
        <is>
          <t>Know-How</t>
        </is>
      </c>
      <c r="C54" s="12" t="inlineStr">
        <is>
          <t>Problem Solving</t>
        </is>
      </c>
      <c r="D54" s="12" t="inlineStr">
        <is>
          <t>Accountability</t>
        </is>
      </c>
      <c r="E54" s="12" t="inlineStr">
        <is>
          <t>Shares KH / PS / AC</t>
        </is>
      </c>
      <c r="F54" s="243" t="inlineStr"/>
      <c r="G54" s="243" t="inlineStr"/>
      <c r="H54" s="12" t="inlineStr">
        <is>
          <t>Source</t>
        </is>
      </c>
    </row>
    <row r="55" ht="28" customHeight="1">
      <c r="A55" s="13" t="inlineStr">
        <is>
          <t>Junior · clerical typical profile</t>
        </is>
      </c>
      <c r="B55" s="15" t="inlineStr">
        <is>
          <t>—</t>
        </is>
      </c>
      <c r="C55" s="15" t="inlineStr">
        <is>
          <t>—</t>
        </is>
      </c>
      <c r="D55" s="15" t="inlineStr">
        <is>
          <t>—</t>
        </is>
      </c>
      <c r="E55" s="15" t="inlineStr">
        <is>
          <t>72.7 / 13.6 / 13.6</t>
        </is>
      </c>
      <c r="F55" s="16" t="inlineStr"/>
      <c r="G55" s="16" t="inlineStr"/>
      <c r="H55" s="16" t="inlineStr">
        <is>
          <t>Hay summary deck, typical profile 64/12/12 + 12% working conditions</t>
        </is>
      </c>
    </row>
    <row r="56" ht="28" customHeight="1">
      <c r="A56" s="13" t="inlineStr">
        <is>
          <t>Supervisor typical profile</t>
        </is>
      </c>
      <c r="B56" s="15" t="inlineStr">
        <is>
          <t>—</t>
        </is>
      </c>
      <c r="C56" s="15" t="inlineStr">
        <is>
          <t>—</t>
        </is>
      </c>
      <c r="D56" s="15" t="inlineStr">
        <is>
          <t>—</t>
        </is>
      </c>
      <c r="E56" s="15" t="inlineStr">
        <is>
          <t>47.4 / 20.6 / 32.0</t>
        </is>
      </c>
      <c r="F56" s="16" t="inlineStr"/>
      <c r="G56" s="16" t="inlineStr"/>
      <c r="H56" s="16" t="inlineStr">
        <is>
          <t>Hay summary deck, typical profile 46/20/31 + 3% working conditions</t>
        </is>
      </c>
    </row>
    <row r="57" ht="28" customHeight="1">
      <c r="A57" s="13" t="inlineStr">
        <is>
          <t>Professional · research scientist</t>
        </is>
      </c>
      <c r="B57" s="15" t="n">
        <v>460</v>
      </c>
      <c r="C57" s="15" t="n">
        <v>230</v>
      </c>
      <c r="D57" s="15" t="n">
        <v>132</v>
      </c>
      <c r="E57" s="15" t="inlineStr">
        <is>
          <t>56.0 / 28.0 / 16.1</t>
        </is>
      </c>
      <c r="F57" s="16" t="inlineStr"/>
      <c r="G57" s="16" t="inlineStr"/>
      <c r="H57" s="16" t="inlineStr">
        <is>
          <t>Hay summary deck</t>
        </is>
      </c>
    </row>
    <row r="58" ht="28" customHeight="1">
      <c r="A58" s="13" t="inlineStr">
        <is>
          <t>Manager · Regional Manager Finance &amp; Admin</t>
        </is>
      </c>
      <c r="B58" s="15" t="n">
        <v>460</v>
      </c>
      <c r="C58" s="15" t="n">
        <v>200</v>
      </c>
      <c r="D58" s="15" t="n">
        <v>230</v>
      </c>
      <c r="E58" s="15" t="inlineStr">
        <is>
          <t>51.7 / 22.5 / 25.8</t>
        </is>
      </c>
      <c r="F58" s="16" t="inlineStr"/>
      <c r="G58" s="16" t="inlineStr"/>
      <c r="H58" s="16" t="inlineStr">
        <is>
          <t>Canada TBS EX plan, 4-O-3</t>
        </is>
      </c>
    </row>
    <row r="59" ht="28" customHeight="1">
      <c r="A59" s="13" t="inlineStr">
        <is>
          <t>Director EX-1 · Director Financial Policies</t>
        </is>
      </c>
      <c r="B59" s="15" t="n">
        <v>460</v>
      </c>
      <c r="C59" s="15" t="n">
        <v>230</v>
      </c>
      <c r="D59" s="15" t="n">
        <v>264</v>
      </c>
      <c r="E59" s="15" t="inlineStr">
        <is>
          <t>48.2 / 24.1 / 27.7</t>
        </is>
      </c>
      <c r="F59" s="16" t="inlineStr"/>
      <c r="G59" s="16" t="inlineStr"/>
      <c r="H59" s="16" t="inlineStr">
        <is>
          <t>Canada TBS EX plan</t>
        </is>
      </c>
    </row>
    <row r="60" ht="28" customHeight="1">
      <c r="A60" s="13" t="inlineStr">
        <is>
          <t>Director EX-1 · Director Financial Management</t>
        </is>
      </c>
      <c r="B60" s="15" t="n">
        <v>528</v>
      </c>
      <c r="C60" s="15" t="n">
        <v>264</v>
      </c>
      <c r="D60" s="15" t="n">
        <v>264</v>
      </c>
      <c r="E60" s="15" t="inlineStr">
        <is>
          <t>50.0 / 25.0 / 25.0</t>
        </is>
      </c>
      <c r="F60" s="16" t="inlineStr"/>
      <c r="G60" s="16" t="inlineStr"/>
      <c r="H60" s="16" t="inlineStr">
        <is>
          <t>Canada TBS EX plan, 5-M-1</t>
        </is>
      </c>
    </row>
    <row r="61" ht="28" customHeight="1">
      <c r="A61" s="13" t="inlineStr">
        <is>
          <t>Director EX-1 · Regional Director</t>
        </is>
      </c>
      <c r="B61" s="15" t="n">
        <v>528</v>
      </c>
      <c r="C61" s="15" t="n">
        <v>264</v>
      </c>
      <c r="D61" s="15" t="n">
        <v>304</v>
      </c>
      <c r="E61" s="15" t="inlineStr">
        <is>
          <t>48.2 / 24.1 / 27.7</t>
        </is>
      </c>
      <c r="F61" s="16" t="inlineStr"/>
      <c r="G61" s="16" t="inlineStr"/>
      <c r="H61" s="16" t="inlineStr">
        <is>
          <t>Canada TBS EX plan, 5-A-1</t>
        </is>
      </c>
    </row>
    <row r="62" ht="28" customHeight="1">
      <c r="A62" s="13" t="inlineStr">
        <is>
          <t>Senior executive EX-2 · ADC Operations</t>
        </is>
      </c>
      <c r="B62" s="15" t="n">
        <v>608</v>
      </c>
      <c r="C62" s="15" t="n">
        <v>304</v>
      </c>
      <c r="D62" s="15" t="n">
        <v>350</v>
      </c>
      <c r="E62" s="15" t="inlineStr">
        <is>
          <t>48.2 / 24.1 / 27.7</t>
        </is>
      </c>
      <c r="F62" s="16" t="inlineStr"/>
      <c r="G62" s="16" t="inlineStr"/>
      <c r="H62" s="16" t="inlineStr">
        <is>
          <t>Canada TBS EX plan, 6-A-2</t>
        </is>
      </c>
    </row>
    <row r="63" ht="28" customHeight="1">
      <c r="A63" s="13" t="inlineStr">
        <is>
          <t>Senior executive EX-2 · DG Resource Management</t>
        </is>
      </c>
      <c r="B63" s="15" t="n">
        <v>608</v>
      </c>
      <c r="C63" s="15" t="n">
        <v>350</v>
      </c>
      <c r="D63" s="15" t="n">
        <v>350</v>
      </c>
      <c r="E63" s="15" t="inlineStr">
        <is>
          <t>46.5 / 26.8 / 26.8</t>
        </is>
      </c>
      <c r="F63" s="16" t="inlineStr"/>
      <c r="G63" s="16" t="inlineStr"/>
      <c r="H63" s="16" t="inlineStr">
        <is>
          <t>Canada TBS EX plan, 6-O-2</t>
        </is>
      </c>
    </row>
    <row r="64" ht="28" customHeight="1">
      <c r="A64" s="13" t="inlineStr">
        <is>
          <t>Executive EX-3 · DG Regional Operations</t>
        </is>
      </c>
      <c r="B64" s="15" t="n">
        <v>700</v>
      </c>
      <c r="C64" s="15" t="n">
        <v>400</v>
      </c>
      <c r="D64" s="15" t="n">
        <v>528</v>
      </c>
      <c r="E64" s="15" t="inlineStr">
        <is>
          <t>43.0 / 24.6 / 32.4</t>
        </is>
      </c>
      <c r="F64" s="16" t="inlineStr"/>
      <c r="G64" s="16" t="inlineStr"/>
      <c r="H64" s="16" t="inlineStr">
        <is>
          <t>Canada TBS EX plan, 7-A-2</t>
        </is>
      </c>
    </row>
    <row r="65" ht="15" customHeight="1"/>
    <row r="66" ht="15" customHeight="1">
      <c r="A66" s="11" t="inlineStr">
        <is>
          <r>
            <rPr>
              <rFont val="Calibri"/>
              <b val="1"/>
              <i val="1"/>
              <color rgb="00595959"/>
              <sz val="10"/>
            </rPr>
            <t>Sources:</t>
          </r>
          <r>
            <rPr>
              <rFont val="Calibri"/>
              <i val="1"/>
              <color rgb="00595959"/>
              <sz val="10"/>
            </rPr>
            <t xml:space="preserve"> S46, S47 Canada TBS Executive Group plans 2005 and 2022 · S48 Hay summary deck · S50 Western University Hay overview.</t>
          </r>
        </is>
      </c>
    </row>
    <row r="67" ht="20" customHeight="1">
      <c r="A67" s="6" t="inlineStr">
        <is>
          <t>0d. Mercer IPE — the published point table</t>
        </is>
      </c>
    </row>
    <row r="68" ht="28" customHeight="1">
      <c r="A68" s="11" t="inlineStr">
        <is>
          <t>Maximum points per factor are verified from the IPE v3.1 manual; the level rows apply that table to typical ratings for a company of IRIS's size, so they are illustrative. Impact's share grows with seniority and with company size.</t>
        </is>
      </c>
    </row>
    <row r="69" ht="28" customHeight="1">
      <c r="A69" s="12" t="inlineStr">
        <is>
          <t>Row</t>
        </is>
      </c>
      <c r="B69" s="12" t="inlineStr">
        <is>
          <t>Impact</t>
        </is>
      </c>
      <c r="C69" s="12" t="inlineStr">
        <is>
          <t>Communication</t>
        </is>
      </c>
      <c r="D69" s="12" t="inlineStr">
        <is>
          <t>Innovation</t>
        </is>
      </c>
      <c r="E69" s="12" t="inlineStr">
        <is>
          <t>Knowledge</t>
        </is>
      </c>
      <c r="F69" s="243" t="inlineStr"/>
      <c r="G69" s="243" t="inlineStr"/>
      <c r="H69" s="12" t="inlineStr">
        <is>
          <t>Shares</t>
        </is>
      </c>
    </row>
    <row r="70" ht="28" customHeight="1">
      <c r="A70" s="13" t="inlineStr">
        <is>
          <t>Maximum points per factor · Mercer IPE v3.1</t>
        </is>
      </c>
      <c r="B70" s="15" t="inlineStr">
        <is>
          <t>705</t>
        </is>
      </c>
      <c r="C70" s="15" t="inlineStr">
        <is>
          <t>115</t>
        </is>
      </c>
      <c r="D70" s="15" t="inlineStr">
        <is>
          <t>130</t>
        </is>
      </c>
      <c r="E70" s="15" t="inlineStr">
        <is>
          <t>260</t>
        </is>
      </c>
      <c r="F70" s="16" t="inlineStr"/>
      <c r="G70" s="16" t="inlineStr"/>
      <c r="H70" s="16" t="inlineStr">
        <is>
          <t>Impact 58.3% · Communication 9.5% · Innovation 10.7% · Knowledge 21.5% at the maximum</t>
        </is>
      </c>
    </row>
    <row r="71" ht="28" customHeight="1">
      <c r="A71" s="13" t="inlineStr">
        <is>
          <t>Junior · illustrative rating, organisation size 5</t>
        </is>
      </c>
      <c r="B71" s="15" t="inlineStr">
        <is>
          <t>25</t>
        </is>
      </c>
      <c r="C71" s="15" t="inlineStr">
        <is>
          <t>10</t>
        </is>
      </c>
      <c r="D71" s="15" t="inlineStr">
        <is>
          <t>25</t>
        </is>
      </c>
      <c r="E71" s="15" t="inlineStr">
        <is>
          <t>30</t>
        </is>
      </c>
      <c r="F71" s="16" t="inlineStr"/>
      <c r="G71" s="16" t="inlineStr"/>
      <c r="H71" s="16" t="inlineStr">
        <is>
          <t>27.8 / 11.1 / 27.8 / 33.3%</t>
        </is>
      </c>
    </row>
    <row r="72" ht="15" customHeight="1">
      <c r="A72" s="13" t="inlineStr">
        <is>
          <t>Professional · illustrative</t>
        </is>
      </c>
      <c r="B72" s="15" t="inlineStr">
        <is>
          <t>60</t>
        </is>
      </c>
      <c r="C72" s="15" t="inlineStr">
        <is>
          <t>40</t>
        </is>
      </c>
      <c r="D72" s="15" t="inlineStr">
        <is>
          <t>45</t>
        </is>
      </c>
      <c r="E72" s="15" t="inlineStr">
        <is>
          <t>90</t>
        </is>
      </c>
      <c r="F72" s="16" t="inlineStr"/>
      <c r="G72" s="16" t="inlineStr"/>
      <c r="H72" s="16" t="inlineStr">
        <is>
          <t>25.5 / 17.0 / 19.1 / 38.3%</t>
        </is>
      </c>
    </row>
    <row r="73" ht="15" customHeight="1">
      <c r="A73" s="13" t="inlineStr">
        <is>
          <t>Manager · illustrative</t>
        </is>
      </c>
      <c r="B73" s="15" t="inlineStr">
        <is>
          <t>131</t>
        </is>
      </c>
      <c r="C73" s="15" t="inlineStr">
        <is>
          <t>60</t>
        </is>
      </c>
      <c r="D73" s="15" t="inlineStr">
        <is>
          <t>75</t>
        </is>
      </c>
      <c r="E73" s="15" t="inlineStr">
        <is>
          <t>173</t>
        </is>
      </c>
      <c r="F73" s="16" t="inlineStr"/>
      <c r="G73" s="16" t="inlineStr"/>
      <c r="H73" s="16" t="inlineStr">
        <is>
          <t>29.8 / 13.7 / 17.1 / 39.4%</t>
        </is>
      </c>
    </row>
    <row r="74" ht="15" customHeight="1">
      <c r="A74" s="13" t="inlineStr">
        <is>
          <t>Executive · illustrative</t>
        </is>
      </c>
      <c r="B74" s="15" t="inlineStr">
        <is>
          <t>207</t>
        </is>
      </c>
      <c r="C74" s="15" t="inlineStr">
        <is>
          <t>100</t>
        </is>
      </c>
      <c r="D74" s="15" t="inlineStr">
        <is>
          <t>105</t>
        </is>
      </c>
      <c r="E74" s="15" t="inlineStr">
        <is>
          <t>218</t>
        </is>
      </c>
      <c r="F74" s="16" t="inlineStr"/>
      <c r="G74" s="16" t="inlineStr"/>
      <c r="H74" s="16" t="inlineStr">
        <is>
          <t>32.9 / 15.9 / 16.7 / 34.6%</t>
        </is>
      </c>
    </row>
    <row r="75" ht="15" customHeight="1"/>
    <row r="76" ht="15" customHeight="1">
      <c r="A76" s="11" t="inlineStr">
        <is>
          <r>
            <rPr>
              <rFont val="Calibri"/>
              <b val="1"/>
              <i val="1"/>
              <color rgb="00595959"/>
              <sz val="10"/>
            </rPr>
            <t>Sources:</t>
          </r>
          <r>
            <rPr>
              <rFont val="Calibri"/>
              <i val="1"/>
              <color rgb="00595959"/>
              <sz val="10"/>
            </rPr>
            <t xml:space="preserve"> S52 Mercer IPE manual and factor sheet, third-party copies · S04 Mercer IPE.</t>
          </r>
        </is>
      </c>
    </row>
    <row r="77" ht="20" customHeight="1">
      <c r="A77" s="6" t="inlineStr">
        <is>
          <t>1. Published point-factor plans — share of points by factor</t>
        </is>
      </c>
    </row>
    <row r="78" ht="28" customHeight="1">
      <c r="A78" s="11" t="inlineStr">
        <is>
          <t>Effort and working-conditions factors removed and the rest scaled to 100%. Major vendors — Korn Ferry Hay, Mercer IPE, WTW, Aon Radford — do not publish their factor weights, so public schemes with published points are the hard benchmark.</t>
        </is>
      </c>
    </row>
    <row r="79" ht="41" customHeight="1">
      <c r="A79" s="12" t="inlineStr">
        <is>
          <t>Plan</t>
        </is>
      </c>
      <c r="B79" s="12" t="inlineStr">
        <is>
          <t>Complexity &amp; Expertise</t>
        </is>
      </c>
      <c r="C79" s="12" t="inlineStr">
        <is>
          <t>Autonomy &amp; Decision</t>
        </is>
      </c>
      <c r="D79" s="12" t="inlineStr">
        <is>
          <t>Accountability &amp; Impact</t>
        </is>
      </c>
      <c r="E79" s="12" t="inlineStr">
        <is>
          <t>Leadership &amp; Strategy</t>
        </is>
      </c>
      <c r="F79" s="12" t="inlineStr">
        <is>
          <t>Business Impact</t>
        </is>
      </c>
      <c r="G79" s="12" t="inlineStr">
        <is>
          <t>Effort and conditions removed</t>
        </is>
      </c>
      <c r="H79" s="12" t="inlineStr">
        <is>
          <t>Source</t>
        </is>
      </c>
    </row>
    <row r="80" ht="41" customHeight="1">
      <c r="A80" s="13" t="inlineStr">
        <is>
          <t>NHS Agenda for Change Job Evaluation Scheme · 16 factors, 1,000 points</t>
        </is>
      </c>
      <c r="B80" s="15" t="inlineStr">
        <is>
          <t>40.0%</t>
        </is>
      </c>
      <c r="C80" s="15" t="inlineStr">
        <is>
          <t>6.7%</t>
        </is>
      </c>
      <c r="D80" s="15" t="inlineStr">
        <is>
          <t>20.0%</t>
        </is>
      </c>
      <c r="E80" s="15" t="inlineStr">
        <is>
          <t>26.7%</t>
        </is>
      </c>
      <c r="F80" s="15" t="inlineStr">
        <is>
          <t>6.7%</t>
        </is>
      </c>
      <c r="G80" s="15" t="inlineStr">
        <is>
          <t>10.0%</t>
        </is>
      </c>
      <c r="H80" s="16" t="inlineStr">
        <is>
          <t>NHS Job Evaluation Handbook, ch. 6 para 1.5 — nhsemployers.org/sites/default/files/pdf/22/165.pdf</t>
        </is>
      </c>
    </row>
    <row r="81" ht="54" customHeight="1">
      <c r="A81" s="13" t="inlineStr">
        <is>
          <t>UK local government 13-factor scheme · Police Staff Council version of the NJC scheme, 1,000 points</t>
        </is>
      </c>
      <c r="B81" s="15" t="inlineStr">
        <is>
          <t>38.3%</t>
        </is>
      </c>
      <c r="C81" s="15" t="inlineStr">
        <is>
          <t>13.0%</t>
        </is>
      </c>
      <c r="D81" s="15" t="inlineStr">
        <is>
          <t>19.5%</t>
        </is>
      </c>
      <c r="E81" s="15" t="inlineStr">
        <is>
          <t>19.5%</t>
        </is>
      </c>
      <c r="F81" s="15" t="inlineStr">
        <is>
          <t>9.8%</t>
        </is>
      </c>
      <c r="G81" s="15" t="inlineStr">
        <is>
          <t>20.0%</t>
        </is>
      </c>
      <c r="H81" s="16" t="inlineStr">
        <is>
          <t>PSC Handbook pp. 47–48 — lb2.local.gov.uk/sites/default/files/documents/police-staff-council-13-f-342.pdf · NJC's own table sits behind the LGA log-in · Exact for PSC; NJC assumed equal</t>
        </is>
      </c>
    </row>
    <row r="82" ht="41" customHeight="1">
      <c r="A82" s="13" t="inlineStr">
        <is>
          <t>Greater London Provincial Council scheme · 11 factors, 948 points</t>
        </is>
      </c>
      <c r="B82" s="15" t="inlineStr">
        <is>
          <t>45.0%</t>
        </is>
      </c>
      <c r="C82" s="15" t="inlineStr">
        <is>
          <t>12.1%</t>
        </is>
      </c>
      <c r="D82" s="15" t="inlineStr">
        <is>
          <t>6.0%</t>
        </is>
      </c>
      <c r="E82" s="15" t="inlineStr">
        <is>
          <t>29.7%</t>
        </is>
      </c>
      <c r="F82" s="15" t="inlineStr">
        <is>
          <t>7.2%</t>
        </is>
      </c>
      <c r="G82" s="15" t="inlineStr">
        <is>
          <t>12.7%</t>
        </is>
      </c>
      <c r="H82" s="16" t="inlineStr">
        <is>
          <t>GLPC points weighting — sirddinbych.gov.uk/en/documents/jobs-and-employees/my-employment/reorganisation-and-change/glpc-points-weighting.pdf</t>
        </is>
      </c>
    </row>
    <row r="83" ht="28" customHeight="1">
      <c r="A83" s="13" t="inlineStr">
        <is>
          <t>Scottish Joint Council scheme · 13 factors, 1,000 points</t>
        </is>
      </c>
      <c r="B83" s="15" t="inlineStr">
        <is>
          <t>38.3%</t>
        </is>
      </c>
      <c r="C83" s="15" t="inlineStr">
        <is>
          <t>13.0%</t>
        </is>
      </c>
      <c r="D83" s="15" t="inlineStr">
        <is>
          <t>19.5%</t>
        </is>
      </c>
      <c r="E83" s="15" t="inlineStr">
        <is>
          <t>19.5%</t>
        </is>
      </c>
      <c r="F83" s="15" t="inlineStr">
        <is>
          <t>9.8%</t>
        </is>
      </c>
      <c r="G83" s="15" t="inlineStr">
        <is>
          <t>20.0%</t>
        </is>
      </c>
      <c r="H83" s="16" t="inlineStr">
        <is>
          <t>Highland Council SJC scoring matrix — highland.gov.uk/download/downloads/id/3889/scoring_matrix.pdf</t>
        </is>
      </c>
    </row>
    <row r="84" ht="28" customHeight="1">
      <c r="A84" s="13" t="inlineStr">
        <is>
          <t>US OPM Factor Evaluation System · 9 factors, 4,480 points</t>
        </is>
      </c>
      <c r="B84" s="15" t="inlineStr">
        <is>
          <t>52.5%</t>
        </is>
      </c>
      <c r="C84" s="15" t="inlineStr">
        <is>
          <t>29.7%</t>
        </is>
      </c>
      <c r="D84" s="15" t="inlineStr">
        <is>
          <t>10.3%</t>
        </is>
      </c>
      <c r="E84" s="15" t="inlineStr">
        <is>
          <t>7.5%</t>
        </is>
      </c>
      <c r="F84" s="15" t="inlineStr">
        <is>
          <t>0.0%</t>
        </is>
      </c>
      <c r="G84" s="15" t="inlineStr">
        <is>
          <t>2.2%</t>
        </is>
      </c>
      <c r="H84" s="16" t="inlineStr">
        <is>
          <t>OPM Introduction to the Position Classification Standards, Appendix 3 — opm.gov/…/positionclassificationintro.pdf</t>
        </is>
      </c>
    </row>
    <row r="85" ht="15" customHeight="1">
      <c r="A85" s="13" t="inlineStr">
        <is>
          <t>Average of the five plans</t>
        </is>
      </c>
      <c r="B85" s="15" t="inlineStr">
        <is>
          <t>42.8%</t>
        </is>
      </c>
      <c r="C85" s="15" t="inlineStr">
        <is>
          <t>14.9%</t>
        </is>
      </c>
      <c r="D85" s="15" t="inlineStr">
        <is>
          <t>15.1%</t>
        </is>
      </c>
      <c r="E85" s="15" t="inlineStr">
        <is>
          <t>20.6%</t>
        </is>
      </c>
      <c r="F85" s="15" t="inlineStr">
        <is>
          <t>6.7%</t>
        </is>
      </c>
      <c r="G85" s="15" t="inlineStr"/>
      <c r="H85" s="16" t="inlineStr">
        <is>
          <r>
            <rPr>
              <rFont val="Calibri"/>
              <b val="1"/>
              <sz val="10"/>
            </rPr>
            <t>Experience as a separate factor:</t>
          </r>
          <r>
            <rPr>
              <rFont val="Calibri"/>
              <sz val="10"/>
            </rPr>
            <t xml:space="preserve"> none of the five</t>
          </r>
        </is>
      </c>
    </row>
    <row r="86" ht="15" customHeight="1">
      <c r="A86" s="13" t="inlineStr">
        <is>
          <t>Range</t>
        </is>
      </c>
      <c r="B86" s="15" t="inlineStr">
        <is>
          <t>38–52%</t>
        </is>
      </c>
      <c r="C86" s="15" t="inlineStr">
        <is>
          <t>7–30%</t>
        </is>
      </c>
      <c r="D86" s="15" t="inlineStr">
        <is>
          <t>6–20%</t>
        </is>
      </c>
      <c r="E86" s="15" t="inlineStr">
        <is>
          <t>8–30%</t>
        </is>
      </c>
      <c r="F86" s="15" t="inlineStr">
        <is>
          <t>0–10%</t>
        </is>
      </c>
      <c r="G86" s="15" t="inlineStr"/>
      <c r="H86" s="16" t="inlineStr"/>
    </row>
    <row r="87" ht="15" customHeight="1"/>
    <row r="88" ht="15" customHeight="1">
      <c r="A88" s="12" t="inlineStr">
        <is>
          <t>Plan</t>
        </is>
      </c>
      <c r="B88" s="12" t="inlineStr">
        <is>
          <t>How its factors were mapped to the IRIS factors</t>
        </is>
      </c>
      <c r="C88" s="214" t="n"/>
      <c r="D88" s="214" t="n"/>
      <c r="E88" s="214" t="n"/>
      <c r="F88" s="214" t="n"/>
      <c r="G88" s="214" t="n"/>
      <c r="H88" s="213" t="n"/>
    </row>
    <row r="89" ht="41" customHeight="1">
      <c r="A89" s="13" t="inlineStr">
        <is>
          <t>NHS Agenda for Change Job Evaluation Scheme · 16 factors, 1,000 points</t>
        </is>
      </c>
      <c r="B89" s="16" t="inlineStr">
        <is>
          <t>Knowledge, training &amp; experience 240 + analytical and physical skills 120 → Complexity; freedom to act 60; patient care, information, R&amp;D 180; communication, planning, HR, policy 240; financial &amp; physical resources 60</t>
        </is>
      </c>
      <c r="C89" s="214" t="n"/>
      <c r="D89" s="214" t="n"/>
      <c r="E89" s="214" t="n"/>
      <c r="F89" s="214" t="n"/>
      <c r="G89" s="214" t="n"/>
      <c r="H89" s="213" t="n"/>
    </row>
    <row r="90" ht="41" customHeight="1">
      <c r="A90" s="13" t="inlineStr">
        <is>
          <t>UK local government 13-factor scheme · Police Staff Council version of the NJC scheme, 1,000 points</t>
        </is>
      </c>
      <c r="B90" s="16" t="inlineStr">
        <is>
          <t>Knowledge 163 + mental and physical skills 143; initiative &amp; independence 104; responsibility for people and physical resources 156; interpersonal and supervision 156; financial resources 78</t>
        </is>
      </c>
      <c r="C90" s="214" t="n"/>
      <c r="D90" s="214" t="n"/>
      <c r="E90" s="214" t="n"/>
      <c r="F90" s="214" t="n"/>
      <c r="G90" s="214" t="n"/>
      <c r="H90" s="213" t="n"/>
    </row>
    <row r="91" ht="28" customHeight="1">
      <c r="A91" s="13" t="inlineStr">
        <is>
          <t>Greater London Provincial Council scheme · 11 factors, 948 points</t>
        </is>
      </c>
      <c r="B91" s="16" t="inlineStr">
        <is>
          <t>Knowledge &amp; skill 272 + creativity 100; discretion 100; resources 50; contacts and supervision 246; consequences 60</t>
        </is>
      </c>
      <c r="C91" s="214" t="n"/>
      <c r="D91" s="214" t="n"/>
      <c r="E91" s="214" t="n"/>
      <c r="F91" s="214" t="n"/>
      <c r="G91" s="214" t="n"/>
      <c r="H91" s="213" t="n"/>
    </row>
    <row r="92" ht="28" customHeight="1">
      <c r="A92" s="13" t="inlineStr">
        <is>
          <t>Scottish Joint Council scheme · 13 factors, 1,000 points</t>
        </is>
      </c>
      <c r="B92" s="16" t="inlineStr">
        <is>
          <t>Knowledge 163 + mental skills and physical co-ordination 143; initiative 104; services to others and resources 156; communication and employees 156; financial 78</t>
        </is>
      </c>
      <c r="C92" s="214" t="n"/>
      <c r="D92" s="214" t="n"/>
      <c r="E92" s="214" t="n"/>
      <c r="F92" s="214" t="n"/>
      <c r="G92" s="214" t="n"/>
      <c r="H92" s="213" t="n"/>
    </row>
    <row r="93" ht="28" customHeight="1">
      <c r="A93" s="13" t="inlineStr">
        <is>
          <t>US OPM Factor Evaluation System · 9 factors, 4,480 points</t>
        </is>
      </c>
      <c r="B93" s="16" t="inlineStr">
        <is>
          <t>Knowledge required 1,850 + complexity 450; supervisory controls and guidelines 1,300; scope &amp; effect 450; personal contacts and purpose 330</t>
        </is>
      </c>
      <c r="C93" s="214" t="n"/>
      <c r="D93" s="214" t="n"/>
      <c r="E93" s="214" t="n"/>
      <c r="F93" s="214" t="n"/>
      <c r="G93" s="214" t="n"/>
      <c r="H93" s="213" t="n"/>
    </row>
    <row r="94" ht="15" customHeight="1"/>
    <row r="95" ht="15" customHeight="1">
      <c r="A95" s="11" t="inlineStr">
        <is>
          <r>
            <rPr>
              <rFont val="Calibri"/>
              <b val="1"/>
              <i val="1"/>
              <color rgb="00595959"/>
              <sz val="10"/>
            </rPr>
            <t>Sources:</t>
          </r>
          <r>
            <rPr>
              <rFont val="Calibri"/>
              <i val="1"/>
              <color rgb="00595959"/>
              <sz val="10"/>
            </rPr>
            <t xml:space="preserve"> S53 NHS · S54 Police Staff Council / NJC · S55 GLPC · S56 SJC · S57 US OPM.</t>
          </r>
        </is>
      </c>
    </row>
    <row r="96" ht="20" customHeight="1">
      <c r="A96" s="6" t="inlineStr">
        <is>
          <t>2. How weights shift with seniority — the Korn Ferry Hay profile</t>
        </is>
      </c>
    </row>
    <row r="97" ht="28" customHeight="1">
      <c r="A97" s="11" t="inlineStr">
        <is>
          <t>Share of Hay points by job type. Secondary source, used to set the slope by level only; the direction matches the official Canada TBS guidance: operations and line roles score relatively high in Accountability, thinking roles in Problem Solving.</t>
        </is>
      </c>
    </row>
    <row r="98" ht="28" customHeight="1">
      <c r="A98" s="12" t="inlineStr">
        <is>
          <t>Job type</t>
        </is>
      </c>
      <c r="B98" s="12" t="inlineStr">
        <is>
          <t>Know-How</t>
        </is>
      </c>
      <c r="C98" s="12" t="inlineStr">
        <is>
          <t>Problem Solving</t>
        </is>
      </c>
      <c r="D98" s="12" t="inlineStr">
        <is>
          <t>Accountability</t>
        </is>
      </c>
      <c r="E98" s="243" t="inlineStr"/>
      <c r="F98" s="243" t="inlineStr"/>
      <c r="G98" s="243" t="inlineStr"/>
      <c r="H98" s="12" t="inlineStr">
        <is>
          <t>Read as</t>
        </is>
      </c>
    </row>
    <row r="99" ht="15" customHeight="1">
      <c r="A99" s="13" t="inlineStr">
        <is>
          <t>Clerical</t>
        </is>
      </c>
      <c r="B99" s="15" t="inlineStr">
        <is>
          <t>73%</t>
        </is>
      </c>
      <c r="C99" s="15" t="inlineStr">
        <is>
          <t>14%</t>
        </is>
      </c>
      <c r="D99" s="15" t="inlineStr">
        <is>
          <t>14%</t>
        </is>
      </c>
      <c r="E99" s="16" t="inlineStr"/>
      <c r="F99" s="16" t="inlineStr"/>
      <c r="G99" s="16" t="inlineStr"/>
      <c r="H99" s="16" t="inlineStr">
        <is>
          <r>
            <rPr>
              <rFont val="Calibri"/>
              <b val="1"/>
              <sz val="10"/>
            </rPr>
            <t>Junior:</t>
          </r>
          <r>
            <rPr>
              <rFont val="Calibri"/>
              <sz val="10"/>
            </rPr>
            <t xml:space="preserve"> the work itself is almost everything</t>
          </r>
        </is>
      </c>
    </row>
    <row r="100" ht="15" customHeight="1">
      <c r="A100" s="13" t="inlineStr">
        <is>
          <t>Trade / technical</t>
        </is>
      </c>
      <c r="B100" s="15" t="inlineStr">
        <is>
          <t>66%</t>
        </is>
      </c>
      <c r="C100" s="15" t="inlineStr">
        <is>
          <t>15%</t>
        </is>
      </c>
      <c r="D100" s="15" t="inlineStr">
        <is>
          <t>19%</t>
        </is>
      </c>
      <c r="E100" s="16" t="inlineStr"/>
      <c r="F100" s="16" t="inlineStr"/>
      <c r="G100" s="16" t="inlineStr"/>
      <c r="H100" s="16" t="inlineStr">
        <is>
          <r>
            <rPr>
              <rFont val="Calibri"/>
              <b val="1"/>
              <sz val="10"/>
            </rPr>
            <t>Junior:</t>
          </r>
          <r>
            <rPr>
              <rFont val="Calibri"/>
              <sz val="10"/>
            </rPr>
            <t xml:space="preserve"> mostly know-how</t>
          </r>
        </is>
      </c>
    </row>
    <row r="101" ht="15" customHeight="1">
      <c r="A101" s="13" t="inlineStr">
        <is>
          <t>Specialist · research scientist</t>
        </is>
      </c>
      <c r="B101" s="15" t="inlineStr">
        <is>
          <t>56%</t>
        </is>
      </c>
      <c r="C101" s="15" t="inlineStr">
        <is>
          <t>28%</t>
        </is>
      </c>
      <c r="D101" s="15" t="inlineStr">
        <is>
          <t>16%</t>
        </is>
      </c>
      <c r="E101" s="16" t="inlineStr"/>
      <c r="F101" s="16" t="inlineStr"/>
      <c r="G101" s="16" t="inlineStr"/>
      <c r="H101" s="16" t="inlineStr">
        <is>
          <r>
            <rPr>
              <rFont val="Calibri"/>
              <b val="1"/>
              <sz val="10"/>
            </rPr>
            <t>Expert:</t>
          </r>
          <r>
            <rPr>
              <rFont val="Calibri"/>
              <sz val="10"/>
            </rPr>
            <t xml:space="preserve"> know-how and problem solving</t>
          </r>
        </is>
      </c>
    </row>
    <row r="102" ht="15" customHeight="1">
      <c r="A102" s="13" t="inlineStr">
        <is>
          <t>'Level' profile · staff functions</t>
        </is>
      </c>
      <c r="B102" s="15" t="inlineStr">
        <is>
          <t>50%</t>
        </is>
      </c>
      <c r="C102" s="15" t="inlineStr">
        <is>
          <t>25%</t>
        </is>
      </c>
      <c r="D102" s="15" t="inlineStr">
        <is>
          <t>25%</t>
        </is>
      </c>
      <c r="E102" s="16" t="inlineStr"/>
      <c r="F102" s="16" t="inlineStr"/>
      <c r="G102" s="16" t="inlineStr"/>
      <c r="H102" s="16" t="inlineStr">
        <is>
          <r>
            <rPr>
              <rFont val="Calibri"/>
              <b val="1"/>
              <sz val="10"/>
            </rPr>
            <t>Professional:</t>
          </r>
          <r>
            <rPr>
              <rFont val="Calibri"/>
              <sz val="10"/>
            </rPr>
            <t xml:space="preserve"> balanced</t>
          </r>
        </is>
      </c>
    </row>
    <row r="103" ht="15" customHeight="1">
      <c r="A103" s="13" t="inlineStr">
        <is>
          <t>Supervisory / line manager</t>
        </is>
      </c>
      <c r="B103" s="15" t="inlineStr">
        <is>
          <t>47%</t>
        </is>
      </c>
      <c r="C103" s="15" t="inlineStr">
        <is>
          <t>21%</t>
        </is>
      </c>
      <c r="D103" s="15" t="inlineStr">
        <is>
          <t>32%</t>
        </is>
      </c>
      <c r="E103" s="16" t="inlineStr"/>
      <c r="F103" s="16" t="inlineStr"/>
      <c r="G103" s="16" t="inlineStr"/>
      <c r="H103" s="16" t="inlineStr">
        <is>
          <r>
            <rPr>
              <rFont val="Calibri"/>
              <b val="1"/>
              <sz val="10"/>
            </rPr>
            <t>Manager:</t>
          </r>
          <r>
            <rPr>
              <rFont val="Calibri"/>
              <sz val="10"/>
            </rPr>
            <t xml:space="preserve"> accountability rises to a third</t>
          </r>
        </is>
      </c>
    </row>
    <row r="104" ht="15" customHeight="1"/>
    <row r="105" ht="41" customHeight="1">
      <c r="A105" s="11" t="inlineStr">
        <is>
          <r>
            <rPr>
              <rFont val="Calibri"/>
              <b val="1"/>
              <i val="1"/>
              <color rgb="00595959"/>
              <sz val="10"/>
            </rPr>
            <t>Sources:</t>
          </r>
          <r>
            <rPr>
              <rFont val="Calibri"/>
              <i val="1"/>
              <color rgb="00595959"/>
              <sz val="10"/>
            </rPr>
            <t xml:space="preserve"> S46, S47 Canada TBS Hay evaluations · S48, S50 Hay typical profiles. S06 Hay short profile · 'Level' profile. Type-of-work shift: Basis: S06 Hay short profile — A-type delivery jobs weight accountability, P-type thinking jobs weight problem solving, L-type are balanced. The ±5 size is an IRIS design rule, kept small so the market defaults stay in control.</t>
          </r>
        </is>
      </c>
    </row>
    <row r="106" ht="20" customHeight="1">
      <c r="A106" s="6" t="inlineStr">
        <is>
          <t>3. Experience &amp; Qualification — why it can be kept low</t>
        </is>
      </c>
    </row>
    <row r="107" ht="15" customHeight="1">
      <c r="A107" s="12" t="inlineStr">
        <is>
          <t>Method or study</t>
        </is>
      </c>
      <c r="B107" s="213" t="n"/>
      <c r="C107" s="12" t="inlineStr">
        <is>
          <t>What it says</t>
        </is>
      </c>
      <c r="D107" s="214" t="n"/>
      <c r="E107" s="214" t="n"/>
      <c r="F107" s="213" t="n"/>
      <c r="G107" s="12" t="inlineStr">
        <is>
          <t>Source</t>
        </is>
      </c>
      <c r="H107" s="213" t="n"/>
    </row>
    <row r="108" ht="41" customHeight="1">
      <c r="A108" s="13" t="inlineStr">
        <is>
          <t>Korn Ferry Hay</t>
        </is>
      </c>
      <c r="B108" s="213" t="n"/>
      <c r="C108" s="16" t="inlineStr">
        <is>
          <r>
            <rPr>
              <rFont val="Calibri"/>
              <b val="1"/>
              <sz val="10"/>
            </rPr>
            <t>Experience sits inside Know-How:</t>
          </r>
          <r>
            <rPr>
              <rFont val="Calibri"/>
              <sz val="10"/>
            </rPr>
            <t xml:space="preserve"> 'the sum total of every kind of knowledge and skill, however acquired' — no separate experience factor</t>
          </r>
        </is>
      </c>
      <c r="D108" s="214" t="n"/>
      <c r="E108" s="214" t="n"/>
      <c r="F108" s="213" t="n"/>
      <c r="G108" s="16" t="inlineStr">
        <is>
          <t>S05, S46, S49 · Canada TBS Executive Group plan; Lincolnshire CC Hay guide</t>
        </is>
      </c>
      <c r="H108" s="213" t="n"/>
    </row>
    <row r="109" ht="54" customHeight="1">
      <c r="A109" s="13" t="inlineStr">
        <is>
          <t>Mercer IPE</t>
        </is>
      </c>
      <c r="B109" s="213" t="n"/>
      <c r="C109" s="16" t="inlineStr">
        <is>
          <r>
            <rPr>
              <rFont val="Calibri"/>
              <b val="1"/>
              <sz val="10"/>
            </rPr>
            <t>Five factors:</t>
          </r>
          <r>
            <rPr>
              <rFont val="Calibri"/>
              <sz val="10"/>
            </rPr>
            <t xml:space="preserve"> Impact, Communication, Innovation, Knowledge, Risk. Knowledge 'may be acquired through formal education and/or work experience' — no separate experience factor</t>
          </r>
        </is>
      </c>
      <c r="D109" s="214" t="n"/>
      <c r="E109" s="214" t="n"/>
      <c r="F109" s="213" t="n"/>
      <c r="G109" s="16" t="inlineStr">
        <is>
          <t>S04, S52 · mercer.com/en-in · IPE factor sheet · third-party copy</t>
        </is>
      </c>
      <c r="H109" s="213" t="n"/>
    </row>
    <row r="110" ht="54" customHeight="1">
      <c r="A110" s="13" t="inlineStr">
        <is>
          <t>WTW Global Grading System</t>
        </is>
      </c>
      <c r="B110" s="213" t="n"/>
      <c r="C110" s="16" t="inlineStr">
        <is>
          <r>
            <rPr>
              <rFont val="Calibri"/>
              <b val="1"/>
              <sz val="10"/>
            </rPr>
            <t>Seven factors:</t>
          </r>
          <r>
            <rPr>
              <rFont val="Calibri"/>
              <sz val="10"/>
            </rPr>
            <t xml:space="preserve"> functional knowledge, business expertise, leadership, problem solving, nature of impact, area of impact, interpersonal skills — experience appears only in grade descriptors</t>
          </r>
        </is>
      </c>
      <c r="D110" s="214" t="n"/>
      <c r="E110" s="214" t="n"/>
      <c r="F110" s="213" t="n"/>
      <c r="G110" s="16" t="inlineStr">
        <is>
          <t>S07 · WTW report to the School Teachers' Review Body, p. 19 · assets.publishing.service.gov.uk</t>
        </is>
      </c>
      <c r="H110" s="213" t="n"/>
    </row>
    <row r="111" ht="28" customHeight="1">
      <c r="A111" s="13" t="inlineStr">
        <is>
          <t>Public point-factor plans above</t>
        </is>
      </c>
      <c r="B111" s="213" t="n"/>
      <c r="C111" s="16" t="inlineStr">
        <is>
          <t>Knowledge factors rate what the job requires, not the person's years; none scores tenure</t>
        </is>
      </c>
      <c r="D111" s="214" t="n"/>
      <c r="E111" s="214" t="n"/>
      <c r="F111" s="213" t="n"/>
      <c r="G111" s="16" t="inlineStr">
        <is>
          <t>S53–S57 · NHS, PSC/NJC, GLPC, SJC, OPM</t>
        </is>
      </c>
      <c r="H111" s="213" t="n"/>
    </row>
    <row r="112" ht="28" customHeight="1">
      <c r="A112" s="13" t="inlineStr">
        <is>
          <t>McKinsey, 2022</t>
        </is>
      </c>
      <c r="B112" s="213" t="n"/>
      <c r="C112" s="16" t="inlineStr">
        <is>
          <t>Hiring for skills is 'more than two times more predictive than hiring for work experience'</t>
        </is>
      </c>
      <c r="D112" s="214" t="n"/>
      <c r="E112" s="214" t="n"/>
      <c r="F112" s="213" t="n"/>
      <c r="G112" s="16" t="inlineStr">
        <is>
          <t>S58 · mckinsey.com — Taking a skills-based approach</t>
        </is>
      </c>
      <c r="H112" s="213" t="n"/>
    </row>
    <row r="113" ht="28" customHeight="1">
      <c r="A113" s="13" t="inlineStr">
        <is>
          <t>Deloitte Human Capital Trends, 2023</t>
        </is>
      </c>
      <c r="B113" s="213" t="n"/>
      <c r="C113" s="16" t="inlineStr">
        <is>
          <t>Promote and deploy on skills 'versus tenure, job history, or network'</t>
        </is>
      </c>
      <c r="D113" s="214" t="n"/>
      <c r="E113" s="214" t="n"/>
      <c r="F113" s="213" t="n"/>
      <c r="G113" s="16" t="inlineStr">
        <is>
          <t>S59 · deloitte.com/us/en/insights</t>
        </is>
      </c>
      <c r="H113" s="213" t="n"/>
    </row>
    <row r="114" ht="28" customHeight="1">
      <c r="A114" s="13" t="inlineStr">
        <is>
          <t>World Economic Forum, 2024</t>
        </is>
      </c>
      <c r="B114" s="213" t="n"/>
      <c r="C114" s="16" t="inlineStr">
        <is>
          <t>Rethink 'educational achievement and previous experience as proxies'</t>
        </is>
      </c>
      <c r="D114" s="214" t="n"/>
      <c r="E114" s="214" t="n"/>
      <c r="F114" s="213" t="n"/>
      <c r="G114" s="16" t="inlineStr">
        <is>
          <t>S60 · weforum.org — skills-first</t>
        </is>
      </c>
      <c r="H114" s="213" t="n"/>
    </row>
    <row r="115" ht="41" customHeight="1">
      <c r="A115" s="13" t="inlineStr">
        <is>
          <t>EY Future of Pay, India 2026</t>
        </is>
      </c>
      <c r="B115" s="213" t="n"/>
      <c r="C115" s="16" t="inlineStr">
        <is>
          <t>India pay moving 'away from tenure-based increases towards skills-led and performance-driven frameworks'</t>
        </is>
      </c>
      <c r="D115" s="214" t="n"/>
      <c r="E115" s="214" t="n"/>
      <c r="F115" s="213" t="n"/>
      <c r="G115" s="16" t="inlineStr">
        <is>
          <t>S61 · peoplematters.in, Feb 2026</t>
        </is>
      </c>
      <c r="H115" s="213" t="n"/>
    </row>
    <row r="116" ht="15" customHeight="1"/>
    <row r="117" ht="20" customHeight="1">
      <c r="A117" s="6" t="inlineStr">
        <is>
          <t>4. Business Impact — how the methods measure it</t>
        </is>
      </c>
    </row>
    <row r="118" ht="15" customHeight="1">
      <c r="A118" s="12" t="inlineStr">
        <is>
          <t>Method</t>
        </is>
      </c>
      <c r="B118" s="213" t="n"/>
      <c r="C118" s="12" t="inlineStr">
        <is>
          <t>How impact is measured</t>
        </is>
      </c>
      <c r="D118" s="214" t="n"/>
      <c r="E118" s="214" t="n"/>
      <c r="F118" s="214" t="n"/>
      <c r="G118" s="213" t="n"/>
      <c r="H118" s="12" t="inlineStr">
        <is>
          <t>Source</t>
        </is>
      </c>
    </row>
    <row r="119" ht="41" customHeight="1">
      <c r="A119" s="13" t="inlineStr">
        <is>
          <t>Korn Ferry Hay</t>
        </is>
      </c>
      <c r="B119" s="213" t="n"/>
      <c r="C119" s="16" t="inlineStr">
        <is>
          <t>Accountability = freedom to act + area / magnitude + nature of impact · remote → contributory → shared → prime; its share rises with seniority</t>
        </is>
      </c>
      <c r="D119" s="214" t="n"/>
      <c r="E119" s="214" t="n"/>
      <c r="F119" s="214" t="n"/>
      <c r="G119" s="213" t="n"/>
      <c r="H119" s="16" t="inlineStr">
        <is>
          <t>S05, S46</t>
        </is>
      </c>
    </row>
    <row r="120" ht="41" customHeight="1">
      <c r="A120" s="13" t="inlineStr">
        <is>
          <t>Mercer IPE</t>
        </is>
      </c>
      <c r="B120" s="213" t="n"/>
      <c r="C120" s="16" t="inlineStr">
        <is>
          <t>Impact = depth and breadth of influence on the organisation, scaled by organisation size; contribution rated limited → some → direct → significant → major</t>
        </is>
      </c>
      <c r="D120" s="214" t="n"/>
      <c r="E120" s="214" t="n"/>
      <c r="F120" s="214" t="n"/>
      <c r="G120" s="213" t="n"/>
      <c r="H120" s="16" t="inlineStr">
        <is>
          <t>S04, S52</t>
        </is>
      </c>
    </row>
    <row r="121" ht="28" customHeight="1">
      <c r="A121" s="13" t="inlineStr">
        <is>
          <t>WTW GGS</t>
        </is>
      </c>
      <c r="B121" s="213" t="n"/>
      <c r="C121" s="16" t="inlineStr">
        <is>
          <r>
            <rPr>
              <rFont val="Calibri"/>
              <b val="1"/>
              <sz val="10"/>
            </rPr>
            <t>Two impact factors:</t>
          </r>
          <r>
            <rPr>
              <rFont val="Calibri"/>
              <sz val="10"/>
            </rPr>
            <t xml:space="preserve"> nature of impact · how the job affects the business and area of impact · which part of the organisation</t>
          </r>
        </is>
      </c>
      <c r="D121" s="214" t="n"/>
      <c r="E121" s="214" t="n"/>
      <c r="F121" s="214" t="n"/>
      <c r="G121" s="213" t="n"/>
      <c r="H121" s="16" t="inlineStr">
        <is>
          <t>S07</t>
        </is>
      </c>
    </row>
    <row r="122" ht="28" customHeight="1">
      <c r="A122" s="13" t="inlineStr">
        <is>
          <t>Public point-factor plans</t>
        </is>
      </c>
      <c r="B122" s="213" t="n"/>
      <c r="C122" s="16" t="inlineStr">
        <is>
          <t>A separate financial / consequences factor carries 7–10% of points · mean 6.7%, OPM none</t>
        </is>
      </c>
      <c r="D122" s="214" t="n"/>
      <c r="E122" s="214" t="n"/>
      <c r="F122" s="214" t="n"/>
      <c r="G122" s="213" t="n"/>
      <c r="H122" s="16" t="inlineStr">
        <is>
          <t>S53–S57</t>
        </is>
      </c>
    </row>
    <row r="123" ht="15" customHeight="1"/>
    <row r="124" ht="20" customHeight="1">
      <c r="A124" s="6" t="inlineStr">
        <is>
          <t>5. IRIS defaults against the benchmark</t>
        </is>
      </c>
    </row>
    <row r="125" ht="67" customHeight="1">
      <c r="A125" s="11" t="inlineStr">
        <is>
          <r>
            <rPr>
              <rFont val="Calibri"/>
              <b val="1"/>
              <i val="1"/>
              <color rgb="00595959"/>
              <sz val="10"/>
            </rPr>
            <t>How IRIS sets its defaults:</t>
          </r>
          <r>
            <rPr>
              <rFont val="Calibri"/>
              <i val="1"/>
              <color rgb="00595959"/>
              <sz val="10"/>
            </rPr>
            <t xml:space="preserve"> each role group is the average of Hay, Mercer IPE and the public plans. Checks: the share of each factor across all IRIS roles is set against the plans' range; the slope by level follows the Hay progression — know-how falls and accountability rises as roles become more senior; Experience &amp; Qualification is a leadership decision held at 10% in Bands A–B and 5% in Bands C–E, which the methods support because none of them scores experience on its own; Business Impact is the nature-of-impact part of Hay's accountability and Mercer's impact, 6–9%, in line with the plans' financial factor; the type of work then moves a weight by ±5 in each department.</t>
          </r>
        </is>
      </c>
    </row>
    <row r="126" ht="41" customHeight="1">
      <c r="A126" s="12" t="inlineStr">
        <is>
          <t>Factor</t>
        </is>
      </c>
      <c r="B126" s="12" t="inlineStr">
        <is>
          <t>IRIS, average of 191 scored roles</t>
        </is>
      </c>
      <c r="C126" s="12" t="inlineStr">
        <is>
          <t>Plans' average</t>
        </is>
      </c>
      <c r="D126" s="12" t="inlineStr">
        <is>
          <t>Plans' range</t>
        </is>
      </c>
      <c r="E126" s="12" t="inlineStr">
        <is>
          <t>Result</t>
        </is>
      </c>
      <c r="F126" s="243" t="inlineStr"/>
      <c r="G126" s="243" t="inlineStr"/>
      <c r="H126" s="12" t="inlineStr">
        <is>
          <t>Why</t>
        </is>
      </c>
    </row>
    <row r="127" ht="28" customHeight="1">
      <c r="A127" s="13" t="inlineStr">
        <is>
          <t>Complexity &amp; Expertise</t>
        </is>
      </c>
      <c r="B127" s="15" t="inlineStr">
        <is>
          <t>57.8%</t>
        </is>
      </c>
      <c r="C127" s="15" t="inlineStr">
        <is>
          <t>42.8%</t>
        </is>
      </c>
      <c r="D127" s="15" t="inlineStr">
        <is>
          <t>38–52%</t>
        </is>
      </c>
      <c r="E127" s="15" t="inlineStr">
        <is>
          <t>Above</t>
        </is>
      </c>
      <c r="F127" s="16" t="inlineStr"/>
      <c r="G127" s="16" t="inlineStr"/>
      <c r="H127" s="16" t="inlineStr">
        <is>
          <t>The job's knowledge and problem solving — the largest share, as in every plan</t>
        </is>
      </c>
    </row>
    <row r="128" ht="15" customHeight="1">
      <c r="A128" s="13" t="inlineStr">
        <is>
          <t>Autonomy &amp; Decision</t>
        </is>
      </c>
      <c r="B128" s="15" t="inlineStr">
        <is>
          <t>16.7%</t>
        </is>
      </c>
      <c r="C128" s="15" t="inlineStr">
        <is>
          <t>14.9%</t>
        </is>
      </c>
      <c r="D128" s="15" t="inlineStr">
        <is>
          <t>7–30%</t>
        </is>
      </c>
      <c r="E128" s="15" t="inlineStr">
        <is>
          <t>Inside</t>
        </is>
      </c>
      <c r="F128" s="16" t="inlineStr"/>
      <c r="G128" s="16" t="inlineStr"/>
      <c r="H128" s="16" t="inlineStr">
        <is>
          <t>Close to the plans' average</t>
        </is>
      </c>
    </row>
    <row r="129" ht="15" customHeight="1">
      <c r="A129" s="13" t="inlineStr">
        <is>
          <t>Accountability &amp; Impact</t>
        </is>
      </c>
      <c r="B129" s="15" t="inlineStr">
        <is>
          <t>5.6%</t>
        </is>
      </c>
      <c r="C129" s="15" t="inlineStr">
        <is>
          <t>15.1%</t>
        </is>
      </c>
      <c r="D129" s="15" t="inlineStr">
        <is>
          <t>6–20%</t>
        </is>
      </c>
      <c r="E129" s="15" t="inlineStr">
        <is>
          <t>Inside</t>
        </is>
      </c>
      <c r="F129" s="16" t="inlineStr"/>
      <c r="G129" s="16" t="inlineStr"/>
      <c r="H129" s="16" t="inlineStr">
        <is>
          <t>Close to the plans' average; rises with level</t>
        </is>
      </c>
    </row>
    <row r="130" ht="41" customHeight="1">
      <c r="A130" s="13" t="inlineStr">
        <is>
          <t>Leadership &amp; Strategy</t>
        </is>
      </c>
      <c r="B130" s="15" t="inlineStr">
        <is>
          <t>2.9%</t>
        </is>
      </c>
      <c r="C130" s="15" t="inlineStr">
        <is>
          <t>20.6%</t>
        </is>
      </c>
      <c r="D130" s="15" t="inlineStr">
        <is>
          <t>8–30%</t>
        </is>
      </c>
      <c r="E130" s="15" t="inlineStr">
        <is>
          <t>Below</t>
        </is>
      </c>
      <c r="F130" s="16" t="inlineStr"/>
      <c r="G130" s="16" t="inlineStr"/>
      <c r="H130" s="16" t="inlineStr">
        <is>
          <t>IRIS counts people leadership only, so individual contributors score 0–10%; managers and leaders 20–25%, inside the range</t>
        </is>
      </c>
    </row>
    <row r="131" ht="28" customHeight="1">
      <c r="A131" s="13" t="inlineStr">
        <is>
          <t>Business Impact</t>
        </is>
      </c>
      <c r="B131" s="15" t="inlineStr">
        <is>
          <t>7.1%</t>
        </is>
      </c>
      <c r="C131" s="15" t="inlineStr">
        <is>
          <t>6.7%</t>
        </is>
      </c>
      <c r="D131" s="15" t="inlineStr">
        <is>
          <t>0–10%</t>
        </is>
      </c>
      <c r="E131" s="15" t="inlineStr">
        <is>
          <t>Inside</t>
        </is>
      </c>
      <c r="F131" s="16" t="inlineStr"/>
      <c r="G131" s="16" t="inlineStr"/>
      <c r="H131" s="16" t="inlineStr">
        <is>
          <t>The nature-of-impact part of accountability, as in Hay and Mercer IPE; in line with the plans' financial factor</t>
        </is>
      </c>
    </row>
    <row r="132" ht="41" customHeight="1">
      <c r="A132" s="13" t="inlineStr">
        <is>
          <t>Experience &amp; Qualification</t>
        </is>
      </c>
      <c r="B132" s="15" t="inlineStr">
        <is>
          <t>9.8%</t>
        </is>
      </c>
      <c r="C132" s="15" t="inlineStr">
        <is>
          <t>—</t>
        </is>
      </c>
      <c r="D132" s="15" t="inlineStr">
        <is>
          <t>not a separate factor</t>
        </is>
      </c>
      <c r="E132" s="15" t="inlineStr">
        <is>
          <t>Policy</t>
        </is>
      </c>
      <c r="F132" s="16" t="inlineStr"/>
      <c r="G132" s="16" t="inlineStr"/>
      <c r="H132" s="16" t="inlineStr">
        <is>
          <r>
            <rPr>
              <rFont val="Calibri"/>
              <b val="1"/>
              <sz val="10"/>
            </rPr>
            <t>Leadership decision:</t>
          </r>
          <r>
            <rPr>
              <rFont val="Calibri"/>
              <sz val="10"/>
            </rPr>
            <t xml:space="preserve"> 10% in Bands A–B, 5% in Bands C–E — the lowest that still separates a fresher from an experienced hire</t>
          </r>
        </is>
      </c>
    </row>
    <row r="133" ht="15" customHeight="1"/>
    <row r="134" ht="15" customHeight="1">
      <c r="A134" s="11" t="inlineStr">
        <is>
          <t>The default weights by role group are on sheet 1c and the Weightage Matrix; each department's row there can be changed by its leaders.</t>
        </is>
      </c>
    </row>
    <row r="135" ht="28" customHeight="1">
      <c r="A135" s="12" t="inlineStr">
        <is>
          <t>Role group</t>
        </is>
      </c>
      <c r="B135" s="12" t="inlineStr">
        <is>
          <t>Complexity</t>
        </is>
      </c>
      <c r="C135" s="12" t="inlineStr">
        <is>
          <t>Autonomy</t>
        </is>
      </c>
      <c r="D135" s="12" t="inlineStr">
        <is>
          <t>Accountability</t>
        </is>
      </c>
      <c r="E135" s="12" t="inlineStr">
        <is>
          <t>Leadership</t>
        </is>
      </c>
      <c r="F135" s="12" t="inlineStr">
        <is>
          <t>Experience</t>
        </is>
      </c>
      <c r="G135" s="12" t="inlineStr">
        <is>
          <t>Business impact</t>
        </is>
      </c>
      <c r="H135" s="12" t="inlineStr">
        <is>
          <t>Why</t>
        </is>
      </c>
    </row>
    <row r="136" ht="80" customHeight="1">
      <c r="A136" s="13" t="inlineStr">
        <is>
          <t>Band A</t>
        </is>
      </c>
      <c r="B136" s="15" t="inlineStr">
        <is>
          <t>59%</t>
        </is>
      </c>
      <c r="C136" s="15" t="inlineStr">
        <is>
          <t>16%</t>
        </is>
      </c>
      <c r="D136" s="15" t="inlineStr">
        <is>
          <t>9%</t>
        </is>
      </c>
      <c r="E136" s="15" t="inlineStr">
        <is>
          <t>0%</t>
        </is>
      </c>
      <c r="F136" s="15" t="inlineStr">
        <is>
          <t>10%</t>
        </is>
      </c>
      <c r="G136" s="15" t="inlineStr">
        <is>
          <t>6%</t>
        </is>
      </c>
      <c r="H136" s="16" t="inlineStr">
        <is>
          <r>
            <rPr>
              <rFont val="Calibri"/>
              <b val="1"/>
              <sz val="10"/>
            </rPr>
            <t>Junior work is judged on the work itself:</t>
          </r>
          <r>
            <rPr>
              <rFont val="Calibri"/>
              <sz val="10"/>
            </rPr>
            <t xml:space="preserve"> Hay puts know-how at 73% for clerical jobs and Mercer IPE knowledge plus innovation at 61%; leadership is not expected. Sources: S46–S51 Korn Ferry Hay evaluations · S04, S52 Mercer IPE · S53–S57 NHS, UK NJC/PSC, GLPC, SJC and US OPM point-factor plans.</t>
          </r>
        </is>
      </c>
    </row>
    <row r="137" ht="67" customHeight="1">
      <c r="A137" s="13" t="inlineStr">
        <is>
          <t>Band B · IC / POD Lead</t>
        </is>
      </c>
      <c r="B137" s="15" t="inlineStr">
        <is>
          <t>51%</t>
        </is>
      </c>
      <c r="C137" s="15" t="inlineStr">
        <is>
          <t>17%</t>
        </is>
      </c>
      <c r="D137" s="15" t="inlineStr">
        <is>
          <t>10%</t>
        </is>
      </c>
      <c r="E137" s="15" t="inlineStr">
        <is>
          <t>5%</t>
        </is>
      </c>
      <c r="F137" s="15" t="inlineStr">
        <is>
          <t>10%</t>
        </is>
      </c>
      <c r="G137" s="15" t="inlineStr">
        <is>
          <t>7%</t>
        </is>
      </c>
      <c r="H137" s="16" t="inlineStr">
        <is>
          <r>
            <rPr>
              <rFont val="Calibri"/>
              <b val="1"/>
              <sz val="10"/>
            </rPr>
            <t>Professional and expert work:</t>
          </r>
          <r>
            <rPr>
              <rFont val="Calibri"/>
              <sz val="10"/>
            </rPr>
            <t xml:space="preserve"> the knowledge and problem solving the job needs lead, as in Hay's professional profile and Mercer IPE. Sources: S46–S51 Korn Ferry Hay evaluations · S04, S52 Mercer IPE · S53–S57 NHS, UK NJC/PSC, GLPC, SJC and US OPM point-factor plans.</t>
          </r>
        </is>
      </c>
    </row>
    <row r="138" ht="67" customHeight="1">
      <c r="A138" s="13" t="inlineStr">
        <is>
          <t>Band B · People Manager</t>
        </is>
      </c>
      <c r="B138" s="15" t="inlineStr">
        <is>
          <t>37%</t>
        </is>
      </c>
      <c r="C138" s="15" t="inlineStr">
        <is>
          <t>18%</t>
        </is>
      </c>
      <c r="D138" s="15" t="inlineStr">
        <is>
          <t>11%</t>
        </is>
      </c>
      <c r="E138" s="15" t="inlineStr">
        <is>
          <t>15%</t>
        </is>
      </c>
      <c r="F138" s="15" t="inlineStr">
        <is>
          <t>10%</t>
        </is>
      </c>
      <c r="G138" s="15" t="inlineStr">
        <is>
          <t>9%</t>
        </is>
      </c>
      <c r="H138" s="16" t="inlineStr">
        <is>
          <r>
            <rPr>
              <rFont val="Calibri"/>
              <b val="1"/>
              <sz val="10"/>
            </rPr>
            <t>Results come through a team:</t>
          </r>
          <r>
            <rPr>
              <rFont val="Calibri"/>
              <sz val="10"/>
            </rPr>
            <t xml:space="preserve"> leadership 15%, autonomy and accountability rise, as in Hay's supervisory profile, accountability 32%. Sources: S46–S51 Korn Ferry Hay evaluations · S04, S52 Mercer IPE · S53–S57 NHS, UK NJC/PSC, GLPC, SJC and US OPM point-factor plans.</t>
          </r>
        </is>
      </c>
    </row>
    <row r="139" ht="54" customHeight="1">
      <c r="A139" s="13" t="inlineStr">
        <is>
          <t>Band C · Principal specialist</t>
        </is>
      </c>
      <c r="B139" s="15" t="inlineStr">
        <is>
          <t>54%</t>
        </is>
      </c>
      <c r="C139" s="15" t="inlineStr">
        <is>
          <t>18%</t>
        </is>
      </c>
      <c r="D139" s="15" t="inlineStr">
        <is>
          <t>10%</t>
        </is>
      </c>
      <c r="E139" s="15" t="inlineStr">
        <is>
          <t>5%</t>
        </is>
      </c>
      <c r="F139" s="15" t="inlineStr">
        <is>
          <t>5%</t>
        </is>
      </c>
      <c r="G139" s="15" t="inlineStr">
        <is>
          <t>8%</t>
        </is>
      </c>
      <c r="H139" s="16" t="inlineStr">
        <is>
          <r>
            <rPr>
              <rFont val="Calibri"/>
              <b val="1"/>
              <sz val="10"/>
            </rPr>
            <t>Principal authority:</t>
          </r>
          <r>
            <rPr>
              <rFont val="Calibri"/>
              <sz val="10"/>
            </rPr>
            <t xml:space="preserve"> expertise still leads, as in Hay's 'level' profile 50 / 25 / 25; experience 5%. Sources: S46–S51 Korn Ferry Hay evaluations · S04, S52 Mercer IPE · S53–S57 NHS, UK NJC/PSC, GLPC, SJC and US OPM point-factor plans.</t>
          </r>
        </is>
      </c>
    </row>
    <row r="140" ht="67" customHeight="1">
      <c r="A140" s="13" t="inlineStr">
        <is>
          <t>Band C · Head / manager</t>
        </is>
      </c>
      <c r="B140" s="15" t="inlineStr">
        <is>
          <t>43%</t>
        </is>
      </c>
      <c r="C140" s="15" t="inlineStr">
        <is>
          <t>18%</t>
        </is>
      </c>
      <c r="D140" s="15" t="inlineStr">
        <is>
          <t>11%</t>
        </is>
      </c>
      <c r="E140" s="15" t="inlineStr">
        <is>
          <t>15%</t>
        </is>
      </c>
      <c r="F140" s="15" t="inlineStr">
        <is>
          <t>5%</t>
        </is>
      </c>
      <c r="G140" s="15" t="inlineStr">
        <is>
          <t>8%</t>
        </is>
      </c>
      <c r="H140" s="16" t="inlineStr">
        <is>
          <t>Heads answer for a function through managers, as in Hay's manager and EX-1 evaluations: leadership 15%, accountability and impact rise. Sources: S46–S51 Korn Ferry Hay evaluations · S04, S52 Mercer IPE · S53–S57 NHS, UK NJC/PSC, GLPC, SJC and US OPM point-factor plans.</t>
        </is>
      </c>
    </row>
    <row r="141" ht="67" customHeight="1">
      <c r="A141" s="13" t="inlineStr">
        <is>
          <t>Bands D–E</t>
        </is>
      </c>
      <c r="B141" s="15" t="inlineStr">
        <is>
          <t>37%</t>
        </is>
      </c>
      <c r="C141" s="15" t="inlineStr">
        <is>
          <t>19%</t>
        </is>
      </c>
      <c r="D141" s="15" t="inlineStr">
        <is>
          <t>11%</t>
        </is>
      </c>
      <c r="E141" s="15" t="inlineStr">
        <is>
          <t>20%</t>
        </is>
      </c>
      <c r="F141" s="15" t="inlineStr">
        <is>
          <t>5%</t>
        </is>
      </c>
      <c r="G141" s="15" t="inlineStr">
        <is>
          <t>8%</t>
        </is>
      </c>
      <c r="H141" s="16" t="inlineStr">
        <is>
          <t>Business and enterprise leaders, as in Hay's EX-2 and EX-3 evaluations: leadership 20%, autonomy, accountability and impact 38%. Sources: S46–S51 Korn Ferry Hay evaluations · S04, S52 Mercer IPE · S53–S57 NHS, UK NJC/PSC, GLPC, SJC and US OPM point-factor plans.</t>
        </is>
      </c>
    </row>
    <row r="142" ht="54" customHeight="1">
      <c r="A142" s="13" t="inlineStr">
        <is>
          <t>Player-Coach · B+</t>
        </is>
      </c>
      <c r="B142" s="15" t="inlineStr">
        <is>
          <t>44%</t>
        </is>
      </c>
      <c r="C142" s="15" t="inlineStr">
        <is>
          <t>18%</t>
        </is>
      </c>
      <c r="D142" s="15" t="inlineStr">
        <is>
          <t>10%</t>
        </is>
      </c>
      <c r="E142" s="15" t="inlineStr">
        <is>
          <t>10%</t>
        </is>
      </c>
      <c r="F142" s="15" t="inlineStr">
        <is>
          <t>10%</t>
        </is>
      </c>
      <c r="G142" s="15" t="inlineStr">
        <is>
          <t>8%</t>
        </is>
      </c>
      <c r="H142" s="16" t="inlineStr">
        <is>
          <r>
            <rPr>
              <rFont val="Calibri"/>
              <b val="1"/>
              <sz val="10"/>
            </rPr>
            <t>Half expert, half leader:</t>
          </r>
          <r>
            <rPr>
              <rFont val="Calibri"/>
              <sz val="10"/>
            </rPr>
            <t xml:space="preserve"> between the Band B expert and manager rows. Sources: S46–S51 Korn Ferry Hay evaluations · S04, S52 Mercer IPE · S53–S57 NHS, UK NJC/PSC, GLPC, SJC and US OPM point-factor plans.</t>
          </r>
        </is>
      </c>
    </row>
    <row r="143" ht="54" customHeight="1">
      <c r="A143" s="13" t="inlineStr">
        <is>
          <t>Player-Coach · C+</t>
        </is>
      </c>
      <c r="B143" s="15" t="inlineStr">
        <is>
          <t>38%</t>
        </is>
      </c>
      <c r="C143" s="15" t="inlineStr">
        <is>
          <t>18%</t>
        </is>
      </c>
      <c r="D143" s="15" t="inlineStr">
        <is>
          <t>11%</t>
        </is>
      </c>
      <c r="E143" s="15" t="inlineStr">
        <is>
          <t>20%</t>
        </is>
      </c>
      <c r="F143" s="15" t="inlineStr">
        <is>
          <t>5%</t>
        </is>
      </c>
      <c r="G143" s="15" t="inlineStr">
        <is>
          <t>8%</t>
        </is>
      </c>
      <c r="H143" s="16" t="inlineStr">
        <is>
          <r>
            <rPr>
              <rFont val="Calibri"/>
              <b val="1"/>
              <sz val="10"/>
            </rPr>
            <t>Leads a function and still delivers personally:</t>
          </r>
          <r>
            <rPr>
              <rFont val="Calibri"/>
              <sz val="10"/>
            </rPr>
            <t xml:space="preserve"> between the Band C head and Bands D–E rows. Sources: S46–S51 Korn Ferry Hay evaluations · S04, S52 Mercer IPE · S53–S57 NHS, UK NJC/PSC, GLPC, SJC and US OPM point-factor plans.</t>
          </r>
        </is>
      </c>
    </row>
    <row r="144" ht="15" customHeight="1"/>
    <row r="145" ht="20" customHeight="1">
      <c r="A145" s="6" t="inlineStr">
        <is>
          <t>6. Titles — no Director, no Fellow</t>
        </is>
      </c>
    </row>
    <row r="146" ht="15" customHeight="1">
      <c r="A146" s="12" t="inlineStr">
        <is>
          <t>Decision</t>
        </is>
      </c>
      <c r="B146" s="213" t="n"/>
      <c r="C146" s="12" t="inlineStr">
        <is>
          <t>Why</t>
        </is>
      </c>
      <c r="D146" s="214" t="n"/>
      <c r="E146" s="214" t="n"/>
      <c r="F146" s="213" t="n"/>
      <c r="G146" s="12" t="inlineStr">
        <is>
          <t>Source</t>
        </is>
      </c>
      <c r="H146" s="213" t="n"/>
    </row>
    <row r="147" ht="119" customHeight="1">
      <c r="A147" s="13" t="inlineStr">
        <is>
          <t>No 'Director' title</t>
        </is>
      </c>
      <c r="B147" s="213" t="n"/>
      <c r="C147" s="16" t="inlineStr">
        <is>
          <t>IRIS is a listed company. Under the Companies Act 2013, section 2, clause 34, 'director' means a director appointed to the Board; Indian listed IT companies use Associate Vice President and Vice President for senior employees to avoid confusion with the Board and with KMP disclosures. D1 is therefore 'Associate Vice President / Business Head'; market titles show 'Head of Function / AGM' and 'Senior Head / General Manager' where surveys say Director.</t>
        </is>
      </c>
      <c r="D147" s="214" t="n"/>
      <c r="E147" s="214" t="n"/>
      <c r="F147" s="213" t="n"/>
      <c r="G147" s="16" t="inlineStr">
        <is>
          <t>S63 iPleaders, Companies Act 2013 section 2, clause 34 · S64 Kaanoon practitioner Q&amp;A.</t>
        </is>
      </c>
      <c r="H147" s="213" t="n"/>
    </row>
    <row r="148" ht="145" customHeight="1">
      <c r="A148" s="13" t="inlineStr">
        <is>
          <t>No 'Fellow' title — two options for the heads</t>
        </is>
      </c>
      <c r="B148" s="213" t="n"/>
      <c r="C148" s="16" t="inlineStr">
        <is>
          <t>The top individual-contributor step at D1 has two market options. Option A, Chief Specialist, with discipline forms such as Chief Architect and Chief Consultant, is a recognised senior title in India and marks the step above Principal, where Indian IT ladders such as Infosys stop before AVP. Option B, Distinguished Principal, with forms such as Distinguished Architect and Distinguished Engineer, is the global big-tech standard. Until the heads decide, both are shown. The step is rare and set by leadership decision.</t>
        </is>
      </c>
      <c r="D148" s="214" t="n"/>
      <c r="E148" s="214" t="n"/>
      <c r="F148" s="213" t="n"/>
      <c r="G148" s="16" t="inlineStr">
        <is>
          <r>
            <rPr>
              <rFont val="Calibri"/>
              <b val="1"/>
              <sz val="10"/>
            </rPr>
            <t>Option A:</t>
          </r>
          <r>
            <rPr>
              <rFont val="Calibri"/>
              <sz val="10"/>
            </rPr>
            <t xml:space="preserve"> S72 PayScale India tracks 'Chief Architect, IT' as a late-career role · S33 Infosys tops its architect track at Principal Technology Architect before AVP. Option B: S65 Wipro Distinguished Member of Technical Staff · S66 Salesforce Distinguished Engineer · S67 LeadDev · S32 Google, Microsoft, Amazon levels.</t>
          </r>
        </is>
      </c>
      <c r="H148" s="213" t="n"/>
    </row>
    <row r="149" ht="15" customHeight="1"/>
    <row r="150" ht="20" customHeight="1">
      <c r="A150" s="6" t="inlineStr">
        <is>
          <t>7. Limits of the benchmark</t>
        </is>
      </c>
    </row>
    <row r="151" ht="15" customHeight="1">
      <c r="A151" s="211" t="inlineStr">
        <is>
          <t>• Vendor methods — Hay, Mercer IPE, WTW, Radford — keep their weights proprietary; their structure is public, their points are not.</t>
        </is>
      </c>
    </row>
    <row r="152" ht="15" customHeight="1">
      <c r="A152" s="211" t="inlineStr">
        <is>
          <t>• The plans are public-sector schemes with one weight set for every job; IRIS varies weights by level, following Hay's published direction.</t>
        </is>
      </c>
    </row>
    <row r="153" ht="41" customHeight="1">
      <c r="A153" s="211" t="inlineStr">
        <is>
          <t>• Mapping each plan's factors to the six IRIS factors is a judgement, shown above for every plan. The UK local-government figures are the Police Staff Council version; the NJC's own table is not public. The Hay typical profiles come from a secondary source; the Canada evaluations are primary. The Mercer IPE manual is a third-party copy and its level rows are illustrative ratings.</t>
        </is>
      </c>
    </row>
    <row r="154" ht="15" customHeight="1">
      <c r="A154" s="211" t="inlineStr">
        <is>
          <r>
            <rPr>
              <rFont val="Calibri"/>
              <sz val="10"/>
            </rPr>
            <t xml:space="preserve">• </t>
          </r>
          <r>
            <rPr>
              <rFont val="Calibri"/>
              <b val="1"/>
              <sz val="10"/>
            </rPr>
            <t>The calibration panel tests the weights on its anchor roles:</t>
          </r>
          <r>
            <rPr>
              <rFont val="Calibri"/>
              <sz val="10"/>
            </rPr>
            <t xml:space="preserve"> if two raters and the model agree within one level for 80% of anchors, the weights are confirmed.</t>
          </r>
        </is>
      </c>
    </row>
    <row r="155" ht="15" customHeight="1">
      <c r="A155" s="11" t="inlineStr">
        <is>
          <r>
            <rPr>
              <rFont val="Calibri"/>
              <b val="1"/>
              <i val="1"/>
              <color rgb="00595959"/>
              <sz val="10"/>
            </rPr>
            <t>Full links:</t>
          </r>
          <r>
            <rPr>
              <rFont val="Calibri"/>
              <i val="1"/>
              <color rgb="00595959"/>
              <sz val="10"/>
            </rPr>
            <t xml:space="preserve"> source register, HR Super Master sheet 11 and Framework Master M16.</t>
          </r>
        </is>
      </c>
    </row>
  </sheetData>
  <mergeCells count="98">
    <mergeCell ref="A77:H77"/>
    <mergeCell ref="A107:B107"/>
    <mergeCell ref="A6:H6"/>
    <mergeCell ref="C46:H46"/>
    <mergeCell ref="G147:H147"/>
    <mergeCell ref="A66:H66"/>
    <mergeCell ref="C48:H48"/>
    <mergeCell ref="B90:H90"/>
    <mergeCell ref="C107:F107"/>
    <mergeCell ref="A3:H3"/>
    <mergeCell ref="G148:H148"/>
    <mergeCell ref="A95:H95"/>
    <mergeCell ref="G108:H108"/>
    <mergeCell ref="G114:H114"/>
    <mergeCell ref="A5:H5"/>
    <mergeCell ref="A150:H150"/>
    <mergeCell ref="G110:H110"/>
    <mergeCell ref="A97:H97"/>
    <mergeCell ref="A109:B109"/>
    <mergeCell ref="A106:H106"/>
    <mergeCell ref="G113:H113"/>
    <mergeCell ref="A134:H134"/>
    <mergeCell ref="A96:H96"/>
    <mergeCell ref="A152:H152"/>
    <mergeCell ref="A111:B111"/>
    <mergeCell ref="A48:B48"/>
    <mergeCell ref="A67:H67"/>
    <mergeCell ref="A51:H51"/>
    <mergeCell ref="A45:B45"/>
    <mergeCell ref="C43:H43"/>
    <mergeCell ref="B89:H89"/>
    <mergeCell ref="C111:F111"/>
    <mergeCell ref="A124:H124"/>
    <mergeCell ref="G112:H112"/>
    <mergeCell ref="A46:B46"/>
    <mergeCell ref="C118:G118"/>
    <mergeCell ref="A2:H2"/>
    <mergeCell ref="C147:F147"/>
    <mergeCell ref="A42:H42"/>
    <mergeCell ref="A151:H151"/>
    <mergeCell ref="C146:F146"/>
    <mergeCell ref="B88:H88"/>
    <mergeCell ref="A125:H125"/>
    <mergeCell ref="A115:B115"/>
    <mergeCell ref="C148:F148"/>
    <mergeCell ref="C110:F110"/>
    <mergeCell ref="G115:H115"/>
    <mergeCell ref="A49:B49"/>
    <mergeCell ref="B92:H92"/>
    <mergeCell ref="A119:B119"/>
    <mergeCell ref="A153:H153"/>
    <mergeCell ref="C121:G121"/>
    <mergeCell ref="A41:H41"/>
    <mergeCell ref="C108:F108"/>
    <mergeCell ref="A120:B120"/>
    <mergeCell ref="A145:H145"/>
    <mergeCell ref="A154:H154"/>
    <mergeCell ref="A113:B113"/>
    <mergeCell ref="C113:F113"/>
    <mergeCell ref="A76:H76"/>
    <mergeCell ref="C112:F112"/>
    <mergeCell ref="C109:F109"/>
    <mergeCell ref="C122:G122"/>
    <mergeCell ref="A53:H53"/>
    <mergeCell ref="A147:B147"/>
    <mergeCell ref="C114:F114"/>
    <mergeCell ref="A43:B43"/>
    <mergeCell ref="C45:H45"/>
    <mergeCell ref="A68:H68"/>
    <mergeCell ref="A117:H117"/>
    <mergeCell ref="C47:H47"/>
    <mergeCell ref="A148:B148"/>
    <mergeCell ref="C44:H44"/>
    <mergeCell ref="G107:H107"/>
    <mergeCell ref="A1:H1"/>
    <mergeCell ref="A110:B110"/>
    <mergeCell ref="A146:B146"/>
    <mergeCell ref="A78:H78"/>
    <mergeCell ref="A108:B108"/>
    <mergeCell ref="B91:H91"/>
    <mergeCell ref="G146:H146"/>
    <mergeCell ref="A118:B118"/>
    <mergeCell ref="B93:H93"/>
    <mergeCell ref="A105:H105"/>
    <mergeCell ref="A47:B47"/>
    <mergeCell ref="C120:G120"/>
    <mergeCell ref="C49:H49"/>
    <mergeCell ref="C119:G119"/>
    <mergeCell ref="A122:B122"/>
    <mergeCell ref="G109:H109"/>
    <mergeCell ref="A112:B112"/>
    <mergeCell ref="A121:B121"/>
    <mergeCell ref="A52:H52"/>
    <mergeCell ref="C115:F115"/>
    <mergeCell ref="A44:B44"/>
    <mergeCell ref="A155:H155"/>
    <mergeCell ref="G111:H111"/>
    <mergeCell ref="A114:B114"/>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BV224"/>
  <sheetViews>
    <sheetView showGridLines="0"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16" customWidth="1" min="4" max="4"/>
    <col width="7" customWidth="1" min="5" max="5"/>
    <col width="7" customWidth="1" min="6" max="6"/>
    <col width="12" customWidth="1" min="7" max="7"/>
    <col width="20" customWidth="1" min="8" max="8"/>
    <col width="26" customWidth="1" min="9" max="9"/>
    <col width="18" customWidth="1" min="10" max="10"/>
    <col width="24" customWidth="1" min="11" max="11"/>
    <col width="12" customWidth="1" min="12" max="12"/>
    <col width="8" customWidth="1" min="13" max="13"/>
    <col width="16" customWidth="1" min="14" max="14"/>
    <col width="6" customWidth="1" min="15" max="15"/>
    <col width="11" customWidth="1" min="16" max="16"/>
    <col width="10" customWidth="1" min="17" max="17"/>
    <col width="64" customWidth="1" min="18" max="18"/>
    <col width="46" customWidth="1" min="19" max="19"/>
    <col width="30" customWidth="1" min="20" max="20"/>
    <col width="44" customWidth="1" min="21" max="21"/>
    <col width="44" customWidth="1" min="22" max="22"/>
    <col width="60" customWidth="1" min="23" max="23"/>
    <col width="64" customWidth="1" min="24" max="24"/>
    <col width="30" customWidth="1" min="25" max="25"/>
    <col width="10" customWidth="1" min="26" max="26"/>
    <col width="12"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9" customWidth="1" min="44" max="44"/>
    <col width="8" customWidth="1" min="45" max="45"/>
    <col width="44" customWidth="1" min="46" max="46"/>
    <col width="42" customWidth="1" min="47" max="47"/>
    <col width="52" customWidth="1" min="48" max="48"/>
    <col width="58" customWidth="1" min="49" max="49"/>
    <col width="58" customWidth="1" min="50" max="50"/>
    <col width="58" customWidth="1" min="51" max="51"/>
    <col width="58" customWidth="1" min="52" max="52"/>
    <col width="58" customWidth="1" min="53" max="53"/>
    <col width="58" customWidth="1" min="54" max="54"/>
    <col width="34" customWidth="1" min="55" max="55"/>
    <col width="36" customWidth="1" min="56" max="56"/>
    <col width="46" customWidth="1" min="57" max="57"/>
    <col width="9" customWidth="1" min="58" max="58"/>
    <col width="30" customWidth="1" min="59" max="59"/>
    <col width="22" customWidth="1" min="60" max="60"/>
    <col width="11" customWidth="1" min="61" max="61"/>
    <col width="10" customWidth="1" min="62" max="62"/>
    <col width="10" customWidth="1" min="63" max="63"/>
    <col width="10" customWidth="1" min="64" max="64"/>
    <col width="8" customWidth="1" min="65" max="65"/>
    <col width="11" customWidth="1" min="66" max="66"/>
    <col width="26" customWidth="1" min="67" max="67"/>
    <col width="10" customWidth="1" min="68" max="68"/>
    <col width="9" customWidth="1" min="69" max="69"/>
    <col width="20" customWidth="1" min="70" max="70"/>
    <col width="9" customWidth="1" min="71" max="71"/>
    <col width="13" customWidth="1" min="72" max="72"/>
    <col width="11" customWidth="1" min="73" max="73"/>
    <col hidden="1" width="6" customWidth="1" min="74" max="74"/>
  </cols>
  <sheetData>
    <row r="1" ht="34" customHeight="1">
      <c r="A1" s="1" t="inlineStr">
        <is>
          <t>Talent Mapping — role, weightage, score → level, and the justification for every rating</t>
        </is>
      </c>
      <c r="AA1" s="246" t="inlineStr">
        <is>
          <t>◂ Contents</t>
        </is>
      </c>
    </row>
    <row r="2" ht="30" customHeight="1">
      <c r="A2" s="3" t="inlineStr">
        <is>
          <r>
            <rPr>
              <rFont val="Calibri"/>
              <b val="1"/>
              <i val="1"/>
              <color rgb="00404040"/>
              <sz val="10"/>
            </rPr>
            <t>Sheet 2 · Read left to right:</t>
          </r>
          <r>
            <rPr>
              <rFont val="Calibri"/>
              <i val="1"/>
              <color rgb="00404040"/>
              <sz val="10"/>
            </rPr>
            <t xml:space="preserve"> the person → their role before and after → what the role does · responsibilities and competencies required → six ratings × weights = points → the score and the level it points to → any rule that changed the level → why each rating was given · starting point, evidence, market standard → the data used. Ratings use the ladder scale: A1 = 1 … E2 = 12. Weights come live from the Weightage Matrix; points, score and indicated level recalculate when a leader edits it. Managers can overwrite the Business Impact rating, in yellow. Pay columns are left blank for HR.</t>
          </r>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H4" s="65" t="inlineStr">
        <is>
          <t>Level up</t>
        </is>
      </c>
      <c r="I4" s="66" t="inlineStr">
        <is>
          <t>Level down — pay &amp; title protected</t>
        </is>
      </c>
      <c r="J4" s="67" t="inlineStr">
        <is>
          <t>Newly mapped</t>
        </is>
      </c>
      <c r="K4" s="68" t="inlineStr">
        <is>
          <t>Player-Coach · B+ · C+</t>
        </is>
      </c>
      <c r="L4" s="69" t="inlineStr">
        <is>
          <t>RED = critical input needed · could change or confirm the level</t>
        </is>
      </c>
      <c r="P4" s="71" t="inlineStr">
        <is>
          <t>YELLOW = to complete in validation</t>
        </is>
      </c>
    </row>
    <row r="5" ht="32" customHeight="1">
      <c r="A5" s="73" t="inlineStr">
        <is>
          <t>PERSON</t>
        </is>
      </c>
      <c r="H5" s="74" t="inlineStr">
        <is>
          <t>ROLE — BEFORE → AFTER</t>
        </is>
      </c>
      <c r="R5" s="76" t="inlineStr">
        <is>
          <t>ROLE PROFILE — what they do · role-holders' survey themes + catalogue</t>
        </is>
      </c>
      <c r="S5" s="77" t="inlineStr">
        <is>
          <t>BUSINESS IMPACT — what the person's role means for the business</t>
        </is>
      </c>
      <c r="U5" s="79" t="inlineStr">
        <is>
          <t>RECRUITMENT — REPLACEMENT PROFILE · to hire a like-for-like replacement</t>
        </is>
      </c>
      <c r="Y5" s="81" t="inlineStr">
        <is>
          <t>WEIGHTAGE — rating × weight = points · weights live from the Weightage Matrix</t>
        </is>
      </c>
      <c r="AT5" s="83" t="inlineStr">
        <is>
          <t>HOW THE SCORE BECOMES THE LEVEL</t>
        </is>
      </c>
      <c r="AW5" s="85" t="inlineStr">
        <is>
          <t>JUSTIFICATION FOR EACH RATING — start point, evidence, market standard</t>
        </is>
      </c>
      <c r="BC5" s="87" t="inlineStr">
        <is>
          <t>DATA SOURCES, INPUTS NEEDED &amp; MARKET STANDARD</t>
        </is>
      </c>
      <c r="BI5" s="89" t="inlineStr">
        <is>
          <t>PAY — set later from the pay survey · left blank</t>
        </is>
      </c>
      <c r="BN5" s="73" t="inlineStr">
        <is>
          <t>VALIDATION — manager &amp; HR</t>
        </is>
      </c>
    </row>
    <row r="6" ht="58" customHeight="1">
      <c r="A6" s="91" t="inlineStr">
        <is>
          <t>Emp ID</t>
        </is>
      </c>
      <c r="B6" s="92" t="inlineStr">
        <is>
          <t>Employee name</t>
        </is>
      </c>
      <c r="C6" s="92" t="inlineStr">
        <is>
          <t>Department</t>
        </is>
      </c>
      <c r="D6" s="92" t="inlineStr">
        <is>
          <t>Reporting manager</t>
        </is>
      </c>
      <c r="E6" s="92" t="inlineStr">
        <is>
          <t>Total exp. · yrs</t>
        </is>
      </c>
      <c r="F6" s="92" t="inlineStr">
        <is>
          <t>Exp. at IRIS · yrs</t>
        </is>
      </c>
      <c r="G6" s="92" t="inlineStr">
        <is>
          <t>Qualification</t>
        </is>
      </c>
      <c r="H6" s="93" t="inlineStr">
        <is>
          <t>Current designation</t>
        </is>
      </c>
      <c r="I6" s="12" t="inlineStr">
        <is>
          <t>Final designation</t>
        </is>
      </c>
      <c r="J6" s="12" t="inlineStr">
        <is>
          <t>Job family</t>
        </is>
      </c>
      <c r="K6" s="12" t="inlineStr">
        <is>
          <t>Sub-family · what they do</t>
        </is>
      </c>
      <c r="L6" s="12" t="inlineStr">
        <is>
          <t>Current level</t>
        </is>
      </c>
      <c r="M6" s="12" t="inlineStr">
        <is>
          <t>FINAL LEVEL</t>
        </is>
      </c>
      <c r="N6" s="12" t="inlineStr">
        <is>
          <t>Level title</t>
        </is>
      </c>
      <c r="O6" s="12" t="inlineStr">
        <is>
          <t>Band</t>
        </is>
      </c>
      <c r="P6" s="12" t="inlineStr">
        <is>
          <t>Track</t>
        </is>
      </c>
      <c r="Q6" s="12" t="inlineStr">
        <is>
          <t>Change vs current</t>
        </is>
      </c>
      <c r="R6" s="94" t="inlineStr">
        <is>
          <t>Role profile — what they do, responsibilities &amp; competencies required</t>
        </is>
      </c>
      <c r="S6" s="95" t="inlineStr">
        <is>
          <t>Business impact — from survey and data</t>
        </is>
      </c>
      <c r="T6" s="96" t="inlineStr">
        <is>
          <t>Business impact — from manager / head · to complete</t>
        </is>
      </c>
      <c r="U6" s="97" t="inlineStr">
        <is>
          <t>Replacement — what they do · simple</t>
        </is>
      </c>
      <c r="V6" s="98" t="inlineStr">
        <is>
          <t>Hire equivalent · external market</t>
        </is>
      </c>
      <c r="W6" s="98" t="inlineStr">
        <is>
          <t>Competencies &amp; skill level to hire for</t>
        </is>
      </c>
      <c r="X6" s="98" t="inlineStr">
        <is>
          <t>Interview questions for the perfect fit</t>
        </is>
      </c>
      <c r="Y6" s="99" t="inlineStr">
        <is>
          <t>Weight row — Weightage Matrix</t>
        </is>
      </c>
      <c r="Z6" s="100" t="inlineStr">
        <is>
          <t>Complexity rating</t>
        </is>
      </c>
      <c r="AA6" s="100" t="inlineStr">
        <is>
          <t>Complexity weight</t>
        </is>
      </c>
      <c r="AB6" s="100" t="inlineStr">
        <is>
          <t>Complexity points</t>
        </is>
      </c>
      <c r="AC6" s="100" t="inlineStr">
        <is>
          <t>Autonomy rating</t>
        </is>
      </c>
      <c r="AD6" s="100" t="inlineStr">
        <is>
          <t>Autonomy weight</t>
        </is>
      </c>
      <c r="AE6" s="100" t="inlineStr">
        <is>
          <t>Autonomy points</t>
        </is>
      </c>
      <c r="AF6" s="100" t="inlineStr">
        <is>
          <t>Accountab. rating</t>
        </is>
      </c>
      <c r="AG6" s="100" t="inlineStr">
        <is>
          <t>Accountab. weight</t>
        </is>
      </c>
      <c r="AH6" s="100" t="inlineStr">
        <is>
          <t>Accountab. points</t>
        </is>
      </c>
      <c r="AI6" s="100" t="inlineStr">
        <is>
          <t>Leadership rating</t>
        </is>
      </c>
      <c r="AJ6" s="100" t="inlineStr">
        <is>
          <t>Leadership weight</t>
        </is>
      </c>
      <c r="AK6" s="100" t="inlineStr">
        <is>
          <t>Leadership points</t>
        </is>
      </c>
      <c r="AL6" s="100" t="inlineStr">
        <is>
          <t>Exp + Qual rating</t>
        </is>
      </c>
      <c r="AM6" s="100" t="inlineStr">
        <is>
          <t>Exp + Qual weight</t>
        </is>
      </c>
      <c r="AN6" s="100" t="inlineStr">
        <is>
          <t>Exp + Qual points</t>
        </is>
      </c>
      <c r="AO6" s="100" t="inlineStr">
        <is>
          <t>Bus. Impact rating</t>
        </is>
      </c>
      <c r="AP6" s="100" t="inlineStr">
        <is>
          <t>Bus. Impact weight</t>
        </is>
      </c>
      <c r="AQ6" s="100" t="inlineStr">
        <is>
          <t>Bus. Impact points</t>
        </is>
      </c>
      <c r="AR6" s="100" t="inlineStr">
        <is>
          <t>WEIGHTED SCORE = Σ points</t>
        </is>
      </c>
      <c r="AS6" s="100" t="inlineStr">
        <is>
          <t>Level the score indicates</t>
        </is>
      </c>
      <c r="AT6" s="101" t="inlineStr">
        <is>
          <t>Why these weights</t>
        </is>
      </c>
      <c r="AU6" s="102" t="inlineStr">
        <is>
          <t>Calculation</t>
        </is>
      </c>
      <c r="AV6" s="102" t="inlineStr">
        <is>
          <t>Gates, limits &amp; Player-Coach transition steps applied — with the numbers</t>
        </is>
      </c>
      <c r="AW6" s="103" t="inlineStr">
        <is>
          <t>Complexity &amp; Expertise — justification</t>
        </is>
      </c>
      <c r="AX6" s="104" t="inlineStr">
        <is>
          <t>Autonomy &amp; Decision — justification</t>
        </is>
      </c>
      <c r="AY6" s="104" t="inlineStr">
        <is>
          <t>Accountability &amp; Impact — justification</t>
        </is>
      </c>
      <c r="AZ6" s="104" t="inlineStr">
        <is>
          <t>Leadership &amp; Strategy — justification</t>
        </is>
      </c>
      <c r="BA6" s="104" t="inlineStr">
        <is>
          <t>Experience &amp; Qualification — justification</t>
        </is>
      </c>
      <c r="BB6" s="104" t="inlineStr">
        <is>
          <t>Business Impact — justification</t>
        </is>
      </c>
      <c r="BC6" s="105" t="inlineStr">
        <is>
          <t>ADDITIONAL INPUTS NEEDED — what, and who provides it</t>
        </is>
      </c>
      <c r="BD6" s="106" t="inlineStr">
        <is>
          <t>Data used for this person</t>
        </is>
      </c>
      <c r="BE6" s="106" t="inlineStr">
        <is>
          <t>Market standard for this role and level</t>
        </is>
      </c>
      <c r="BF6" s="106" t="inlineStr">
        <is>
          <t>Confidence</t>
        </is>
      </c>
      <c r="BG6" s="106" t="inlineStr">
        <is>
          <t>Points to confirm</t>
        </is>
      </c>
      <c r="BH6" s="106" t="inlineStr">
        <is>
          <t>Player-Coach / calibration flag</t>
        </is>
      </c>
      <c r="BI6" s="107" t="inlineStr">
        <is>
          <t>Current fixed pay · annual CTC</t>
        </is>
      </c>
      <c r="BJ6" s="108" t="inlineStr">
        <is>
          <t>Proposed range — minimum</t>
        </is>
      </c>
      <c r="BK6" s="108" t="inlineStr">
        <is>
          <t>Proposed range — midpoint</t>
        </is>
      </c>
      <c r="BL6" s="108" t="inlineStr">
        <is>
          <t>Proposed range — maximum</t>
        </is>
      </c>
      <c r="BM6" s="108" t="inlineStr">
        <is>
          <t>Compa-ratio</t>
        </is>
      </c>
      <c r="BN6" s="91" t="inlineStr">
        <is>
          <t>Manager validation</t>
        </is>
      </c>
      <c r="BO6" s="92" t="inlineStr">
        <is>
          <t>Manager comment / proposed change</t>
        </is>
      </c>
      <c r="BP6" s="92" t="inlineStr">
        <is>
          <t>HR decision</t>
        </is>
      </c>
      <c r="BQ6" s="92" t="inlineStr">
        <is>
          <t>Approved level</t>
        </is>
      </c>
      <c r="BR6" s="92" t="inlineStr">
        <is>
          <t>Approved designation</t>
        </is>
      </c>
      <c r="BS6" s="92" t="inlineStr">
        <is>
          <t>Pay / title protection · Y/N</t>
        </is>
      </c>
      <c r="BT6" s="92" t="inlineStr">
        <is>
          <t>Reviewer</t>
        </is>
      </c>
      <c r="BU6" s="92" t="inlineStr">
        <is>
          <t>Decision date</t>
        </is>
      </c>
      <c r="BV6" s="92" t="inlineStr">
        <is>
          <t>Bus. Impact — model start</t>
        </is>
      </c>
    </row>
    <row r="7" ht="340" customHeight="1">
      <c r="A7" s="109" t="inlineStr">
        <is>
          <t>IRIS1593</t>
        </is>
      </c>
      <c r="B7" s="110" t="inlineStr">
        <is>
          <t>Rajeev Kumar</t>
        </is>
      </c>
      <c r="C7" s="111" t="inlineStr">
        <is>
          <t>Design</t>
        </is>
      </c>
      <c r="D7" s="111" t="inlineStr">
        <is>
          <t>Pradip Dey</t>
        </is>
      </c>
      <c r="E7" s="112" t="n">
        <v>15.6</v>
      </c>
      <c r="F7" s="112" t="n">
        <v>10.1</v>
      </c>
      <c r="G7" s="111" t="inlineStr">
        <is>
          <t>MCA</t>
        </is>
      </c>
      <c r="H7" s="113" t="inlineStr">
        <is>
          <t>Senior UI Developer</t>
        </is>
      </c>
      <c r="I7" s="114" t="inlineStr">
        <is>
          <t>UI Specialist – POD Lead</t>
        </is>
      </c>
      <c r="J7" s="115" t="inlineStr">
        <is>
          <t>Engineering &amp; Development</t>
        </is>
      </c>
      <c r="K7" s="115" t="inlineStr">
        <is>
          <t>Front-End / UI Development</t>
        </is>
      </c>
      <c r="L7" s="114" t="inlineStr">
        <is>
          <t>L4 – Senior</t>
        </is>
      </c>
      <c r="M7" s="116" t="inlineStr">
        <is>
          <t>B1</t>
        </is>
      </c>
      <c r="N7" s="18" t="inlineStr">
        <is>
          <t>Specialist · POD Lead</t>
        </is>
      </c>
      <c r="O7" s="20" t="inlineStr">
        <is>
          <t>B</t>
        </is>
      </c>
      <c r="P7" s="115" t="inlineStr">
        <is>
          <t>POD Lead</t>
        </is>
      </c>
      <c r="Q7" s="117" t="inlineStr">
        <is>
          <t>▲ Up</t>
        </is>
      </c>
      <c r="R7" s="118" t="inlineStr">
        <is>
          <r>
            <rPr>
              <rFont val="Calibri"/>
              <b val="1"/>
              <sz val="10"/>
            </rPr>
            <t>WHAT THE ROLE DOES:</t>
          </r>
          <r>
            <rPr>
              <rFont val="Calibri"/>
              <sz val="10"/>
            </rPr>
            <t xml:space="preserve"> Builds user interfaces and reusable UI components. At B1: a domain / module, or a small team.
</t>
          </r>
          <r>
            <rPr>
              <rFont val="Calibri"/>
              <b val="1"/>
              <sz val="10"/>
            </rPr>
            <t>Common themes in sub-family holders, all levels' answers:</t>
          </r>
          <r>
            <rPr>
              <rFont val="Calibri"/>
              <sz val="10"/>
            </rPr>
            <t xml:space="preserve"> core · purpose · business · improve · development · solutions
</t>
          </r>
          <r>
            <rPr>
              <rFont val="Calibri"/>
              <b val="1"/>
              <sz val="10"/>
            </rPr>
            <t>KEY RESPONSIBILITIES:</t>
          </r>
          <r>
            <rPr>
              <rFont val="Calibri"/>
              <sz val="10"/>
            </rPr>
            <t xml:space="preserve"> Builds user interfaces and reusable UI components; Domain specialist work; A domain or a small team
</t>
          </r>
          <r>
            <rPr>
              <rFont val="Calibri"/>
              <b val="1"/>
              <sz val="10"/>
            </rPr>
            <t>Common themes in sub-family holders, all levels' answers:</t>
          </r>
          <r>
            <rPr>
              <rFont val="Calibri"/>
              <sz val="10"/>
            </rPr>
            <t xml:space="preserve"> ui · code · feature · development · design · testing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features · user · app · ui · quality · software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accountable · quality · development · am · reliability · personally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decide · code · ui · decisions · implement
</t>
          </r>
          <r>
            <rPr>
              <rFont val="Calibri"/>
              <b val="1"/>
              <sz val="10"/>
            </rPr>
            <t>SKILLS &amp; KNOWLEDGE · role-holders:</t>
          </r>
          <r>
            <rPr>
              <rFont val="Calibri"/>
              <sz val="10"/>
            </rPr>
            <t xml:space="preserve"> Angular · UI · React · Full stack development · Angular + Node.js
</t>
          </r>
          <r>
            <rPr>
              <rFont val="Calibri"/>
              <b val="1"/>
              <sz val="10"/>
            </rPr>
            <t>TOOLS &amp; SYSTEMS:</t>
          </r>
          <r>
            <rPr>
              <rFont val="Calibri"/>
              <sz val="10"/>
            </rPr>
            <t xml:space="preserve"> Vs code · visual studio · VsCode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 holder, 1 answered the survey; sub-family 17 answered; catalogue RC-082</t>
          </r>
        </is>
      </c>
      <c r="S7"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From the survey and manager mapping — critical role: yes; successor named: no.
</t>
          </r>
          <r>
            <rPr>
              <rFont val="Calibri"/>
              <b val="1"/>
              <sz val="10"/>
            </rPr>
            <t>If the work is missed · role-holders' themes:</t>
          </r>
          <r>
            <rPr>
              <rFont val="Calibri"/>
              <sz val="10"/>
            </rPr>
            <t xml:space="preserve"> impact · delays · rework · delivery.
Manager talent mapping — Latest rating: 3 · Potential: Medium · 9-Box Grid placement: Core Contributor.</t>
          </r>
        </is>
      </c>
      <c r="T7" s="120" t="n"/>
      <c r="U7" s="121" t="inlineStr">
        <is>
          <r>
            <rPr>
              <rFont val="Calibri"/>
              <sz val="10"/>
            </rPr>
            <t xml:space="preserve">UI Specialist – POD Lead in Design · iFile, B1 — POD Lead.
</t>
          </r>
          <r>
            <rPr>
              <rFont val="Calibri"/>
              <b val="1"/>
              <sz val="10"/>
            </rPr>
            <t>The work:</t>
          </r>
          <r>
            <rPr>
              <rFont val="Calibri"/>
              <sz val="10"/>
            </rPr>
            <t xml:space="preserve"> Builds user interfaces and reusable UI components.
At this level the role owns a domain / module, or a small team.
</t>
          </r>
          <r>
            <rPr>
              <rFont val="Calibri"/>
              <b val="1"/>
              <sz val="10"/>
            </rPr>
            <t>Key responsibilities:</t>
          </r>
          <r>
            <rPr>
              <rFont val="Calibri"/>
              <sz val="10"/>
            </rPr>
            <t xml:space="preserve"> Builds user interfaces and reusable UI components; Domain specialist work; A domain or a small team.
</t>
          </r>
          <r>
            <rPr>
              <rFont val="Calibri"/>
              <b val="1"/>
              <sz val="10"/>
            </rPr>
            <t>Holders describe it with:</t>
          </r>
          <r>
            <rPr>
              <rFont val="Calibri"/>
              <sz val="10"/>
            </rPr>
            <t xml:space="preserve"> ui · code · feature · development · design · testing.
Leads 1 direct report.</t>
          </r>
        </is>
      </c>
      <c r="V7" s="122" t="inlineStr">
        <is>
          <r>
            <rPr>
              <rFont val="Calibri"/>
              <b val="1"/>
              <sz val="10"/>
            </rPr>
            <t>Hire as:</t>
          </r>
          <r>
            <rPr>
              <rFont val="Calibri"/>
              <sz val="10"/>
            </rPr>
            <t xml:space="preserve"> Senior Software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7"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Angular · UI · React · Full stack development · Angular + Node.js
</t>
          </r>
          <r>
            <rPr>
              <rFont val="Calibri"/>
              <b val="1"/>
              <sz val="10"/>
            </rPr>
            <t>TOOLS:</t>
          </r>
          <r>
            <rPr>
              <rFont val="Calibri"/>
              <sz val="10"/>
            </rPr>
            <t xml:space="preserve"> Vs code · visual studio · VsCode
★ = must-have for the family. Scale: 1 Awareness · 2 Working · 3 Practitioner · 4 Advanced · 5 Expert.</t>
          </r>
        </is>
      </c>
      <c r="X7"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7" s="123" t="inlineStr">
        <is>
          <t>iFile · Design · Band B · Expert / POD Lead</t>
        </is>
      </c>
      <c r="Z7" s="124" t="n">
        <v>3</v>
      </c>
      <c r="AA7" s="125">
        <f>IFERROR(INDEX(WM_C,MATCH($Y7,WM_KEY,0)),"")</f>
        <v>0.56</v>
      </c>
      <c r="AB7" s="126">
        <f>IF(Z7="","",Z7*AA7)</f>
        <v>1.68</v>
      </c>
      <c r="AC7" s="124" t="n">
        <v>2.5</v>
      </c>
      <c r="AD7" s="125">
        <f>IFERROR(INDEX(WM_AU,MATCH($Y7,WM_KEY,0)),"")</f>
        <v>0.17</v>
      </c>
      <c r="AE7" s="126">
        <f>IF(AC7="","",AC7*AD7)</f>
        <v>0.425</v>
      </c>
      <c r="AF7" s="124" t="n">
        <v>3</v>
      </c>
      <c r="AG7" s="125">
        <f>IFERROR(INDEX(WM_AC,MATCH($Y7,WM_KEY,0)),"")</f>
        <v>0.05</v>
      </c>
      <c r="AH7" s="126">
        <f>IF(AF7="","",AF7*AG7)</f>
        <v>0.15</v>
      </c>
      <c r="AI7" s="124" t="n">
        <v>3</v>
      </c>
      <c r="AJ7" s="125">
        <f>IFERROR(INDEX(WM_L,MATCH($Y7,WM_KEY,0)),"")</f>
        <v>0.05</v>
      </c>
      <c r="AK7" s="126">
        <f>IF(AI7="","",AI7*AJ7)</f>
        <v>0.15</v>
      </c>
      <c r="AL7" s="124" t="n">
        <v>9</v>
      </c>
      <c r="AM7" s="125">
        <f>IFERROR(INDEX(WM_E,MATCH($Y7,WM_KEY,0)),"")</f>
        <v>0.1</v>
      </c>
      <c r="AN7" s="126">
        <f>IF(AL7="","",AL7*AM7)</f>
        <v>0.9</v>
      </c>
      <c r="AO7" s="127" t="n">
        <v>3.5</v>
      </c>
      <c r="AP7" s="125">
        <f>IFERROR(INDEX(WM_BI,MATCH($Y7,WM_KEY,0)),"")</f>
        <v>0.07</v>
      </c>
      <c r="AQ7" s="126">
        <f>IF(AO7="","",AO7*AP7)</f>
        <v>0.245</v>
      </c>
      <c r="AR7" s="126">
        <f>IF(COUNT(AB7,AE7,AH7,AK7,AN7,AQ7)&lt;6,"",SUM(AB7,AE7,AH7,AK7,AN7,AQ7))</f>
        <v>3.55</v>
      </c>
      <c r="AS7" s="128" t="str">
        <f>IF(AR7="","",INDEX({"A1","A2","A3","B1","B2","B3","C1","C2","D1","D2","E1","E2"},MAX(1,MIN(12,ROUND(AR7,0)))))</f>
        <v>B1</v>
      </c>
      <c r="AT7"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7" s="130" t="inlineStr">
        <is>
          <r>
            <rPr>
              <rFont val="Calibri"/>
              <b val="1"/>
              <sz val="10"/>
            </rPr>
            <t>At build:</t>
          </r>
          <r>
            <rPr>
              <rFont val="Calibri"/>
              <sz val="10"/>
            </rPr>
            <t xml:space="preserve"> Complexity 1.68 + Autonomy 0.43 + Accountability 0.15 + Leadership 0.15 + Experience 0.90 + Business impact 0.25
= 3.55 points → nearest level 4 = B1
</t>
          </r>
          <r>
            <rPr>
              <rFont val="Calibri"/>
              <b val="1"/>
              <sz val="10"/>
            </rPr>
            <t>Final level:</t>
          </r>
          <r>
            <rPr>
              <rFont val="Calibri"/>
              <sz val="10"/>
            </rPr>
            <t xml:space="preserve"> B1 · same as the score</t>
          </r>
        </is>
      </c>
      <c r="AV7" s="130" t="inlineStr">
        <is>
          <r>
            <rPr>
              <rFont val="Calibri"/>
              <b val="1"/>
              <sz val="10"/>
            </rPr>
            <t>No rule applied:</t>
          </r>
          <r>
            <rPr>
              <rFont val="Calibri"/>
              <sz val="10"/>
            </rPr>
            <t xml:space="preserve"> the score decides.</t>
          </r>
        </is>
      </c>
      <c r="AW7"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Designs interfaces and prototypes plus front-end build across different projects → matches the start
</t>
          </r>
          <r>
            <rPr>
              <rFont val="Calibri"/>
              <b val="1"/>
              <sz val="10"/>
            </rPr>
            <t>KRA:</t>
          </r>
          <r>
            <rPr>
              <rFont val="Calibri"/>
              <sz val="10"/>
            </rPr>
            <t xml:space="preserve"> “1. UI/UX activities for projects/products Provide timely support for ongoing projects and product requirements Discuss with the leads and…”
</t>
          </r>
          <r>
            <rPr>
              <rFont val="Calibri"/>
              <b val="1"/>
              <sz val="10"/>
            </rPr>
            <t>Market:</t>
          </r>
          <r>
            <rPr>
              <rFont val="Calibri"/>
              <sz val="10"/>
            </rPr>
            <t xml:space="preserve"> A3 = Varied and non-standard work; handles exceptions</t>
          </r>
        </is>
      </c>
      <c r="AX7"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Says 'project initiative'; works to client requirement → moved down 0.5
</t>
          </r>
          <r>
            <rPr>
              <rFont val="Calibri"/>
              <b val="1"/>
              <sz val="10"/>
            </rPr>
            <t>Market:</t>
          </r>
          <r>
            <rPr>
              <rFont val="Calibri"/>
              <sz val="10"/>
            </rPr>
            <t xml:space="preserve"> A2 = Chooses own approach within standards · A3 = Technical / QC / client calls on own work</t>
          </r>
        </is>
      </c>
      <c r="AY7" s="132" t="inlineStr">
        <is>
          <r>
            <rPr>
              <rFont val="Calibri"/>
              <sz val="10"/>
            </rPr>
            <t xml:space="preserve">Rated 3 of 12
</t>
          </r>
          <r>
            <rPr>
              <rFont val="Calibri"/>
              <b val="1"/>
              <sz val="10"/>
            </rPr>
            <t>Start:</t>
          </r>
          <r>
            <rPr>
              <rFont val="Calibri"/>
              <sz val="10"/>
            </rPr>
            <t xml:space="preserve"> 3.5 · senior practitioner title; 1 direct report
</t>
          </r>
          <r>
            <rPr>
              <rFont val="Calibri"/>
              <b val="1"/>
              <sz val="10"/>
            </rPr>
            <t>Evidence reads like A3:</t>
          </r>
          <r>
            <rPr>
              <rFont val="Calibri"/>
              <sz val="10"/>
            </rPr>
            <t xml:space="preserve"> Claims whole responsibility for UI design and integration of applications → moved down 0.5
</t>
          </r>
          <r>
            <rPr>
              <rFont val="Calibri"/>
              <b val="1"/>
              <sz val="10"/>
            </rPr>
            <t>KRA:</t>
          </r>
          <r>
            <rPr>
              <rFont val="Calibri"/>
              <sz val="10"/>
            </rPr>
            <t xml:space="preserve"> “1. UI/UX activities for projects/products Provide timely support for ongoing projects and product requirements Discuss with the leads and…”
</t>
          </r>
          <r>
            <rPr>
              <rFont val="Calibri"/>
              <b val="1"/>
              <sz val="10"/>
            </rPr>
            <t>Market:</t>
          </r>
          <r>
            <rPr>
              <rFont val="Calibri"/>
              <sz val="10"/>
            </rPr>
            <t xml:space="preserve"> A3 = A module / process, or work with client or regulatory consequences</t>
          </r>
        </is>
      </c>
      <c r="AZ7" s="132" t="inlineStr">
        <is>
          <r>
            <rPr>
              <rFont val="Calibri"/>
              <sz val="10"/>
            </rPr>
            <t xml:space="preserve">Rated 3 of 12
</t>
          </r>
          <r>
            <rPr>
              <rFont val="Calibri"/>
              <b val="1"/>
              <sz val="10"/>
            </rPr>
            <t>Start:</t>
          </r>
          <r>
            <rPr>
              <rFont val="Calibri"/>
              <sz val="10"/>
            </rPr>
            <t xml:space="preserve"> 3.5
</t>
          </r>
          <r>
            <rPr>
              <rFont val="Calibri"/>
              <b val="1"/>
              <sz val="10"/>
            </rPr>
            <t>Evidence reads like A2:</t>
          </r>
          <r>
            <rPr>
              <rFont val="Calibri"/>
              <sz val="10"/>
            </rPr>
            <t xml:space="preserve"> Coordinates developers; 1 report in HR; no mentoring described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7" s="132" t="inlineStr">
        <is>
          <r>
            <rPr>
              <rFont val="Calibri"/>
              <sz val="10"/>
            </rPr>
            <t xml:space="preserve">Rated 9 of 12
</t>
          </r>
          <r>
            <rPr>
              <rFont val="Calibri"/>
              <b val="1"/>
              <sz val="10"/>
            </rPr>
            <t>Experience:</t>
          </r>
          <r>
            <rPr>
              <rFont val="Calibri"/>
              <sz val="10"/>
            </rPr>
            <t xml:space="preserve"> 15.6 yrs total · 5.5 before IRIS + 10.1 at IRIS = 8.4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B1 roles typically have 4–8 yrs · IRIS guide 4–7</t>
          </r>
        </is>
      </c>
      <c r="BB7" s="132"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7" s="133" t="inlineStr"/>
      <c r="BD7" s="134" t="inlineStr">
        <is>
          <t>✓ HRIS: 15.6 yrs, MCA, 1 direct report
✓ Survey: 20 of 20 questions answered
✓ KRAs: manager-set, quarterly
✓ Manager mapping: rating, potential, 9-box
✗ Job description: not on file</t>
        </is>
      </c>
      <c r="BE7"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7" s="134" t="inlineStr">
        <is>
          <t>Medium</t>
        </is>
      </c>
      <c r="BG7" s="134" t="inlineStr"/>
      <c r="BH7" s="134" t="inlineStr"/>
      <c r="BI7" s="135" t="n"/>
      <c r="BJ7" s="136" t="n"/>
      <c r="BK7" s="136" t="n"/>
      <c r="BL7" s="136" t="n"/>
      <c r="BM7" s="136" t="n"/>
      <c r="BN7" s="137" t="n"/>
      <c r="BO7" s="120" t="n"/>
      <c r="BP7" s="120" t="n"/>
      <c r="BQ7" s="120" t="n"/>
      <c r="BR7" s="120" t="n"/>
      <c r="BS7" s="120" t="n"/>
      <c r="BT7" s="120" t="n"/>
      <c r="BU7" s="120" t="n"/>
      <c r="BV7" s="120" t="n">
        <v>3.5</v>
      </c>
    </row>
    <row r="8" ht="340" customHeight="1">
      <c r="A8" s="109" t="inlineStr">
        <is>
          <t>IRIS2300</t>
        </is>
      </c>
      <c r="B8" s="110" t="inlineStr">
        <is>
          <t>Kishori Rajigare</t>
        </is>
      </c>
      <c r="C8" s="111" t="inlineStr">
        <is>
          <t>Design</t>
        </is>
      </c>
      <c r="D8" s="111" t="inlineStr">
        <is>
          <t>Rajeev Kumar</t>
        </is>
      </c>
      <c r="E8" s="112" t="n">
        <v>6.7</v>
      </c>
      <c r="F8" s="112" t="n">
        <v>2.1</v>
      </c>
      <c r="G8" s="111" t="inlineStr">
        <is>
          <t>B.SC</t>
        </is>
      </c>
      <c r="H8" s="113" t="inlineStr">
        <is>
          <t>UI Developer</t>
        </is>
      </c>
      <c r="I8" s="114" t="inlineStr">
        <is>
          <t>Senior UI Developer</t>
        </is>
      </c>
      <c r="J8" s="115" t="inlineStr">
        <is>
          <t>Engineering &amp; Development</t>
        </is>
      </c>
      <c r="K8" s="115" t="inlineStr">
        <is>
          <t>Front-End / UI Development</t>
        </is>
      </c>
      <c r="L8" s="114" t="inlineStr">
        <is>
          <t>L3 – Professional / Associate</t>
        </is>
      </c>
      <c r="M8" s="116" t="inlineStr">
        <is>
          <t>A3</t>
        </is>
      </c>
      <c r="N8" s="138" t="inlineStr">
        <is>
          <t>Senior Associate</t>
        </is>
      </c>
      <c r="O8" s="26" t="inlineStr">
        <is>
          <t>A</t>
        </is>
      </c>
      <c r="P8" s="115" t="inlineStr">
        <is>
          <t>IC</t>
        </is>
      </c>
      <c r="Q8" s="117" t="inlineStr">
        <is>
          <t>▲ Up</t>
        </is>
      </c>
      <c r="R8" s="118" t="inlineStr">
        <is>
          <r>
            <rPr>
              <rFont val="Calibri"/>
              <b val="1"/>
              <sz val="10"/>
            </rPr>
            <t>WHAT THE ROLE DOES:</t>
          </r>
          <r>
            <rPr>
              <rFont val="Calibri"/>
              <sz val="10"/>
            </rPr>
            <t xml:space="preserve"> 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user · app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development · am · accountable · quality · ui · responsive user-friendly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ui
</t>
          </r>
          <r>
            <rPr>
              <rFont val="Calibri"/>
              <b val="1"/>
              <sz val="10"/>
            </rPr>
            <t>SKILLS &amp; KNOWLEDGE · role-holders:</t>
          </r>
          <r>
            <rPr>
              <rFont val="Calibri"/>
              <sz val="10"/>
            </rPr>
            <t xml:space="preserve"> UI · Angular
</t>
          </r>
          <r>
            <rPr>
              <rFont val="Calibri"/>
              <b val="1"/>
              <sz val="10"/>
            </rPr>
            <t>TOOLS &amp; SYSTEMS:</t>
          </r>
          <r>
            <rPr>
              <rFont val="Calibri"/>
              <sz val="10"/>
            </rPr>
            <t xml:space="preserve"> Vs code
</t>
          </r>
          <r>
            <rPr>
              <rFont val="Calibri"/>
              <b val="1"/>
              <sz val="10"/>
            </rPr>
            <t>MANAGER-SET KRAs:</t>
          </r>
          <r>
            <rPr>
              <rFont val="Calibri"/>
              <sz val="10"/>
            </rPr>
            <t xml:space="preserve"> Common themes in manager-set KRAs: components · sprint · code · coverage · quality · maintain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10 holders, 9 answered the survey; sub-family 17 answered; catalogue RC-081</t>
          </r>
        </is>
      </c>
      <c r="S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yes.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4 · Potential: High · 9-Box Grid placement: Future Leader · High Performance / High Potential.</t>
          </r>
        </is>
      </c>
      <c r="T8" s="120" t="n"/>
      <c r="U8" s="121" t="inlineStr">
        <is>
          <r>
            <rPr>
              <rFont val="Calibri"/>
              <sz val="10"/>
            </rPr>
            <t xml:space="preserve">Senior UI Developer in Design · iFile, A3 — IC.
</t>
          </r>
          <r>
            <rPr>
              <rFont val="Calibri"/>
              <b val="1"/>
              <sz val="10"/>
            </rPr>
            <t>The work:</t>
          </r>
          <r>
            <rPr>
              <rFont val="Calibri"/>
              <sz val="10"/>
            </rPr>
            <t xml:space="preserve"> Builds user interfaces and reusable UI components.
At this level the role owns varied work; reviews juniors; go-to for a process.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Holders describe it with:</t>
          </r>
          <r>
            <rPr>
              <rFont val="Calibri"/>
              <sz val="10"/>
            </rPr>
            <t xml:space="preserve"> ui · user · performance · design · development · testing.</t>
          </r>
        </is>
      </c>
      <c r="V8"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8"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UI · Angular
</t>
          </r>
          <r>
            <rPr>
              <rFont val="Calibri"/>
              <b val="1"/>
              <sz val="10"/>
            </rPr>
            <t>TOOLS:</t>
          </r>
          <r>
            <rPr>
              <rFont val="Calibri"/>
              <sz val="10"/>
            </rPr>
            <t xml:space="preserve"> Vs code
★ = must-have for the family. Scale: 1 Awareness · 2 Working · 3 Practitioner · 4 Advanced · 5 Expert.</t>
          </r>
        </is>
      </c>
      <c r="X8"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8" s="123" t="inlineStr">
        <is>
          <t>iFile · Design · Band A · Early career</t>
        </is>
      </c>
      <c r="Z8" s="124" t="n">
        <v>2</v>
      </c>
      <c r="AA8" s="125">
        <f>IFERROR(INDEX(WM_C,MATCH($Y8,WM_KEY,0)),"")</f>
        <v>0.64</v>
      </c>
      <c r="AB8" s="126">
        <f>IF(Z8="","",Z8*AA8)</f>
        <v>1.28</v>
      </c>
      <c r="AC8" s="124" t="n">
        <v>2</v>
      </c>
      <c r="AD8" s="125">
        <f>IFERROR(INDEX(WM_AU,MATCH($Y8,WM_KEY,0)),"")</f>
        <v>0.16</v>
      </c>
      <c r="AE8" s="126">
        <f>IF(AC8="","",AC8*AD8)</f>
        <v>0.32</v>
      </c>
      <c r="AF8" s="124" t="n">
        <v>2</v>
      </c>
      <c r="AG8" s="125">
        <f>IFERROR(INDEX(WM_AC,MATCH($Y8,WM_KEY,0)),"")</f>
        <v>0.04</v>
      </c>
      <c r="AH8" s="126">
        <f>IF(AF8="","",AF8*AG8)</f>
        <v>0.08</v>
      </c>
      <c r="AI8" s="124" t="n">
        <v>1</v>
      </c>
      <c r="AJ8" s="125">
        <f>IFERROR(INDEX(WM_L,MATCH($Y8,WM_KEY,0)),"")</f>
        <v>0</v>
      </c>
      <c r="AK8" s="126">
        <f>IF(AI8="","",AI8*AJ8)</f>
        <v>0</v>
      </c>
      <c r="AL8" s="124" t="n">
        <v>4.5</v>
      </c>
      <c r="AM8" s="125">
        <f>IFERROR(INDEX(WM_E,MATCH($Y8,WM_KEY,0)),"")</f>
        <v>0.1</v>
      </c>
      <c r="AN8" s="126">
        <f>IF(AL8="","",AL8*AM8)</f>
        <v>0.45</v>
      </c>
      <c r="AO8" s="127" t="n">
        <v>2.5</v>
      </c>
      <c r="AP8" s="125">
        <f>IFERROR(INDEX(WM_BI,MATCH($Y8,WM_KEY,0)),"")</f>
        <v>0.06</v>
      </c>
      <c r="AQ8" s="126">
        <f>IF(AO8="","",AO8*AP8)</f>
        <v>0.15</v>
      </c>
      <c r="AR8" s="126">
        <f>IF(COUNT(AB8,AE8,AH8,AK8,AN8,AQ8)&lt;6,"",SUM(AB8,AE8,AH8,AK8,AN8,AQ8))</f>
        <v>2.28</v>
      </c>
      <c r="AS8" s="128" t="str">
        <f>IF(AR8="","",INDEX({"A1","A2","A3","B1","B2","B3","C1","C2","D1","D2","E1","E2"},MAX(1,MIN(12,ROUND(AR8,0)))))</f>
        <v>A2</v>
      </c>
      <c r="AT8"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 s="130" t="inlineStr">
        <is>
          <r>
            <rPr>
              <rFont val="Calibri"/>
              <b val="1"/>
              <sz val="10"/>
            </rPr>
            <t>At build:</t>
          </r>
          <r>
            <rPr>
              <rFont val="Calibri"/>
              <sz val="10"/>
            </rPr>
            <t xml:space="preserve"> Complexity 1.28 + Autonomy 0.32 + Accountability 0.08 + Leadership 0.00 + Experience 0.45 + Business impact 0.15
= 2.28 points → nearest level 2 = A2
</t>
          </r>
          <r>
            <rPr>
              <rFont val="Calibri"/>
              <b val="1"/>
              <sz val="10"/>
            </rPr>
            <t>Final level:</t>
          </r>
          <r>
            <rPr>
              <rFont val="Calibri"/>
              <sz val="10"/>
            </rPr>
            <t xml:space="preserve"> A3 · a rule applied: see the next column</t>
          </r>
        </is>
      </c>
      <c r="AV8" s="130" t="inlineStr">
        <is>
          <r>
            <rPr>
              <rFont val="Calibri"/>
              <sz val="10"/>
            </rPr>
            <t xml:space="preserve">• </t>
          </r>
          <r>
            <rPr>
              <rFont val="Calibri"/>
              <b val="1"/>
              <sz val="10"/>
            </rPr>
            <t>Raised to A3:</t>
          </r>
          <r>
            <rPr>
              <rFont val="Calibri"/>
              <sz val="10"/>
            </rPr>
            <t xml:space="preserve"> 6.7 years' experience is 2 years or more.
</t>
          </r>
          <r>
            <rPr>
              <rFont val="Calibri"/>
              <b val="1"/>
              <sz val="10"/>
            </rPr>
            <t>Final level:</t>
          </r>
          <r>
            <rPr>
              <rFont val="Calibri"/>
              <sz val="10"/>
            </rPr>
            <t xml:space="preserve"> A3.</t>
          </r>
        </is>
      </c>
      <c r="AW8"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Implements designs as responsive UI components: standard front-end work → matches the start
</t>
          </r>
          <r>
            <rPr>
              <rFont val="Calibri"/>
              <b val="1"/>
              <sz val="10"/>
            </rPr>
            <t>KRA:</t>
          </r>
          <r>
            <rPr>
              <rFont val="Calibri"/>
              <sz val="10"/>
            </rPr>
            <t xml:space="preserve"> “1. Ensure delivery of all assigned UI features/screens for iFile with &gt;=95% adherence to sprint commitments and design specs 2. Maintain…”
</t>
          </r>
          <r>
            <rPr>
              <rFont val="Calibri"/>
              <b val="1"/>
              <sz val="10"/>
            </rPr>
            <t>Market:</t>
          </r>
          <r>
            <rPr>
              <rFont val="Calibri"/>
              <sz val="10"/>
            </rPr>
            <t xml:space="preserve"> A2 = Standard work of the discipline</t>
          </r>
        </is>
      </c>
      <c r="AX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UI implementation only → matches the start
</t>
          </r>
          <r>
            <rPr>
              <rFont val="Calibri"/>
              <b val="1"/>
              <sz val="10"/>
            </rPr>
            <t>Market:</t>
          </r>
          <r>
            <rPr>
              <rFont val="Calibri"/>
              <sz val="10"/>
            </rPr>
            <t xml:space="preserve"> A2 = Chooses own approach within standards</t>
          </r>
        </is>
      </c>
      <c r="AY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Quality of own UI deliverables → matches the start
</t>
          </r>
          <r>
            <rPr>
              <rFont val="Calibri"/>
              <b val="1"/>
              <sz val="10"/>
            </rPr>
            <t>KRA:</t>
          </r>
          <r>
            <rPr>
              <rFont val="Calibri"/>
              <sz val="10"/>
            </rPr>
            <t xml:space="preserve"> “1. Ensure delivery of all assigned UI features/screens for iFile with &gt;=95% adherence to sprint commitments and design specs 2. Maintain…”
</t>
          </r>
          <r>
            <rPr>
              <rFont val="Calibri"/>
              <b val="1"/>
              <sz val="10"/>
            </rPr>
            <t>Market:</t>
          </r>
          <r>
            <rPr>
              <rFont val="Calibri"/>
              <sz val="10"/>
            </rPr>
            <t xml:space="preserve"> A2 = Own deliverables · accuracy, TAT</t>
          </r>
        </is>
      </c>
      <c r="AZ8"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8" s="132" t="inlineStr">
        <is>
          <r>
            <rPr>
              <rFont val="Calibri"/>
              <sz val="10"/>
            </rPr>
            <t xml:space="preserve">Rated 4.5 of 12 · between B1 and B2
</t>
          </r>
          <r>
            <rPr>
              <rFont val="Calibri"/>
              <b val="1"/>
              <sz val="10"/>
            </rPr>
            <t>Experience:</t>
          </r>
          <r>
            <rPr>
              <rFont val="Calibri"/>
              <sz val="10"/>
            </rPr>
            <t xml:space="preserve"> 6.7 yrs total · 4.6 before IRIS + 2.1 at IRIS = 4.6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A3 roles typically have 2–5 yrs · IRIS guide 2–4</t>
          </r>
        </is>
      </c>
      <c r="BB8"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8" s="133" t="inlineStr"/>
      <c r="BD8" s="134" t="inlineStr">
        <is>
          <t>✓ HRIS: 6.7 yrs, B.SC, 0 direct reports
✓ Survey: 20 of 20 questions answered
✓ KRAs: self, manager-set, quarterly
✓ Manager mapping: rating, potential, 9-box
✗ Job description: not on file</t>
        </is>
      </c>
      <c r="BE8"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8" s="134" t="inlineStr">
        <is>
          <t>Medium</t>
        </is>
      </c>
      <c r="BG8" s="134" t="inlineStr"/>
      <c r="BH8" s="134" t="inlineStr"/>
      <c r="BI8" s="135" t="n"/>
      <c r="BJ8" s="136" t="n"/>
      <c r="BK8" s="136" t="n"/>
      <c r="BL8" s="136" t="n"/>
      <c r="BM8" s="136" t="n"/>
      <c r="BN8" s="137" t="n"/>
      <c r="BO8" s="120" t="n"/>
      <c r="BP8" s="120" t="n"/>
      <c r="BQ8" s="120" t="n"/>
      <c r="BR8" s="120" t="n"/>
      <c r="BS8" s="120" t="n"/>
      <c r="BT8" s="120" t="n"/>
      <c r="BU8" s="120" t="n"/>
      <c r="BV8" s="120" t="n">
        <v>2.5</v>
      </c>
    </row>
    <row r="9" ht="340" customHeight="1">
      <c r="A9" s="109" t="inlineStr">
        <is>
          <t>IRIS2523</t>
        </is>
      </c>
      <c r="B9" s="110" t="inlineStr">
        <is>
          <t>Abhilash Menon</t>
        </is>
      </c>
      <c r="C9" s="111" t="inlineStr">
        <is>
          <t>Marketing</t>
        </is>
      </c>
      <c r="D9" s="111" t="inlineStr">
        <is>
          <t>Arup Ganguly</t>
        </is>
      </c>
      <c r="E9" s="112" t="n">
        <v>8.4</v>
      </c>
      <c r="F9" s="112" t="n">
        <v>0.4</v>
      </c>
      <c r="G9" s="111" t="inlineStr">
        <is>
          <t>BA</t>
        </is>
      </c>
      <c r="H9" s="113" t="inlineStr">
        <is>
          <t>Product Marketing Manager</t>
        </is>
      </c>
      <c r="I9" s="114" t="inlineStr">
        <is>
          <t>Team Lead – Product Marketing</t>
        </is>
      </c>
      <c r="J9" s="115" t="inlineStr">
        <is>
          <t>Marketing &amp; Communications</t>
        </is>
      </c>
      <c r="K9" s="115" t="inlineStr">
        <is>
          <t>Product Marketing</t>
        </is>
      </c>
      <c r="L9" s="114" t="inlineStr">
        <is>
          <t>L5 – Manager</t>
        </is>
      </c>
      <c r="M9" s="116" t="inlineStr">
        <is>
          <t>B1</t>
        </is>
      </c>
      <c r="N9" s="18" t="inlineStr">
        <is>
          <t>Team Lead</t>
        </is>
      </c>
      <c r="O9" s="20" t="inlineStr">
        <is>
          <t>B</t>
        </is>
      </c>
      <c r="P9" s="115" t="inlineStr">
        <is>
          <t>People Manager</t>
        </is>
      </c>
      <c r="Q9" s="139" t="inlineStr">
        <is>
          <t>▼ Down · protected</t>
        </is>
      </c>
      <c r="R9" s="118" t="inlineStr">
        <is>
          <r>
            <rPr>
              <rFont val="Calibri"/>
              <b val="1"/>
              <sz val="10"/>
            </rPr>
            <t>WHAT THE ROLE DOES:</t>
          </r>
          <r>
            <rPr>
              <rFont val="Calibri"/>
              <sz val="10"/>
            </rPr>
            <t xml:space="preserve"> Launches, positioning, product campaigns and messaging. At B1: a domain / module, or a small team.
</t>
          </r>
          <r>
            <rPr>
              <rFont val="Calibri"/>
              <b val="1"/>
              <sz val="10"/>
            </rPr>
            <t>KEY RESPONSIBILITIES:</t>
          </r>
          <r>
            <rPr>
              <rFont val="Calibri"/>
              <sz val="10"/>
            </rPr>
            <t xml:space="preserve"> Launches, positioning, product campaigns and messaging; Domain specialist work; A domain or a small team
</t>
          </r>
          <r>
            <rPr>
              <rFont val="Calibri"/>
              <b val="1"/>
              <sz val="10"/>
            </rPr>
            <t>DELIVERS:</t>
          </r>
          <r>
            <rPr>
              <rFont val="Calibri"/>
              <sz val="10"/>
            </rPr>
            <t xml:space="preserve"> A domain or a small team
</t>
          </r>
          <r>
            <rPr>
              <rFont val="Calibri"/>
              <b val="1"/>
              <sz val="10"/>
            </rPr>
            <t>DECIDES ALONE:</t>
          </r>
          <r>
            <rPr>
              <rFont val="Calibri"/>
              <sz val="10"/>
            </rPr>
            <t xml:space="preserve"> Technical / QC / client calls for the domain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3 · Future-ready 3 · Functional 3 · Leadership 2
</t>
          </r>
          <r>
            <rPr>
              <rFont val="Calibri"/>
              <b val="1"/>
              <sz val="10"/>
            </rPr>
            <t>CREDENTIALS:</t>
          </r>
          <r>
            <rPr>
              <rFont val="Calibri"/>
              <sz val="10"/>
            </rPr>
            <t xml:space="preserve"> Google / HubSpot certifications
</t>
          </r>
          <r>
            <rPr>
              <rFont val="Calibri"/>
              <b val="1"/>
              <sz val="10"/>
            </rPr>
            <t>SOURCE:</t>
          </r>
          <r>
            <rPr>
              <rFont val="Calibri"/>
              <sz val="10"/>
            </rPr>
            <t xml:space="preserve"> Framework only · fewer than 3 answered — 1 holder, 1 answered the survey; sub-family 1 answered; catalogue RC-123</t>
          </r>
        </is>
      </c>
      <c r="S9"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4 direct reports.
Manager talent mapping — Latest rating: Not rated · manager · 9-Box Grid placement: Not placed · manager.</t>
          </r>
        </is>
      </c>
      <c r="T9" s="120" t="n"/>
      <c r="U9" s="121" t="inlineStr">
        <is>
          <r>
            <rPr>
              <rFont val="Calibri"/>
              <sz val="10"/>
            </rPr>
            <t xml:space="preserve">Team Lead – Product Marketing in Marketing · iFile, B1 — People Manager.
</t>
          </r>
          <r>
            <rPr>
              <rFont val="Calibri"/>
              <b val="1"/>
              <sz val="10"/>
            </rPr>
            <t>The work:</t>
          </r>
          <r>
            <rPr>
              <rFont val="Calibri"/>
              <sz val="10"/>
            </rPr>
            <t xml:space="preserve"> Launches, positioning, product campaigns and messaging.
At this level the role owns a domain / module, or a small team.
</t>
          </r>
          <r>
            <rPr>
              <rFont val="Calibri"/>
              <b val="1"/>
              <sz val="10"/>
            </rPr>
            <t>Key responsibilities:</t>
          </r>
          <r>
            <rPr>
              <rFont val="Calibri"/>
              <sz val="10"/>
            </rPr>
            <t xml:space="preserve"> Launches, positioning, product campaigns and messaging; Domain specialist work; A domain or a small team.
Leads 4 direct reports.</t>
          </r>
        </is>
      </c>
      <c r="V9" s="122" t="inlineStr">
        <is>
          <r>
            <rPr>
              <rFont val="Calibri"/>
              <b val="1"/>
              <sz val="10"/>
            </rPr>
            <t>Hire as:</t>
          </r>
          <r>
            <rPr>
              <rFont val="Calibri"/>
              <sz val="10"/>
            </rPr>
            <t xml:space="preserve"> Team Lead / Assistant Manager — IRIS B1 Team Lead · People Manager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 MBA · marketing
</t>
          </r>
          <r>
            <rPr>
              <rFont val="Calibri"/>
              <b val="1"/>
              <sz val="10"/>
            </rPr>
            <t>Team size at this level:</t>
          </r>
          <r>
            <rPr>
              <rFont val="Calibri"/>
              <sz val="10"/>
            </rPr>
            <t xml:space="preserve"> IC: none · Team Lead: 3–5
</t>
          </r>
          <r>
            <rPr>
              <rFont val="Calibri"/>
              <b val="1"/>
              <sz val="10"/>
            </rPr>
            <t>Equivalent titles at peers:</t>
          </r>
          <r>
            <rPr>
              <rFont val="Calibri"/>
              <sz val="10"/>
            </rPr>
            <t xml:space="preserve"> IRIS Vs Market Benchmark — CIM proficiency scale – 3 Able · IRIS Vs Competitor Benchmark — SaaS marketing ladder – Senior Marketing Specialist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9" s="122" t="inlineStr">
        <is>
          <r>
            <rPr>
              <rFont val="Calibri"/>
              <sz val="10"/>
            </rPr>
            <t xml:space="preserve">FUNCTIONAL — skill level 3 of 5 · Practitioner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 = must-have for the family. Scale: 1 Awareness · 2 Working · 3 Practitioner · 4 Advanced · 5 Expert.</t>
          </r>
        </is>
      </c>
      <c r="X9" s="122" t="inlineStr">
        <is>
          <r>
            <rPr>
              <rFont val="Calibri"/>
              <sz val="10"/>
            </rPr>
            <t xml:space="preserve">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9" s="123" t="inlineStr">
        <is>
          <t>iFile · Marketing · Band B · People Manager</t>
        </is>
      </c>
      <c r="Z9" s="124" t="n">
        <v>4.5</v>
      </c>
      <c r="AA9" s="125">
        <f>IFERROR(INDEX(WM_C,MATCH($Y9,WM_KEY,0)),"")</f>
        <v>0.32</v>
      </c>
      <c r="AB9" s="126">
        <f>IF(Z9="","",Z9*AA9)</f>
        <v>1.44</v>
      </c>
      <c r="AC9" s="124" t="n">
        <v>4.5</v>
      </c>
      <c r="AD9" s="125">
        <f>IFERROR(INDEX(WM_AU,MATCH($Y9,WM_KEY,0)),"")</f>
        <v>0.23</v>
      </c>
      <c r="AE9" s="126">
        <f>IF(AC9="","",AC9*AD9)</f>
        <v>1.035</v>
      </c>
      <c r="AF9" s="124" t="n">
        <v>4</v>
      </c>
      <c r="AG9" s="125">
        <f>IFERROR(INDEX(WM_AC,MATCH($Y9,WM_KEY,0)),"")</f>
        <v>0.06</v>
      </c>
      <c r="AH9" s="126">
        <f>IF(AF9="","",AF9*AG9)</f>
        <v>0.24</v>
      </c>
      <c r="AI9" s="124" t="n">
        <v>4</v>
      </c>
      <c r="AJ9" s="125">
        <f>IFERROR(INDEX(WM_L,MATCH($Y9,WM_KEY,0)),"")</f>
        <v>0.15</v>
      </c>
      <c r="AK9" s="126">
        <f>IF(AI9="","",AI9*AJ9)</f>
        <v>0.6</v>
      </c>
      <c r="AL9" s="124" t="n">
        <v>5.5</v>
      </c>
      <c r="AM9" s="125">
        <f>IFERROR(INDEX(WM_E,MATCH($Y9,WM_KEY,0)),"")</f>
        <v>0.1</v>
      </c>
      <c r="AN9" s="126">
        <f>IF(AL9="","",AL9*AM9)</f>
        <v>0.55</v>
      </c>
      <c r="AO9" s="127" t="n">
        <v>4</v>
      </c>
      <c r="AP9" s="125">
        <f>IFERROR(INDEX(WM_BI,MATCH($Y9,WM_KEY,0)),"")</f>
        <v>0.14</v>
      </c>
      <c r="AQ9" s="126">
        <f>IF(AO9="","",AO9*AP9)</f>
        <v>0.56</v>
      </c>
      <c r="AR9" s="126">
        <f>IF(COUNT(AB9,AE9,AH9,AK9,AN9,AQ9)&lt;6,"",SUM(AB9,AE9,AH9,AK9,AN9,AQ9))</f>
        <v>4.425</v>
      </c>
      <c r="AS9" s="128" t="str">
        <f>IF(AR9="","",INDEX({"A1","A2","A3","B1","B2","B3","C1","C2","D1","D2","E1","E2"},MAX(1,MIN(12,ROUND(AR9,0)))))</f>
        <v>B1</v>
      </c>
      <c r="AT9" s="129" t="inlineStr">
        <is>
          <r>
            <rPr>
              <rFont val="Calibri"/>
              <b val="1"/>
              <sz val="10"/>
            </rPr>
            <t>Weights:</t>
          </r>
          <r>
            <rPr>
              <rFont val="Calibri"/>
              <sz val="10"/>
            </rPr>
            <t xml:space="preserve"> Complexity 32% · Autonomy 23% · Leadership 15% · Business impact 14% · Experience 10%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9" s="130" t="inlineStr">
        <is>
          <r>
            <rPr>
              <rFont val="Calibri"/>
              <b val="1"/>
              <sz val="10"/>
            </rPr>
            <t>At build:</t>
          </r>
          <r>
            <rPr>
              <rFont val="Calibri"/>
              <sz val="10"/>
            </rPr>
            <t xml:space="preserve"> Complexity 1.44 + Autonomy 1.04 + Accountability 0.24 + Leadership 0.60 + Experience 0.55 + Business impact 0.56
= 4.42 points → nearest level 4 = B1
</t>
          </r>
          <r>
            <rPr>
              <rFont val="Calibri"/>
              <b val="1"/>
              <sz val="10"/>
            </rPr>
            <t>Final level:</t>
          </r>
          <r>
            <rPr>
              <rFont val="Calibri"/>
              <sz val="10"/>
            </rPr>
            <t xml:space="preserve"> B1 · same as the score</t>
          </r>
        </is>
      </c>
      <c r="AV9" s="130" t="inlineStr">
        <is>
          <r>
            <rPr>
              <rFont val="Calibri"/>
              <b val="1"/>
              <sz val="10"/>
            </rPr>
            <t>No rule applied:</t>
          </r>
          <r>
            <rPr>
              <rFont val="Calibri"/>
              <sz val="10"/>
            </rPr>
            <t xml:space="preserve"> the score decides.</t>
          </r>
        </is>
      </c>
      <c r="AW9"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Runs end-to-end marketing for the iFILE suite plus corporate communications, launches and events → moved down 0.5
</t>
          </r>
          <r>
            <rPr>
              <rFont val="Calibri"/>
              <b val="1"/>
              <sz val="10"/>
            </rPr>
            <t>KRA:</t>
          </r>
          <r>
            <rPr>
              <rFont val="Calibri"/>
              <sz val="10"/>
            </rPr>
            <t xml:space="preserve"> “1. Deliver committed marketing/content calendar with &gt;=90% on-time publishing 2. Meet campaign KPIs · leads/MQLs/engagement at &gt;=90% of…”
</t>
          </r>
          <r>
            <rPr>
              <rFont val="Calibri"/>
              <b val="1"/>
              <sz val="10"/>
            </rPr>
            <t>Market:</t>
          </r>
          <r>
            <rPr>
              <rFont val="Calibri"/>
              <sz val="10"/>
            </rPr>
            <t xml:space="preserve"> B1 = Domain specialist work · B2 = Hardest problems in the domain</t>
          </r>
        </is>
      </c>
      <c r="AX9"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Decides launch plan, GTM strategy, social media and brand communication for iFILE → moved down 0.5
</t>
          </r>
          <r>
            <rPr>
              <rFont val="Calibri"/>
              <b val="1"/>
              <sz val="10"/>
            </rPr>
            <t>Market:</t>
          </r>
          <r>
            <rPr>
              <rFont val="Calibri"/>
              <sz val="10"/>
            </rPr>
            <t xml:space="preserve"> B1 = Technical / QC / client calls for the domain · B2 = Allocates people and sets team priorities</t>
          </r>
        </is>
      </c>
      <c r="AY9" s="132" t="inlineStr">
        <is>
          <r>
            <rPr>
              <rFont val="Calibri"/>
              <sz val="10"/>
            </rPr>
            <t xml:space="preserve">Rated 4 of 12
</t>
          </r>
          <r>
            <rPr>
              <rFont val="Calibri"/>
              <b val="1"/>
              <sz val="10"/>
            </rPr>
            <t>Start:</t>
          </r>
          <r>
            <rPr>
              <rFont val="Calibri"/>
              <sz val="10"/>
            </rPr>
            <t xml:space="preserve"> 4.5 · manager / senior specialist title; 4 direct reports
</t>
          </r>
          <r>
            <rPr>
              <rFont val="Calibri"/>
              <b val="1"/>
              <sz val="10"/>
            </rPr>
            <t>Evidence reads like B1:</t>
          </r>
          <r>
            <rPr>
              <rFont val="Calibri"/>
              <sz val="10"/>
            </rPr>
            <t xml:space="preserve"> Accountable for iFILE lead generation, GTM launches, brand communication and events with a four-person team → moved down 0.5
</t>
          </r>
          <r>
            <rPr>
              <rFont val="Calibri"/>
              <b val="1"/>
              <sz val="10"/>
            </rPr>
            <t>KRA:</t>
          </r>
          <r>
            <rPr>
              <rFont val="Calibri"/>
              <sz val="10"/>
            </rPr>
            <t xml:space="preserve"> “1. Deliver committed marketing/content calendar with &gt;=90% on-time publishing 2. Meet campaign KPIs · leads/MQLs/engagement at &gt;=90% of…”
</t>
          </r>
          <r>
            <rPr>
              <rFont val="Calibri"/>
              <b val="1"/>
              <sz val="10"/>
            </rPr>
            <t>Market:</t>
          </r>
          <r>
            <rPr>
              <rFont val="Calibri"/>
              <sz val="10"/>
            </rPr>
            <t xml:space="preserve"> B1 = A domain or a small team</t>
          </r>
        </is>
      </c>
      <c r="AZ9"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Four direct reports in HR data; text does not describe how the team is managed → matches the start
</t>
          </r>
          <r>
            <rPr>
              <rFont val="Calibri"/>
              <b val="1"/>
              <sz val="10"/>
            </rPr>
            <t>Team:</t>
          </r>
          <r>
            <rPr>
              <rFont val="Calibri"/>
              <sz val="10"/>
            </rPr>
            <t xml:space="preserve"> 4 direct reports · People Manager
</t>
          </r>
          <r>
            <rPr>
              <rFont val="Calibri"/>
              <b val="1"/>
              <sz val="10"/>
            </rPr>
            <t>Market:</t>
          </r>
          <r>
            <rPr>
              <rFont val="Calibri"/>
              <sz val="10"/>
            </rPr>
            <t xml:space="preserve"> B1 = IC: mentors and reviews · People: hands-on team lead of 3–5</t>
          </r>
        </is>
      </c>
      <c r="BA9" s="132" t="inlineStr">
        <is>
          <r>
            <rPr>
              <rFont val="Calibri"/>
              <sz val="10"/>
            </rPr>
            <t xml:space="preserve">Rated 5.5 of 12 · between B2 and B3
</t>
          </r>
          <r>
            <rPr>
              <rFont val="Calibri"/>
              <b val="1"/>
              <sz val="10"/>
            </rPr>
            <t>Experience:</t>
          </r>
          <r>
            <rPr>
              <rFont val="Calibri"/>
              <sz val="10"/>
            </rPr>
            <t xml:space="preserve"> 8.4 yrs total · 8.0 before IRIS + 0.4 at IRIS = 5.4 on the experience scale
</t>
          </r>
          <r>
            <rPr>
              <rFont val="Calibri"/>
              <b val="1"/>
              <sz val="10"/>
            </rPr>
            <t>Qualification:</t>
          </r>
          <r>
            <rPr>
              <rFont val="Calibri"/>
              <sz val="10"/>
            </rPr>
            <t xml:space="preserve"> BA · graduate → no change
</t>
          </r>
          <r>
            <rPr>
              <rFont val="Calibri"/>
              <b val="1"/>
              <sz val="10"/>
            </rPr>
            <t>Market:</t>
          </r>
          <r>
            <rPr>
              <rFont val="Calibri"/>
              <sz val="10"/>
            </rPr>
            <t xml:space="preserve"> B1 roles typically have 4–8 yrs · IRIS guide 4–7</t>
          </r>
        </is>
      </c>
      <c r="BB9"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9" s="133" t="inlineStr"/>
      <c r="BD9" s="134" t="inlineStr">
        <is>
          <t>✓ HRIS: 8.4 yrs, BA, 4 direct reports
✓ Survey: 19 of 20 questions answered
✓ KRAs: self, manager-set, quarterly
✓ Manager mapping: rating, 9-box
✗ Job description: not on file</t>
        </is>
      </c>
      <c r="BE9" s="134"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IRIS Vs Market Benchmark — CIM proficiency scale: 3 Able · IRIS Vs Competitor Benchmark — SaaS marketing ladder: Senior Marketing Specialist
</t>
          </r>
          <r>
            <rPr>
              <rFont val="Calibri"/>
              <b val="1"/>
              <sz val="10"/>
            </rPr>
            <t>Typical experience:</t>
          </r>
          <r>
            <rPr>
              <rFont val="Calibri"/>
              <sz val="10"/>
            </rPr>
            <t xml:space="preserve"> 4–8 yrs · IRIS guide 4–7
</t>
          </r>
          <r>
            <rPr>
              <rFont val="Calibri"/>
              <b val="1"/>
              <sz val="10"/>
            </rPr>
            <t>Standard:</t>
          </r>
          <r>
            <rPr>
              <rFont val="Calibri"/>
              <sz val="10"/>
            </rPr>
            <t xml:space="preserve"> CIM Global Professional Marketing Framework — proficiency Aware → Active learner → Able → Accomplished → Authoritative</t>
          </r>
        </is>
      </c>
      <c r="BF9" s="134" t="inlineStr">
        <is>
          <t>High</t>
        </is>
      </c>
      <c r="BG9" s="134" t="inlineStr">
        <is>
          <t>• A direct report · Barsha Gloria Gomes, B2 is placed above this role — confirm the reporting line and the scope of both roles
• Final level B1 is below the current level · L5 ≈ B2 — manager to confirm the scope of the role; pay and title are protected for one cycle</t>
        </is>
      </c>
      <c r="BH9" s="134" t="inlineStr"/>
      <c r="BI9" s="135" t="n"/>
      <c r="BJ9" s="136" t="n"/>
      <c r="BK9" s="136" t="n"/>
      <c r="BL9" s="136" t="n"/>
      <c r="BM9" s="136" t="n"/>
      <c r="BN9" s="137" t="n"/>
      <c r="BO9" s="120" t="n"/>
      <c r="BP9" s="120" t="n"/>
      <c r="BQ9" s="120" t="n"/>
      <c r="BR9" s="120" t="n"/>
      <c r="BS9" s="120" t="n"/>
      <c r="BT9" s="120" t="n"/>
      <c r="BU9" s="120" t="n"/>
      <c r="BV9" s="120" t="n">
        <v>4</v>
      </c>
    </row>
    <row r="10" ht="340" customHeight="1">
      <c r="A10" s="109" t="inlineStr">
        <is>
          <t>IRIS2550</t>
        </is>
      </c>
      <c r="B10" s="110" t="inlineStr">
        <is>
          <t>Shashwat Dikshit</t>
        </is>
      </c>
      <c r="C10" s="111" t="inlineStr">
        <is>
          <t>Marketing</t>
        </is>
      </c>
      <c r="D10" s="111" t="inlineStr">
        <is>
          <t>Abhilash Menon</t>
        </is>
      </c>
      <c r="E10" s="112" t="n">
        <v>4.7</v>
      </c>
      <c r="F10" s="112" t="n">
        <v>0.1</v>
      </c>
      <c r="G10" s="111" t="inlineStr">
        <is>
          <t>Masters of Science</t>
        </is>
      </c>
      <c r="H10" s="113" t="inlineStr">
        <is>
          <t>Marketing Operations Specialist</t>
        </is>
      </c>
      <c r="I10" s="114" t="inlineStr">
        <is>
          <t>Senior Marketing Operations Associate</t>
        </is>
      </c>
      <c r="J10" s="115" t="inlineStr">
        <is>
          <t>Marketing &amp; Communications</t>
        </is>
      </c>
      <c r="K10" s="115" t="inlineStr">
        <is>
          <t>Marketing Operations &amp; Automation</t>
        </is>
      </c>
      <c r="L10" s="114" t="inlineStr">
        <is>
          <t>Not in current mapping files</t>
        </is>
      </c>
      <c r="M10" s="116" t="inlineStr">
        <is>
          <t>A3</t>
        </is>
      </c>
      <c r="N10" s="138" t="inlineStr">
        <is>
          <t>Senior Associate</t>
        </is>
      </c>
      <c r="O10" s="26" t="inlineStr">
        <is>
          <t>A</t>
        </is>
      </c>
      <c r="P10" s="115" t="inlineStr">
        <is>
          <t>IC</t>
        </is>
      </c>
      <c r="Q10" s="140" t="inlineStr">
        <is>
          <t>● Newly mapped</t>
        </is>
      </c>
      <c r="R10" s="118" t="inlineStr">
        <is>
          <r>
            <rPr>
              <rFont val="Calibri"/>
              <b val="1"/>
              <sz val="10"/>
            </rPr>
            <t>WHAT THE ROLE DOES:</t>
          </r>
          <r>
            <rPr>
              <rFont val="Calibri"/>
              <sz val="10"/>
            </rPr>
            <t xml:space="preserve"> Maintains CRM/ICP data, marketing automation, reporting and dashboards. At A3: varied work; reviews juniors; go-to for a process.
</t>
          </r>
          <r>
            <rPr>
              <rFont val="Calibri"/>
              <b val="1"/>
              <sz val="10"/>
            </rPr>
            <t>Common themes in role-holders' answers:</t>
          </r>
          <r>
            <rPr>
              <rFont val="Calibri"/>
              <sz val="10"/>
            </rPr>
            <t xml:space="preserve"> business · management · crm · lead
</t>
          </r>
          <r>
            <rPr>
              <rFont val="Calibri"/>
              <b val="1"/>
              <sz val="10"/>
            </rPr>
            <t>KEY RESPONSIBILITIES:</t>
          </r>
          <r>
            <rPr>
              <rFont val="Calibri"/>
              <sz val="10"/>
            </rPr>
            <t xml:space="preserve"> Maintains CRM/ICP data, marketing automation, reporting and dashboards; Varied and non-standard work; handles exceptions; A module / process, or work with client or regulatory consequences
</t>
          </r>
          <r>
            <rPr>
              <rFont val="Calibri"/>
              <b val="1"/>
              <sz val="10"/>
            </rPr>
            <t>Common themes in role-holders' answers:</t>
          </r>
          <r>
            <rPr>
              <rFont val="Calibri"/>
              <sz val="10"/>
            </rPr>
            <t xml:space="preserve"> data · crm · lead routing · hygiene · campaign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data · lead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data · accuracy · crm · lead routing · reporting · leads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hygiene · data · crm · campaign
</t>
          </r>
          <r>
            <rPr>
              <rFont val="Calibri"/>
              <b val="1"/>
              <sz val="10"/>
            </rPr>
            <t>SKILLS &amp; KNOWLEDGE · role-holders:</t>
          </r>
          <r>
            <rPr>
              <rFont val="Calibri"/>
              <sz val="10"/>
            </rPr>
            <t xml:space="preserve"> Marketing
</t>
          </r>
          <r>
            <rPr>
              <rFont val="Calibri"/>
              <b val="1"/>
              <sz val="10"/>
            </rPr>
            <t>TOOLS &amp; SYSTEMS:</t>
          </r>
          <r>
            <rPr>
              <rFont val="Calibri"/>
              <sz val="10"/>
            </rPr>
            <t xml:space="preserve"> Google Ads · Google analytics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6 answered; catalogue RC-122</t>
          </r>
        </is>
      </c>
      <c r="S1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wasted · data · lead.
Manager talent mapping — Latest rating: Not rated · manager · 9-Box Grid placement: Not placed · manager.</t>
          </r>
        </is>
      </c>
      <c r="T10" s="120" t="n"/>
      <c r="U10" s="121" t="inlineStr">
        <is>
          <r>
            <rPr>
              <rFont val="Calibri"/>
              <sz val="10"/>
            </rPr>
            <t xml:space="preserve">Senior Marketing Operations Associate in Marketing · iFile, A3 — IC.
</t>
          </r>
          <r>
            <rPr>
              <rFont val="Calibri"/>
              <b val="1"/>
              <sz val="10"/>
            </rPr>
            <t>The work:</t>
          </r>
          <r>
            <rPr>
              <rFont val="Calibri"/>
              <sz val="10"/>
            </rPr>
            <t xml:space="preserve"> Maintains CRM/ICP data, marketing automation, reporting and dashboards.
At this level the role owns varied work; reviews juniors; go-to for a process.
</t>
          </r>
          <r>
            <rPr>
              <rFont val="Calibri"/>
              <b val="1"/>
              <sz val="10"/>
            </rPr>
            <t>Key responsibilities:</t>
          </r>
          <r>
            <rPr>
              <rFont val="Calibri"/>
              <sz val="10"/>
            </rPr>
            <t xml:space="preserve"> Maintains CRM/ICP data, marketing automation, reporting and dashboards; Varied and non-standard work; handles exceptions; A module / process, or work with client or regulatory consequences.
</t>
          </r>
          <r>
            <rPr>
              <rFont val="Calibri"/>
              <b val="1"/>
              <sz val="10"/>
            </rPr>
            <t>Holders describe it with:</t>
          </r>
          <r>
            <rPr>
              <rFont val="Calibri"/>
              <sz val="10"/>
            </rPr>
            <t xml:space="preserve"> data · crm · lead routing · hygiene · campaign.</t>
          </r>
        </is>
      </c>
      <c r="V10" s="122" t="inlineStr">
        <is>
          <r>
            <rPr>
              <rFont val="Calibri"/>
              <b val="1"/>
              <sz val="10"/>
            </rPr>
            <t>Hire as:</t>
          </r>
          <r>
            <rPr>
              <rFont val="Calibri"/>
              <sz val="10"/>
            </rPr>
            <t xml:space="preserve"> Marketing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MBA · marketing
</t>
          </r>
          <r>
            <rPr>
              <rFont val="Calibri"/>
              <b val="1"/>
              <sz val="10"/>
            </rPr>
            <t>Equivalent titles at peers:</t>
          </r>
          <r>
            <rPr>
              <rFont val="Calibri"/>
              <sz val="10"/>
            </rPr>
            <t xml:space="preserve"> IRIS Vs Market Benchmark — CIM proficiency scale – 2–3 · IRIS Vs Competitor Benchmark — SaaS marketing ladder – Marketing Specialist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10" s="122" t="inlineStr">
        <is>
          <r>
            <rPr>
              <rFont val="Calibri"/>
              <sz val="10"/>
            </rPr>
            <t xml:space="preserve">FUNCTIONAL — skill level 3 of 5 · Practitioner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t>
          </r>
          <r>
            <rPr>
              <rFont val="Calibri"/>
              <b val="1"/>
              <sz val="10"/>
            </rPr>
            <t>TOOLS:</t>
          </r>
          <r>
            <rPr>
              <rFont val="Calibri"/>
              <sz val="10"/>
            </rPr>
            <t xml:space="preserve"> Google Ads · Google analytics
★ = must-have for the family. Scale: 1 Awareness · 2 Working · 3 Practitioner · 4 Advanced · 5 Expert.</t>
          </r>
        </is>
      </c>
      <c r="X10" s="122" t="inlineStr">
        <is>
          <r>
            <rPr>
              <rFont val="Calibri"/>
              <sz val="10"/>
            </rPr>
            <t xml:space="preserve">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 s="123" t="inlineStr">
        <is>
          <t>iFile · Marketing · Band A · Early career</t>
        </is>
      </c>
      <c r="Z10" s="124" t="n">
        <v>3.5</v>
      </c>
      <c r="AA10" s="125">
        <f>IFERROR(INDEX(WM_C,MATCH($Y10,WM_KEY,0)),"")</f>
        <v>0.54</v>
      </c>
      <c r="AB10" s="126">
        <f>IF(Z10="","",Z10*AA10)</f>
        <v>1.89</v>
      </c>
      <c r="AC10" s="124" t="n">
        <v>3.5</v>
      </c>
      <c r="AD10" s="125">
        <f>IFERROR(INDEX(WM_AU,MATCH($Y10,WM_KEY,0)),"")</f>
        <v>0.21</v>
      </c>
      <c r="AE10" s="126">
        <f>IF(AC10="","",AC10*AD10)</f>
        <v>0.735</v>
      </c>
      <c r="AF10" s="124" t="n">
        <v>3.5</v>
      </c>
      <c r="AG10" s="125">
        <f>IFERROR(INDEX(WM_AC,MATCH($Y10,WM_KEY,0)),"")</f>
        <v>0.04</v>
      </c>
      <c r="AH10" s="126">
        <f>IF(AF10="","",AF10*AG10)</f>
        <v>0.14</v>
      </c>
      <c r="AI10" s="124" t="n">
        <v>2</v>
      </c>
      <c r="AJ10" s="125">
        <f>IFERROR(INDEX(WM_L,MATCH($Y10,WM_KEY,0)),"")</f>
        <v>0</v>
      </c>
      <c r="AK10" s="126">
        <f>IF(AI10="","",AI10*AJ10)</f>
        <v>0</v>
      </c>
      <c r="AL10" s="124" t="n">
        <v>4</v>
      </c>
      <c r="AM10" s="125">
        <f>IFERROR(INDEX(WM_E,MATCH($Y10,WM_KEY,0)),"")</f>
        <v>0.1</v>
      </c>
      <c r="AN10" s="126">
        <f>IF(AL10="","",AL10*AM10)</f>
        <v>0.4</v>
      </c>
      <c r="AO10" s="127" t="n">
        <v>3.5</v>
      </c>
      <c r="AP10" s="125">
        <f>IFERROR(INDEX(WM_BI,MATCH($Y10,WM_KEY,0)),"")</f>
        <v>0.11</v>
      </c>
      <c r="AQ10" s="126">
        <f>IF(AO10="","",AO10*AP10)</f>
        <v>0.385</v>
      </c>
      <c r="AR10" s="126">
        <f>IF(COUNT(AB10,AE10,AH10,AK10,AN10,AQ10)&lt;6,"",SUM(AB10,AE10,AH10,AK10,AN10,AQ10))</f>
        <v>3.55</v>
      </c>
      <c r="AS10" s="128" t="str">
        <f>IF(AR10="","",INDEX({"A1","A2","A3","B1","B2","B3","C1","C2","D1","D2","E1","E2"},MAX(1,MIN(12,ROUND(AR10,0)))))</f>
        <v>B1</v>
      </c>
      <c r="AT10" s="129"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10" s="130" t="inlineStr">
        <is>
          <r>
            <rPr>
              <rFont val="Calibri"/>
              <b val="1"/>
              <sz val="10"/>
            </rPr>
            <t>At build:</t>
          </r>
          <r>
            <rPr>
              <rFont val="Calibri"/>
              <sz val="10"/>
            </rPr>
            <t xml:space="preserve"> Complexity 1.89 + Autonomy 0.73 + Accountability 0.14 + Leadership 0.00 + Experience 0.40 + Business impact 0.39
= 3.55 points → nearest level 4 = B1
</t>
          </r>
          <r>
            <rPr>
              <rFont val="Calibri"/>
              <b val="1"/>
              <sz val="10"/>
            </rPr>
            <t>Final level:</t>
          </r>
          <r>
            <rPr>
              <rFont val="Calibri"/>
              <sz val="10"/>
            </rPr>
            <t xml:space="preserve"> A3 · a rule applied: see the next column</t>
          </r>
        </is>
      </c>
      <c r="AV10" s="130"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3.48.
</t>
          </r>
          <r>
            <rPr>
              <rFont val="Calibri"/>
              <b val="1"/>
              <sz val="10"/>
            </rPr>
            <t>Final level:</t>
          </r>
          <r>
            <rPr>
              <rFont val="Calibri"/>
              <sz val="10"/>
            </rPr>
            <t xml:space="preserve"> A3.</t>
          </r>
        </is>
      </c>
      <c r="AW10" s="131"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Runs Google and LinkedIn paid campaigns, lead routing, website analytics, AI SEO and contact database → moved down 0.5
</t>
          </r>
          <r>
            <rPr>
              <rFont val="Calibri"/>
              <b val="1"/>
              <sz val="10"/>
            </rPr>
            <t>Market:</t>
          </r>
          <r>
            <rPr>
              <rFont val="Calibri"/>
              <sz val="10"/>
            </rPr>
            <t xml:space="preserve"> A3 = Varied and non-standard work; handles exceptions · B1 = Domain specialist work</t>
          </r>
        </is>
      </c>
      <c r="AX10"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Independently handles analytics audits, campaign analysis and website health checks → moved down 0.5
</t>
          </r>
          <r>
            <rPr>
              <rFont val="Calibri"/>
              <b val="1"/>
              <sz val="10"/>
            </rPr>
            <t>Market:</t>
          </r>
          <r>
            <rPr>
              <rFont val="Calibri"/>
              <sz val="10"/>
            </rPr>
            <t xml:space="preserve"> A3 = Technical / QC / client calls on own work · B1 = Technical / QC / client calls for the domain</t>
          </r>
        </is>
      </c>
      <c r="AY10"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own survey / KRA answers · summarised by the rater; not quoted → moved down 0.5
</t>
          </r>
          <r>
            <rPr>
              <rFont val="Calibri"/>
              <b val="1"/>
              <sz val="10"/>
            </rPr>
            <t>Market:</t>
          </r>
          <r>
            <rPr>
              <rFont val="Calibri"/>
              <sz val="10"/>
            </rPr>
            <t xml:space="preserve"> A3 = A module / process, or work with client or regulatory consequences · B1 = A domain or a small team</t>
          </r>
        </is>
      </c>
      <c r="AZ10" s="132" t="inlineStr">
        <is>
          <r>
            <rPr>
              <rFont val="Calibri"/>
              <sz val="10"/>
            </rPr>
            <t xml:space="preserve">Rated 2 of 12 — not counted: the weight is 0% at this level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No guidance or leadership of others described → moved down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0" s="132" t="inlineStr">
        <is>
          <r>
            <rPr>
              <rFont val="Calibri"/>
              <sz val="10"/>
            </rPr>
            <t xml:space="preserve">Rated 4 of 12
</t>
          </r>
          <r>
            <rPr>
              <rFont val="Calibri"/>
              <b val="1"/>
              <sz val="10"/>
            </rPr>
            <t>Experience:</t>
          </r>
          <r>
            <rPr>
              <rFont val="Calibri"/>
              <sz val="10"/>
            </rPr>
            <t xml:space="preserve"> 4.7 yrs total · 4.6 before IRIS + 0.1 at IRIS = 3.7 on the experience scale
</t>
          </r>
          <r>
            <rPr>
              <rFont val="Calibri"/>
              <b val="1"/>
              <sz val="10"/>
            </rPr>
            <t>Qualification:</t>
          </r>
          <r>
            <rPr>
              <rFont val="Calibri"/>
              <sz val="10"/>
            </rPr>
            <t xml:space="preserve"> Masters of Science · postgraduate, relevant to the work → +0.5
</t>
          </r>
          <r>
            <rPr>
              <rFont val="Calibri"/>
              <b val="1"/>
              <sz val="10"/>
            </rPr>
            <t>Market:</t>
          </r>
          <r>
            <rPr>
              <rFont val="Calibri"/>
              <sz val="10"/>
            </rPr>
            <t xml:space="preserve"> A3 roles typically have 2–5 yrs · IRIS guide 2–4</t>
          </r>
        </is>
      </c>
      <c r="BB10" s="132"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0" s="133" t="inlineStr"/>
      <c r="BD10" s="134" t="inlineStr">
        <is>
          <t>✓ HRIS: 4.7 yrs, Masters of Science, 0 direct reports
✓ Survey: 19 of 20 questions answered
✗ KRAs: none on file
✓ Manager mapping: rating, 9-box
✗ Job description: not on file</t>
        </is>
      </c>
      <c r="BE10" s="134" t="inlineStr">
        <is>
          <r>
            <rPr>
              <rFont val="Calibri"/>
              <b val="1"/>
              <sz val="10"/>
            </rPr>
            <t>Market level:</t>
          </r>
          <r>
            <rPr>
              <rFont val="Calibri"/>
              <sz val="10"/>
            </rPr>
            <t xml:space="preserve"> P2 · SFIA 3 Apply
</t>
          </r>
          <r>
            <rPr>
              <rFont val="Calibri"/>
              <b val="1"/>
              <sz val="10"/>
            </rPr>
            <t>Typical title:</t>
          </r>
          <r>
            <rPr>
              <rFont val="Calibri"/>
              <sz val="10"/>
            </rPr>
            <t xml:space="preserve"> Marketing Executive
</t>
          </r>
          <r>
            <rPr>
              <rFont val="Calibri"/>
              <b val="1"/>
              <sz val="10"/>
            </rPr>
            <t>At peers:</t>
          </r>
          <r>
            <rPr>
              <rFont val="Calibri"/>
              <sz val="10"/>
            </rPr>
            <t xml:space="preserve"> IRIS Vs Market Benchmark — CIM proficiency scale: 2–3 · IRIS Vs Competitor Benchmark — SaaS marketing ladder: Marketing Specialist
</t>
          </r>
          <r>
            <rPr>
              <rFont val="Calibri"/>
              <b val="1"/>
              <sz val="10"/>
            </rPr>
            <t>Typical experience:</t>
          </r>
          <r>
            <rPr>
              <rFont val="Calibri"/>
              <sz val="10"/>
            </rPr>
            <t xml:space="preserve"> 2–5 yrs · IRIS guide 2–4
</t>
          </r>
          <r>
            <rPr>
              <rFont val="Calibri"/>
              <b val="1"/>
              <sz val="10"/>
            </rPr>
            <t>Standard:</t>
          </r>
          <r>
            <rPr>
              <rFont val="Calibri"/>
              <sz val="10"/>
            </rPr>
            <t xml:space="preserve"> CIM Global Professional Marketing Framework — proficiency Aware → Active learner → Able → Accomplished → Authoritative</t>
          </r>
        </is>
      </c>
      <c r="BF10" s="134" t="inlineStr">
        <is>
          <t>Medium</t>
        </is>
      </c>
      <c r="BG10" s="134" t="inlineStr">
        <is>
          <r>
            <rPr>
              <rFont val="Calibri"/>
              <sz val="10"/>
            </rPr>
            <t xml:space="preserve">• </t>
          </r>
          <r>
            <rPr>
              <rFont val="Calibri"/>
              <b val="1"/>
              <sz val="10"/>
            </rPr>
            <t>Near a gate:</t>
          </r>
          <r>
            <rPr>
              <rFont val="Calibri"/>
              <sz val="10"/>
            </rPr>
            <t xml:space="preserve"> top of band: 3.48 on Band B's weights, 0.02 short of the 3.5 needed to enter Band B — calibrate before confirming</t>
          </r>
        </is>
      </c>
      <c r="BH10" s="139" t="inlineStr">
        <is>
          <t>Near a gate: top of band: 3.48 on Band B's weights, 0.02 short of the 3.5 needed to enter Band B</t>
        </is>
      </c>
      <c r="BI10" s="135" t="n"/>
      <c r="BJ10" s="136" t="n"/>
      <c r="BK10" s="136" t="n"/>
      <c r="BL10" s="136" t="n"/>
      <c r="BM10" s="136" t="n"/>
      <c r="BN10" s="137" t="n"/>
      <c r="BO10" s="120" t="n"/>
      <c r="BP10" s="120" t="n"/>
      <c r="BQ10" s="120" t="n"/>
      <c r="BR10" s="120" t="n"/>
      <c r="BS10" s="120" t="n"/>
      <c r="BT10" s="120" t="n"/>
      <c r="BU10" s="120" t="n"/>
      <c r="BV10" s="120" t="n">
        <v>3.5</v>
      </c>
    </row>
    <row r="11" ht="340" customHeight="1">
      <c r="A11" s="109" t="inlineStr">
        <is>
          <t>IRIS2560</t>
        </is>
      </c>
      <c r="B11" s="110" t="inlineStr">
        <is>
          <t>Sumit Jain</t>
        </is>
      </c>
      <c r="C11" s="111" t="inlineStr">
        <is>
          <t>Product Management</t>
        </is>
      </c>
      <c r="D11" s="111" t="inlineStr">
        <is>
          <t>Pradip Dey</t>
        </is>
      </c>
      <c r="E11" s="141" t="inlineStr">
        <is>
          <t>Not provided · HRIS</t>
        </is>
      </c>
      <c r="F11" s="112" t="n">
        <v>0.1</v>
      </c>
      <c r="G11" s="111" t="inlineStr">
        <is>
          <t>B.E</t>
        </is>
      </c>
      <c r="H11" s="142" t="inlineStr">
        <is>
          <t>Senior Product Manager</t>
        </is>
      </c>
      <c r="I11" s="115" t="inlineStr">
        <is>
          <t>Senior Product Manager</t>
        </is>
      </c>
      <c r="J11" s="115" t="inlineStr">
        <is>
          <t>Product Management</t>
        </is>
      </c>
      <c r="K11" s="115" t="inlineStr">
        <is>
          <t>Product Management</t>
        </is>
      </c>
      <c r="L11" s="114" t="inlineStr">
        <is>
          <t>Not in current mapping files</t>
        </is>
      </c>
      <c r="M11" s="116" t="inlineStr">
        <is>
          <t>B3</t>
        </is>
      </c>
      <c r="N11" s="18" t="inlineStr">
        <is>
          <t>Lead Specialist</t>
        </is>
      </c>
      <c r="O11" s="20" t="inlineStr">
        <is>
          <t>B</t>
        </is>
      </c>
      <c r="P11" s="115" t="inlineStr">
        <is>
          <t>IC</t>
        </is>
      </c>
      <c r="Q11" s="140" t="inlineStr">
        <is>
          <t>● Newly mapped</t>
        </is>
      </c>
      <c r="R11" s="118" t="inlineStr">
        <is>
          <r>
            <rPr>
              <rFont val="Calibri"/>
              <b val="1"/>
              <sz val="10"/>
            </rPr>
            <t>WHAT THE ROLE DOES:</t>
          </r>
          <r>
            <rPr>
              <rFont val="Calibri"/>
              <sz val="10"/>
            </rPr>
            <t xml:space="preserve"> Owns product vision, roadmap, requirements · PRDs, prioritisation and adoption. At B3: a practice, or several teams through team leads.
</t>
          </r>
          <r>
            <rPr>
              <rFont val="Calibri"/>
              <b val="1"/>
              <sz val="10"/>
            </rPr>
            <t>Common themes in sub-family holders, all levels' answers:</t>
          </r>
          <r>
            <rPr>
              <rFont val="Calibri"/>
              <sz val="10"/>
            </rPr>
            <t xml:space="preserve"> product · market · business · customers · management · revenue
</t>
          </r>
          <r>
            <rPr>
              <rFont val="Calibri"/>
              <b val="1"/>
              <sz val="10"/>
            </rPr>
            <t>KEY RESPONSIBILITIES:</t>
          </r>
          <r>
            <rPr>
              <rFont val="Calibri"/>
              <sz val="10"/>
            </rPr>
            <t xml:space="preserve"> Owns product vision, roadmap, requirements · PRDs, prioritisation and adoption; Sets standards for a practice; cross-team problems; Several teams or a practice
</t>
          </r>
          <r>
            <rPr>
              <rFont val="Calibri"/>
              <b val="1"/>
              <sz val="10"/>
            </rPr>
            <t>Common themes in sub-family holders, all levels' answers:</t>
          </r>
          <r>
            <rPr>
              <rFont val="Calibri"/>
              <sz val="10"/>
            </rPr>
            <t xml:space="preserve"> product · roadmap · management · customer · research · implementation
</t>
          </r>
          <r>
            <rPr>
              <rFont val="Calibri"/>
              <b val="1"/>
              <sz val="10"/>
            </rPr>
            <t>DELIVERS:</t>
          </r>
          <r>
            <rPr>
              <rFont val="Calibri"/>
              <sz val="10"/>
            </rPr>
            <t xml:space="preserve"> Several teams or a practice
</t>
          </r>
          <r>
            <rPr>
              <rFont val="Calibri"/>
              <b val="1"/>
              <sz val="10"/>
            </rPr>
            <t>Common themes in sub-family holders, all levels' answers:</t>
          </r>
          <r>
            <rPr>
              <rFont val="Calibri"/>
              <sz val="10"/>
            </rPr>
            <t xml:space="preserve"> product · customer · client · feature · business · revenue
</t>
          </r>
          <r>
            <rPr>
              <rFont val="Calibri"/>
              <b val="1"/>
              <sz val="10"/>
            </rPr>
            <t>ACCOUNTABLE FOR:</t>
          </r>
          <r>
            <rPr>
              <rFont val="Calibri"/>
              <sz val="10"/>
            </rPr>
            <t xml:space="preserve"> Several teams or a practice
</t>
          </r>
          <r>
            <rPr>
              <rFont val="Calibri"/>
              <b val="1"/>
              <sz val="10"/>
            </rPr>
            <t>Common themes in sub-family holders, all levels' answers:</t>
          </r>
          <r>
            <rPr>
              <rFont val="Calibri"/>
              <sz val="10"/>
            </rPr>
            <t xml:space="preserve"> product · if · delivery · customer · requirements · client
</t>
          </r>
          <r>
            <rPr>
              <rFont val="Calibri"/>
              <b val="1"/>
              <sz val="10"/>
            </rPr>
            <t>DECIDES ALONE:</t>
          </r>
          <r>
            <rPr>
              <rFont val="Calibri"/>
              <sz val="10"/>
            </rPr>
            <t xml:space="preserve"> Commercial / strategic calls for the unit
</t>
          </r>
          <r>
            <rPr>
              <rFont val="Calibri"/>
              <b val="1"/>
              <sz val="10"/>
            </rPr>
            <t>Common themes in sub-family holders, all levels' answers:</t>
          </r>
          <r>
            <rPr>
              <rFont val="Calibri"/>
              <sz val="10"/>
            </rPr>
            <t xml:space="preserve"> research · priorities · approach · roadmap · product · stakeholders
</t>
          </r>
          <r>
            <rPr>
              <rFont val="Calibri"/>
              <b val="1"/>
              <sz val="10"/>
            </rPr>
            <t>SKILLS &amp; KNOWLEDGE · role-holders:</t>
          </r>
          <r>
            <rPr>
              <rFont val="Calibri"/>
              <sz val="10"/>
            </rPr>
            <t xml:space="preserve"> Product Management · stakeholder management · Market research · Project management · Product sense · Data analysis · ESG · CA + CE
</t>
          </r>
          <r>
            <rPr>
              <rFont val="Calibri"/>
              <b val="1"/>
              <sz val="10"/>
            </rPr>
            <t>TOOLS &amp; SYSTEMS:</t>
          </r>
          <r>
            <rPr>
              <rFont val="Calibri"/>
              <sz val="10"/>
            </rPr>
            <t xml:space="preserve"> Claude · Excel · Mixpanel · MoEngage · Figma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4 · Future-ready 3 · Functional 4 · Leadership 3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 sub-family themes · 3+ answered — 1 holder, 1 answered the survey; sub-family 13 answered; catalogue RC-128</t>
          </r>
        </is>
      </c>
      <c r="S11" s="119"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6 of 12 · B3-level impact.
</t>
          </r>
          <r>
            <rPr>
              <rFont val="Calibri"/>
              <b val="1"/>
              <sz val="10"/>
            </rPr>
            <t>If the work is missed · role-holders' themes:</t>
          </r>
          <r>
            <rPr>
              <rFont val="Calibri"/>
              <sz val="10"/>
            </rPr>
            <t xml:space="preserve"> delays · customer · delayed · revenue.
Manager talent mapping — Latest rating: Not rated · manager · 9-Box Grid placement: Not placed · manager.</t>
          </r>
        </is>
      </c>
      <c r="T11" s="120" t="n"/>
      <c r="U11" s="121" t="inlineStr">
        <is>
          <r>
            <rPr>
              <rFont val="Calibri"/>
              <sz val="10"/>
            </rPr>
            <t xml:space="preserve">Senior Product Manager in Product Management · iFile, B3 — IC.
</t>
          </r>
          <r>
            <rPr>
              <rFont val="Calibri"/>
              <b val="1"/>
              <sz val="10"/>
            </rPr>
            <t>The work:</t>
          </r>
          <r>
            <rPr>
              <rFont val="Calibri"/>
              <sz val="10"/>
            </rPr>
            <t xml:space="preserve"> Owns product vision, roadmap, requirements · PRDs, prioritisation and adoption.
At this level the role owns a practice, or several teams through team leads.
</t>
          </r>
          <r>
            <rPr>
              <rFont val="Calibri"/>
              <b val="1"/>
              <sz val="10"/>
            </rPr>
            <t>Key responsibilities:</t>
          </r>
          <r>
            <rPr>
              <rFont val="Calibri"/>
              <sz val="10"/>
            </rPr>
            <t xml:space="preserve"> Owns product vision, roadmap, requirements · PRDs, prioritisation and adoption; Sets standards for a practice; cross-team problems; Several teams or a practice.
</t>
          </r>
          <r>
            <rPr>
              <rFont val="Calibri"/>
              <b val="1"/>
              <sz val="10"/>
            </rPr>
            <t>Holders describe it with:</t>
          </r>
          <r>
            <rPr>
              <rFont val="Calibri"/>
              <sz val="10"/>
            </rPr>
            <t xml:space="preserve"> product · roadmap · management · customer · research · implementation.</t>
          </r>
        </is>
      </c>
      <c r="V11" s="122" t="inlineStr">
        <is>
          <r>
            <rPr>
              <rFont val="Calibri"/>
              <b val="1"/>
              <sz val="10"/>
            </rPr>
            <t>Hire as:</t>
          </r>
          <r>
            <rPr>
              <rFont val="Calibri"/>
              <sz val="10"/>
            </rPr>
            <t xml:space="preserve"> Principal / Group Product Manager — IRIS B3 Lead Specialist · IC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Graduate; MBA / PGDM preferred
</t>
          </r>
          <r>
            <rPr>
              <rFont val="Calibri"/>
              <b val="1"/>
              <sz val="10"/>
            </rPr>
            <t>Equivalent titles at peers:</t>
          </r>
          <r>
            <rPr>
              <rFont val="Calibri"/>
              <sz val="10"/>
            </rPr>
            <t xml:space="preserve"> IRIS Vs Competitor Benchmark — SaaS product ladder – Principal / Group PM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11" s="122" t="inlineStr">
        <is>
          <r>
            <rPr>
              <rFont val="Calibri"/>
              <sz val="10"/>
            </rPr>
            <t xml:space="preserve">FUNCTIONAL — skill level 4 of 5 · Advanced
 ★ Product, Platform &amp; Domain Knowledge: Recognised product / domain expert; trains others
 ★ Business Analysis &amp; Requirements Engineering: Leads complex requirement programmes; sets BA standards
 • </t>
          </r>
          <r>
            <rPr>
              <rFont val="Calibri"/>
              <b val="1"/>
              <sz val="10"/>
            </rPr>
            <t>Data Analytics, BI &amp; Visualisation:</t>
          </r>
          <r>
            <rPr>
              <rFont val="Calibri"/>
              <sz val="10"/>
            </rPr>
            <t xml:space="preserve"> Defines metrics and analytics approach for a business
 • </t>
          </r>
          <r>
            <rPr>
              <rFont val="Calibri"/>
              <b val="1"/>
              <sz val="10"/>
            </rPr>
            <t>Strategic Thinking &amp; Business Acumen:</t>
          </r>
          <r>
            <rPr>
              <rFont val="Calibri"/>
              <sz val="10"/>
            </rPr>
            <t xml:space="preserve"> Shapes strategy, pricing or investment choices
 • </t>
          </r>
          <r>
            <rPr>
              <rFont val="Calibri"/>
              <b val="1"/>
              <sz val="10"/>
            </rPr>
            <t>Stakeholder &amp; Client Management:</t>
          </r>
          <r>
            <rPr>
              <rFont val="Calibri"/>
              <sz val="10"/>
            </rPr>
            <t xml:space="preserve"> Owns key relationships; resolves escalations
 • </t>
          </r>
          <r>
            <rPr>
              <rFont val="Calibri"/>
              <b val="1"/>
              <sz val="10"/>
            </rPr>
            <t>AI, GenAI &amp; Prompt Engineering:</t>
          </r>
          <r>
            <rPr>
              <rFont val="Calibri"/>
              <sz val="10"/>
            </rPr>
            <t xml:space="preserve"> Builds AI features or AI-enabled processes; sets safe-use practice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Product Management · stakeholder management · Market research · Project management · Product sense · Data analysis · ESG · CA + CE
</t>
          </r>
          <r>
            <rPr>
              <rFont val="Calibri"/>
              <b val="1"/>
              <sz val="10"/>
            </rPr>
            <t>TOOLS:</t>
          </r>
          <r>
            <rPr>
              <rFont val="Calibri"/>
              <sz val="10"/>
            </rPr>
            <t xml:space="preserve"> Claude · Excel · Mixpanel · MoEngage · Figma
★ = must-have for the family. Scale: 1 Awareness · 2 Working · 3 Practitioner · 4 Advanced · 5 Expert.</t>
          </r>
        </is>
      </c>
      <c r="X11" s="122"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11" s="123" t="inlineStr">
        <is>
          <t>iFile · Product Management · Band B · Expert / POD Lead</t>
        </is>
      </c>
      <c r="Z11" s="124" t="n">
        <v>6</v>
      </c>
      <c r="AA11" s="125">
        <f>IFERROR(INDEX(WM_C,MATCH($Y11,WM_KEY,0)),"")</f>
        <v>0.46</v>
      </c>
      <c r="AB11" s="126">
        <f>IF(Z11="","",Z11*AA11)</f>
        <v>2.76</v>
      </c>
      <c r="AC11" s="124" t="n">
        <v>6</v>
      </c>
      <c r="AD11" s="125">
        <f>IFERROR(INDEX(WM_AU,MATCH($Y11,WM_KEY,0)),"")</f>
        <v>0.22</v>
      </c>
      <c r="AE11" s="126">
        <f>IF(AC11="","",AC11*AD11)</f>
        <v>1.32</v>
      </c>
      <c r="AF11" s="124" t="n">
        <v>6</v>
      </c>
      <c r="AG11" s="125">
        <f>IFERROR(INDEX(WM_AC,MATCH($Y11,WM_KEY,0)),"")</f>
        <v>0.1</v>
      </c>
      <c r="AH11" s="126">
        <f>IF(AF11="","",AF11*AG11)</f>
        <v>0.6</v>
      </c>
      <c r="AI11" s="124" t="n">
        <v>5</v>
      </c>
      <c r="AJ11" s="125">
        <f>IFERROR(INDEX(WM_L,MATCH($Y11,WM_KEY,0)),"")</f>
        <v>0.05</v>
      </c>
      <c r="AK11" s="126">
        <f>IF(AI11="","",AI11*AJ11)</f>
        <v>0.25</v>
      </c>
      <c r="AL11" s="124" t="n">
        <v>6</v>
      </c>
      <c r="AM11" s="125">
        <f>IFERROR(INDEX(WM_E,MATCH($Y11,WM_KEY,0)),"")</f>
        <v>0.1</v>
      </c>
      <c r="AN11" s="126">
        <f>IF(AL11="","",AL11*AM11)</f>
        <v>0.6</v>
      </c>
      <c r="AO11" s="127" t="n">
        <v>6</v>
      </c>
      <c r="AP11" s="125">
        <f>IFERROR(INDEX(WM_BI,MATCH($Y11,WM_KEY,0)),"")</f>
        <v>0.07</v>
      </c>
      <c r="AQ11" s="126">
        <f>IF(AO11="","",AO11*AP11)</f>
        <v>0.42</v>
      </c>
      <c r="AR11" s="126">
        <f>IF(COUNT(AB11,AE11,AH11,AK11,AN11,AQ11)&lt;6,"",SUM(AB11,AE11,AH11,AK11,AN11,AQ11))</f>
        <v>5.95</v>
      </c>
      <c r="AS11" s="128" t="str">
        <f>IF(AR11="","",INDEX({"A1","A2","A3","B1","B2","B3","C1","C2","D1","D2","E1","E2"},MAX(1,MIN(12,ROUND(AR11,0)))))</f>
        <v>B3</v>
      </c>
      <c r="AT11" s="129" t="inlineStr">
        <is>
          <r>
            <rPr>
              <rFont val="Calibri"/>
              <b val="1"/>
              <sz val="10"/>
            </rPr>
            <t>Weights:</t>
          </r>
          <r>
            <rPr>
              <rFont val="Calibri"/>
              <sz val="10"/>
            </rPr>
            <t xml:space="preserve"> Complexity 46% · Autonomy 22%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t>
          </r>
        </is>
      </c>
      <c r="AU11" s="130" t="inlineStr">
        <is>
          <r>
            <rPr>
              <rFont val="Calibri"/>
              <b val="1"/>
              <sz val="10"/>
            </rPr>
            <t>At build:</t>
          </r>
          <r>
            <rPr>
              <rFont val="Calibri"/>
              <sz val="10"/>
            </rPr>
            <t xml:space="preserve"> Complexity 2.76 + Autonomy 1.32 + Accountability 0.60 + Leadership 0.25 + Experience 0.60 + Business impact 0.42
= 5.95 points → nearest level 6 = B3
</t>
          </r>
          <r>
            <rPr>
              <rFont val="Calibri"/>
              <b val="1"/>
              <sz val="10"/>
            </rPr>
            <t>Final level:</t>
          </r>
          <r>
            <rPr>
              <rFont val="Calibri"/>
              <sz val="10"/>
            </rPr>
            <t xml:space="preserve"> B3 · same as the score</t>
          </r>
        </is>
      </c>
      <c r="AV11" s="130" t="inlineStr">
        <is>
          <r>
            <rPr>
              <rFont val="Calibri"/>
              <sz val="10"/>
            </rPr>
            <t xml:space="preserve">•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B3.</t>
          </r>
        </is>
      </c>
      <c r="AW11" s="143" t="inlineStr">
        <is>
          <r>
            <rPr>
              <rFont val="Calibri"/>
              <color rgb="009C0006"/>
              <sz val="10"/>
            </rPr>
            <t xml:space="preserve">Rated 6 of 12
</t>
          </r>
          <r>
            <rPr>
              <rFont val="Calibri"/>
              <b val="1"/>
              <color rgb="009C0006"/>
              <sz val="10"/>
            </rPr>
            <t>Start:</t>
          </r>
          <r>
            <rPr>
              <rFont val="Calibri"/>
              <color rgb="009C0006"/>
              <sz val="10"/>
            </rPr>
            <t xml:space="preserve"> 6.0 · senior manager / lead specialist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B3 = Sets standards for a practice; cross-team problems</t>
          </r>
        </is>
      </c>
      <c r="AX11" s="144" t="inlineStr">
        <is>
          <r>
            <rPr>
              <rFont val="Calibri"/>
              <color rgb="009C0006"/>
              <sz val="10"/>
            </rPr>
            <t xml:space="preserve">Rated 6 of 12
</t>
          </r>
          <r>
            <rPr>
              <rFont val="Calibri"/>
              <b val="1"/>
              <color rgb="009C0006"/>
              <sz val="10"/>
            </rPr>
            <t>Start:</t>
          </r>
          <r>
            <rPr>
              <rFont val="Calibri"/>
              <color rgb="009C0006"/>
              <sz val="10"/>
            </rPr>
            <t xml:space="preserve"> 6.0 · senior manager / lead specialist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B3 = Commercial / strategic calls for the unit</t>
          </r>
        </is>
      </c>
      <c r="AY11" s="144" t="inlineStr">
        <is>
          <r>
            <rPr>
              <rFont val="Calibri"/>
              <color rgb="009C0006"/>
              <sz val="10"/>
            </rPr>
            <t xml:space="preserve">Rated 6 of 12
</t>
          </r>
          <r>
            <rPr>
              <rFont val="Calibri"/>
              <b val="1"/>
              <color rgb="009C0006"/>
              <sz val="10"/>
            </rPr>
            <t>Start:</t>
          </r>
          <r>
            <rPr>
              <rFont val="Calibri"/>
              <color rgb="009C0006"/>
              <sz val="10"/>
            </rPr>
            <t xml:space="preserve"> 6.0 · senior manager / lead specialist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B3 = Several teams or a practice</t>
          </r>
        </is>
      </c>
      <c r="AZ11" s="144" t="inlineStr">
        <is>
          <r>
            <rPr>
              <rFont val="Calibri"/>
              <color rgb="009C0006"/>
              <sz val="10"/>
            </rPr>
            <t xml:space="preserve">Rated 5 of 12
</t>
          </r>
          <r>
            <rPr>
              <rFont val="Calibri"/>
              <b val="1"/>
              <color rgb="009C0006"/>
              <sz val="10"/>
            </rPr>
            <t>Start:</t>
          </r>
          <r>
            <rPr>
              <rFont val="Calibri"/>
              <color rgb="009C0006"/>
              <sz val="10"/>
            </rPr>
            <t xml:space="preserve"> 5.0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B2 = IC: guides others in the domain · People: manages a team of 6+</t>
          </r>
        </is>
      </c>
      <c r="BA11" s="132" t="inlineStr">
        <is>
          <r>
            <rPr>
              <rFont val="Calibri"/>
              <sz val="10"/>
            </rPr>
            <t xml:space="preserve">Rated 6 of 12
</t>
          </r>
          <r>
            <rPr>
              <rFont val="Calibri"/>
              <b val="1"/>
              <sz val="10"/>
            </rPr>
            <t>Experience:</t>
          </r>
          <r>
            <rPr>
              <rFont val="Calibri"/>
              <sz val="10"/>
            </rPr>
            <t xml:space="preserve"> not on record · input needed from HR, so set at the role's own level: it neither helps nor hurts
</t>
          </r>
          <r>
            <rPr>
              <rFont val="Calibri"/>
              <b val="1"/>
              <sz val="10"/>
            </rPr>
            <t>Qualification:</t>
          </r>
          <r>
            <rPr>
              <rFont val="Calibri"/>
              <sz val="10"/>
            </rPr>
            <t xml:space="preserve"> B.E · graduate → no change
</t>
          </r>
          <r>
            <rPr>
              <rFont val="Calibri"/>
              <b val="1"/>
              <sz val="10"/>
            </rPr>
            <t>Market:</t>
          </r>
          <r>
            <rPr>
              <rFont val="Calibri"/>
              <sz val="10"/>
            </rPr>
            <t xml:space="preserve"> B3 roles typically have 8–13 yrs · IRIS guide 8–12</t>
          </r>
        </is>
      </c>
      <c r="BB11" s="132" t="inlineStr">
        <is>
          <r>
            <rPr>
              <rFont val="Calibri"/>
              <sz val="10"/>
            </rPr>
            <t xml:space="preserve">Rated 6 of 12 — a starting estimate.
</t>
          </r>
          <r>
            <rPr>
              <rFont val="Calibri"/>
              <b val="1"/>
              <sz val="10"/>
            </rPr>
            <t>Start:</t>
          </r>
          <r>
            <rPr>
              <rFont val="Calibri"/>
              <sz val="10"/>
            </rPr>
            <t xml:space="preserve"> 6,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t>
          </r>
        </is>
      </c>
      <c r="BC11" s="145" t="inlineStr">
        <is>
          <t>• Total experience · outside + at IRIS — HR — HRIS
• Confirm prior experience · provisional placement — HR</t>
        </is>
      </c>
      <c r="BD11" s="134" t="inlineStr">
        <is>
          <t>✗ HRIS: experience missing, B.E, 0 direct reports
✓ Survey: 20 of 20 questions answered
✗ KRAs: none on file
✓ Manager mapping: rating, 9-box
✗ Job description: not on file</t>
        </is>
      </c>
      <c r="BE11" s="134"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 Group Product Manager
</t>
          </r>
          <r>
            <rPr>
              <rFont val="Calibri"/>
              <b val="1"/>
              <sz val="10"/>
            </rPr>
            <t>At peers:</t>
          </r>
          <r>
            <rPr>
              <rFont val="Calibri"/>
              <sz val="10"/>
            </rPr>
            <t xml:space="preserve"> IRIS Vs Competitor Benchmark — SaaS product ladder: Principal / Group PM
</t>
          </r>
          <r>
            <rPr>
              <rFont val="Calibri"/>
              <b val="1"/>
              <sz val="10"/>
            </rPr>
            <t>Typical experience:</t>
          </r>
          <r>
            <rPr>
              <rFont val="Calibri"/>
              <sz val="10"/>
            </rPr>
            <t xml:space="preserve"> 8–13 yrs · IRIS guide 8–12
</t>
          </r>
          <r>
            <rPr>
              <rFont val="Calibri"/>
              <b val="1"/>
              <sz val="10"/>
            </rPr>
            <t>Standard:</t>
          </r>
          <r>
            <rPr>
              <rFont val="Calibri"/>
              <sz val="10"/>
            </rPr>
            <t xml:space="preserve"> Pragmatic Institute Framework; AIPMM</t>
          </r>
        </is>
      </c>
      <c r="BF11" s="134" t="inlineStr">
        <is>
          <t>Low</t>
        </is>
      </c>
      <c r="BG11" s="134" t="inlineStr">
        <is>
          <t>• Total experience is not on record · new joiner — level is provisional until HR adds it
• Survey answers are generic or do not match the role — not used as evidence; manager input needed</t>
        </is>
      </c>
      <c r="BH11" s="134" t="inlineStr"/>
      <c r="BI11" s="135" t="n"/>
      <c r="BJ11" s="136" t="n"/>
      <c r="BK11" s="136" t="n"/>
      <c r="BL11" s="136" t="n"/>
      <c r="BM11" s="136" t="n"/>
      <c r="BN11" s="137" t="n"/>
      <c r="BO11" s="120" t="n"/>
      <c r="BP11" s="120" t="n"/>
      <c r="BQ11" s="120" t="n"/>
      <c r="BR11" s="120" t="n"/>
      <c r="BS11" s="120" t="n"/>
      <c r="BT11" s="120" t="n"/>
      <c r="BU11" s="120" t="n"/>
      <c r="BV11" s="120" t="n">
        <v>6</v>
      </c>
    </row>
    <row r="12" ht="340" customHeight="1">
      <c r="A12" s="109" t="inlineStr">
        <is>
          <t>IRIS0728</t>
        </is>
      </c>
      <c r="B12" s="110" t="inlineStr">
        <is>
          <t>Davinder Pal Singh</t>
        </is>
      </c>
      <c r="C12" s="111" t="inlineStr">
        <is>
          <t>Quality Assurance</t>
        </is>
      </c>
      <c r="D12" s="111" t="inlineStr">
        <is>
          <t>Pradip Dey</t>
        </is>
      </c>
      <c r="E12" s="112" t="n">
        <v>16.7</v>
      </c>
      <c r="F12" s="112" t="n">
        <v>15.3</v>
      </c>
      <c r="G12" s="111" t="inlineStr">
        <is>
          <t>B.Tech</t>
        </is>
      </c>
      <c r="H12" s="113" t="inlineStr">
        <is>
          <t>QA Manager</t>
        </is>
      </c>
      <c r="I12" s="114" t="inlineStr">
        <is>
          <t>Senior QA Manager</t>
        </is>
      </c>
      <c r="J12" s="115" t="inlineStr">
        <is>
          <t>Quality Assurance</t>
        </is>
      </c>
      <c r="K12" s="115" t="inlineStr">
        <is>
          <t>Test Management &amp; QA Leadership</t>
        </is>
      </c>
      <c r="L12" s="114" t="inlineStr">
        <is>
          <t>L5 – Manager</t>
        </is>
      </c>
      <c r="M12" s="116" t="inlineStr">
        <is>
          <t>B2</t>
        </is>
      </c>
      <c r="N12" s="18" t="inlineStr">
        <is>
          <t>Manager</t>
        </is>
      </c>
      <c r="O12" s="20" t="inlineStr">
        <is>
          <t>B</t>
        </is>
      </c>
      <c r="P12" s="115" t="inlineStr">
        <is>
          <t>People Manager</t>
        </is>
      </c>
      <c r="Q12" s="117" t="inlineStr">
        <is>
          <t>▲ Up</t>
        </is>
      </c>
      <c r="R12" s="118" t="inlineStr">
        <is>
          <r>
            <rPr>
              <rFont val="Calibri"/>
              <b val="1"/>
              <sz val="10"/>
            </rPr>
            <t>WHAT THE ROLE DOES:</t>
          </r>
          <r>
            <rPr>
              <rFont val="Calibri"/>
              <sz val="10"/>
            </rPr>
            <t xml:space="preserve"> Owns test strategy, test planning, QA sign-off and QA team allocation. At B2: deep domain expertise, or one team.
</t>
          </r>
          <r>
            <rPr>
              <rFont val="Calibri"/>
              <b val="1"/>
              <sz val="10"/>
            </rPr>
            <t>Common themes in sub-family holders, all levels' answers:</t>
          </r>
          <r>
            <rPr>
              <rFont val="Calibri"/>
              <sz val="10"/>
            </rPr>
            <t xml:space="preserve"> testing · lead
</t>
          </r>
          <r>
            <rPr>
              <rFont val="Calibri"/>
              <b val="1"/>
              <sz val="10"/>
            </rPr>
            <t>KEY RESPONSIBILITIES:</t>
          </r>
          <r>
            <rPr>
              <rFont val="Calibri"/>
              <sz val="10"/>
            </rPr>
            <t xml:space="preserve"> Owns test strategy, test planning, QA sign-off and QA team allocation; Hardest problems in the domain; One team or a client portfolio
</t>
          </r>
          <r>
            <rPr>
              <rFont val="Calibri"/>
              <b val="1"/>
              <sz val="10"/>
            </rPr>
            <t>Common themes in sub-family holders, all levels' answers:</t>
          </r>
          <r>
            <rPr>
              <rFont val="Calibri"/>
              <sz val="10"/>
            </rPr>
            <t xml:space="preserve"> test · quality · planning
</t>
          </r>
          <r>
            <rPr>
              <rFont val="Calibri"/>
              <b val="1"/>
              <sz val="10"/>
            </rPr>
            <t>DELIVERS:</t>
          </r>
          <r>
            <rPr>
              <rFont val="Calibri"/>
              <sz val="10"/>
            </rPr>
            <t xml:space="preserve"> One team or a client portfolio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test results · software
</t>
          </r>
          <r>
            <rPr>
              <rFont val="Calibri"/>
              <b val="1"/>
              <sz val="10"/>
            </rPr>
            <t>DECIDES ALONE:</t>
          </r>
          <r>
            <rPr>
              <rFont val="Calibri"/>
              <sz val="10"/>
            </rPr>
            <t xml:space="preserve"> Allocates people and sets team priorities
</t>
          </r>
          <r>
            <rPr>
              <rFont val="Calibri"/>
              <b val="1"/>
              <sz val="10"/>
            </rPr>
            <t>SKILLS &amp; KNOWLEDGE · role-holders:</t>
          </r>
          <r>
            <rPr>
              <rFont val="Calibri"/>
              <sz val="10"/>
            </rPr>
            <t xml:space="preserve"> Software Testing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sub-family themes · 3+ answered — 2 holders, 2 answered the survey; sub-family 3 answered; catalogue RC-148</t>
          </r>
        </is>
      </c>
      <c r="S12"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10 direct reports.
From the survey and manager mapping — critical role: no; successor named: no.
</t>
          </r>
          <r>
            <rPr>
              <rFont val="Calibri"/>
              <b val="1"/>
              <sz val="10"/>
            </rPr>
            <t>If the work is missed · role-holders' themes:</t>
          </r>
          <r>
            <rPr>
              <rFont val="Calibri"/>
              <sz val="10"/>
            </rPr>
            <t xml:space="preserve"> delays · rework.
Manager talent mapping — Latest rating: 4 · Potential: High · 9-Box Grid placement: Trusted Professional.</t>
          </r>
        </is>
      </c>
      <c r="T12" s="120" t="n"/>
      <c r="U12" s="121" t="inlineStr">
        <is>
          <r>
            <rPr>
              <rFont val="Calibri"/>
              <sz val="10"/>
            </rPr>
            <t xml:space="preserve">Senior QA Manager in Quality Assurance · iFile, B2 — People Manager.
</t>
          </r>
          <r>
            <rPr>
              <rFont val="Calibri"/>
              <b val="1"/>
              <sz val="10"/>
            </rPr>
            <t>The work:</t>
          </r>
          <r>
            <rPr>
              <rFont val="Calibri"/>
              <sz val="10"/>
            </rPr>
            <t xml:space="preserve"> Owns test strategy, test planning, QA sign-off and QA team allocation.
At this level the role owns deep domain expertise, or one team.
</t>
          </r>
          <r>
            <rPr>
              <rFont val="Calibri"/>
              <b val="1"/>
              <sz val="10"/>
            </rPr>
            <t>Key responsibilities:</t>
          </r>
          <r>
            <rPr>
              <rFont val="Calibri"/>
              <sz val="10"/>
            </rPr>
            <t xml:space="preserve"> Owns test strategy, test planning, QA sign-off and QA team allocation; Hardest problems in the domain; One team or a client portfolio.
</t>
          </r>
          <r>
            <rPr>
              <rFont val="Calibri"/>
              <b val="1"/>
              <sz val="10"/>
            </rPr>
            <t>Holders describe it with:</t>
          </r>
          <r>
            <rPr>
              <rFont val="Calibri"/>
              <sz val="10"/>
            </rPr>
            <t xml:space="preserve"> test · quality · planning.
Leads 10 direct reports.</t>
          </r>
        </is>
      </c>
      <c r="V12" s="122" t="inlineStr">
        <is>
          <r>
            <rPr>
              <rFont val="Calibri"/>
              <b val="1"/>
              <sz val="10"/>
            </rPr>
            <t>Hire as:</t>
          </r>
          <r>
            <rPr>
              <rFont val="Calibri"/>
              <sz val="10"/>
            </rPr>
            <t xml:space="preserve"> Senior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B.Sc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Workiva – Senior SE · Broadridge India – Lead SE · Nasdaq / AxiomSL – Senior SE · IRIS Vs Market Benchmark — ISTQB certification pathway – Advanced · Test Manager / TAE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2" s="122" t="inlineStr">
        <is>
          <r>
            <rPr>
              <rFont val="Calibri"/>
              <sz val="10"/>
            </rPr>
            <t xml:space="preserve">FUNCTIONAL — skill level 4 of 5 · Advanced
 ★ Test Automation &amp; QA Engineering: Sets test strategy and automation frameworks
 ★ Product, Platform &amp; Domain Knowledge: Recognised product / domain expert; trains others
 • </t>
          </r>
          <r>
            <rPr>
              <rFont val="Calibri"/>
              <b val="1"/>
              <sz val="10"/>
            </rPr>
            <t>Database, SQL &amp; Data Engineering:</t>
          </r>
          <r>
            <rPr>
              <rFont val="Calibri"/>
              <sz val="10"/>
            </rPr>
            <t xml:space="preserve"> Designs data models and pipelines; optimises at scale
 • </t>
          </r>
          <r>
            <rPr>
              <rFont val="Calibri"/>
              <b val="1"/>
              <sz val="10"/>
            </rPr>
            <t>AI, GenAI &amp; Prompt Engineering:</t>
          </r>
          <r>
            <rPr>
              <rFont val="Calibri"/>
              <sz val="10"/>
            </rPr>
            <t xml:space="preserve"> Builds AI features or AI-enabled processes; sets safe-use practice
 • </t>
          </r>
          <r>
            <rPr>
              <rFont val="Calibri"/>
              <b val="1"/>
              <sz val="10"/>
            </rPr>
            <t>Process Improvement &amp; Quality Mindset:</t>
          </r>
          <r>
            <rPr>
              <rFont val="Calibri"/>
              <sz val="10"/>
            </rPr>
            <t xml:space="preserve"> Redesigns team processes; reduces error rates measurably
 • </t>
          </r>
          <r>
            <rPr>
              <rFont val="Calibri"/>
              <b val="1"/>
              <sz val="10"/>
            </rPr>
            <t>Communication &amp; Presentation:</t>
          </r>
          <r>
            <rPr>
              <rFont val="Calibri"/>
              <sz val="10"/>
            </rPr>
            <t xml:space="preserve"> Presents to senior stakeholders; shapes messaging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Software Testing
★ = must-have for the family. Scale: 1 Awareness · 2 Working · 3 Practitioner · 4 Advanced · 5 Expert.</t>
          </r>
        </is>
      </c>
      <c r="X12" s="122" t="inlineStr">
        <is>
          <r>
            <rPr>
              <rFont val="Calibri"/>
              <sz val="10"/>
            </rPr>
            <t xml:space="preserve">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12" s="123" t="inlineStr">
        <is>
          <t>iFile · Quality Assurance · Band B · People Manager</t>
        </is>
      </c>
      <c r="Z12" s="124" t="n">
        <v>5</v>
      </c>
      <c r="AA12" s="125">
        <f>IFERROR(INDEX(WM_C,MATCH($Y12,WM_KEY,0)),"")</f>
        <v>0.42</v>
      </c>
      <c r="AB12" s="126">
        <f>IF(Z12="","",Z12*AA12)</f>
        <v>2.1</v>
      </c>
      <c r="AC12" s="124" t="n">
        <v>4.5</v>
      </c>
      <c r="AD12" s="125">
        <f>IFERROR(INDEX(WM_AU,MATCH($Y12,WM_KEY,0)),"")</f>
        <v>0.18</v>
      </c>
      <c r="AE12" s="126">
        <f>IF(AC12="","",AC12*AD12)</f>
        <v>0.81</v>
      </c>
      <c r="AF12" s="124" t="n">
        <v>5.5</v>
      </c>
      <c r="AG12" s="125">
        <f>IFERROR(INDEX(WM_AC,MATCH($Y12,WM_KEY,0)),"")</f>
        <v>0.06</v>
      </c>
      <c r="AH12" s="126">
        <f>IF(AF12="","",AF12*AG12)</f>
        <v>0.33</v>
      </c>
      <c r="AI12" s="124" t="n">
        <v>5.5</v>
      </c>
      <c r="AJ12" s="125">
        <f>IFERROR(INDEX(WM_L,MATCH($Y12,WM_KEY,0)),"")</f>
        <v>0.15</v>
      </c>
      <c r="AK12" s="126">
        <f>IF(AI12="","",AI12*AJ12)</f>
        <v>0.825</v>
      </c>
      <c r="AL12" s="124" t="n">
        <v>8.5</v>
      </c>
      <c r="AM12" s="125">
        <f>IFERROR(INDEX(WM_E,MATCH($Y12,WM_KEY,0)),"")</f>
        <v>0.1</v>
      </c>
      <c r="AN12" s="126">
        <f>IF(AL12="","",AL12*AM12)</f>
        <v>0.85</v>
      </c>
      <c r="AO12" s="127" t="n">
        <v>5.5</v>
      </c>
      <c r="AP12" s="125">
        <f>IFERROR(INDEX(WM_BI,MATCH($Y12,WM_KEY,0)),"")</f>
        <v>0.09</v>
      </c>
      <c r="AQ12" s="126">
        <f>IF(AO12="","",AO12*AP12)</f>
        <v>0.495</v>
      </c>
      <c r="AR12" s="126">
        <f>IF(COUNT(AB12,AE12,AH12,AK12,AN12,AQ12)&lt;6,"",SUM(AB12,AE12,AH12,AK12,AN12,AQ12))</f>
        <v>5.41</v>
      </c>
      <c r="AS12" s="128" t="str">
        <f>IF(AR12="","",INDEX({"A1","A2","A3","B1","B2","B3","C1","C2","D1","D2","E1","E2"},MAX(1,MIN(12,ROUND(AR12,0)))))</f>
        <v>B2</v>
      </c>
      <c r="AT12" s="129"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2" s="130" t="inlineStr">
        <is>
          <r>
            <rPr>
              <rFont val="Calibri"/>
              <b val="1"/>
              <sz val="10"/>
            </rPr>
            <t>At build:</t>
          </r>
          <r>
            <rPr>
              <rFont val="Calibri"/>
              <sz val="10"/>
            </rPr>
            <t xml:space="preserve"> Complexity 2.10 + Autonomy 0.81 + Accountability 0.33 + Leadership 0.82 + Experience 0.85 + Business impact 0.49
= 5.41 points → nearest level 5 = B2
</t>
          </r>
          <r>
            <rPr>
              <rFont val="Calibri"/>
              <b val="1"/>
              <sz val="10"/>
            </rPr>
            <t>Final level:</t>
          </r>
          <r>
            <rPr>
              <rFont val="Calibri"/>
              <sz val="10"/>
            </rPr>
            <t xml:space="preserve"> B2 · same as the score</t>
          </r>
        </is>
      </c>
      <c r="AV12" s="130" t="inlineStr">
        <is>
          <r>
            <rPr>
              <rFont val="Calibri"/>
              <b val="1"/>
              <sz val="10"/>
            </rPr>
            <t>No rule applied:</t>
          </r>
          <r>
            <rPr>
              <rFont val="Calibri"/>
              <sz val="10"/>
            </rPr>
            <t xml:space="preserve"> the score decides.</t>
          </r>
        </is>
      </c>
      <c r="AW12" s="131"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KRA: test plan for entire iFile platform, automation drive, SBC project management, RCA of critical issues → matches the start
</t>
          </r>
          <r>
            <rPr>
              <rFont val="Calibri"/>
              <b val="1"/>
              <sz val="10"/>
            </rPr>
            <t>KRA:</t>
          </r>
          <r>
            <rPr>
              <rFont val="Calibri"/>
              <sz val="10"/>
            </rPr>
            <t xml:space="preserve"> “1. QA Management Ensure product functional/integration testing automated fully. Approx 80-90 % of product testing to be carried out…”
</t>
          </r>
          <r>
            <rPr>
              <rFont val="Calibri"/>
              <b val="1"/>
              <sz val="10"/>
            </rPr>
            <t>Market:</t>
          </r>
          <r>
            <rPr>
              <rFont val="Calibri"/>
              <sz val="10"/>
            </rPr>
            <t xml:space="preserve"> B2 = Hardest problems in the domain</t>
          </r>
        </is>
      </c>
      <c r="AX12"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Survey names only 'approach for task completion'; project and test management implies team-level calls → moved down 0.5
</t>
          </r>
          <r>
            <rPr>
              <rFont val="Calibri"/>
              <b val="1"/>
              <sz val="10"/>
            </rPr>
            <t>Market:</t>
          </r>
          <r>
            <rPr>
              <rFont val="Calibri"/>
              <sz val="10"/>
            </rPr>
            <t xml:space="preserve"> B1 = Technical / QC / client calls for the domain · B2 = Allocates people and sets team priorities</t>
          </r>
        </is>
      </c>
      <c r="AY12" s="132" t="inlineStr">
        <is>
          <r>
            <rPr>
              <rFont val="Calibri"/>
              <sz val="10"/>
            </rPr>
            <t xml:space="preserve">Rated 5.5 of 12 · between B2 and B3
</t>
          </r>
          <r>
            <rPr>
              <rFont val="Calibri"/>
              <b val="1"/>
              <sz val="10"/>
            </rPr>
            <t>Start:</t>
          </r>
          <r>
            <rPr>
              <rFont val="Calibri"/>
              <sz val="10"/>
            </rPr>
            <t xml:space="preserve"> 6.0 · manager / senior specialist title; 10 direct reports, 17 people below, 3 of them lead teams
</t>
          </r>
          <r>
            <rPr>
              <rFont val="Calibri"/>
              <b val="1"/>
              <sz val="10"/>
            </rPr>
            <t>Evidence reads like B2:</t>
          </r>
          <r>
            <rPr>
              <rFont val="Calibri"/>
              <sz val="10"/>
            </rPr>
            <t xml:space="preserve"> SBC project delivery on time, scope and cost; QA outcomes of the iFile team → moved down 0.5
</t>
          </r>
          <r>
            <rPr>
              <rFont val="Calibri"/>
              <b val="1"/>
              <sz val="10"/>
            </rPr>
            <t>KRA:</t>
          </r>
          <r>
            <rPr>
              <rFont val="Calibri"/>
              <sz val="10"/>
            </rPr>
            <t xml:space="preserve"> “1. QA Management Ensure product functional/integration testing automated fully. Approx 80-90 % of product testing to be carried out…”
</t>
          </r>
          <r>
            <rPr>
              <rFont val="Calibri"/>
              <b val="1"/>
              <sz val="10"/>
            </rPr>
            <t>Market:</t>
          </r>
          <r>
            <rPr>
              <rFont val="Calibri"/>
              <sz val="10"/>
            </rPr>
            <t xml:space="preserve"> B2 = One team or a client portfolio · B3 = Several teams or a practice</t>
          </r>
        </is>
      </c>
      <c r="AZ12" s="132" t="inlineStr">
        <is>
          <r>
            <rPr>
              <rFont val="Calibri"/>
              <sz val="10"/>
            </rPr>
            <t xml:space="preserve">Rated 5.5 of 12 · between B2 and B3
</t>
          </r>
          <r>
            <rPr>
              <rFont val="Calibri"/>
              <b val="1"/>
              <sz val="10"/>
            </rPr>
            <t>Start:</t>
          </r>
          <r>
            <rPr>
              <rFont val="Calibri"/>
              <sz val="10"/>
            </rPr>
            <t xml:space="preserve"> 6.0
</t>
          </r>
          <r>
            <rPr>
              <rFont val="Calibri"/>
              <b val="1"/>
              <sz val="10"/>
            </rPr>
            <t>Evidence reads like B2:</t>
          </r>
          <r>
            <rPr>
              <rFont val="Calibri"/>
              <sz val="10"/>
            </rPr>
            <t xml:space="preserve"> Ten direct reports; KRA covers team building and developing future leaders → moved down 0.5
</t>
          </r>
          <r>
            <rPr>
              <rFont val="Calibri"/>
              <b val="1"/>
              <sz val="10"/>
            </rPr>
            <t>Team:</t>
          </r>
          <r>
            <rPr>
              <rFont val="Calibri"/>
              <sz val="10"/>
            </rPr>
            <t xml:space="preserve"> 10 direct reports · People Manager
</t>
          </r>
          <r>
            <rPr>
              <rFont val="Calibri"/>
              <b val="1"/>
              <sz val="10"/>
            </rPr>
            <t>Market:</t>
          </r>
          <r>
            <rPr>
              <rFont val="Calibri"/>
              <sz val="10"/>
            </rPr>
            <t xml:space="preserve"> B2 = IC: guides others in the domain · People: manages a team of 6+ · B3 = IC: leads a practice · People: team leads / managers report in</t>
          </r>
        </is>
      </c>
      <c r="BA12" s="132" t="inlineStr">
        <is>
          <r>
            <rPr>
              <rFont val="Calibri"/>
              <sz val="10"/>
            </rPr>
            <t xml:space="preserve">Rated 8.5 of 12 · between C2 and D1
</t>
          </r>
          <r>
            <rPr>
              <rFont val="Calibri"/>
              <b val="1"/>
              <sz val="10"/>
            </rPr>
            <t>Experience:</t>
          </r>
          <r>
            <rPr>
              <rFont val="Calibri"/>
              <sz val="10"/>
            </rPr>
            <t xml:space="preserve"> 16.7 yrs total · 1.4 before IRIS + 15.3 at IRIS = 8.7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B2 roles typically have 6–10 yrs · IRIS guide 6–9</t>
          </r>
        </is>
      </c>
      <c r="BB12" s="132" t="inlineStr">
        <is>
          <r>
            <rPr>
              <rFont val="Calibri"/>
              <sz val="10"/>
            </rPr>
            <t xml:space="preserve">Rated 5.5 of 12 — a starting estimate.
</t>
          </r>
          <r>
            <rPr>
              <rFont val="Calibri"/>
              <b val="1"/>
              <sz val="10"/>
            </rPr>
            <t>Start:</t>
          </r>
          <r>
            <rPr>
              <rFont val="Calibri"/>
              <sz val="10"/>
            </rPr>
            <t xml:space="preserve"> 5.5,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12" s="133" t="inlineStr"/>
      <c r="BD12" s="134" t="inlineStr">
        <is>
          <t>✓ HRIS: 16.7 yrs, B.Tech, 10 direct reports
✓ Survey: 20 of 20 questions answered
✓ KRAs: manager-set, quarterly
✓ Manager mapping: rating, potential, 9-box
✗ Job description: not on file</t>
        </is>
      </c>
      <c r="BE12" s="134"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ISTQB Foundation → Advanced → Expert; SFIA testing</t>
          </r>
        </is>
      </c>
      <c r="BF12" s="134" t="inlineStr">
        <is>
          <t>Medium</t>
        </is>
      </c>
      <c r="BG12" s="134" t="inlineStr"/>
      <c r="BH12" s="134" t="inlineStr"/>
      <c r="BI12" s="135" t="n"/>
      <c r="BJ12" s="136" t="n"/>
      <c r="BK12" s="136" t="n"/>
      <c r="BL12" s="136" t="n"/>
      <c r="BM12" s="136" t="n"/>
      <c r="BN12" s="137" t="n"/>
      <c r="BO12" s="120" t="n"/>
      <c r="BP12" s="120" t="n"/>
      <c r="BQ12" s="120" t="n"/>
      <c r="BR12" s="120" t="n"/>
      <c r="BS12" s="120" t="n"/>
      <c r="BT12" s="120" t="n"/>
      <c r="BU12" s="120" t="n"/>
      <c r="BV12" s="120" t="n">
        <v>5.5</v>
      </c>
    </row>
    <row r="13" ht="340" customHeight="1">
      <c r="A13" s="109" t="inlineStr">
        <is>
          <t>IRIS2115</t>
        </is>
      </c>
      <c r="B13" s="110" t="inlineStr">
        <is>
          <t>Sameer Joshi</t>
        </is>
      </c>
      <c r="C13" s="111" t="inlineStr">
        <is>
          <t>Quality Assurance</t>
        </is>
      </c>
      <c r="D13" s="111" t="inlineStr">
        <is>
          <t>Davinder Pal Singh</t>
        </is>
      </c>
      <c r="E13" s="112" t="n">
        <v>19.4</v>
      </c>
      <c r="F13" s="112" t="n">
        <v>3.4</v>
      </c>
      <c r="G13" s="111" t="inlineStr">
        <is>
          <t>B.SC</t>
        </is>
      </c>
      <c r="H13" s="113" t="inlineStr">
        <is>
          <t>QA-Lead</t>
        </is>
      </c>
      <c r="I13" s="114" t="inlineStr">
        <is>
          <t>Senior QA Specialist – POD Lead</t>
        </is>
      </c>
      <c r="J13" s="115" t="inlineStr">
        <is>
          <t>Quality Assurance</t>
        </is>
      </c>
      <c r="K13" s="115" t="inlineStr">
        <is>
          <t>Test Management &amp; QA Leadership</t>
        </is>
      </c>
      <c r="L13" s="114" t="inlineStr">
        <is>
          <t>L5 – Lead · IC</t>
        </is>
      </c>
      <c r="M13" s="116" t="inlineStr">
        <is>
          <t>B2</t>
        </is>
      </c>
      <c r="N13" s="18" t="inlineStr">
        <is>
          <t>Senior Specialist · POD Lead</t>
        </is>
      </c>
      <c r="O13" s="20" t="inlineStr">
        <is>
          <t>B</t>
        </is>
      </c>
      <c r="P13" s="115" t="inlineStr">
        <is>
          <t>POD Lead</t>
        </is>
      </c>
      <c r="Q13" s="139" t="inlineStr">
        <is>
          <t>▼ Down · protected</t>
        </is>
      </c>
      <c r="R13" s="118" t="inlineStr">
        <is>
          <r>
            <rPr>
              <rFont val="Calibri"/>
              <b val="1"/>
              <sz val="10"/>
            </rPr>
            <t>WHAT THE ROLE DOES:</t>
          </r>
          <r>
            <rPr>
              <rFont val="Calibri"/>
              <sz val="10"/>
            </rPr>
            <t xml:space="preserve"> Owns test strategy, test planning, QA sign-off and QA team allocation. At B2: deep domain expertise, or one team.
</t>
          </r>
          <r>
            <rPr>
              <rFont val="Calibri"/>
              <b val="1"/>
              <sz val="10"/>
            </rPr>
            <t>Common themes in sub-family holders, all levels' answers:</t>
          </r>
          <r>
            <rPr>
              <rFont val="Calibri"/>
              <sz val="10"/>
            </rPr>
            <t xml:space="preserve"> testing · lead
</t>
          </r>
          <r>
            <rPr>
              <rFont val="Calibri"/>
              <b val="1"/>
              <sz val="10"/>
            </rPr>
            <t>KEY RESPONSIBILITIES:</t>
          </r>
          <r>
            <rPr>
              <rFont val="Calibri"/>
              <sz val="10"/>
            </rPr>
            <t xml:space="preserve"> Owns test strategy, test planning, QA sign-off and QA team allocation; Hardest problems in the domain; One team or a client portfolio
</t>
          </r>
          <r>
            <rPr>
              <rFont val="Calibri"/>
              <b val="1"/>
              <sz val="10"/>
            </rPr>
            <t>Common themes in sub-family holders, all levels' answers:</t>
          </r>
          <r>
            <rPr>
              <rFont val="Calibri"/>
              <sz val="10"/>
            </rPr>
            <t xml:space="preserve"> test · quality · planning
</t>
          </r>
          <r>
            <rPr>
              <rFont val="Calibri"/>
              <b val="1"/>
              <sz val="10"/>
            </rPr>
            <t>DELIVERS:</t>
          </r>
          <r>
            <rPr>
              <rFont val="Calibri"/>
              <sz val="10"/>
            </rPr>
            <t xml:space="preserve"> One team or a client portfolio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test results · software
</t>
          </r>
          <r>
            <rPr>
              <rFont val="Calibri"/>
              <b val="1"/>
              <sz val="10"/>
            </rPr>
            <t>DECIDES ALONE:</t>
          </r>
          <r>
            <rPr>
              <rFont val="Calibri"/>
              <sz val="10"/>
            </rPr>
            <t xml:space="preserve"> Allocates people and sets team priorities
</t>
          </r>
          <r>
            <rPr>
              <rFont val="Calibri"/>
              <b val="1"/>
              <sz val="10"/>
            </rPr>
            <t>SKILLS &amp; KNOWLEDGE · role-holders:</t>
          </r>
          <r>
            <rPr>
              <rFont val="Calibri"/>
              <sz val="10"/>
            </rPr>
            <t xml:space="preserve"> Software Testing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sub-family themes · 3+ answered — 1 holder, 1 answered the survey; sub-family 3 answered; catalogue RC-147</t>
          </r>
        </is>
      </c>
      <c r="S13"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2 direct reports.
From the survey and manager mapping — successor named: yes.
</t>
          </r>
          <r>
            <rPr>
              <rFont val="Calibri"/>
              <b val="1"/>
              <sz val="10"/>
            </rPr>
            <t>If the work is missed · role-holders' themes:</t>
          </r>
          <r>
            <rPr>
              <rFont val="Calibri"/>
              <sz val="10"/>
            </rPr>
            <t xml:space="preserve"> delays · rework.
Manager talent mapping — Latest rating: 4 · Potential: High · 9-Box Grid placement: Reliable Specialist.</t>
          </r>
        </is>
      </c>
      <c r="T13" s="120" t="n"/>
      <c r="U13" s="121" t="inlineStr">
        <is>
          <r>
            <rPr>
              <rFont val="Calibri"/>
              <sz val="10"/>
            </rPr>
            <t xml:space="preserve">Senior QA Specialist – POD Lead in Quality Assurance · iFile, B2 — POD Lead.
</t>
          </r>
          <r>
            <rPr>
              <rFont val="Calibri"/>
              <b val="1"/>
              <sz val="10"/>
            </rPr>
            <t>The work:</t>
          </r>
          <r>
            <rPr>
              <rFont val="Calibri"/>
              <sz val="10"/>
            </rPr>
            <t xml:space="preserve"> Owns test strategy, test planning, QA sign-off and QA team allocation.
At this level the role owns deep domain expertise, or one team.
</t>
          </r>
          <r>
            <rPr>
              <rFont val="Calibri"/>
              <b val="1"/>
              <sz val="10"/>
            </rPr>
            <t>Key responsibilities:</t>
          </r>
          <r>
            <rPr>
              <rFont val="Calibri"/>
              <sz val="10"/>
            </rPr>
            <t xml:space="preserve"> Owns test strategy, test planning, QA sign-off and QA team allocation; Hardest problems in the domain; One team or a client portfolio.
</t>
          </r>
          <r>
            <rPr>
              <rFont val="Calibri"/>
              <b val="1"/>
              <sz val="10"/>
            </rPr>
            <t>Holders describe it with:</t>
          </r>
          <r>
            <rPr>
              <rFont val="Calibri"/>
              <sz val="10"/>
            </rPr>
            <t xml:space="preserve"> test · quality · planning.
Leads 2 direct reports.</t>
          </r>
        </is>
      </c>
      <c r="V13" s="122" t="inlineStr">
        <is>
          <r>
            <rPr>
              <rFont val="Calibri"/>
              <b val="1"/>
              <sz val="10"/>
            </rPr>
            <t>Hire as:</t>
          </r>
          <r>
            <rPr>
              <rFont val="Calibri"/>
              <sz val="10"/>
            </rPr>
            <t xml:space="preserve"> QA Lead / Senior SDET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B.Sc
</t>
          </r>
          <r>
            <rPr>
              <rFont val="Calibri"/>
              <b val="1"/>
              <sz val="10"/>
            </rPr>
            <t>Equivalent titles at peers:</t>
          </r>
          <r>
            <rPr>
              <rFont val="Calibri"/>
              <sz val="10"/>
            </rPr>
            <t xml:space="preserve"> Workiva – Senior SE · Broadridge India – Lead SE · Nasdaq / AxiomSL – Senior SE · IRIS Vs Market Benchmark — ISTQB certification pathway – Advanced · Test Manager / TAE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3" s="122" t="inlineStr">
        <is>
          <r>
            <rPr>
              <rFont val="Calibri"/>
              <sz val="10"/>
            </rPr>
            <t xml:space="preserve">FUNCTIONAL — skill level 4 of 5 · Advanced
 ★ Test Automation &amp; QA Engineering: Sets test strategy and automation frameworks
 ★ Product, Platform &amp; Domain Knowledge: Recognised product / domain expert; trains others
 • </t>
          </r>
          <r>
            <rPr>
              <rFont val="Calibri"/>
              <b val="1"/>
              <sz val="10"/>
            </rPr>
            <t>Database, SQL &amp; Data Engineering:</t>
          </r>
          <r>
            <rPr>
              <rFont val="Calibri"/>
              <sz val="10"/>
            </rPr>
            <t xml:space="preserve"> Designs data models and pipelines; optimises at scale
 • </t>
          </r>
          <r>
            <rPr>
              <rFont val="Calibri"/>
              <b val="1"/>
              <sz val="10"/>
            </rPr>
            <t>AI, GenAI &amp; Prompt Engineering:</t>
          </r>
          <r>
            <rPr>
              <rFont val="Calibri"/>
              <sz val="10"/>
            </rPr>
            <t xml:space="preserve"> Builds AI features or AI-enabled processes; sets safe-use practice
 • </t>
          </r>
          <r>
            <rPr>
              <rFont val="Calibri"/>
              <b val="1"/>
              <sz val="10"/>
            </rPr>
            <t>Process Improvement &amp; Quality Mindset:</t>
          </r>
          <r>
            <rPr>
              <rFont val="Calibri"/>
              <sz val="10"/>
            </rPr>
            <t xml:space="preserve"> Redesigns team processes; reduces error rates measurably
 • </t>
          </r>
          <r>
            <rPr>
              <rFont val="Calibri"/>
              <b val="1"/>
              <sz val="10"/>
            </rPr>
            <t>Communication &amp; Presentation:</t>
          </r>
          <r>
            <rPr>
              <rFont val="Calibri"/>
              <sz val="10"/>
            </rPr>
            <t xml:space="preserve"> Presents to senior stakeholders; shapes messaging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Software Testing
★ = must-have for the family. Scale: 1 Awareness · 2 Working · 3 Practitioner · 4 Advanced · 5 Expert.</t>
          </r>
        </is>
      </c>
      <c r="X13" s="122" t="inlineStr">
        <is>
          <r>
            <rPr>
              <rFont val="Calibri"/>
              <sz val="10"/>
            </rPr>
            <t xml:space="preserve">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3" s="123" t="inlineStr">
        <is>
          <t>iFile · Quality Assurance · Band B · Expert / POD Lead</t>
        </is>
      </c>
      <c r="Z13" s="124" t="n">
        <v>4</v>
      </c>
      <c r="AA13" s="125">
        <f>IFERROR(INDEX(WM_C,MATCH($Y13,WM_KEY,0)),"")</f>
        <v>0.56</v>
      </c>
      <c r="AB13" s="126">
        <f>IF(Z13="","",Z13*AA13)</f>
        <v>2.24</v>
      </c>
      <c r="AC13" s="124" t="n">
        <v>4</v>
      </c>
      <c r="AD13" s="125">
        <f>IFERROR(INDEX(WM_AU,MATCH($Y13,WM_KEY,0)),"")</f>
        <v>0.17</v>
      </c>
      <c r="AE13" s="126">
        <f>IF(AC13="","",AC13*AD13)</f>
        <v>0.68</v>
      </c>
      <c r="AF13" s="124" t="n">
        <v>4</v>
      </c>
      <c r="AG13" s="125">
        <f>IFERROR(INDEX(WM_AC,MATCH($Y13,WM_KEY,0)),"")</f>
        <v>0.05</v>
      </c>
      <c r="AH13" s="126">
        <f>IF(AF13="","",AF13*AG13)</f>
        <v>0.2</v>
      </c>
      <c r="AI13" s="124" t="n">
        <v>4</v>
      </c>
      <c r="AJ13" s="125">
        <f>IFERROR(INDEX(WM_L,MATCH($Y13,WM_KEY,0)),"")</f>
        <v>0.05</v>
      </c>
      <c r="AK13" s="126">
        <f>IF(AI13="","",AI13*AJ13)</f>
        <v>0.2</v>
      </c>
      <c r="AL13" s="124" t="n">
        <v>9.5</v>
      </c>
      <c r="AM13" s="125">
        <f>IFERROR(INDEX(WM_E,MATCH($Y13,WM_KEY,0)),"")</f>
        <v>0.1</v>
      </c>
      <c r="AN13" s="126">
        <f>IF(AL13="","",AL13*AM13)</f>
        <v>0.95</v>
      </c>
      <c r="AO13" s="127" t="n">
        <v>4</v>
      </c>
      <c r="AP13" s="125">
        <f>IFERROR(INDEX(WM_BI,MATCH($Y13,WM_KEY,0)),"")</f>
        <v>0.07</v>
      </c>
      <c r="AQ13" s="126">
        <f>IF(AO13="","",AO13*AP13)</f>
        <v>0.28</v>
      </c>
      <c r="AR13" s="126">
        <f>IF(COUNT(AB13,AE13,AH13,AK13,AN13,AQ13)&lt;6,"",SUM(AB13,AE13,AH13,AK13,AN13,AQ13))</f>
        <v>4.55</v>
      </c>
      <c r="AS13" s="128" t="str">
        <f>IF(AR13="","",INDEX({"A1","A2","A3","B1","B2","B3","C1","C2","D1","D2","E1","E2"},MAX(1,MIN(12,ROUND(AR13,0)))))</f>
        <v>B2</v>
      </c>
      <c r="AT13"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3" s="130" t="inlineStr">
        <is>
          <r>
            <rPr>
              <rFont val="Calibri"/>
              <b val="1"/>
              <sz val="10"/>
            </rPr>
            <t>At build:</t>
          </r>
          <r>
            <rPr>
              <rFont val="Calibri"/>
              <sz val="10"/>
            </rPr>
            <t xml:space="preserve"> Complexity 2.24 + Autonomy 0.68 + Accountability 0.20 + Leadership 0.20 + Experience 0.95 + Business impact 0.28
= 4.55 points → nearest level 5 = B2
</t>
          </r>
          <r>
            <rPr>
              <rFont val="Calibri"/>
              <b val="1"/>
              <sz val="10"/>
            </rPr>
            <t>Final level:</t>
          </r>
          <r>
            <rPr>
              <rFont val="Calibri"/>
              <sz val="10"/>
            </rPr>
            <t xml:space="preserve"> B2 · same as the score</t>
          </r>
        </is>
      </c>
      <c r="AV13" s="130" t="inlineStr">
        <is>
          <r>
            <rPr>
              <rFont val="Calibri"/>
              <b val="1"/>
              <sz val="10"/>
            </rPr>
            <t>No rule applied:</t>
          </r>
          <r>
            <rPr>
              <rFont val="Calibri"/>
              <sz val="10"/>
            </rPr>
            <t xml:space="preserve"> the score decides.</t>
          </r>
        </is>
      </c>
      <c r="AW13" s="131"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Chooses and builds automation frameworks; test strategy; JMeter; NFR test strategy for iFile · KRA → matches the start
</t>
          </r>
          <r>
            <rPr>
              <rFont val="Calibri"/>
              <b val="1"/>
              <sz val="10"/>
            </rPr>
            <t>KRA:</t>
          </r>
          <r>
            <rPr>
              <rFont val="Calibri"/>
              <sz val="10"/>
            </rPr>
            <t xml:space="preserve"> “1. Successfully led the Automation team and managed the SARB project, ensuring all project phases were completed on schedule while meeting…”
</t>
          </r>
          <r>
            <rPr>
              <rFont val="Calibri"/>
              <b val="1"/>
              <sz val="10"/>
            </rPr>
            <t>Market:</t>
          </r>
          <r>
            <rPr>
              <rFont val="Calibri"/>
              <sz val="10"/>
            </rPr>
            <t xml:space="preserve"> B1 = Domain specialist work</t>
          </r>
        </is>
      </c>
      <c r="AX13" s="132"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Decides automation frameworks independently; plans test strategy for projects → matches the start
</t>
          </r>
          <r>
            <rPr>
              <rFont val="Calibri"/>
              <b val="1"/>
              <sz val="10"/>
            </rPr>
            <t>Market:</t>
          </r>
          <r>
            <rPr>
              <rFont val="Calibri"/>
              <sz val="10"/>
            </rPr>
            <t xml:space="preserve"> B1 = Technical / QC / client calls for the domain</t>
          </r>
        </is>
      </c>
      <c r="AY13" s="132" t="inlineStr">
        <is>
          <r>
            <rPr>
              <rFont val="Calibri"/>
              <sz val="10"/>
            </rPr>
            <t xml:space="preserve">Rated 4 of 12
</t>
          </r>
          <r>
            <rPr>
              <rFont val="Calibri"/>
              <b val="1"/>
              <sz val="10"/>
            </rPr>
            <t>Start:</t>
          </r>
          <r>
            <rPr>
              <rFont val="Calibri"/>
              <sz val="10"/>
            </rPr>
            <t xml:space="preserve"> 4.0 · lead / specialist title; 2 direct reports
</t>
          </r>
          <r>
            <rPr>
              <rFont val="Calibri"/>
              <b val="1"/>
              <sz val="10"/>
            </rPr>
            <t>Evidence reads like B1:</t>
          </r>
          <r>
            <rPr>
              <rFont val="Calibri"/>
              <sz val="10"/>
            </rPr>
            <t xml:space="preserve"> Owns automation framework, scripts and result reliability; regression automation targets for Teapot and SARB → matches the start
</t>
          </r>
          <r>
            <rPr>
              <rFont val="Calibri"/>
              <b val="1"/>
              <sz val="10"/>
            </rPr>
            <t>KRA:</t>
          </r>
          <r>
            <rPr>
              <rFont val="Calibri"/>
              <sz val="10"/>
            </rPr>
            <t xml:space="preserve"> “1. Successfully led the Automation team and managed the SARB project, ensuring all project phases were completed on schedule while meeting…”
</t>
          </r>
          <r>
            <rPr>
              <rFont val="Calibri"/>
              <b val="1"/>
              <sz val="10"/>
            </rPr>
            <t>Market:</t>
          </r>
          <r>
            <rPr>
              <rFont val="Calibri"/>
              <sz val="10"/>
            </rPr>
            <t xml:space="preserve"> B1 = A domain or a small team</t>
          </r>
        </is>
      </c>
      <c r="AZ13"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Leads the automation team; mentors SARB QA engineers with monthly sessions · KRA → matches the start
</t>
          </r>
          <r>
            <rPr>
              <rFont val="Calibri"/>
              <b val="1"/>
              <sz val="10"/>
            </rPr>
            <t>Team:</t>
          </r>
          <r>
            <rPr>
              <rFont val="Calibri"/>
              <sz val="10"/>
            </rPr>
            <t xml:space="preserve"> 2 direct reports · POD Lead
</t>
          </r>
          <r>
            <rPr>
              <rFont val="Calibri"/>
              <b val="1"/>
              <sz val="10"/>
            </rPr>
            <t>Market:</t>
          </r>
          <r>
            <rPr>
              <rFont val="Calibri"/>
              <sz val="10"/>
            </rPr>
            <t xml:space="preserve"> B1 = IC: mentors and reviews · People: hands-on team lead of 3–5</t>
          </r>
        </is>
      </c>
      <c r="BA13" s="132" t="inlineStr">
        <is>
          <r>
            <rPr>
              <rFont val="Calibri"/>
              <sz val="10"/>
            </rPr>
            <t xml:space="preserve">Rated 9.5 of 12 · between D1 and D2
</t>
          </r>
          <r>
            <rPr>
              <rFont val="Calibri"/>
              <b val="1"/>
              <sz val="10"/>
            </rPr>
            <t>Experience:</t>
          </r>
          <r>
            <rPr>
              <rFont val="Calibri"/>
              <sz val="10"/>
            </rPr>
            <t xml:space="preserve"> 19.4 yrs total · 16.0 before IRIS + 3.4 at IRIS = 9.5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B2 roles typically have 6–10 yrs · IRIS guide 6–9</t>
          </r>
        </is>
      </c>
      <c r="BB13"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3" s="133" t="inlineStr"/>
      <c r="BD13" s="134" t="inlineStr">
        <is>
          <t>✓ HRIS: 19.4 yrs, B.SC, 2 direct reports
✓ Survey: 20 of 20 questions answered
✓ KRAs: self, manager-set, quarterly
✓ Manager mapping: rating, potential, 9-box
✗ Job description: not on file</t>
        </is>
      </c>
      <c r="BE13" s="134" t="inlineStr">
        <is>
          <r>
            <rPr>
              <rFont val="Calibri"/>
              <b val="1"/>
              <sz val="10"/>
            </rPr>
            <t>Market level:</t>
          </r>
          <r>
            <rPr>
              <rFont val="Calibri"/>
              <sz val="10"/>
            </rPr>
            <t xml:space="preserve"> P4 / M3 · SFIA 4–5
</t>
          </r>
          <r>
            <rPr>
              <rFont val="Calibri"/>
              <b val="1"/>
              <sz val="10"/>
            </rPr>
            <t>Typical title:</t>
          </r>
          <r>
            <rPr>
              <rFont val="Calibri"/>
              <sz val="10"/>
            </rPr>
            <t xml:space="preserve"> QA Lead / Senior SDET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ISTQB Foundation → Advanced → Expert; SFIA testing</t>
          </r>
        </is>
      </c>
      <c r="BF13" s="134" t="inlineStr">
        <is>
          <t>High</t>
        </is>
      </c>
      <c r="BG13" s="134" t="inlineStr">
        <is>
          <t>• Final level B2 is below the current level · L5 ≈ B3 — manager to confirm the scope of the role; pay and title are protected for one cycle</t>
        </is>
      </c>
      <c r="BH13" s="134" t="inlineStr"/>
      <c r="BI13" s="135" t="n"/>
      <c r="BJ13" s="136" t="n"/>
      <c r="BK13" s="136" t="n"/>
      <c r="BL13" s="136" t="n"/>
      <c r="BM13" s="136" t="n"/>
      <c r="BN13" s="137" t="n"/>
      <c r="BO13" s="120" t="n"/>
      <c r="BP13" s="120" t="n"/>
      <c r="BQ13" s="120" t="n"/>
      <c r="BR13" s="120" t="n"/>
      <c r="BS13" s="120" t="n"/>
      <c r="BT13" s="120" t="n"/>
      <c r="BU13" s="120" t="n"/>
      <c r="BV13" s="120" t="n">
        <v>4</v>
      </c>
    </row>
    <row r="14" ht="340" customHeight="1">
      <c r="A14" s="109" t="inlineStr">
        <is>
          <t>IRIS1654</t>
        </is>
      </c>
      <c r="B14" s="110" t="inlineStr">
        <is>
          <t>Pallavi Suryavanshi</t>
        </is>
      </c>
      <c r="C14" s="111" t="inlineStr">
        <is>
          <t>Quality Assurance</t>
        </is>
      </c>
      <c r="D14" s="111" t="inlineStr">
        <is>
          <t>Davinder Pal Singh</t>
        </is>
      </c>
      <c r="E14" s="112" t="n">
        <v>11.2</v>
      </c>
      <c r="F14" s="112" t="n">
        <v>9.199999999999999</v>
      </c>
      <c r="G14" s="111" t="inlineStr">
        <is>
          <t>MCA</t>
        </is>
      </c>
      <c r="H14" s="113" t="inlineStr">
        <is>
          <t>Senior QA - Engineer</t>
        </is>
      </c>
      <c r="I14" s="114" t="inlineStr">
        <is>
          <t>QA Specialist – POD Lead</t>
        </is>
      </c>
      <c r="J14" s="115" t="inlineStr">
        <is>
          <t>Quality Assurance</t>
        </is>
      </c>
      <c r="K14" s="115" t="inlineStr">
        <is>
          <t>Functional &amp; Domain Testing</t>
        </is>
      </c>
      <c r="L14" s="114" t="inlineStr">
        <is>
          <t>L4 – Senior</t>
        </is>
      </c>
      <c r="M14" s="116" t="inlineStr">
        <is>
          <t>B1</t>
        </is>
      </c>
      <c r="N14" s="18" t="inlineStr">
        <is>
          <t>Specialist · POD Lead</t>
        </is>
      </c>
      <c r="O14" s="20" t="inlineStr">
        <is>
          <t>B</t>
        </is>
      </c>
      <c r="P14" s="115" t="inlineStr">
        <is>
          <t>POD Lead</t>
        </is>
      </c>
      <c r="Q14" s="117" t="inlineStr">
        <is>
          <t>▲ Up</t>
        </is>
      </c>
      <c r="R14" s="118" t="inlineStr">
        <is>
          <r>
            <rPr>
              <rFont val="Calibri"/>
              <b val="1"/>
              <sz val="10"/>
            </rPr>
            <t>WHAT THE ROLE DOES:</t>
          </r>
          <r>
            <rPr>
              <rFont val="Calibri"/>
              <sz val="10"/>
            </rPr>
            <t xml:space="preserve"> Designs and executes functional, regression and domain/AI-feature test cases; logs defects; supports sign-off. At B1: a domain / module, or a small team.
</t>
          </r>
          <r>
            <rPr>
              <rFont val="Calibri"/>
              <b val="1"/>
              <sz val="10"/>
            </rPr>
            <t>Common themes in role-holders' answers:</t>
          </r>
          <r>
            <rPr>
              <rFont val="Calibri"/>
              <sz val="10"/>
            </rPr>
            <t xml:space="preserve"> quality · testing · software
</t>
          </r>
          <r>
            <rPr>
              <rFont val="Calibri"/>
              <b val="1"/>
              <sz val="10"/>
            </rPr>
            <t>KEY RESPONSIBILITIES:</t>
          </r>
          <r>
            <rPr>
              <rFont val="Calibri"/>
              <sz val="10"/>
            </rPr>
            <t xml:space="preserve"> Designs and executes functional, regression and domain/AI-feature test cases; logs defects; supports sign-off; Domain specialist work; A domain or a small team
</t>
          </r>
          <r>
            <rPr>
              <rFont val="Calibri"/>
              <b val="1"/>
              <sz val="10"/>
            </rPr>
            <t>Common themes in role-holders' answers:</t>
          </r>
          <r>
            <rPr>
              <rFont val="Calibri"/>
              <sz val="10"/>
            </rPr>
            <t xml:space="preserve"> automation testing · review · preparation · defect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report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deliverables · testing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Software Testing · Functional testing
</t>
          </r>
          <r>
            <rPr>
              <rFont val="Calibri"/>
              <b val="1"/>
              <sz val="10"/>
            </rPr>
            <t>TOOLS &amp; SYSTEMS:</t>
          </r>
          <r>
            <rPr>
              <rFont val="Calibri"/>
              <sz val="10"/>
            </rPr>
            <t xml:space="preserve"> Notepad plus plus · Postman
</t>
          </r>
          <r>
            <rPr>
              <rFont val="Calibri"/>
              <b val="1"/>
              <sz val="10"/>
            </rPr>
            <t>MANAGER-SET KRAs:</t>
          </r>
          <r>
            <rPr>
              <rFont val="Calibri"/>
              <sz val="10"/>
            </rPr>
            <t xml:space="preserve"> Common themes in manager-set KRAs: business · portal · testing · maintained · resolution · automation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3 holders, 3 answered the survey; sub-family 26 answered; catalogue RC-142</t>
          </r>
        </is>
      </c>
      <c r="S14"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2 direct reports.
From the survey and manager mapping — successor named: yes.
</t>
          </r>
          <r>
            <rPr>
              <rFont val="Calibri"/>
              <b val="1"/>
              <sz val="10"/>
            </rPr>
            <t>If the work is missed · role-holders' themes:</t>
          </r>
          <r>
            <rPr>
              <rFont val="Calibri"/>
              <sz val="10"/>
            </rPr>
            <t xml:space="preserve"> rework · additional.
</t>
          </r>
          <r>
            <rPr>
              <rFont val="Calibri"/>
              <b val="1"/>
              <sz val="10"/>
            </rPr>
            <t>Measured on · manager-set KRA themes:</t>
          </r>
          <r>
            <rPr>
              <rFont val="Calibri"/>
              <sz val="10"/>
            </rPr>
            <t xml:space="preserve"> business · portal · testing · maintained · resolution · automation.
Manager talent mapping — Latest rating: 4 · Potential: Medium · 9-Box Grid placement: Trusted Professional.</t>
          </r>
        </is>
      </c>
      <c r="T14" s="120" t="n"/>
      <c r="U14" s="121" t="inlineStr">
        <is>
          <r>
            <rPr>
              <rFont val="Calibri"/>
              <sz val="10"/>
            </rPr>
            <t xml:space="preserve">QA Specialist – POD Lead in Quality Assurance · iFile, B1 — POD Lead.
</t>
          </r>
          <r>
            <rPr>
              <rFont val="Calibri"/>
              <b val="1"/>
              <sz val="10"/>
            </rPr>
            <t>The work:</t>
          </r>
          <r>
            <rPr>
              <rFont val="Calibri"/>
              <sz val="10"/>
            </rPr>
            <t xml:space="preserve"> Designs and executes functional, regression and domain/AI-feature test cases; logs defects; supports sign-off.
At this level the role owns a domain / module, or a small team.
</t>
          </r>
          <r>
            <rPr>
              <rFont val="Calibri"/>
              <b val="1"/>
              <sz val="10"/>
            </rPr>
            <t>Key responsibilities:</t>
          </r>
          <r>
            <rPr>
              <rFont val="Calibri"/>
              <sz val="10"/>
            </rPr>
            <t xml:space="preserve"> Designs and executes functional, regression and domain/AI-feature test cases; logs defects; supports sign-off; Domain specialist work; A domain or a small team.
</t>
          </r>
          <r>
            <rPr>
              <rFont val="Calibri"/>
              <b val="1"/>
              <sz val="10"/>
            </rPr>
            <t>Holders describe it with:</t>
          </r>
          <r>
            <rPr>
              <rFont val="Calibri"/>
              <sz val="10"/>
            </rPr>
            <t xml:space="preserve"> automation testing · review · preparation · defect.
Leads 2 direct reports.</t>
          </r>
        </is>
      </c>
      <c r="V14" s="122" t="inlineStr">
        <is>
          <r>
            <rPr>
              <rFont val="Calibri"/>
              <b val="1"/>
              <sz val="10"/>
            </rPr>
            <t>Hire as:</t>
          </r>
          <r>
            <rPr>
              <rFont val="Calibri"/>
              <sz val="10"/>
            </rPr>
            <t xml:space="preserve"> Senior QA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B.Sc
</t>
          </r>
          <r>
            <rPr>
              <rFont val="Calibri"/>
              <b val="1"/>
              <sz val="10"/>
            </rPr>
            <t>Equivalent titles at peers:</t>
          </r>
          <r>
            <rPr>
              <rFont val="Calibri"/>
              <sz val="10"/>
            </rPr>
            <t xml:space="preserve"> Workiva – SE / Senior SE · Broadridge India – Senior SE · Nasdaq / AxiomSL – Senior SE · IRIS Vs Market Benchmark — ISTQB certification pathway – Advanced · Test Analyst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4"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Software Testing · Functional testing
</t>
          </r>
          <r>
            <rPr>
              <rFont val="Calibri"/>
              <b val="1"/>
              <sz val="10"/>
            </rPr>
            <t>TOOLS:</t>
          </r>
          <r>
            <rPr>
              <rFont val="Calibri"/>
              <sz val="10"/>
            </rPr>
            <t xml:space="preserve"> Notepad plus plus · Postman
★ = must-have for the family. Scale: 1 Awareness · 2 Working · 3 Practitioner · 4 Advanced · 5 Expert.</t>
          </r>
        </is>
      </c>
      <c r="X14"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4" s="123" t="inlineStr">
        <is>
          <t>iFile · Quality Assurance · Band B · Expert / POD Lead</t>
        </is>
      </c>
      <c r="Z14" s="124" t="n">
        <v>3.5</v>
      </c>
      <c r="AA14" s="125">
        <f>IFERROR(INDEX(WM_C,MATCH($Y14,WM_KEY,0)),"")</f>
        <v>0.56</v>
      </c>
      <c r="AB14" s="126">
        <f>IF(Z14="","",Z14*AA14)</f>
        <v>1.96</v>
      </c>
      <c r="AC14" s="124" t="n">
        <v>3</v>
      </c>
      <c r="AD14" s="125">
        <f>IFERROR(INDEX(WM_AU,MATCH($Y14,WM_KEY,0)),"")</f>
        <v>0.17</v>
      </c>
      <c r="AE14" s="126">
        <f>IF(AC14="","",AC14*AD14)</f>
        <v>0.51</v>
      </c>
      <c r="AF14" s="124" t="n">
        <v>4</v>
      </c>
      <c r="AG14" s="125">
        <f>IFERROR(INDEX(WM_AC,MATCH($Y14,WM_KEY,0)),"")</f>
        <v>0.05</v>
      </c>
      <c r="AH14" s="126">
        <f>IF(AF14="","",AF14*AG14)</f>
        <v>0.2</v>
      </c>
      <c r="AI14" s="124" t="n">
        <v>3.5</v>
      </c>
      <c r="AJ14" s="125">
        <f>IFERROR(INDEX(WM_L,MATCH($Y14,WM_KEY,0)),"")</f>
        <v>0.05</v>
      </c>
      <c r="AK14" s="126">
        <f>IF(AI14="","",AI14*AJ14)</f>
        <v>0.175</v>
      </c>
      <c r="AL14" s="124" t="n">
        <v>7</v>
      </c>
      <c r="AM14" s="125">
        <f>IFERROR(INDEX(WM_E,MATCH($Y14,WM_KEY,0)),"")</f>
        <v>0.1</v>
      </c>
      <c r="AN14" s="126">
        <f>IF(AL14="","",AL14*AM14)</f>
        <v>0.7</v>
      </c>
      <c r="AO14" s="127" t="n">
        <v>4</v>
      </c>
      <c r="AP14" s="125">
        <f>IFERROR(INDEX(WM_BI,MATCH($Y14,WM_KEY,0)),"")</f>
        <v>0.07</v>
      </c>
      <c r="AQ14" s="126">
        <f>IF(AO14="","",AO14*AP14)</f>
        <v>0.28</v>
      </c>
      <c r="AR14" s="126">
        <f>IF(COUNT(AB14,AE14,AH14,AK14,AN14,AQ14)&lt;6,"",SUM(AB14,AE14,AH14,AK14,AN14,AQ14))</f>
        <v>3.825</v>
      </c>
      <c r="AS14" s="128" t="str">
        <f>IF(AR14="","",INDEX({"A1","A2","A3","B1","B2","B3","C1","C2","D1","D2","E1","E2"},MAX(1,MIN(12,ROUND(AR14,0)))))</f>
        <v>B1</v>
      </c>
      <c r="AT14"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4" s="130" t="inlineStr">
        <is>
          <r>
            <rPr>
              <rFont val="Calibri"/>
              <b val="1"/>
              <sz val="10"/>
            </rPr>
            <t>At build:</t>
          </r>
          <r>
            <rPr>
              <rFont val="Calibri"/>
              <sz val="10"/>
            </rPr>
            <t xml:space="preserve"> Complexity 1.96 + Autonomy 0.51 + Accountability 0.20 + Leadership 0.18 + Experience 0.70 + Business impact 0.28
= 3.83 points → nearest level 4 = B1
</t>
          </r>
          <r>
            <rPr>
              <rFont val="Calibri"/>
              <b val="1"/>
              <sz val="10"/>
            </rPr>
            <t>Final level:</t>
          </r>
          <r>
            <rPr>
              <rFont val="Calibri"/>
              <sz val="10"/>
            </rPr>
            <t xml:space="preserve"> B1 · same as the score</t>
          </r>
        </is>
      </c>
      <c r="AV14" s="130" t="inlineStr">
        <is>
          <r>
            <rPr>
              <rFont val="Calibri"/>
              <b val="1"/>
              <sz val="10"/>
            </rPr>
            <t>No rule applied:</t>
          </r>
          <r>
            <rPr>
              <rFont val="Calibri"/>
              <sz val="10"/>
            </rPr>
            <t xml:space="preserve"> the score decides.</t>
          </r>
        </is>
      </c>
      <c r="AW14" s="131"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FlaUI automation of Excel-based iFile app; test scenarios across QFCRA modules; manages CBJ/QFCRA testing → moved up 0.5
</t>
          </r>
          <r>
            <rPr>
              <rFont val="Calibri"/>
              <b val="1"/>
              <sz val="10"/>
            </rPr>
            <t>KRA:</t>
          </r>
          <r>
            <rPr>
              <rFont val="Calibri"/>
              <sz val="10"/>
            </rPr>
            <t xml:space="preserve"> “1. Successfully managed the manual testing activities for both the CBJ and QFCRA projects, which are critical strategic projects for IRIS,…”
</t>
          </r>
          <r>
            <rPr>
              <rFont val="Calibri"/>
              <b val="1"/>
              <sz val="10"/>
            </rPr>
            <t>Market:</t>
          </r>
          <r>
            <rPr>
              <rFont val="Calibri"/>
              <sz val="10"/>
            </rPr>
            <t xml:space="preserve"> A3 = Varied and non-standard work; handles exceptions · B1 = Domain specialist work</t>
          </r>
        </is>
      </c>
      <c r="AX14"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test scenario and case approach; coordinates directly with the client on issues → matches the start
</t>
          </r>
          <r>
            <rPr>
              <rFont val="Calibri"/>
              <b val="1"/>
              <sz val="10"/>
            </rPr>
            <t>Market:</t>
          </r>
          <r>
            <rPr>
              <rFont val="Calibri"/>
              <sz val="10"/>
            </rPr>
            <t xml:space="preserve"> A3 = Technical / QC / client calls on own work</t>
          </r>
        </is>
      </c>
      <c r="AY14" s="132" t="inlineStr">
        <is>
          <r>
            <rPr>
              <rFont val="Calibri"/>
              <sz val="10"/>
            </rPr>
            <t xml:space="preserve">Rated 4 of 12
</t>
          </r>
          <r>
            <rPr>
              <rFont val="Calibri"/>
              <b val="1"/>
              <sz val="10"/>
            </rPr>
            <t>Start:</t>
          </r>
          <r>
            <rPr>
              <rFont val="Calibri"/>
              <sz val="10"/>
            </rPr>
            <t xml:space="preserve"> 4.0 · senior practitioner title; 2 direct reports
</t>
          </r>
          <r>
            <rPr>
              <rFont val="Calibri"/>
              <b val="1"/>
              <sz val="10"/>
            </rPr>
            <t>Evidence reads like B1:</t>
          </r>
          <r>
            <rPr>
              <rFont val="Calibri"/>
              <sz val="10"/>
            </rPr>
            <t xml:space="preserve"> own survey / KRA answers · summarised by the rater; not quoted → matches the start
</t>
          </r>
          <r>
            <rPr>
              <rFont val="Calibri"/>
              <b val="1"/>
              <sz val="10"/>
            </rPr>
            <t>KRA:</t>
          </r>
          <r>
            <rPr>
              <rFont val="Calibri"/>
              <sz val="10"/>
            </rPr>
            <t xml:space="preserve"> “1. Successfully managed the manual testing activities for both the CBJ and QFCRA projects, which are critical strategic projects for IRIS,…”
</t>
          </r>
          <r>
            <rPr>
              <rFont val="Calibri"/>
              <b val="1"/>
              <sz val="10"/>
            </rPr>
            <t>Market:</t>
          </r>
          <r>
            <rPr>
              <rFont val="Calibri"/>
              <sz val="10"/>
            </rPr>
            <t xml:space="preserve"> B1 = A domain or a small team</t>
          </r>
        </is>
      </c>
      <c r="AZ14" s="132" t="inlineStr">
        <is>
          <r>
            <rPr>
              <rFont val="Calibri"/>
              <sz val="10"/>
            </rPr>
            <t xml:space="preserve">Rated 3.5 of 12 · between A3 and B1
</t>
          </r>
          <r>
            <rPr>
              <rFont val="Calibri"/>
              <b val="1"/>
              <sz val="10"/>
            </rPr>
            <t>Start:</t>
          </r>
          <r>
            <rPr>
              <rFont val="Calibri"/>
              <sz val="10"/>
            </rPr>
            <t xml:space="preserve"> 4.0
</t>
          </r>
          <r>
            <rPr>
              <rFont val="Calibri"/>
              <b val="1"/>
              <sz val="10"/>
            </rPr>
            <t>Evidence reads like A3:</t>
          </r>
          <r>
            <rPr>
              <rFont val="Calibri"/>
              <sz val="10"/>
            </rPr>
            <t xml:space="preserve"> Runs regular knowledge-sharing sessions; two reports; no team direction described → moved down 0.5
</t>
          </r>
          <r>
            <rPr>
              <rFont val="Calibri"/>
              <b val="1"/>
              <sz val="10"/>
            </rPr>
            <t>Team:</t>
          </r>
          <r>
            <rPr>
              <rFont val="Calibri"/>
              <sz val="10"/>
            </rPr>
            <t xml:space="preserve"> 2 direct reports · POD Lead
</t>
          </r>
          <r>
            <rPr>
              <rFont val="Calibri"/>
              <b val="1"/>
              <sz val="10"/>
            </rPr>
            <t>Market:</t>
          </r>
          <r>
            <rPr>
              <rFont val="Calibri"/>
              <sz val="10"/>
            </rPr>
            <t xml:space="preserve"> A3 = Not scored in Band A · B1 = IC: mentors and reviews · People: hands-on team lead of 3–5</t>
          </r>
        </is>
      </c>
      <c r="BA14" s="132" t="inlineStr">
        <is>
          <r>
            <rPr>
              <rFont val="Calibri"/>
              <sz val="10"/>
            </rPr>
            <t xml:space="preserve">Rated 7 of 12
</t>
          </r>
          <r>
            <rPr>
              <rFont val="Calibri"/>
              <b val="1"/>
              <sz val="10"/>
            </rPr>
            <t>Experience:</t>
          </r>
          <r>
            <rPr>
              <rFont val="Calibri"/>
              <sz val="10"/>
            </rPr>
            <t xml:space="preserve"> 11.2 yrs total · 2.0 before IRIS + 9.2 at IRIS = 6.6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B1 roles typically have 4–8 yrs · IRIS guide 4–7</t>
          </r>
        </is>
      </c>
      <c r="BB14"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4" s="133" t="inlineStr"/>
      <c r="BD14" s="134" t="inlineStr">
        <is>
          <t>✓ HRIS: 11.2 yrs, MCA, 2 direct reports
✓ Survey: 20 of 20 questions answered
✓ KRAs: self, manager-set, quarterly
✓ Manager mapping: rating, potential, 9-box
✗ Job description: not on file</t>
        </is>
      </c>
      <c r="BE14"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QA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ISTQB Foundation → Advanced → Expert; SFIA testing</t>
          </r>
        </is>
      </c>
      <c r="BF14" s="134" t="inlineStr">
        <is>
          <t>High</t>
        </is>
      </c>
      <c r="BG14" s="134" t="inlineStr"/>
      <c r="BH14" s="134" t="inlineStr"/>
      <c r="BI14" s="135" t="n"/>
      <c r="BJ14" s="136" t="n"/>
      <c r="BK14" s="136" t="n"/>
      <c r="BL14" s="136" t="n"/>
      <c r="BM14" s="136" t="n"/>
      <c r="BN14" s="137" t="n"/>
      <c r="BO14" s="120" t="n"/>
      <c r="BP14" s="120" t="n"/>
      <c r="BQ14" s="120" t="n"/>
      <c r="BR14" s="120" t="n"/>
      <c r="BS14" s="120" t="n"/>
      <c r="BT14" s="120" t="n"/>
      <c r="BU14" s="120" t="n"/>
      <c r="BV14" s="120" t="n">
        <v>4</v>
      </c>
    </row>
    <row r="15" ht="340" customHeight="1">
      <c r="A15" s="109" t="inlineStr">
        <is>
          <t>IRIS1923</t>
        </is>
      </c>
      <c r="B15" s="110" t="inlineStr">
        <is>
          <t>Ruturaj Kadam</t>
        </is>
      </c>
      <c r="C15" s="111" t="inlineStr">
        <is>
          <t>Quality Assurance</t>
        </is>
      </c>
      <c r="D15" s="111" t="inlineStr">
        <is>
          <t>Davinder Pal Singh</t>
        </is>
      </c>
      <c r="E15" s="112" t="n">
        <v>8.4</v>
      </c>
      <c r="F15" s="112" t="n">
        <v>5.2</v>
      </c>
      <c r="G15" s="111" t="inlineStr">
        <is>
          <t>B.E</t>
        </is>
      </c>
      <c r="H15" s="113" t="inlineStr">
        <is>
          <t>Senior QA - Engineer</t>
        </is>
      </c>
      <c r="I15" s="114" t="inlineStr">
        <is>
          <t>QA Specialist – POD Lead</t>
        </is>
      </c>
      <c r="J15" s="115" t="inlineStr">
        <is>
          <t>Quality Assurance</t>
        </is>
      </c>
      <c r="K15" s="115" t="inlineStr">
        <is>
          <t>Functional &amp; Domain Testing</t>
        </is>
      </c>
      <c r="L15" s="114" t="inlineStr">
        <is>
          <t>L4 – Senior</t>
        </is>
      </c>
      <c r="M15" s="116" t="inlineStr">
        <is>
          <t>B1</t>
        </is>
      </c>
      <c r="N15" s="18" t="inlineStr">
        <is>
          <t>Specialist · POD Lead</t>
        </is>
      </c>
      <c r="O15" s="20" t="inlineStr">
        <is>
          <t>B</t>
        </is>
      </c>
      <c r="P15" s="115" t="inlineStr">
        <is>
          <t>POD Lead</t>
        </is>
      </c>
      <c r="Q15" s="117" t="inlineStr">
        <is>
          <t>▲ Up</t>
        </is>
      </c>
      <c r="R15" s="118" t="inlineStr">
        <is>
          <r>
            <rPr>
              <rFont val="Calibri"/>
              <b val="1"/>
              <sz val="10"/>
            </rPr>
            <t>WHAT THE ROLE DOES:</t>
          </r>
          <r>
            <rPr>
              <rFont val="Calibri"/>
              <sz val="10"/>
            </rPr>
            <t xml:space="preserve"> Designs and executes functional, regression and domain/AI-feature test cases; logs defects; supports sign-off. At B1: a domain / module, or a small team.
</t>
          </r>
          <r>
            <rPr>
              <rFont val="Calibri"/>
              <b val="1"/>
              <sz val="10"/>
            </rPr>
            <t>Common themes in role-holders' answers:</t>
          </r>
          <r>
            <rPr>
              <rFont val="Calibri"/>
              <sz val="10"/>
            </rPr>
            <t xml:space="preserve"> quality · testing · software
</t>
          </r>
          <r>
            <rPr>
              <rFont val="Calibri"/>
              <b val="1"/>
              <sz val="10"/>
            </rPr>
            <t>KEY RESPONSIBILITIES:</t>
          </r>
          <r>
            <rPr>
              <rFont val="Calibri"/>
              <sz val="10"/>
            </rPr>
            <t xml:space="preserve"> Designs and executes functional, regression and domain/AI-feature test cases; logs defects; supports sign-off; Domain specialist work; A domain or a small team
</t>
          </r>
          <r>
            <rPr>
              <rFont val="Calibri"/>
              <b val="1"/>
              <sz val="10"/>
            </rPr>
            <t>Common themes in role-holders' answers:</t>
          </r>
          <r>
            <rPr>
              <rFont val="Calibri"/>
              <sz val="10"/>
            </rPr>
            <t xml:space="preserve"> automation testing · review · preparation · defect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report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deliverables · testing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Software Testing · Functional testing
</t>
          </r>
          <r>
            <rPr>
              <rFont val="Calibri"/>
              <b val="1"/>
              <sz val="10"/>
            </rPr>
            <t>TOOLS &amp; SYSTEMS:</t>
          </r>
          <r>
            <rPr>
              <rFont val="Calibri"/>
              <sz val="10"/>
            </rPr>
            <t xml:space="preserve"> Notepad plus plus · Postman
</t>
          </r>
          <r>
            <rPr>
              <rFont val="Calibri"/>
              <b val="1"/>
              <sz val="10"/>
            </rPr>
            <t>MANAGER-SET KRAs:</t>
          </r>
          <r>
            <rPr>
              <rFont val="Calibri"/>
              <sz val="10"/>
            </rPr>
            <t xml:space="preserve"> Common themes in manager-set KRAs: business · portal · testing · maintained · resolution · automation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3 holders, 3 answered the survey; sub-family 26 answered; catalogue RC-142</t>
          </r>
        </is>
      </c>
      <c r="S15"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From the survey and manager mapping — successor named: yes.
</t>
          </r>
          <r>
            <rPr>
              <rFont val="Calibri"/>
              <b val="1"/>
              <sz val="10"/>
            </rPr>
            <t>If the work is missed · role-holders' themes:</t>
          </r>
          <r>
            <rPr>
              <rFont val="Calibri"/>
              <sz val="10"/>
            </rPr>
            <t xml:space="preserve"> rework · additional.
</t>
          </r>
          <r>
            <rPr>
              <rFont val="Calibri"/>
              <b val="1"/>
              <sz val="10"/>
            </rPr>
            <t>Measured on · manager-set KRA themes:</t>
          </r>
          <r>
            <rPr>
              <rFont val="Calibri"/>
              <sz val="10"/>
            </rPr>
            <t xml:space="preserve"> business · portal · testing · maintained · resolution · automation.
Manager talent mapping — Latest rating: 4 · Potential: Medium · 9-Box Grid placement: Emerging Talent.</t>
          </r>
        </is>
      </c>
      <c r="T15" s="120" t="n"/>
      <c r="U15" s="121" t="inlineStr">
        <is>
          <r>
            <rPr>
              <rFont val="Calibri"/>
              <sz val="10"/>
            </rPr>
            <t xml:space="preserve">QA Specialist – POD Lead in Quality Assurance · iFile, B1 — POD Lead.
</t>
          </r>
          <r>
            <rPr>
              <rFont val="Calibri"/>
              <b val="1"/>
              <sz val="10"/>
            </rPr>
            <t>The work:</t>
          </r>
          <r>
            <rPr>
              <rFont val="Calibri"/>
              <sz val="10"/>
            </rPr>
            <t xml:space="preserve"> Designs and executes functional, regression and domain/AI-feature test cases; logs defects; supports sign-off.
At this level the role owns a domain / module, or a small team.
</t>
          </r>
          <r>
            <rPr>
              <rFont val="Calibri"/>
              <b val="1"/>
              <sz val="10"/>
            </rPr>
            <t>Key responsibilities:</t>
          </r>
          <r>
            <rPr>
              <rFont val="Calibri"/>
              <sz val="10"/>
            </rPr>
            <t xml:space="preserve"> Designs and executes functional, regression and domain/AI-feature test cases; logs defects; supports sign-off; Domain specialist work; A domain or a small team.
</t>
          </r>
          <r>
            <rPr>
              <rFont val="Calibri"/>
              <b val="1"/>
              <sz val="10"/>
            </rPr>
            <t>Holders describe it with:</t>
          </r>
          <r>
            <rPr>
              <rFont val="Calibri"/>
              <sz val="10"/>
            </rPr>
            <t xml:space="preserve"> automation testing · review · preparation · defect.
Leads 1 direct report.</t>
          </r>
        </is>
      </c>
      <c r="V15" s="122" t="inlineStr">
        <is>
          <r>
            <rPr>
              <rFont val="Calibri"/>
              <b val="1"/>
              <sz val="10"/>
            </rPr>
            <t>Hire as:</t>
          </r>
          <r>
            <rPr>
              <rFont val="Calibri"/>
              <sz val="10"/>
            </rPr>
            <t xml:space="preserve"> Senior QA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B.Sc
</t>
          </r>
          <r>
            <rPr>
              <rFont val="Calibri"/>
              <b val="1"/>
              <sz val="10"/>
            </rPr>
            <t>Equivalent titles at peers:</t>
          </r>
          <r>
            <rPr>
              <rFont val="Calibri"/>
              <sz val="10"/>
            </rPr>
            <t xml:space="preserve"> Workiva – SE / Senior SE · Broadridge India – Senior SE · Nasdaq / AxiomSL – Senior SE · IRIS Vs Market Benchmark — ISTQB certification pathway – Advanced · Test Analyst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5"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Software Testing · Functional testing
</t>
          </r>
          <r>
            <rPr>
              <rFont val="Calibri"/>
              <b val="1"/>
              <sz val="10"/>
            </rPr>
            <t>TOOLS:</t>
          </r>
          <r>
            <rPr>
              <rFont val="Calibri"/>
              <sz val="10"/>
            </rPr>
            <t xml:space="preserve"> Notepad plus plus · Postman
★ = must-have for the family. Scale: 1 Awareness · 2 Working · 3 Practitioner · 4 Advanced · 5 Expert.</t>
          </r>
        </is>
      </c>
      <c r="X15"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5" s="123" t="inlineStr">
        <is>
          <t>iFile · Quality Assurance · Band B · Expert / POD Lead</t>
        </is>
      </c>
      <c r="Z15" s="124" t="n">
        <v>3</v>
      </c>
      <c r="AA15" s="125">
        <f>IFERROR(INDEX(WM_C,MATCH($Y15,WM_KEY,0)),"")</f>
        <v>0.56</v>
      </c>
      <c r="AB15" s="126">
        <f>IF(Z15="","",Z15*AA15)</f>
        <v>1.68</v>
      </c>
      <c r="AC15" s="124" t="n">
        <v>3</v>
      </c>
      <c r="AD15" s="125">
        <f>IFERROR(INDEX(WM_AU,MATCH($Y15,WM_KEY,0)),"")</f>
        <v>0.17</v>
      </c>
      <c r="AE15" s="126">
        <f>IF(AC15="","",AC15*AD15)</f>
        <v>0.51</v>
      </c>
      <c r="AF15" s="124" t="n">
        <v>4</v>
      </c>
      <c r="AG15" s="125">
        <f>IFERROR(INDEX(WM_AC,MATCH($Y15,WM_KEY,0)),"")</f>
        <v>0.05</v>
      </c>
      <c r="AH15" s="126">
        <f>IF(AF15="","",AF15*AG15)</f>
        <v>0.2</v>
      </c>
      <c r="AI15" s="124" t="n">
        <v>3</v>
      </c>
      <c r="AJ15" s="125">
        <f>IFERROR(INDEX(WM_L,MATCH($Y15,WM_KEY,0)),"")</f>
        <v>0.05</v>
      </c>
      <c r="AK15" s="126">
        <f>IF(AI15="","",AI15*AJ15)</f>
        <v>0.15</v>
      </c>
      <c r="AL15" s="124" t="n">
        <v>5.5</v>
      </c>
      <c r="AM15" s="125">
        <f>IFERROR(INDEX(WM_E,MATCH($Y15,WM_KEY,0)),"")</f>
        <v>0.1</v>
      </c>
      <c r="AN15" s="126">
        <f>IF(AL15="","",AL15*AM15)</f>
        <v>0.55</v>
      </c>
      <c r="AO15" s="127" t="n">
        <v>4</v>
      </c>
      <c r="AP15" s="125">
        <f>IFERROR(INDEX(WM_BI,MATCH($Y15,WM_KEY,0)),"")</f>
        <v>0.07</v>
      </c>
      <c r="AQ15" s="126">
        <f>IF(AO15="","",AO15*AP15)</f>
        <v>0.28</v>
      </c>
      <c r="AR15" s="126">
        <f>IF(COUNT(AB15,AE15,AH15,AK15,AN15,AQ15)&lt;6,"",SUM(AB15,AE15,AH15,AK15,AN15,AQ15))</f>
        <v>3.37</v>
      </c>
      <c r="AS15" s="128" t="str">
        <f>IF(AR15="","",INDEX({"A1","A2","A3","B1","B2","B3","C1","C2","D1","D2","E1","E2"},MAX(1,MIN(12,ROUND(AR15,0)))))</f>
        <v>A3</v>
      </c>
      <c r="AT15"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5" s="130" t="inlineStr">
        <is>
          <r>
            <rPr>
              <rFont val="Calibri"/>
              <b val="1"/>
              <sz val="10"/>
            </rPr>
            <t>At build:</t>
          </r>
          <r>
            <rPr>
              <rFont val="Calibri"/>
              <sz val="10"/>
            </rPr>
            <t xml:space="preserve"> Complexity 1.68 + Autonomy 0.51 + Accountability 0.20 + Leadership 0.15 + Experience 0.55 + Business impact 0.28
= 3.37 points → nearest level 3 = A3
</t>
          </r>
          <r>
            <rPr>
              <rFont val="Calibri"/>
              <b val="1"/>
              <sz val="10"/>
            </rPr>
            <t>Final level:</t>
          </r>
          <r>
            <rPr>
              <rFont val="Calibri"/>
              <sz val="10"/>
            </rPr>
            <t xml:space="preserve"> B1 · a rule applied: see the next column</t>
          </r>
        </is>
      </c>
      <c r="AV15" s="130" t="inlineStr">
        <is>
          <r>
            <rPr>
              <rFont val="Calibri"/>
              <sz val="10"/>
            </rPr>
            <t xml:space="preserve">• </t>
          </r>
          <r>
            <rPr>
              <rFont val="Calibri"/>
              <b val="1"/>
              <sz val="10"/>
            </rPr>
            <t>Raised from A3 to B1:</t>
          </r>
          <r>
            <rPr>
              <rFont val="Calibri"/>
              <sz val="10"/>
            </rPr>
            <t xml:space="preserve"> POD Leads and People Managers start at B1.
</t>
          </r>
          <r>
            <rPr>
              <rFont val="Calibri"/>
              <b val="1"/>
              <sz val="10"/>
            </rPr>
            <t>Final level:</t>
          </r>
          <r>
            <rPr>
              <rFont val="Calibri"/>
              <sz val="10"/>
            </rPr>
            <t xml:space="preserve"> B1.</t>
          </r>
        </is>
      </c>
      <c r="AW15"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Test strategy and planning for QCB UAT release; resolves client queries end to end across teams → matches the start
</t>
          </r>
          <r>
            <rPr>
              <rFont val="Calibri"/>
              <b val="1"/>
              <sz val="10"/>
            </rPr>
            <t>KRA:</t>
          </r>
          <r>
            <rPr>
              <rFont val="Calibri"/>
              <sz val="10"/>
            </rPr>
            <t xml:space="preserve"> “1. Project Delivery &amp; QA Execution Successfully delivered the QCB Project UAT · Release 1 and Phase 1 Portal release, including F010, F012,…”
</t>
          </r>
          <r>
            <rPr>
              <rFont val="Calibri"/>
              <b val="1"/>
              <sz val="10"/>
            </rPr>
            <t>Market:</t>
          </r>
          <r>
            <rPr>
              <rFont val="Calibri"/>
              <sz val="10"/>
            </rPr>
            <t xml:space="preserve"> A3 = Varied and non-standard work; handles exceptions</t>
          </r>
        </is>
      </c>
      <c r="AX15"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test execution coverage; handles client queries through to resolution → matches the start
</t>
          </r>
          <r>
            <rPr>
              <rFont val="Calibri"/>
              <b val="1"/>
              <sz val="10"/>
            </rPr>
            <t>Market:</t>
          </r>
          <r>
            <rPr>
              <rFont val="Calibri"/>
              <sz val="10"/>
            </rPr>
            <t xml:space="preserve"> A3 = Technical / QC / client calls on own work</t>
          </r>
        </is>
      </c>
      <c r="AY15" s="132" t="inlineStr">
        <is>
          <r>
            <rPr>
              <rFont val="Calibri"/>
              <sz val="10"/>
            </rPr>
            <t xml:space="preserve">Rated 4 of 12
</t>
          </r>
          <r>
            <rPr>
              <rFont val="Calibri"/>
              <b val="1"/>
              <sz val="10"/>
            </rPr>
            <t>Start:</t>
          </r>
          <r>
            <rPr>
              <rFont val="Calibri"/>
              <sz val="10"/>
            </rPr>
            <t xml:space="preserve"> 3.5 · senior practitioner title; 1 direct report
</t>
          </r>
          <r>
            <rPr>
              <rFont val="Calibri"/>
              <b val="1"/>
              <sz val="10"/>
            </rPr>
            <t>Evidence reads like B1:</t>
          </r>
          <r>
            <rPr>
              <rFont val="Calibri"/>
              <sz val="10"/>
            </rPr>
            <t xml:space="preserve"> Led QA for QCB UAT Release 1 with one team member; release quality ownership → moved up 0.5
</t>
          </r>
          <r>
            <rPr>
              <rFont val="Calibri"/>
              <b val="1"/>
              <sz val="10"/>
            </rPr>
            <t>KRA:</t>
          </r>
          <r>
            <rPr>
              <rFont val="Calibri"/>
              <sz val="10"/>
            </rPr>
            <t xml:space="preserve"> “1. Project Delivery &amp; QA Execution Successfully delivered the QCB Project UAT · Release 1 and Phase 1 Portal release, including F010, F012,…”
</t>
          </r>
          <r>
            <rPr>
              <rFont val="Calibri"/>
              <b val="1"/>
              <sz val="10"/>
            </rPr>
            <t>Market:</t>
          </r>
          <r>
            <rPr>
              <rFont val="Calibri"/>
              <sz val="10"/>
            </rPr>
            <t xml:space="preserve"> B1 = A domain or a small team</t>
          </r>
        </is>
      </c>
      <c r="AZ15" s="132" t="inlineStr">
        <is>
          <r>
            <rPr>
              <rFont val="Calibri"/>
              <sz val="10"/>
            </rPr>
            <t xml:space="preserve">Rated 3 of 12
</t>
          </r>
          <r>
            <rPr>
              <rFont val="Calibri"/>
              <b val="1"/>
              <sz val="10"/>
            </rPr>
            <t>Start:</t>
          </r>
          <r>
            <rPr>
              <rFont val="Calibri"/>
              <sz val="10"/>
            </rPr>
            <t xml:space="preserve"> 3.5
</t>
          </r>
          <r>
            <rPr>
              <rFont val="Calibri"/>
              <b val="1"/>
              <sz val="10"/>
            </rPr>
            <t>Evidence reads like A3:</t>
          </r>
          <r>
            <rPr>
              <rFont val="Calibri"/>
              <sz val="10"/>
            </rPr>
            <t xml:space="preserve"> Mentors and leads one QA team member; explains impact areas to the team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15" s="132" t="inlineStr">
        <is>
          <r>
            <rPr>
              <rFont val="Calibri"/>
              <sz val="10"/>
            </rPr>
            <t xml:space="preserve">Rated 5.5 of 12 · between B2 and B3
</t>
          </r>
          <r>
            <rPr>
              <rFont val="Calibri"/>
              <b val="1"/>
              <sz val="10"/>
            </rPr>
            <t>Experience:</t>
          </r>
          <r>
            <rPr>
              <rFont val="Calibri"/>
              <sz val="10"/>
            </rPr>
            <t xml:space="preserve"> 8.4 yrs total · 3.2 before IRIS + 5.2 at IRIS = 5.4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B1 roles typically have 4–8 yrs · IRIS guide 4–7</t>
          </r>
        </is>
      </c>
      <c r="BB15"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5" s="133" t="inlineStr"/>
      <c r="BD15" s="134" t="inlineStr">
        <is>
          <t>✓ HRIS: 8.4 yrs, B.E, 1 direct report
✓ Survey: 20 of 20 questions answered
✓ KRAs: self, manager-set, quarterly
✓ Manager mapping: rating, potential, 9-box
✗ Job description: not on file</t>
        </is>
      </c>
      <c r="BE15"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QA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ISTQB Foundation → Advanced → Expert; SFIA testing</t>
          </r>
        </is>
      </c>
      <c r="BF15" s="134" t="inlineStr">
        <is>
          <t>High</t>
        </is>
      </c>
      <c r="BG15" s="134" t="inlineStr"/>
      <c r="BH15" s="134" t="inlineStr"/>
      <c r="BI15" s="135" t="n"/>
      <c r="BJ15" s="136" t="n"/>
      <c r="BK15" s="136" t="n"/>
      <c r="BL15" s="136" t="n"/>
      <c r="BM15" s="136" t="n"/>
      <c r="BN15" s="137" t="n"/>
      <c r="BO15" s="120" t="n"/>
      <c r="BP15" s="120" t="n"/>
      <c r="BQ15" s="120" t="n"/>
      <c r="BR15" s="120" t="n"/>
      <c r="BS15" s="120" t="n"/>
      <c r="BT15" s="120" t="n"/>
      <c r="BU15" s="120" t="n"/>
      <c r="BV15" s="120" t="n">
        <v>4</v>
      </c>
    </row>
    <row r="16" ht="340" customHeight="1">
      <c r="A16" s="109" t="inlineStr">
        <is>
          <t>IRIS1827</t>
        </is>
      </c>
      <c r="B16" s="110" t="inlineStr">
        <is>
          <t>Susan Peter</t>
        </is>
      </c>
      <c r="C16" s="111" t="inlineStr">
        <is>
          <t>Quality Assurance</t>
        </is>
      </c>
      <c r="D16" s="111" t="inlineStr">
        <is>
          <t>Davinder Pal Singh</t>
        </is>
      </c>
      <c r="E16" s="112" t="n">
        <v>12.1</v>
      </c>
      <c r="F16" s="112" t="n">
        <v>6.8</v>
      </c>
      <c r="G16" s="111" t="inlineStr">
        <is>
          <t>B.E</t>
        </is>
      </c>
      <c r="H16" s="113" t="inlineStr">
        <is>
          <t>Senior QA - Engineer</t>
        </is>
      </c>
      <c r="I16" s="114" t="inlineStr">
        <is>
          <t>QA Specialist – POD Lead</t>
        </is>
      </c>
      <c r="J16" s="115" t="inlineStr">
        <is>
          <t>Quality Assurance</t>
        </is>
      </c>
      <c r="K16" s="115" t="inlineStr">
        <is>
          <t>Functional &amp; Domain Testing</t>
        </is>
      </c>
      <c r="L16" s="114" t="inlineStr">
        <is>
          <t>L4 – Senior</t>
        </is>
      </c>
      <c r="M16" s="116" t="inlineStr">
        <is>
          <t>B1</t>
        </is>
      </c>
      <c r="N16" s="18" t="inlineStr">
        <is>
          <t>Specialist · POD Lead</t>
        </is>
      </c>
      <c r="O16" s="20" t="inlineStr">
        <is>
          <t>B</t>
        </is>
      </c>
      <c r="P16" s="115" t="inlineStr">
        <is>
          <t>POD Lead</t>
        </is>
      </c>
      <c r="Q16" s="117" t="inlineStr">
        <is>
          <t>▲ Up</t>
        </is>
      </c>
      <c r="R16" s="118" t="inlineStr">
        <is>
          <r>
            <rPr>
              <rFont val="Calibri"/>
              <b val="1"/>
              <sz val="10"/>
            </rPr>
            <t>WHAT THE ROLE DOES:</t>
          </r>
          <r>
            <rPr>
              <rFont val="Calibri"/>
              <sz val="10"/>
            </rPr>
            <t xml:space="preserve"> Designs and executes functional, regression and domain/AI-feature test cases; logs defects; supports sign-off. At B1: a domain / module, or a small team.
</t>
          </r>
          <r>
            <rPr>
              <rFont val="Calibri"/>
              <b val="1"/>
              <sz val="10"/>
            </rPr>
            <t>Common themes in role-holders' answers:</t>
          </r>
          <r>
            <rPr>
              <rFont val="Calibri"/>
              <sz val="10"/>
            </rPr>
            <t xml:space="preserve"> quality · testing · software
</t>
          </r>
          <r>
            <rPr>
              <rFont val="Calibri"/>
              <b val="1"/>
              <sz val="10"/>
            </rPr>
            <t>KEY RESPONSIBILITIES:</t>
          </r>
          <r>
            <rPr>
              <rFont val="Calibri"/>
              <sz val="10"/>
            </rPr>
            <t xml:space="preserve"> Designs and executes functional, regression and domain/AI-feature test cases; logs defects; supports sign-off; Domain specialist work; A domain or a small team
</t>
          </r>
          <r>
            <rPr>
              <rFont val="Calibri"/>
              <b val="1"/>
              <sz val="10"/>
            </rPr>
            <t>Common themes in role-holders' answers:</t>
          </r>
          <r>
            <rPr>
              <rFont val="Calibri"/>
              <sz val="10"/>
            </rPr>
            <t xml:space="preserve"> automation testing · review · preparation · defect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report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deliverables · testing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Software Testing · Functional testing
</t>
          </r>
          <r>
            <rPr>
              <rFont val="Calibri"/>
              <b val="1"/>
              <sz val="10"/>
            </rPr>
            <t>TOOLS &amp; SYSTEMS:</t>
          </r>
          <r>
            <rPr>
              <rFont val="Calibri"/>
              <sz val="10"/>
            </rPr>
            <t xml:space="preserve"> Notepad plus plus · Postman
</t>
          </r>
          <r>
            <rPr>
              <rFont val="Calibri"/>
              <b val="1"/>
              <sz val="10"/>
            </rPr>
            <t>MANAGER-SET KRAs:</t>
          </r>
          <r>
            <rPr>
              <rFont val="Calibri"/>
              <sz val="10"/>
            </rPr>
            <t xml:space="preserve"> Common themes in manager-set KRAs: business · portal · testing · maintained · resolution · automation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3 holders, 3 answered the survey; sub-family 26 answered; catalogue RC-142</t>
          </r>
        </is>
      </c>
      <c r="S16"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2 direct reports.
From the survey and manager mapping — successor named: yes.
</t>
          </r>
          <r>
            <rPr>
              <rFont val="Calibri"/>
              <b val="1"/>
              <sz val="10"/>
            </rPr>
            <t>If the work is missed · role-holders' themes:</t>
          </r>
          <r>
            <rPr>
              <rFont val="Calibri"/>
              <sz val="10"/>
            </rPr>
            <t xml:space="preserve"> rework · additional.
</t>
          </r>
          <r>
            <rPr>
              <rFont val="Calibri"/>
              <b val="1"/>
              <sz val="10"/>
            </rPr>
            <t>Measured on · manager-set KRA themes:</t>
          </r>
          <r>
            <rPr>
              <rFont val="Calibri"/>
              <sz val="10"/>
            </rPr>
            <t xml:space="preserve"> business · portal · testing · maintained · resolution · automation.
Manager talent mapping — Latest rating: 4 · 9-Box Grid placement: Not placed · manager.</t>
          </r>
        </is>
      </c>
      <c r="T16" s="120" t="n"/>
      <c r="U16" s="121" t="inlineStr">
        <is>
          <r>
            <rPr>
              <rFont val="Calibri"/>
              <sz val="10"/>
            </rPr>
            <t xml:space="preserve">QA Specialist – POD Lead in Quality Assurance · iFile, B1 — POD Lead.
</t>
          </r>
          <r>
            <rPr>
              <rFont val="Calibri"/>
              <b val="1"/>
              <sz val="10"/>
            </rPr>
            <t>The work:</t>
          </r>
          <r>
            <rPr>
              <rFont val="Calibri"/>
              <sz val="10"/>
            </rPr>
            <t xml:space="preserve"> Designs and executes functional, regression and domain/AI-feature test cases; logs defects; supports sign-off.
At this level the role owns a domain / module, or a small team.
</t>
          </r>
          <r>
            <rPr>
              <rFont val="Calibri"/>
              <b val="1"/>
              <sz val="10"/>
            </rPr>
            <t>Key responsibilities:</t>
          </r>
          <r>
            <rPr>
              <rFont val="Calibri"/>
              <sz val="10"/>
            </rPr>
            <t xml:space="preserve"> Designs and executes functional, regression and domain/AI-feature test cases; logs defects; supports sign-off; Domain specialist work; A domain or a small team.
</t>
          </r>
          <r>
            <rPr>
              <rFont val="Calibri"/>
              <b val="1"/>
              <sz val="10"/>
            </rPr>
            <t>Holders describe it with:</t>
          </r>
          <r>
            <rPr>
              <rFont val="Calibri"/>
              <sz val="10"/>
            </rPr>
            <t xml:space="preserve"> automation testing · review · preparation · defect.
Leads 2 direct reports.</t>
          </r>
        </is>
      </c>
      <c r="V16" s="122" t="inlineStr">
        <is>
          <r>
            <rPr>
              <rFont val="Calibri"/>
              <b val="1"/>
              <sz val="10"/>
            </rPr>
            <t>Hire as:</t>
          </r>
          <r>
            <rPr>
              <rFont val="Calibri"/>
              <sz val="10"/>
            </rPr>
            <t xml:space="preserve"> Senior QA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B.Sc
</t>
          </r>
          <r>
            <rPr>
              <rFont val="Calibri"/>
              <b val="1"/>
              <sz val="10"/>
            </rPr>
            <t>Equivalent titles at peers:</t>
          </r>
          <r>
            <rPr>
              <rFont val="Calibri"/>
              <sz val="10"/>
            </rPr>
            <t xml:space="preserve"> Workiva – SE / Senior SE · Broadridge India – Senior SE · Nasdaq / AxiomSL – Senior SE · IRIS Vs Market Benchmark — ISTQB certification pathway – Advanced · Test Analyst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6"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Software Testing · Functional testing
</t>
          </r>
          <r>
            <rPr>
              <rFont val="Calibri"/>
              <b val="1"/>
              <sz val="10"/>
            </rPr>
            <t>TOOLS:</t>
          </r>
          <r>
            <rPr>
              <rFont val="Calibri"/>
              <sz val="10"/>
            </rPr>
            <t xml:space="preserve"> Notepad plus plus · Postman
★ = must-have for the family. Scale: 1 Awareness · 2 Working · 3 Practitioner · 4 Advanced · 5 Expert.</t>
          </r>
        </is>
      </c>
      <c r="X16"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6" s="123" t="inlineStr">
        <is>
          <t>iFile · Quality Assurance · Band B · Expert / POD Lead</t>
        </is>
      </c>
      <c r="Z16" s="124" t="n">
        <v>3</v>
      </c>
      <c r="AA16" s="125">
        <f>IFERROR(INDEX(WM_C,MATCH($Y16,WM_KEY,0)),"")</f>
        <v>0.56</v>
      </c>
      <c r="AB16" s="126">
        <f>IF(Z16="","",Z16*AA16)</f>
        <v>1.68</v>
      </c>
      <c r="AC16" s="124" t="n">
        <v>3.5</v>
      </c>
      <c r="AD16" s="125">
        <f>IFERROR(INDEX(WM_AU,MATCH($Y16,WM_KEY,0)),"")</f>
        <v>0.17</v>
      </c>
      <c r="AE16" s="126">
        <f>IF(AC16="","",AC16*AD16)</f>
        <v>0.595</v>
      </c>
      <c r="AF16" s="124" t="n">
        <v>4</v>
      </c>
      <c r="AG16" s="125">
        <f>IFERROR(INDEX(WM_AC,MATCH($Y16,WM_KEY,0)),"")</f>
        <v>0.05</v>
      </c>
      <c r="AH16" s="126">
        <f>IF(AF16="","",AF16*AG16)</f>
        <v>0.2</v>
      </c>
      <c r="AI16" s="124" t="n">
        <v>4</v>
      </c>
      <c r="AJ16" s="125">
        <f>IFERROR(INDEX(WM_L,MATCH($Y16,WM_KEY,0)),"")</f>
        <v>0.05</v>
      </c>
      <c r="AK16" s="126">
        <f>IF(AI16="","",AI16*AJ16)</f>
        <v>0.2</v>
      </c>
      <c r="AL16" s="124" t="n">
        <v>7</v>
      </c>
      <c r="AM16" s="125">
        <f>IFERROR(INDEX(WM_E,MATCH($Y16,WM_KEY,0)),"")</f>
        <v>0.1</v>
      </c>
      <c r="AN16" s="126">
        <f>IF(AL16="","",AL16*AM16)</f>
        <v>0.7</v>
      </c>
      <c r="AO16" s="127" t="n">
        <v>4</v>
      </c>
      <c r="AP16" s="125">
        <f>IFERROR(INDEX(WM_BI,MATCH($Y16,WM_KEY,0)),"")</f>
        <v>0.07</v>
      </c>
      <c r="AQ16" s="126">
        <f>IF(AO16="","",AO16*AP16)</f>
        <v>0.28</v>
      </c>
      <c r="AR16" s="126">
        <f>IF(COUNT(AB16,AE16,AH16,AK16,AN16,AQ16)&lt;6,"",SUM(AB16,AE16,AH16,AK16,AN16,AQ16))</f>
        <v>3.655</v>
      </c>
      <c r="AS16" s="128" t="str">
        <f>IF(AR16="","",INDEX({"A1","A2","A3","B1","B2","B3","C1","C2","D1","D2","E1","E2"},MAX(1,MIN(12,ROUND(AR16,0)))))</f>
        <v>B1</v>
      </c>
      <c r="AT16"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6" s="130" t="inlineStr">
        <is>
          <r>
            <rPr>
              <rFont val="Calibri"/>
              <b val="1"/>
              <sz val="10"/>
            </rPr>
            <t>At build:</t>
          </r>
          <r>
            <rPr>
              <rFont val="Calibri"/>
              <sz val="10"/>
            </rPr>
            <t xml:space="preserve"> Complexity 1.68 + Autonomy 0.60 + Accountability 0.20 + Leadership 0.20 + Experience 0.70 + Business impact 0.28
= 3.66 points → nearest level 4 = B1
</t>
          </r>
          <r>
            <rPr>
              <rFont val="Calibri"/>
              <b val="1"/>
              <sz val="10"/>
            </rPr>
            <t>Final level:</t>
          </r>
          <r>
            <rPr>
              <rFont val="Calibri"/>
              <sz val="10"/>
            </rPr>
            <t xml:space="preserve"> B1 · same as the score</t>
          </r>
        </is>
      </c>
      <c r="AV16" s="130" t="inlineStr">
        <is>
          <r>
            <rPr>
              <rFont val="Calibri"/>
              <b val="1"/>
              <sz val="10"/>
            </rPr>
            <t>No rule applied:</t>
          </r>
          <r>
            <rPr>
              <rFont val="Calibri"/>
              <sz val="10"/>
            </rPr>
            <t xml:space="preserve"> the score decides.</t>
          </r>
        </is>
      </c>
      <c r="AW16"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Reviews test case docs, UAT preparation, production configuration, automation, demos and client queries across environments → matches the start
</t>
          </r>
          <r>
            <rPr>
              <rFont val="Calibri"/>
              <b val="1"/>
              <sz val="10"/>
            </rPr>
            <t>KRA:</t>
          </r>
          <r>
            <rPr>
              <rFont val="Calibri"/>
              <sz val="10"/>
            </rPr>
            <t xml:space="preserve"> “1. Complete Playwright with TypeScript training and demonstrate proficiency by developing reusable automation scripts. 2. Maintain test…”
</t>
          </r>
          <r>
            <rPr>
              <rFont val="Calibri"/>
              <b val="1"/>
              <sz val="10"/>
            </rPr>
            <t>Market:</t>
          </r>
          <r>
            <rPr>
              <rFont val="Calibri"/>
              <sz val="10"/>
            </rPr>
            <t xml:space="preserve"> A3 = Varied and non-standard work; handles exceptions</t>
          </r>
        </is>
      </c>
      <c r="AX16" s="132"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Handles team task assignment; decides task ownership, readiness and demo effort estimates → moved up 0.5
</t>
          </r>
          <r>
            <rPr>
              <rFont val="Calibri"/>
              <b val="1"/>
              <sz val="10"/>
            </rPr>
            <t>Market:</t>
          </r>
          <r>
            <rPr>
              <rFont val="Calibri"/>
              <sz val="10"/>
            </rPr>
            <t xml:space="preserve"> A3 = Technical / QC / client calls on own work · B1 = Technical / QC / client calls for the domain</t>
          </r>
        </is>
      </c>
      <c r="AY16" s="132" t="inlineStr">
        <is>
          <r>
            <rPr>
              <rFont val="Calibri"/>
              <sz val="10"/>
            </rPr>
            <t xml:space="preserve">Rated 4 of 12
</t>
          </r>
          <r>
            <rPr>
              <rFont val="Calibri"/>
              <b val="1"/>
              <sz val="10"/>
            </rPr>
            <t>Start:</t>
          </r>
          <r>
            <rPr>
              <rFont val="Calibri"/>
              <sz val="10"/>
            </rPr>
            <t xml:space="preserve"> 4.0 · senior practitioner title; 2 direct reports
</t>
          </r>
          <r>
            <rPr>
              <rFont val="Calibri"/>
              <b val="1"/>
              <sz val="10"/>
            </rPr>
            <t>Evidence reads like B1:</t>
          </r>
          <r>
            <rPr>
              <rFont val="Calibri"/>
              <sz val="10"/>
            </rPr>
            <t xml:space="preserve"> Test deliverables and sign-off, client query answers, demos, bugs found at UAT → matches the start
</t>
          </r>
          <r>
            <rPr>
              <rFont val="Calibri"/>
              <b val="1"/>
              <sz val="10"/>
            </rPr>
            <t>KRA:</t>
          </r>
          <r>
            <rPr>
              <rFont val="Calibri"/>
              <sz val="10"/>
            </rPr>
            <t xml:space="preserve"> “1. Complete Playwright with TypeScript training and demonstrate proficiency by developing reusable automation scripts. 2. Maintain test…”
</t>
          </r>
          <r>
            <rPr>
              <rFont val="Calibri"/>
              <b val="1"/>
              <sz val="10"/>
            </rPr>
            <t>Market:</t>
          </r>
          <r>
            <rPr>
              <rFont val="Calibri"/>
              <sz val="10"/>
            </rPr>
            <t xml:space="preserve"> B1 = A domain or a small team</t>
          </r>
        </is>
      </c>
      <c r="AZ16"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Team handling and assignment for two reports; runs KT sessions; reviews test documents → matches the start
</t>
          </r>
          <r>
            <rPr>
              <rFont val="Calibri"/>
              <b val="1"/>
              <sz val="10"/>
            </rPr>
            <t>Team:</t>
          </r>
          <r>
            <rPr>
              <rFont val="Calibri"/>
              <sz val="10"/>
            </rPr>
            <t xml:space="preserve"> 2 direct reports · POD Lead
</t>
          </r>
          <r>
            <rPr>
              <rFont val="Calibri"/>
              <b val="1"/>
              <sz val="10"/>
            </rPr>
            <t>Market:</t>
          </r>
          <r>
            <rPr>
              <rFont val="Calibri"/>
              <sz val="10"/>
            </rPr>
            <t xml:space="preserve"> B1 = IC: mentors and reviews · People: hands-on team lead of 3–5</t>
          </r>
        </is>
      </c>
      <c r="BA16" s="132" t="inlineStr">
        <is>
          <r>
            <rPr>
              <rFont val="Calibri"/>
              <sz val="10"/>
            </rPr>
            <t xml:space="preserve">Rated 7 of 12
</t>
          </r>
          <r>
            <rPr>
              <rFont val="Calibri"/>
              <b val="1"/>
              <sz val="10"/>
            </rPr>
            <t>Experience:</t>
          </r>
          <r>
            <rPr>
              <rFont val="Calibri"/>
              <sz val="10"/>
            </rPr>
            <t xml:space="preserve"> 12.1 yrs total · 5.3 before IRIS + 6.8 at IRIS = 7.0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B1 roles typically have 4–8 yrs · IRIS guide 4–7</t>
          </r>
        </is>
      </c>
      <c r="BB16"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6" s="133" t="inlineStr"/>
      <c r="BD16" s="134" t="inlineStr">
        <is>
          <t>✓ HRIS: 12.1 yrs, B.E, 2 direct reports
✓ Survey: 20 of 20 questions answered
✓ KRAs: self, manager-set, quarterly
✓ Manager mapping: rating, 9-box — filled from talent-mapping files: rating · tentative Q1
✗ Job description: not on file</t>
        </is>
      </c>
      <c r="BE16"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QA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ISTQB Foundation → Advanced → Expert; SFIA testing</t>
          </r>
        </is>
      </c>
      <c r="BF16" s="134" t="inlineStr">
        <is>
          <t>High</t>
        </is>
      </c>
      <c r="BG16" s="134" t="inlineStr"/>
      <c r="BH16" s="134" t="inlineStr"/>
      <c r="BI16" s="135" t="n"/>
      <c r="BJ16" s="136" t="n"/>
      <c r="BK16" s="136" t="n"/>
      <c r="BL16" s="136" t="n"/>
      <c r="BM16" s="136" t="n"/>
      <c r="BN16" s="137" t="n"/>
      <c r="BO16" s="120" t="n"/>
      <c r="BP16" s="120" t="n"/>
      <c r="BQ16" s="120" t="n"/>
      <c r="BR16" s="120" t="n"/>
      <c r="BS16" s="120" t="n"/>
      <c r="BT16" s="120" t="n"/>
      <c r="BU16" s="120" t="n"/>
      <c r="BV16" s="120" t="n">
        <v>4</v>
      </c>
    </row>
    <row r="17" ht="340" customHeight="1">
      <c r="A17" s="109" t="inlineStr">
        <is>
          <t>IRIS2304</t>
        </is>
      </c>
      <c r="B17" s="110" t="inlineStr">
        <is>
          <t>Adnan Yakub Majgaonkar</t>
        </is>
      </c>
      <c r="C17" s="111" t="inlineStr">
        <is>
          <t>Quality Assurance</t>
        </is>
      </c>
      <c r="D17" s="111" t="inlineStr">
        <is>
          <t>Susan Peter</t>
        </is>
      </c>
      <c r="E17" s="112" t="n">
        <v>4</v>
      </c>
      <c r="F17" s="112" t="n">
        <v>2</v>
      </c>
      <c r="G17" s="111" t="inlineStr">
        <is>
          <t>B.Tech</t>
        </is>
      </c>
      <c r="H17" s="113" t="inlineStr">
        <is>
          <t>QA Engineer</t>
        </is>
      </c>
      <c r="I17" s="114" t="inlineStr">
        <is>
          <t>Senior QA Automation Engineer</t>
        </is>
      </c>
      <c r="J17" s="115" t="inlineStr">
        <is>
          <t>Quality Assurance</t>
        </is>
      </c>
      <c r="K17" s="115" t="inlineStr">
        <is>
          <t>Test Automation</t>
        </is>
      </c>
      <c r="L17" s="114" t="inlineStr">
        <is>
          <t>L3 – Professional / Associate</t>
        </is>
      </c>
      <c r="M17" s="116" t="inlineStr">
        <is>
          <t>A3</t>
        </is>
      </c>
      <c r="N17" s="138" t="inlineStr">
        <is>
          <t>Senior Associate</t>
        </is>
      </c>
      <c r="O17" s="26" t="inlineStr">
        <is>
          <t>A</t>
        </is>
      </c>
      <c r="P17" s="115" t="inlineStr">
        <is>
          <t>IC</t>
        </is>
      </c>
      <c r="Q17" s="117" t="inlineStr">
        <is>
          <t>▲ Up</t>
        </is>
      </c>
      <c r="R17" s="118" t="inlineStr">
        <is>
          <r>
            <rPr>
              <rFont val="Calibri"/>
              <b val="1"/>
              <sz val="10"/>
            </rPr>
            <t>WHAT THE ROLE DOES:</t>
          </r>
          <r>
            <rPr>
              <rFont val="Calibri"/>
              <sz val="10"/>
            </rPr>
            <t xml:space="preserve"> 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
</t>
          </r>
          <r>
            <rPr>
              <rFont val="Calibri"/>
              <b val="1"/>
              <sz val="10"/>
            </rPr>
            <t>KEY RESPONSIBILITIES:</t>
          </r>
          <r>
            <rPr>
              <rFont val="Calibri"/>
              <sz val="10"/>
            </rPr>
            <t xml:space="preserve"> 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reports · software · scripts · quality · test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test · automation · quality · accountable · defect · identification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t>
          </r>
          <r>
            <rPr>
              <rFont val="Calibri"/>
              <b val="1"/>
              <sz val="10"/>
            </rPr>
            <t>SKILLS &amp; KNOWLEDGE · role-holders:</t>
          </r>
          <r>
            <rPr>
              <rFont val="Calibri"/>
              <sz val="10"/>
            </rPr>
            <t xml:space="preserve"> Software Testing · Manual testing · Playwright
</t>
          </r>
          <r>
            <rPr>
              <rFont val="Calibri"/>
              <b val="1"/>
              <sz val="10"/>
            </rPr>
            <t>TOOLS &amp; SYSTEMS:</t>
          </r>
          <r>
            <rPr>
              <rFont val="Calibri"/>
              <sz val="10"/>
            </rPr>
            <t xml:space="preserve"> Postman
</t>
          </r>
          <r>
            <rPr>
              <rFont val="Calibri"/>
              <b val="1"/>
              <sz val="10"/>
            </rPr>
            <t>MANAGER-SET KRAs:</t>
          </r>
          <r>
            <rPr>
              <rFont val="Calibri"/>
              <sz val="10"/>
            </rPr>
            <t xml:space="preserve"> Common themes in manager-set KRAs: test coverage · business · automation · knowledge · activities · comprehensive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6 holders, 6 answered the survey; sub-family 8 answered; catalogue RC-146</t>
          </r>
        </is>
      </c>
      <c r="S17"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testing · product · defects.
</t>
          </r>
          <r>
            <rPr>
              <rFont val="Calibri"/>
              <b val="1"/>
              <sz val="10"/>
            </rPr>
            <t>Measured on · manager-set KRA themes:</t>
          </r>
          <r>
            <rPr>
              <rFont val="Calibri"/>
              <sz val="10"/>
            </rPr>
            <t xml:space="preserve"> test coverage · business · automation · knowledge · activities · comprehensive.
Manager talent mapping — Latest rating: 4 · Potential: Medium · 9-Box Grid placement: Trusted Professional.</t>
          </r>
        </is>
      </c>
      <c r="T17" s="120" t="n"/>
      <c r="U17" s="121" t="inlineStr">
        <is>
          <r>
            <rPr>
              <rFont val="Calibri"/>
              <sz val="10"/>
            </rPr>
            <t xml:space="preserve">Senior QA Automation Engineer in Quality Assurance · iFile, A3 — IC.
</t>
          </r>
          <r>
            <rPr>
              <rFont val="Calibri"/>
              <b val="1"/>
              <sz val="10"/>
            </rPr>
            <t>The work:</t>
          </r>
          <r>
            <rPr>
              <rFont val="Calibri"/>
              <sz val="10"/>
            </rPr>
            <t xml:space="preserve"> Builds and runs automated UI/API test suites integrated with CI.
At this level the role owns varied work; reviews juniors; go-to for a process.
</t>
          </r>
          <r>
            <rPr>
              <rFont val="Calibri"/>
              <b val="1"/>
              <sz val="10"/>
            </rPr>
            <t>Key responsibilities:</t>
          </r>
          <r>
            <rPr>
              <rFont val="Calibri"/>
              <sz val="10"/>
            </rPr>
            <t xml:space="preserve"> Builds and runs automated UI/API test suites integrated with CI; Varied and non-standard work; handles exceptions; A module / process, or work with client or regulatory consequences.
</t>
          </r>
          <r>
            <rPr>
              <rFont val="Calibri"/>
              <b val="1"/>
              <sz val="10"/>
            </rPr>
            <t>Holders describe it with:</t>
          </r>
          <r>
            <rPr>
              <rFont val="Calibri"/>
              <sz val="10"/>
            </rPr>
            <t xml:space="preserve"> testing · scripts · defects · testcase · automation · report.</t>
          </r>
        </is>
      </c>
      <c r="V17" s="122"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7"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Manual testing · Playwright
</t>
          </r>
          <r>
            <rPr>
              <rFont val="Calibri"/>
              <b val="1"/>
              <sz val="10"/>
            </rPr>
            <t>TOOLS:</t>
          </r>
          <r>
            <rPr>
              <rFont val="Calibri"/>
              <sz val="10"/>
            </rPr>
            <t xml:space="preserve"> Postman
★ = must-have for the family. Scale: 1 Awareness · 2 Working · 3 Practitioner · 4 Advanced · 5 Expert.</t>
          </r>
        </is>
      </c>
      <c r="X17"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7" s="123" t="inlineStr">
        <is>
          <t>iFile · Quality Assurance · Band A · Early career</t>
        </is>
      </c>
      <c r="Z17" s="124" t="n">
        <v>2</v>
      </c>
      <c r="AA17" s="125">
        <f>IFERROR(INDEX(WM_C,MATCH($Y17,WM_KEY,0)),"")</f>
        <v>0.64</v>
      </c>
      <c r="AB17" s="126">
        <f>IF(Z17="","",Z17*AA17)</f>
        <v>1.28</v>
      </c>
      <c r="AC17" s="124" t="n">
        <v>2</v>
      </c>
      <c r="AD17" s="125">
        <f>IFERROR(INDEX(WM_AU,MATCH($Y17,WM_KEY,0)),"")</f>
        <v>0.16</v>
      </c>
      <c r="AE17" s="126">
        <f>IF(AC17="","",AC17*AD17)</f>
        <v>0.32</v>
      </c>
      <c r="AF17" s="124" t="n">
        <v>2</v>
      </c>
      <c r="AG17" s="125">
        <f>IFERROR(INDEX(WM_AC,MATCH($Y17,WM_KEY,0)),"")</f>
        <v>0.04</v>
      </c>
      <c r="AH17" s="126">
        <f>IF(AF17="","",AF17*AG17)</f>
        <v>0.08</v>
      </c>
      <c r="AI17" s="124" t="n">
        <v>1</v>
      </c>
      <c r="AJ17" s="125">
        <f>IFERROR(INDEX(WM_L,MATCH($Y17,WM_KEY,0)),"")</f>
        <v>0</v>
      </c>
      <c r="AK17" s="126">
        <f>IF(AI17="","",AI17*AJ17)</f>
        <v>0</v>
      </c>
      <c r="AL17" s="124" t="n">
        <v>3.5</v>
      </c>
      <c r="AM17" s="125">
        <f>IFERROR(INDEX(WM_E,MATCH($Y17,WM_KEY,0)),"")</f>
        <v>0.1</v>
      </c>
      <c r="AN17" s="126">
        <f>IF(AL17="","",AL17*AM17)</f>
        <v>0.35</v>
      </c>
      <c r="AO17" s="127" t="n">
        <v>2</v>
      </c>
      <c r="AP17" s="125">
        <f>IFERROR(INDEX(WM_BI,MATCH($Y17,WM_KEY,0)),"")</f>
        <v>0.06</v>
      </c>
      <c r="AQ17" s="126">
        <f>IF(AO17="","",AO17*AP17)</f>
        <v>0.12</v>
      </c>
      <c r="AR17" s="126">
        <f>IF(COUNT(AB17,AE17,AH17,AK17,AN17,AQ17)&lt;6,"",SUM(AB17,AE17,AH17,AK17,AN17,AQ17))</f>
        <v>2.15</v>
      </c>
      <c r="AS17" s="128" t="str">
        <f>IF(AR17="","",INDEX({"A1","A2","A3","B1","B2","B3","C1","C2","D1","D2","E1","E2"},MAX(1,MIN(12,ROUND(AR17,0)))))</f>
        <v>A2</v>
      </c>
      <c r="AT17"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7" s="130" t="inlineStr">
        <is>
          <r>
            <rPr>
              <rFont val="Calibri"/>
              <b val="1"/>
              <sz val="10"/>
            </rPr>
            <t>At build:</t>
          </r>
          <r>
            <rPr>
              <rFont val="Calibri"/>
              <sz val="10"/>
            </rPr>
            <t xml:space="preserve"> Complexity 1.28 + Autonomy 0.32 + Accountability 0.08 + Leadership 0.00 + Experience 0.35 + Business impact 0.12
= 2.15 points → nearest level 2 = A2
</t>
          </r>
          <r>
            <rPr>
              <rFont val="Calibri"/>
              <b val="1"/>
              <sz val="10"/>
            </rPr>
            <t>Final level:</t>
          </r>
          <r>
            <rPr>
              <rFont val="Calibri"/>
              <sz val="10"/>
            </rPr>
            <t xml:space="preserve"> A3 · a rule applied: see the next column</t>
          </r>
        </is>
      </c>
      <c r="AV17" s="130" t="inlineStr">
        <is>
          <r>
            <rPr>
              <rFont val="Calibri"/>
              <sz val="10"/>
            </rPr>
            <t xml:space="preserve">• </t>
          </r>
          <r>
            <rPr>
              <rFont val="Calibri"/>
              <b val="1"/>
              <sz val="10"/>
            </rPr>
            <t>Raised to A3:</t>
          </r>
          <r>
            <rPr>
              <rFont val="Calibri"/>
              <sz val="10"/>
            </rPr>
            <t xml:space="preserve"> 4 years' experience is 2 years or more.
</t>
          </r>
          <r>
            <rPr>
              <rFont val="Calibri"/>
              <b val="1"/>
              <sz val="10"/>
            </rPr>
            <t>Final level:</t>
          </r>
          <r>
            <rPr>
              <rFont val="Calibri"/>
              <sz val="10"/>
            </rPr>
            <t xml:space="preserve"> A3.</t>
          </r>
        </is>
      </c>
      <c r="AW17"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Test case execution, regression, defect identification; KRA cites about 1,600 test cases on SBC portal → matches the start
</t>
          </r>
          <r>
            <rPr>
              <rFont val="Calibri"/>
              <b val="1"/>
              <sz val="10"/>
            </rPr>
            <t>KRA:</t>
          </r>
          <r>
            <rPr>
              <rFont val="Calibri"/>
              <sz val="10"/>
            </rPr>
            <t xml:space="preserve"> “1. Adnan has consistently demonstrated strong analytical skills and has effectively managed the testing activities for the SBC project,…”
</t>
          </r>
          <r>
            <rPr>
              <rFont val="Calibri"/>
              <b val="1"/>
              <sz val="10"/>
            </rPr>
            <t>Market:</t>
          </r>
          <r>
            <rPr>
              <rFont val="Calibri"/>
              <sz val="10"/>
            </rPr>
            <t xml:space="preserve"> A2 = Standard work of the discipline</t>
          </r>
        </is>
      </c>
      <c r="AX17"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Prioritises and executes own testing; no further calls described → matches the start
</t>
          </r>
          <r>
            <rPr>
              <rFont val="Calibri"/>
              <b val="1"/>
              <sz val="10"/>
            </rPr>
            <t>Market:</t>
          </r>
          <r>
            <rPr>
              <rFont val="Calibri"/>
              <sz val="10"/>
            </rPr>
            <t xml:space="preserve"> A2 = Chooses own approach within standards</t>
          </r>
        </is>
      </c>
      <c r="AY17"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test quality, defect identification and validation on assigned SBC portal modules → matches the start
</t>
          </r>
          <r>
            <rPr>
              <rFont val="Calibri"/>
              <b val="1"/>
              <sz val="10"/>
            </rPr>
            <t>KRA:</t>
          </r>
          <r>
            <rPr>
              <rFont val="Calibri"/>
              <sz val="10"/>
            </rPr>
            <t xml:space="preserve"> “1. Adnan has consistently demonstrated strong analytical skills and has effectively managed the testing activities for the SBC project,…”
</t>
          </r>
          <r>
            <rPr>
              <rFont val="Calibri"/>
              <b val="1"/>
              <sz val="10"/>
            </rPr>
            <t>Market:</t>
          </r>
          <r>
            <rPr>
              <rFont val="Calibri"/>
              <sz val="10"/>
            </rPr>
            <t xml:space="preserve"> A2 = Own deliverables · accuracy, TAT</t>
          </r>
        </is>
      </c>
      <c r="AZ17"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7" s="132" t="inlineStr">
        <is>
          <r>
            <rPr>
              <rFont val="Calibri"/>
              <sz val="10"/>
            </rPr>
            <t xml:space="preserve">Rated 3.5 of 12 · between A3 and B1
</t>
          </r>
          <r>
            <rPr>
              <rFont val="Calibri"/>
              <b val="1"/>
              <sz val="10"/>
            </rPr>
            <t>Experience:</t>
          </r>
          <r>
            <rPr>
              <rFont val="Calibri"/>
              <sz val="10"/>
            </rPr>
            <t xml:space="preserve"> 4.0 yrs total · 2.0 before IRIS + 2.0 at IRIS = 3.4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7"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7" s="133" t="inlineStr"/>
      <c r="BD17" s="134" t="inlineStr">
        <is>
          <t>✓ HRIS: 4.0 yrs, B.Tech, 0 direct reports
✓ Survey: 20 of 20 questions answered
✓ KRAs: self, manager-set, quarterly
✓ Manager mapping: rating, potential, 9-box
✗ Job description: not on file</t>
        </is>
      </c>
      <c r="BE17" s="134"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17" s="134" t="inlineStr">
        <is>
          <t>Medium</t>
        </is>
      </c>
      <c r="BG17" s="134" t="inlineStr"/>
      <c r="BH17" s="134" t="inlineStr"/>
      <c r="BI17" s="135" t="n"/>
      <c r="BJ17" s="136" t="n"/>
      <c r="BK17" s="136" t="n"/>
      <c r="BL17" s="136" t="n"/>
      <c r="BM17" s="136" t="n"/>
      <c r="BN17" s="137" t="n"/>
      <c r="BO17" s="120" t="n"/>
      <c r="BP17" s="120" t="n"/>
      <c r="BQ17" s="120" t="n"/>
      <c r="BR17" s="120" t="n"/>
      <c r="BS17" s="120" t="n"/>
      <c r="BT17" s="120" t="n"/>
      <c r="BU17" s="120" t="n"/>
      <c r="BV17" s="120" t="n">
        <v>2</v>
      </c>
    </row>
    <row r="18" ht="340" customHeight="1">
      <c r="A18" s="109" t="inlineStr">
        <is>
          <t>IRIS2508</t>
        </is>
      </c>
      <c r="B18" s="110" t="inlineStr">
        <is>
          <t>Ayush Saurkar</t>
        </is>
      </c>
      <c r="C18" s="111" t="inlineStr">
        <is>
          <t>Quality Assurance</t>
        </is>
      </c>
      <c r="D18" s="111" t="inlineStr">
        <is>
          <t>Anup Salve</t>
        </is>
      </c>
      <c r="E18" s="112" t="n">
        <v>2.7</v>
      </c>
      <c r="F18" s="112" t="n">
        <v>0.5</v>
      </c>
      <c r="G18" s="111" t="inlineStr">
        <is>
          <t>B.Tech</t>
        </is>
      </c>
      <c r="H18" s="113" t="inlineStr">
        <is>
          <t>QA Engineer</t>
        </is>
      </c>
      <c r="I18" s="114" t="inlineStr">
        <is>
          <t>Senior QA Engineer</t>
        </is>
      </c>
      <c r="J18" s="115" t="inlineStr">
        <is>
          <t>Quality Assurance</t>
        </is>
      </c>
      <c r="K18" s="115" t="inlineStr">
        <is>
          <t>Functional &amp; Domain Testing</t>
        </is>
      </c>
      <c r="L18" s="114" t="inlineStr">
        <is>
          <t>L3 – Professional / Associate</t>
        </is>
      </c>
      <c r="M18" s="116" t="inlineStr">
        <is>
          <t>A3</t>
        </is>
      </c>
      <c r="N18" s="138" t="inlineStr">
        <is>
          <t>Senior Associate</t>
        </is>
      </c>
      <c r="O18" s="26" t="inlineStr">
        <is>
          <t>A</t>
        </is>
      </c>
      <c r="P18" s="115" t="inlineStr">
        <is>
          <t>IC</t>
        </is>
      </c>
      <c r="Q18" s="117" t="inlineStr">
        <is>
          <t>▲ Up</t>
        </is>
      </c>
      <c r="R18" s="118"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1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2 · Potential: Medium · 9-Box Grid placement: Emerging Talent.</t>
          </r>
        </is>
      </c>
      <c r="T18" s="120" t="n"/>
      <c r="U18" s="121" t="inlineStr">
        <is>
          <r>
            <rPr>
              <rFont val="Calibri"/>
              <sz val="10"/>
            </rPr>
            <t xml:space="preserve">Senior QA Engineer in Quality Assurance · iFile,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18" s="122"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8"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18"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8" s="123" t="inlineStr">
        <is>
          <t>iFile · Quality Assurance · Band A · Early career</t>
        </is>
      </c>
      <c r="Z18" s="124" t="n">
        <v>2</v>
      </c>
      <c r="AA18" s="125">
        <f>IFERROR(INDEX(WM_C,MATCH($Y18,WM_KEY,0)),"")</f>
        <v>0.64</v>
      </c>
      <c r="AB18" s="126">
        <f>IF(Z18="","",Z18*AA18)</f>
        <v>1.28</v>
      </c>
      <c r="AC18" s="124" t="n">
        <v>2</v>
      </c>
      <c r="AD18" s="125">
        <f>IFERROR(INDEX(WM_AU,MATCH($Y18,WM_KEY,0)),"")</f>
        <v>0.16</v>
      </c>
      <c r="AE18" s="126">
        <f>IF(AC18="","",AC18*AD18)</f>
        <v>0.32</v>
      </c>
      <c r="AF18" s="124" t="n">
        <v>2</v>
      </c>
      <c r="AG18" s="125">
        <f>IFERROR(INDEX(WM_AC,MATCH($Y18,WM_KEY,0)),"")</f>
        <v>0.04</v>
      </c>
      <c r="AH18" s="126">
        <f>IF(AF18="","",AF18*AG18)</f>
        <v>0.08</v>
      </c>
      <c r="AI18" s="124" t="n">
        <v>1</v>
      </c>
      <c r="AJ18" s="125">
        <f>IFERROR(INDEX(WM_L,MATCH($Y18,WM_KEY,0)),"")</f>
        <v>0</v>
      </c>
      <c r="AK18" s="126">
        <f>IF(AI18="","",AI18*AJ18)</f>
        <v>0</v>
      </c>
      <c r="AL18" s="124" t="n">
        <v>3</v>
      </c>
      <c r="AM18" s="125">
        <f>IFERROR(INDEX(WM_E,MATCH($Y18,WM_KEY,0)),"")</f>
        <v>0.1</v>
      </c>
      <c r="AN18" s="126">
        <f>IF(AL18="","",AL18*AM18)</f>
        <v>0.3</v>
      </c>
      <c r="AO18" s="127" t="n">
        <v>2</v>
      </c>
      <c r="AP18" s="125">
        <f>IFERROR(INDEX(WM_BI,MATCH($Y18,WM_KEY,0)),"")</f>
        <v>0.06</v>
      </c>
      <c r="AQ18" s="126">
        <f>IF(AO18="","",AO18*AP18)</f>
        <v>0.12</v>
      </c>
      <c r="AR18" s="126">
        <f>IF(COUNT(AB18,AE18,AH18,AK18,AN18,AQ18)&lt;6,"",SUM(AB18,AE18,AH18,AK18,AN18,AQ18))</f>
        <v>2.1</v>
      </c>
      <c r="AS18" s="128" t="str">
        <f>IF(AR18="","",INDEX({"A1","A2","A3","B1","B2","B3","C1","C2","D1","D2","E1","E2"},MAX(1,MIN(12,ROUND(AR18,0)))))</f>
        <v>A2</v>
      </c>
      <c r="AT18"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8" s="130" t="inlineStr">
        <is>
          <r>
            <rPr>
              <rFont val="Calibri"/>
              <b val="1"/>
              <sz val="10"/>
            </rPr>
            <t>At build:</t>
          </r>
          <r>
            <rPr>
              <rFont val="Calibri"/>
              <sz val="10"/>
            </rPr>
            <t xml:space="preserve"> Complexity 1.28 + Autonomy 0.32 + Accountability 0.08 + Leadership 0.00 + Experience 0.30 + Business impact 0.12
= 2.10 points → nearest level 2 = A2
</t>
          </r>
          <r>
            <rPr>
              <rFont val="Calibri"/>
              <b val="1"/>
              <sz val="10"/>
            </rPr>
            <t>Final level:</t>
          </r>
          <r>
            <rPr>
              <rFont val="Calibri"/>
              <sz val="10"/>
            </rPr>
            <t xml:space="preserve"> A3 · a rule applied: see the next column</t>
          </r>
        </is>
      </c>
      <c r="AV18" s="130" t="inlineStr">
        <is>
          <r>
            <rPr>
              <rFont val="Calibri"/>
              <sz val="10"/>
            </rPr>
            <t xml:space="preserve">• </t>
          </r>
          <r>
            <rPr>
              <rFont val="Calibri"/>
              <b val="1"/>
              <sz val="10"/>
            </rPr>
            <t>Raised to A3:</t>
          </r>
          <r>
            <rPr>
              <rFont val="Calibri"/>
              <sz val="10"/>
            </rPr>
            <t xml:space="preserve"> 2.7 years' experience is 2 years or more.
</t>
          </r>
          <r>
            <rPr>
              <rFont val="Calibri"/>
              <b val="1"/>
              <sz val="10"/>
            </rPr>
            <t>Final level:</t>
          </r>
          <r>
            <rPr>
              <rFont val="Calibri"/>
              <sz val="10"/>
            </rPr>
            <t xml:space="preserve"> A3.</t>
          </r>
        </is>
      </c>
      <c r="AW18"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Test case preparation, testing and retesting; smoke testing tracked in QuickScrum and Jira → matches the start
</t>
          </r>
          <r>
            <rPr>
              <rFont val="Calibri"/>
              <b val="1"/>
              <sz val="10"/>
            </rPr>
            <t>KRA:</t>
          </r>
          <r>
            <rPr>
              <rFont val="Calibri"/>
              <sz val="10"/>
            </rPr>
            <t xml:space="preserve"> “1. Achieve &gt;=95% test case execution coverage for each assigned release 2. Keep defect detection effectiveness &gt;=90% (defects caught…”
</t>
          </r>
          <r>
            <rPr>
              <rFont val="Calibri"/>
              <b val="1"/>
              <sz val="10"/>
            </rPr>
            <t>Market:</t>
          </r>
          <r>
            <rPr>
              <rFont val="Calibri"/>
              <sz val="10"/>
            </rPr>
            <t xml:space="preserve"> A2 = Standard work of the discipline</t>
          </r>
        </is>
      </c>
      <c r="AX1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decides to investigate an issue → matches the start
</t>
          </r>
          <r>
            <rPr>
              <rFont val="Calibri"/>
              <b val="1"/>
              <sz val="10"/>
            </rPr>
            <t>Market:</t>
          </r>
          <r>
            <rPr>
              <rFont val="Calibri"/>
              <sz val="10"/>
            </rPr>
            <t xml:space="preserve"> A2 = Chooses own approach within standards</t>
          </r>
        </is>
      </c>
      <c r="AY1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test case preparation and testing → matches the start
</t>
          </r>
          <r>
            <rPr>
              <rFont val="Calibri"/>
              <b val="1"/>
              <sz val="10"/>
            </rPr>
            <t>KRA:</t>
          </r>
          <r>
            <rPr>
              <rFont val="Calibri"/>
              <sz val="10"/>
            </rPr>
            <t xml:space="preserve"> “1. Achieve &gt;=95% test case execution coverage for each assigned release 2. Keep defect detection effectiveness &gt;=90% (defects caught…”
</t>
          </r>
          <r>
            <rPr>
              <rFont val="Calibri"/>
              <b val="1"/>
              <sz val="10"/>
            </rPr>
            <t>Market:</t>
          </r>
          <r>
            <rPr>
              <rFont val="Calibri"/>
              <sz val="10"/>
            </rPr>
            <t xml:space="preserve"> A2 = Own deliverables · accuracy, TAT</t>
          </r>
        </is>
      </c>
      <c r="AZ18"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8" s="132" t="inlineStr">
        <is>
          <r>
            <rPr>
              <rFont val="Calibri"/>
              <sz val="10"/>
            </rPr>
            <t xml:space="preserve">Rated 3 of 12
</t>
          </r>
          <r>
            <rPr>
              <rFont val="Calibri"/>
              <b val="1"/>
              <sz val="10"/>
            </rPr>
            <t>Experience:</t>
          </r>
          <r>
            <rPr>
              <rFont val="Calibri"/>
              <sz val="10"/>
            </rPr>
            <t xml:space="preserve"> 2.7 yrs total · 2.2 before IRIS + 0.5 at IRIS = 2.9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8"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8" s="133" t="inlineStr"/>
      <c r="BD18" s="134" t="inlineStr">
        <is>
          <t>✓ HRIS: 2.7 yrs, B.Tech, 0 direct reports
✓ Survey: 19 of 20 questions answered
✓ KRAs: self, manager-set, quarterly
✓ Manager mapping: rating, potential, 9-box
✗ Job description: not on file</t>
        </is>
      </c>
      <c r="BE18" s="134"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18" s="134" t="inlineStr">
        <is>
          <t>Medium</t>
        </is>
      </c>
      <c r="BG18" s="134" t="inlineStr"/>
      <c r="BH18" s="134" t="inlineStr"/>
      <c r="BI18" s="135" t="n"/>
      <c r="BJ18" s="136" t="n"/>
      <c r="BK18" s="136" t="n"/>
      <c r="BL18" s="136" t="n"/>
      <c r="BM18" s="136" t="n"/>
      <c r="BN18" s="137" t="n"/>
      <c r="BO18" s="120" t="n"/>
      <c r="BP18" s="120" t="n"/>
      <c r="BQ18" s="120" t="n"/>
      <c r="BR18" s="120" t="n"/>
      <c r="BS18" s="120" t="n"/>
      <c r="BT18" s="120" t="n"/>
      <c r="BU18" s="120" t="n"/>
      <c r="BV18" s="120" t="n">
        <v>2</v>
      </c>
    </row>
    <row r="19" ht="340" customHeight="1">
      <c r="A19" s="109" t="inlineStr">
        <is>
          <t>IRIS1984</t>
        </is>
      </c>
      <c r="B19" s="110" t="inlineStr">
        <is>
          <t>Bhagyshree Khedkar</t>
        </is>
      </c>
      <c r="C19" s="111" t="inlineStr">
        <is>
          <t>Quality Assurance</t>
        </is>
      </c>
      <c r="D19" s="111" t="inlineStr">
        <is>
          <t>Davinder Pal Singh</t>
        </is>
      </c>
      <c r="E19" s="112" t="n">
        <v>7.1</v>
      </c>
      <c r="F19" s="112" t="n">
        <v>4.7</v>
      </c>
      <c r="G19" s="111" t="inlineStr">
        <is>
          <t>B.E</t>
        </is>
      </c>
      <c r="H19" s="113" t="inlineStr">
        <is>
          <t>QA Engineer</t>
        </is>
      </c>
      <c r="I19" s="114" t="inlineStr">
        <is>
          <t>Senior QA Engineer</t>
        </is>
      </c>
      <c r="J19" s="115" t="inlineStr">
        <is>
          <t>Quality Assurance</t>
        </is>
      </c>
      <c r="K19" s="115" t="inlineStr">
        <is>
          <t>Functional &amp; Domain Testing</t>
        </is>
      </c>
      <c r="L19" s="114" t="inlineStr">
        <is>
          <t>L3 – Professional / Associate</t>
        </is>
      </c>
      <c r="M19" s="116" t="inlineStr">
        <is>
          <t>A3</t>
        </is>
      </c>
      <c r="N19" s="138" t="inlineStr">
        <is>
          <t>Senior Associate</t>
        </is>
      </c>
      <c r="O19" s="26" t="inlineStr">
        <is>
          <t>A</t>
        </is>
      </c>
      <c r="P19" s="115" t="inlineStr">
        <is>
          <t>IC</t>
        </is>
      </c>
      <c r="Q19" s="117" t="inlineStr">
        <is>
          <t>▲ Up</t>
        </is>
      </c>
      <c r="R19" s="118"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1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5 · Potential: Medium · 9-Box Grid placement: High Impact / Growth Talent.</t>
          </r>
        </is>
      </c>
      <c r="T19" s="120" t="n"/>
      <c r="U19" s="121" t="inlineStr">
        <is>
          <r>
            <rPr>
              <rFont val="Calibri"/>
              <sz val="10"/>
            </rPr>
            <t xml:space="preserve">Senior QA Engineer in Quality Assurance · iFile,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19" s="122"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9"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19"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9" s="123" t="inlineStr">
        <is>
          <t>iFile · Quality Assurance · Band A · Early career</t>
        </is>
      </c>
      <c r="Z19" s="124" t="n">
        <v>2.5</v>
      </c>
      <c r="AA19" s="125">
        <f>IFERROR(INDEX(WM_C,MATCH($Y19,WM_KEY,0)),"")</f>
        <v>0.64</v>
      </c>
      <c r="AB19" s="126">
        <f>IF(Z19="","",Z19*AA19)</f>
        <v>1.6</v>
      </c>
      <c r="AC19" s="124" t="n">
        <v>2</v>
      </c>
      <c r="AD19" s="125">
        <f>IFERROR(INDEX(WM_AU,MATCH($Y19,WM_KEY,0)),"")</f>
        <v>0.16</v>
      </c>
      <c r="AE19" s="126">
        <f>IF(AC19="","",AC19*AD19)</f>
        <v>0.32</v>
      </c>
      <c r="AF19" s="124" t="n">
        <v>2.5</v>
      </c>
      <c r="AG19" s="125">
        <f>IFERROR(INDEX(WM_AC,MATCH($Y19,WM_KEY,0)),"")</f>
        <v>0.04</v>
      </c>
      <c r="AH19" s="126">
        <f>IF(AF19="","",AF19*AG19)</f>
        <v>0.1</v>
      </c>
      <c r="AI19" s="124" t="n">
        <v>1</v>
      </c>
      <c r="AJ19" s="125">
        <f>IFERROR(INDEX(WM_L,MATCH($Y19,WM_KEY,0)),"")</f>
        <v>0</v>
      </c>
      <c r="AK19" s="126">
        <f>IF(AI19="","",AI19*AJ19)</f>
        <v>0</v>
      </c>
      <c r="AL19" s="124" t="n">
        <v>5</v>
      </c>
      <c r="AM19" s="125">
        <f>IFERROR(INDEX(WM_E,MATCH($Y19,WM_KEY,0)),"")</f>
        <v>0.1</v>
      </c>
      <c r="AN19" s="126">
        <f>IF(AL19="","",AL19*AM19)</f>
        <v>0.5</v>
      </c>
      <c r="AO19" s="127" t="n">
        <v>2.5</v>
      </c>
      <c r="AP19" s="125">
        <f>IFERROR(INDEX(WM_BI,MATCH($Y19,WM_KEY,0)),"")</f>
        <v>0.06</v>
      </c>
      <c r="AQ19" s="126">
        <f>IF(AO19="","",AO19*AP19)</f>
        <v>0.15</v>
      </c>
      <c r="AR19" s="126">
        <f>IF(COUNT(AB19,AE19,AH19,AK19,AN19,AQ19)&lt;6,"",SUM(AB19,AE19,AH19,AK19,AN19,AQ19))</f>
        <v>2.67</v>
      </c>
      <c r="AS19" s="128" t="str">
        <f>IF(AR19="","",INDEX({"A1","A2","A3","B1","B2","B3","C1","C2","D1","D2","E1","E2"},MAX(1,MIN(12,ROUND(AR19,0)))))</f>
        <v>A3</v>
      </c>
      <c r="AT19"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9" s="130" t="inlineStr">
        <is>
          <r>
            <rPr>
              <rFont val="Calibri"/>
              <b val="1"/>
              <sz val="10"/>
            </rPr>
            <t>At build:</t>
          </r>
          <r>
            <rPr>
              <rFont val="Calibri"/>
              <sz val="10"/>
            </rPr>
            <t xml:space="preserve"> Complexity 1.60 + Autonomy 0.32 + Accountability 0.10 + Leadership 0.00 + Experience 0.50 + Business impact 0.15
= 2.67 points → nearest level 3 = A3
</t>
          </r>
          <r>
            <rPr>
              <rFont val="Calibri"/>
              <b val="1"/>
              <sz val="10"/>
            </rPr>
            <t>Final level:</t>
          </r>
          <r>
            <rPr>
              <rFont val="Calibri"/>
              <sz val="10"/>
            </rPr>
            <t xml:space="preserve"> A3 · same as the score</t>
          </r>
        </is>
      </c>
      <c r="AV19" s="130" t="inlineStr">
        <is>
          <r>
            <rPr>
              <rFont val="Calibri"/>
              <b val="1"/>
              <sz val="10"/>
            </rPr>
            <t>No rule applied:</t>
          </r>
          <r>
            <rPr>
              <rFont val="Calibri"/>
              <sz val="10"/>
            </rPr>
            <t xml:space="preserve"> the score decides.</t>
          </r>
        </is>
      </c>
      <c r="AW19"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Functional and regression testing plus Kuwait client calls, CIP Portal client demos, go-live support · KRA → moved up 0.5
</t>
          </r>
          <r>
            <rPr>
              <rFont val="Calibri"/>
              <b val="1"/>
              <sz val="10"/>
            </rPr>
            <t>KRA:</t>
          </r>
          <r>
            <rPr>
              <rFont val="Calibri"/>
              <sz val="10"/>
            </rPr>
            <t xml:space="preserve"> “1. Successfully managed the CMA Kuwait project as the sole QA resource, ensuring timely testing and delivery throughout the project…”
</t>
          </r>
          <r>
            <rPr>
              <rFont val="Calibri"/>
              <b val="1"/>
              <sz val="10"/>
            </rPr>
            <t>Market:</t>
          </r>
          <r>
            <rPr>
              <rFont val="Calibri"/>
              <sz val="10"/>
            </rPr>
            <t xml:space="preserve"> A2 = Standard work of the discipline · A3 = Varied and non-standard work; handles exceptions</t>
          </r>
        </is>
      </c>
      <c r="AX1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prioritises own testing → matches the start
</t>
          </r>
          <r>
            <rPr>
              <rFont val="Calibri"/>
              <b val="1"/>
              <sz val="10"/>
            </rPr>
            <t>Market:</t>
          </r>
          <r>
            <rPr>
              <rFont val="Calibri"/>
              <sz val="10"/>
            </rPr>
            <t xml:space="preserve"> A2 = Chooses own approach within standards</t>
          </r>
        </is>
      </c>
      <c r="AY19"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Testing quality with direct client contact: client calls, demonstrations and go-live support → moved up 0.5
</t>
          </r>
          <r>
            <rPr>
              <rFont val="Calibri"/>
              <b val="1"/>
              <sz val="10"/>
            </rPr>
            <t>KRA:</t>
          </r>
          <r>
            <rPr>
              <rFont val="Calibri"/>
              <sz val="10"/>
            </rPr>
            <t xml:space="preserve"> “1. Successfully managed the CMA Kuwait project as the sole QA resource, ensuring timely testing and delivery throughout the project…”
</t>
          </r>
          <r>
            <rPr>
              <rFont val="Calibri"/>
              <b val="1"/>
              <sz val="10"/>
            </rPr>
            <t>Market:</t>
          </r>
          <r>
            <rPr>
              <rFont val="Calibri"/>
              <sz val="10"/>
            </rPr>
            <t xml:space="preserve"> A2 = Own deliverables · accuracy, TAT · A3 = A module / process, or work with client or regulatory consequences</t>
          </r>
        </is>
      </c>
      <c r="AZ19"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9" s="132" t="inlineStr">
        <is>
          <r>
            <rPr>
              <rFont val="Calibri"/>
              <sz val="10"/>
            </rPr>
            <t xml:space="preserve">Rated 5 of 12
</t>
          </r>
          <r>
            <rPr>
              <rFont val="Calibri"/>
              <b val="1"/>
              <sz val="10"/>
            </rPr>
            <t>Experience:</t>
          </r>
          <r>
            <rPr>
              <rFont val="Calibri"/>
              <sz val="10"/>
            </rPr>
            <t xml:space="preserve"> 7.1 yrs total · 2.4 before IRIS + 4.7 at IRIS = 4.8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9"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9" s="133" t="inlineStr"/>
      <c r="BD19" s="134" t="inlineStr">
        <is>
          <t>✓ HRIS: 7.1 yrs, B.E, 0 direct reports
✓ Survey: 20 of 20 questions answered
✓ KRAs: self, manager-set, quarterly
✓ Manager mapping: rating, potential, 9-box
✗ Job description: not on file</t>
        </is>
      </c>
      <c r="BE19" s="134"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19" s="134" t="inlineStr">
        <is>
          <t>Medium</t>
        </is>
      </c>
      <c r="BG19" s="134" t="inlineStr">
        <is>
          <t>• 7.1 yrs of experience in a role that reads as Band A work — a career-path question for the manager: can the role be widened · Specialist, B1 or is it correctly sized?</t>
        </is>
      </c>
      <c r="BH19" s="134" t="inlineStr"/>
      <c r="BI19" s="135" t="n"/>
      <c r="BJ19" s="136" t="n"/>
      <c r="BK19" s="136" t="n"/>
      <c r="BL19" s="136" t="n"/>
      <c r="BM19" s="136" t="n"/>
      <c r="BN19" s="137" t="n"/>
      <c r="BO19" s="120" t="n"/>
      <c r="BP19" s="120" t="n"/>
      <c r="BQ19" s="120" t="n"/>
      <c r="BR19" s="120" t="n"/>
      <c r="BS19" s="120" t="n"/>
      <c r="BT19" s="120" t="n"/>
      <c r="BU19" s="120" t="n"/>
      <c r="BV19" s="120" t="n">
        <v>2.5</v>
      </c>
    </row>
    <row r="20" ht="340" customHeight="1">
      <c r="A20" s="109" t="inlineStr">
        <is>
          <t>IRIS2075</t>
        </is>
      </c>
      <c r="B20" s="110" t="inlineStr">
        <is>
          <t>Deepika Bartwal</t>
        </is>
      </c>
      <c r="C20" s="111" t="inlineStr">
        <is>
          <t>Quality Assurance</t>
        </is>
      </c>
      <c r="D20" s="111" t="inlineStr">
        <is>
          <t>Pallavi Suryavanshi</t>
        </is>
      </c>
      <c r="E20" s="112" t="n">
        <v>3.9</v>
      </c>
      <c r="F20" s="112" t="n">
        <v>3.9</v>
      </c>
      <c r="G20" s="111" t="inlineStr">
        <is>
          <t>B.Com</t>
        </is>
      </c>
      <c r="H20" s="113" t="inlineStr">
        <is>
          <t>QA Engineer</t>
        </is>
      </c>
      <c r="I20" s="114" t="inlineStr">
        <is>
          <t>Senior QA Engineer</t>
        </is>
      </c>
      <c r="J20" s="115" t="inlineStr">
        <is>
          <t>Quality Assurance</t>
        </is>
      </c>
      <c r="K20" s="115" t="inlineStr">
        <is>
          <t>Functional &amp; Domain Testing</t>
        </is>
      </c>
      <c r="L20" s="114" t="inlineStr">
        <is>
          <t>L3 – Professional / Associate</t>
        </is>
      </c>
      <c r="M20" s="116" t="inlineStr">
        <is>
          <t>A3</t>
        </is>
      </c>
      <c r="N20" s="138" t="inlineStr">
        <is>
          <t>Senior Associate</t>
        </is>
      </c>
      <c r="O20" s="26" t="inlineStr">
        <is>
          <t>A</t>
        </is>
      </c>
      <c r="P20" s="115" t="inlineStr">
        <is>
          <t>IC</t>
        </is>
      </c>
      <c r="Q20" s="117" t="inlineStr">
        <is>
          <t>▲ Up</t>
        </is>
      </c>
      <c r="R20" s="118"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2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3 · Potential: Medium · 9-Box Grid placement: Trusted Professional.</t>
          </r>
        </is>
      </c>
      <c r="T20" s="120" t="n"/>
      <c r="U20" s="121" t="inlineStr">
        <is>
          <r>
            <rPr>
              <rFont val="Calibri"/>
              <sz val="10"/>
            </rPr>
            <t xml:space="preserve">Senior QA Engineer in Quality Assurance · iFile,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20" s="122"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20"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20"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 s="123" t="inlineStr">
        <is>
          <t>iFile · Quality Assurance · Band A · Early career</t>
        </is>
      </c>
      <c r="Z20" s="124" t="n">
        <v>2</v>
      </c>
      <c r="AA20" s="125">
        <f>IFERROR(INDEX(WM_C,MATCH($Y20,WM_KEY,0)),"")</f>
        <v>0.64</v>
      </c>
      <c r="AB20" s="126">
        <f>IF(Z20="","",Z20*AA20)</f>
        <v>1.28</v>
      </c>
      <c r="AC20" s="124" t="n">
        <v>1.5</v>
      </c>
      <c r="AD20" s="125">
        <f>IFERROR(INDEX(WM_AU,MATCH($Y20,WM_KEY,0)),"")</f>
        <v>0.16</v>
      </c>
      <c r="AE20" s="126">
        <f>IF(AC20="","",AC20*AD20)</f>
        <v>0.24</v>
      </c>
      <c r="AF20" s="124" t="n">
        <v>2</v>
      </c>
      <c r="AG20" s="125">
        <f>IFERROR(INDEX(WM_AC,MATCH($Y20,WM_KEY,0)),"")</f>
        <v>0.04</v>
      </c>
      <c r="AH20" s="126">
        <f>IF(AF20="","",AF20*AG20)</f>
        <v>0.08</v>
      </c>
      <c r="AI20" s="124" t="n">
        <v>1</v>
      </c>
      <c r="AJ20" s="125">
        <f>IFERROR(INDEX(WM_L,MATCH($Y20,WM_KEY,0)),"")</f>
        <v>0</v>
      </c>
      <c r="AK20" s="126">
        <f>IF(AI20="","",AI20*AJ20)</f>
        <v>0</v>
      </c>
      <c r="AL20" s="124" t="n">
        <v>3.5</v>
      </c>
      <c r="AM20" s="125">
        <f>IFERROR(INDEX(WM_E,MATCH($Y20,WM_KEY,0)),"")</f>
        <v>0.1</v>
      </c>
      <c r="AN20" s="126">
        <f>IF(AL20="","",AL20*AM20)</f>
        <v>0.35</v>
      </c>
      <c r="AO20" s="127" t="n">
        <v>2</v>
      </c>
      <c r="AP20" s="125">
        <f>IFERROR(INDEX(WM_BI,MATCH($Y20,WM_KEY,0)),"")</f>
        <v>0.06</v>
      </c>
      <c r="AQ20" s="126">
        <f>IF(AO20="","",AO20*AP20)</f>
        <v>0.12</v>
      </c>
      <c r="AR20" s="126">
        <f>IF(COUNT(AB20,AE20,AH20,AK20,AN20,AQ20)&lt;6,"",SUM(AB20,AE20,AH20,AK20,AN20,AQ20))</f>
        <v>2.07</v>
      </c>
      <c r="AS20" s="128" t="str">
        <f>IF(AR20="","",INDEX({"A1","A2","A3","B1","B2","B3","C1","C2","D1","D2","E1","E2"},MAX(1,MIN(12,ROUND(AR20,0)))))</f>
        <v>A2</v>
      </c>
      <c r="AT20"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0" s="130" t="inlineStr">
        <is>
          <r>
            <rPr>
              <rFont val="Calibri"/>
              <b val="1"/>
              <sz val="10"/>
            </rPr>
            <t>At build:</t>
          </r>
          <r>
            <rPr>
              <rFont val="Calibri"/>
              <sz val="10"/>
            </rPr>
            <t xml:space="preserve"> Complexity 1.28 + Autonomy 0.24 + Accountability 0.08 + Leadership 0.00 + Experience 0.35 + Business impact 0.12
= 2.07 points → nearest level 2 = A2
</t>
          </r>
          <r>
            <rPr>
              <rFont val="Calibri"/>
              <b val="1"/>
              <sz val="10"/>
            </rPr>
            <t>Final level:</t>
          </r>
          <r>
            <rPr>
              <rFont val="Calibri"/>
              <sz val="10"/>
            </rPr>
            <t xml:space="preserve"> A3 · a rule applied: see the next column</t>
          </r>
        </is>
      </c>
      <c r="AV20" s="130" t="inlineStr">
        <is>
          <r>
            <rPr>
              <rFont val="Calibri"/>
              <sz val="10"/>
            </rPr>
            <t xml:space="preserve">• </t>
          </r>
          <r>
            <rPr>
              <rFont val="Calibri"/>
              <b val="1"/>
              <sz val="10"/>
            </rPr>
            <t>Raised to A3:</t>
          </r>
          <r>
            <rPr>
              <rFont val="Calibri"/>
              <sz val="10"/>
            </rPr>
            <t xml:space="preserve"> 3.9 years' experience is 2 years or more.
</t>
          </r>
          <r>
            <rPr>
              <rFont val="Calibri"/>
              <b val="1"/>
              <sz val="10"/>
            </rPr>
            <t>Final level:</t>
          </r>
          <r>
            <rPr>
              <rFont val="Calibri"/>
              <sz val="10"/>
            </rPr>
            <t xml:space="preserve"> A3.</t>
          </r>
        </is>
      </c>
      <c r="AW20"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Test case execution; installer and portal testing on QFCRA modules and RBI CIMS · KRA → matches the start
</t>
          </r>
          <r>
            <rPr>
              <rFont val="Calibri"/>
              <b val="1"/>
              <sz val="10"/>
            </rPr>
            <t>KRA:</t>
          </r>
          <r>
            <rPr>
              <rFont val="Calibri"/>
              <sz val="10"/>
            </rPr>
            <t xml:space="preserve"> “1. Successfully delivered high-quality testing across the QFCRA and RBI CIMS projects, ensuring thorough validation of multiple modules…”
</t>
          </r>
          <r>
            <rPr>
              <rFont val="Calibri"/>
              <b val="1"/>
              <sz val="10"/>
            </rPr>
            <t>Market:</t>
          </r>
          <r>
            <rPr>
              <rFont val="Calibri"/>
              <sz val="10"/>
            </rPr>
            <t xml:space="preserve"> A2 = Standard work of the discipline</t>
          </r>
        </is>
      </c>
      <c r="AX20" s="132" t="inlineStr">
        <is>
          <r>
            <rPr>
              <rFont val="Calibri"/>
              <sz val="10"/>
            </rPr>
            <t xml:space="preserve">Rated 1.5 of 12 · between A1 and A2
</t>
          </r>
          <r>
            <rPr>
              <rFont val="Calibri"/>
              <b val="1"/>
              <sz val="10"/>
            </rPr>
            <t>Start:</t>
          </r>
          <r>
            <rPr>
              <rFont val="Calibri"/>
              <sz val="10"/>
            </rPr>
            <t xml:space="preserve"> 2.0 · practitioner title
</t>
          </r>
          <r>
            <rPr>
              <rFont val="Calibri"/>
              <b val="1"/>
              <sz val="10"/>
            </rPr>
            <t>Evidence reads like A1:</t>
          </r>
          <r>
            <rPr>
              <rFont val="Calibri"/>
              <sz val="10"/>
            </rPr>
            <t xml:space="preserve"> Names only 'checking mail' as an independent decision → moved down 0.5
</t>
          </r>
          <r>
            <rPr>
              <rFont val="Calibri"/>
              <b val="1"/>
              <sz val="10"/>
            </rPr>
            <t>Market:</t>
          </r>
          <r>
            <rPr>
              <rFont val="Calibri"/>
              <sz val="10"/>
            </rPr>
            <t xml:space="preserve"> A1 = Needs approval / close guidance · A2 = Chooses own approach within standards</t>
          </r>
        </is>
      </c>
      <c r="AY20"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testing; not missing major bugs before go-live → matches the start
</t>
          </r>
          <r>
            <rPr>
              <rFont val="Calibri"/>
              <b val="1"/>
              <sz val="10"/>
            </rPr>
            <t>KRA:</t>
          </r>
          <r>
            <rPr>
              <rFont val="Calibri"/>
              <sz val="10"/>
            </rPr>
            <t xml:space="preserve"> “1. Successfully delivered high-quality testing across the QFCRA and RBI CIMS projects, ensuring thorough validation of multiple modules…”
</t>
          </r>
          <r>
            <rPr>
              <rFont val="Calibri"/>
              <b val="1"/>
              <sz val="10"/>
            </rPr>
            <t>Market:</t>
          </r>
          <r>
            <rPr>
              <rFont val="Calibri"/>
              <sz val="10"/>
            </rPr>
            <t xml:space="preserve"> A2 = Own deliverables · accuracy, TAT</t>
          </r>
        </is>
      </c>
      <c r="AZ20"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0" s="132" t="inlineStr">
        <is>
          <r>
            <rPr>
              <rFont val="Calibri"/>
              <sz val="10"/>
            </rPr>
            <t xml:space="preserve">Rated 3.5 of 12 · between A3 and B1
</t>
          </r>
          <r>
            <rPr>
              <rFont val="Calibri"/>
              <b val="1"/>
              <sz val="10"/>
            </rPr>
            <t>Experience:</t>
          </r>
          <r>
            <rPr>
              <rFont val="Calibri"/>
              <sz val="10"/>
            </rPr>
            <t xml:space="preserve"> 3.9 yrs total · 3.9 at IRIS; none recorded before IRIS = 3.4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20"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0" s="133" t="inlineStr"/>
      <c r="BD20" s="134" t="inlineStr">
        <is>
          <t>✓ HRIS: 3.9 yrs, B.Com, 0 direct reports
✓ Survey: 20 of 20 questions answered
✓ KRAs: self, manager-set, quarterly
✓ Manager mapping: rating, potential, 9-box
✗ Job description: not on file</t>
        </is>
      </c>
      <c r="BE20" s="134"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20" s="134" t="inlineStr">
        <is>
          <t>Medium</t>
        </is>
      </c>
      <c r="BG20" s="134" t="inlineStr"/>
      <c r="BH20" s="134" t="inlineStr"/>
      <c r="BI20" s="135" t="n"/>
      <c r="BJ20" s="136" t="n"/>
      <c r="BK20" s="136" t="n"/>
      <c r="BL20" s="136" t="n"/>
      <c r="BM20" s="136" t="n"/>
      <c r="BN20" s="137" t="n"/>
      <c r="BO20" s="120" t="n"/>
      <c r="BP20" s="120" t="n"/>
      <c r="BQ20" s="120" t="n"/>
      <c r="BR20" s="120" t="n"/>
      <c r="BS20" s="120" t="n"/>
      <c r="BT20" s="120" t="n"/>
      <c r="BU20" s="120" t="n"/>
      <c r="BV20" s="120" t="n">
        <v>2</v>
      </c>
    </row>
    <row r="21" ht="340" customHeight="1">
      <c r="A21" s="109" t="inlineStr">
        <is>
          <t>IRIS1975</t>
        </is>
      </c>
      <c r="B21" s="110" t="inlineStr">
        <is>
          <t>Rahul Devarkonda</t>
        </is>
      </c>
      <c r="C21" s="111" t="inlineStr">
        <is>
          <t>Quality Assurance</t>
        </is>
      </c>
      <c r="D21" s="111" t="inlineStr">
        <is>
          <t>Davinder Pal Singh</t>
        </is>
      </c>
      <c r="E21" s="112" t="n">
        <v>6.9</v>
      </c>
      <c r="F21" s="112" t="n">
        <v>4.7</v>
      </c>
      <c r="G21" s="111" t="inlineStr">
        <is>
          <t>B.SC</t>
        </is>
      </c>
      <c r="H21" s="113" t="inlineStr">
        <is>
          <t>QA Engineer</t>
        </is>
      </c>
      <c r="I21" s="114" t="inlineStr">
        <is>
          <t>Senior QA Engineer</t>
        </is>
      </c>
      <c r="J21" s="115" t="inlineStr">
        <is>
          <t>Quality Assurance</t>
        </is>
      </c>
      <c r="K21" s="115" t="inlineStr">
        <is>
          <t>Functional &amp; Domain Testing</t>
        </is>
      </c>
      <c r="L21" s="114" t="inlineStr">
        <is>
          <t>L3 – Professional / Associate</t>
        </is>
      </c>
      <c r="M21" s="116" t="inlineStr">
        <is>
          <t>A3</t>
        </is>
      </c>
      <c r="N21" s="138" t="inlineStr">
        <is>
          <t>Senior Associate</t>
        </is>
      </c>
      <c r="O21" s="26" t="inlineStr">
        <is>
          <t>A</t>
        </is>
      </c>
      <c r="P21" s="115" t="inlineStr">
        <is>
          <t>IC</t>
        </is>
      </c>
      <c r="Q21" s="117" t="inlineStr">
        <is>
          <t>▲ Up</t>
        </is>
      </c>
      <c r="R21" s="118"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21"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5 · Potential: High · 9-Box Grid placement: High Impact / Growth Talent.</t>
          </r>
        </is>
      </c>
      <c r="T21" s="120" t="n"/>
      <c r="U21" s="121" t="inlineStr">
        <is>
          <r>
            <rPr>
              <rFont val="Calibri"/>
              <sz val="10"/>
            </rPr>
            <t xml:space="preserve">Senior QA Engineer in Quality Assurance · iFile,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21" s="122"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21"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21"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 s="123" t="inlineStr">
        <is>
          <t>iFile · Quality Assurance · Band A · Early career</t>
        </is>
      </c>
      <c r="Z21" s="124" t="n">
        <v>2.5</v>
      </c>
      <c r="AA21" s="125">
        <f>IFERROR(INDEX(WM_C,MATCH($Y21,WM_KEY,0)),"")</f>
        <v>0.64</v>
      </c>
      <c r="AB21" s="126">
        <f>IF(Z21="","",Z21*AA21)</f>
        <v>1.6</v>
      </c>
      <c r="AC21" s="124" t="n">
        <v>2</v>
      </c>
      <c r="AD21" s="125">
        <f>IFERROR(INDEX(WM_AU,MATCH($Y21,WM_KEY,0)),"")</f>
        <v>0.16</v>
      </c>
      <c r="AE21" s="126">
        <f>IF(AC21="","",AC21*AD21)</f>
        <v>0.32</v>
      </c>
      <c r="AF21" s="124" t="n">
        <v>2.5</v>
      </c>
      <c r="AG21" s="125">
        <f>IFERROR(INDEX(WM_AC,MATCH($Y21,WM_KEY,0)),"")</f>
        <v>0.04</v>
      </c>
      <c r="AH21" s="126">
        <f>IF(AF21="","",AF21*AG21)</f>
        <v>0.1</v>
      </c>
      <c r="AI21" s="124" t="n">
        <v>1</v>
      </c>
      <c r="AJ21" s="125">
        <f>IFERROR(INDEX(WM_L,MATCH($Y21,WM_KEY,0)),"")</f>
        <v>0</v>
      </c>
      <c r="AK21" s="126">
        <f>IF(AI21="","",AI21*AJ21)</f>
        <v>0</v>
      </c>
      <c r="AL21" s="124" t="n">
        <v>4.5</v>
      </c>
      <c r="AM21" s="125">
        <f>IFERROR(INDEX(WM_E,MATCH($Y21,WM_KEY,0)),"")</f>
        <v>0.1</v>
      </c>
      <c r="AN21" s="126">
        <f>IF(AL21="","",AL21*AM21)</f>
        <v>0.45</v>
      </c>
      <c r="AO21" s="127" t="n">
        <v>2.5</v>
      </c>
      <c r="AP21" s="125">
        <f>IFERROR(INDEX(WM_BI,MATCH($Y21,WM_KEY,0)),"")</f>
        <v>0.06</v>
      </c>
      <c r="AQ21" s="126">
        <f>IF(AO21="","",AO21*AP21)</f>
        <v>0.15</v>
      </c>
      <c r="AR21" s="126">
        <f>IF(COUNT(AB21,AE21,AH21,AK21,AN21,AQ21)&lt;6,"",SUM(AB21,AE21,AH21,AK21,AN21,AQ21))</f>
        <v>2.62</v>
      </c>
      <c r="AS21" s="128" t="str">
        <f>IF(AR21="","",INDEX({"A1","A2","A3","B1","B2","B3","C1","C2","D1","D2","E1","E2"},MAX(1,MIN(12,ROUND(AR21,0)))))</f>
        <v>A3</v>
      </c>
      <c r="AT21"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1" s="130" t="inlineStr">
        <is>
          <r>
            <rPr>
              <rFont val="Calibri"/>
              <b val="1"/>
              <sz val="10"/>
            </rPr>
            <t>At build:</t>
          </r>
          <r>
            <rPr>
              <rFont val="Calibri"/>
              <sz val="10"/>
            </rPr>
            <t xml:space="preserve"> Complexity 1.60 + Autonomy 0.32 + Accountability 0.10 + Leadership 0.00 + Experience 0.45 + Business impact 0.15
= 2.62 points → nearest level 3 = A3
</t>
          </r>
          <r>
            <rPr>
              <rFont val="Calibri"/>
              <b val="1"/>
              <sz val="10"/>
            </rPr>
            <t>Final level:</t>
          </r>
          <r>
            <rPr>
              <rFont val="Calibri"/>
              <sz val="10"/>
            </rPr>
            <t xml:space="preserve"> A3 · same as the score</t>
          </r>
        </is>
      </c>
      <c r="AV21" s="130" t="inlineStr">
        <is>
          <r>
            <rPr>
              <rFont val="Calibri"/>
              <b val="1"/>
              <sz val="10"/>
            </rPr>
            <t>No rule applied:</t>
          </r>
          <r>
            <rPr>
              <rFont val="Calibri"/>
              <sz val="10"/>
            </rPr>
            <t xml:space="preserve"> the score decides.</t>
          </r>
        </is>
      </c>
      <c r="AW21"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Test planning, UAT, API and security/VAPT testing on SDMX Manager; knows the project's MySQL tables → moved up 0.5
</t>
          </r>
          <r>
            <rPr>
              <rFont val="Calibri"/>
              <b val="1"/>
              <sz val="10"/>
            </rPr>
            <t>KRA:</t>
          </r>
          <r>
            <rPr>
              <rFont val="Calibri"/>
              <sz val="10"/>
            </rPr>
            <t xml:space="preserve"> “1. Rahul has been one of the top performers in the QA team, consistently demonstrating exceptional ownership, accountability, and…”
</t>
          </r>
          <r>
            <rPr>
              <rFont val="Calibri"/>
              <b val="1"/>
              <sz val="10"/>
            </rPr>
            <t>Market:</t>
          </r>
          <r>
            <rPr>
              <rFont val="Calibri"/>
              <sz val="10"/>
            </rPr>
            <t xml:space="preserve"> A2 = Standard work of the discipline · A3 = Varied and non-standard work; handles exceptions</t>
          </r>
        </is>
      </c>
      <c r="AX2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Names only reading the BRD/FSD; estimates own effort; no wider calls → matches the start
</t>
          </r>
          <r>
            <rPr>
              <rFont val="Calibri"/>
              <b val="1"/>
              <sz val="10"/>
            </rPr>
            <t>Market:</t>
          </r>
          <r>
            <rPr>
              <rFont val="Calibri"/>
              <sz val="10"/>
            </rPr>
            <t xml:space="preserve"> A2 = Chooses own approach within standards</t>
          </r>
        </is>
      </c>
      <c r="AY21"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Valid test cases not missed before release; gives stakeholder demos; clients escalate misses → moved up 0.5
</t>
          </r>
          <r>
            <rPr>
              <rFont val="Calibri"/>
              <b val="1"/>
              <sz val="10"/>
            </rPr>
            <t>KRA:</t>
          </r>
          <r>
            <rPr>
              <rFont val="Calibri"/>
              <sz val="10"/>
            </rPr>
            <t xml:space="preserve"> “1. Rahul has been one of the top performers in the QA team, consistently demonstrating exceptional ownership, accountability, and…”
</t>
          </r>
          <r>
            <rPr>
              <rFont val="Calibri"/>
              <b val="1"/>
              <sz val="10"/>
            </rPr>
            <t>Market:</t>
          </r>
          <r>
            <rPr>
              <rFont val="Calibri"/>
              <sz val="10"/>
            </rPr>
            <t xml:space="preserve"> A2 = Own deliverables · accuracy, TAT · A3 = A module / process, or work with client or regulatory consequences</t>
          </r>
        </is>
      </c>
      <c r="AZ21"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1" s="132" t="inlineStr">
        <is>
          <r>
            <rPr>
              <rFont val="Calibri"/>
              <sz val="10"/>
            </rPr>
            <t xml:space="preserve">Rated 4.5 of 12 · between B1 and B2
</t>
          </r>
          <r>
            <rPr>
              <rFont val="Calibri"/>
              <b val="1"/>
              <sz val="10"/>
            </rPr>
            <t>Experience:</t>
          </r>
          <r>
            <rPr>
              <rFont val="Calibri"/>
              <sz val="10"/>
            </rPr>
            <t xml:space="preserve"> 6.9 yrs total · 2.2 before IRIS + 4.7 at IRIS = 4.7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A3 roles typically have 2–5 yrs · IRIS guide 2–4</t>
          </r>
        </is>
      </c>
      <c r="BB21"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1" s="133" t="inlineStr"/>
      <c r="BD21" s="134" t="inlineStr">
        <is>
          <t>✓ HRIS: 6.9 yrs, B.SC, 0 direct reports
✓ Survey: 20 of 20 questions answered
✓ KRAs: self, manager-set, quarterly
✓ Manager mapping: rating, potential, 9-box
✗ Job description: not on file</t>
        </is>
      </c>
      <c r="BE21" s="134"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21" s="134" t="inlineStr">
        <is>
          <t>High</t>
        </is>
      </c>
      <c r="BG21" s="134" t="inlineStr"/>
      <c r="BH21" s="134" t="inlineStr"/>
      <c r="BI21" s="135" t="n"/>
      <c r="BJ21" s="136" t="n"/>
      <c r="BK21" s="136" t="n"/>
      <c r="BL21" s="136" t="n"/>
      <c r="BM21" s="136" t="n"/>
      <c r="BN21" s="137" t="n"/>
      <c r="BO21" s="120" t="n"/>
      <c r="BP21" s="120" t="n"/>
      <c r="BQ21" s="120" t="n"/>
      <c r="BR21" s="120" t="n"/>
      <c r="BS21" s="120" t="n"/>
      <c r="BT21" s="120" t="n"/>
      <c r="BU21" s="120" t="n"/>
      <c r="BV21" s="120" t="n">
        <v>2.5</v>
      </c>
    </row>
    <row r="22" ht="340" customHeight="1">
      <c r="A22" s="109" t="inlineStr">
        <is>
          <t>IRIS0651</t>
        </is>
      </c>
      <c r="B22" s="110" t="inlineStr">
        <is>
          <t>Sakina Rampurawala</t>
        </is>
      </c>
      <c r="C22" s="111" t="inlineStr">
        <is>
          <t>Quality Assurance</t>
        </is>
      </c>
      <c r="D22" s="111" t="inlineStr">
        <is>
          <t>Davinder Pal Singh</t>
        </is>
      </c>
      <c r="E22" s="112" t="n">
        <v>15.3</v>
      </c>
      <c r="F22" s="112" t="n">
        <v>15.3</v>
      </c>
      <c r="G22" s="111" t="inlineStr">
        <is>
          <t>M.Com</t>
        </is>
      </c>
      <c r="H22" s="113" t="inlineStr">
        <is>
          <t>Senior QA - Engineer</t>
        </is>
      </c>
      <c r="I22" s="114" t="inlineStr">
        <is>
          <t>QA Specialist</t>
        </is>
      </c>
      <c r="J22" s="115" t="inlineStr">
        <is>
          <t>Quality Assurance</t>
        </is>
      </c>
      <c r="K22" s="115" t="inlineStr">
        <is>
          <t>Functional &amp; Domain Testing</t>
        </is>
      </c>
      <c r="L22" s="114" t="inlineStr">
        <is>
          <t>L4 – Senior</t>
        </is>
      </c>
      <c r="M22" s="116" t="inlineStr">
        <is>
          <t>A3</t>
        </is>
      </c>
      <c r="N22" s="138" t="inlineStr">
        <is>
          <t>Senior Associate</t>
        </is>
      </c>
      <c r="O22" s="26" t="inlineStr">
        <is>
          <t>A</t>
        </is>
      </c>
      <c r="P22" s="115" t="inlineStr">
        <is>
          <t>IC</t>
        </is>
      </c>
      <c r="Q22" s="117" t="inlineStr">
        <is>
          <t>▲ Up</t>
        </is>
      </c>
      <c r="R22" s="118"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2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4 · Potential: Medium · 9-Box Grid placement: Trusted Professional.</t>
          </r>
        </is>
      </c>
      <c r="T22" s="120" t="n"/>
      <c r="U22" s="121" t="inlineStr">
        <is>
          <r>
            <rPr>
              <rFont val="Calibri"/>
              <sz val="10"/>
            </rPr>
            <t xml:space="preserve">QA Specialist in Quality Assurance · iFile,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22" s="122" t="inlineStr">
        <is>
          <r>
            <rPr>
              <rFont val="Calibri"/>
              <b val="1"/>
              <sz val="10"/>
            </rPr>
            <t>Hire as:</t>
          </r>
          <r>
            <rPr>
              <rFont val="Calibri"/>
              <sz val="10"/>
            </rPr>
            <t xml:space="preserve"> Senior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22"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22"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2" s="123" t="inlineStr">
        <is>
          <t>iFile · Quality Assurance · Band A · Early career</t>
        </is>
      </c>
      <c r="Z22" s="124" t="n">
        <v>3</v>
      </c>
      <c r="AA22" s="125">
        <f>IFERROR(INDEX(WM_C,MATCH($Y22,WM_KEY,0)),"")</f>
        <v>0.64</v>
      </c>
      <c r="AB22" s="126">
        <f>IF(Z22="","",Z22*AA22)</f>
        <v>1.92</v>
      </c>
      <c r="AC22" s="124" t="n">
        <v>3</v>
      </c>
      <c r="AD22" s="125">
        <f>IFERROR(INDEX(WM_AU,MATCH($Y22,WM_KEY,0)),"")</f>
        <v>0.16</v>
      </c>
      <c r="AE22" s="126">
        <f>IF(AC22="","",AC22*AD22)</f>
        <v>0.48</v>
      </c>
      <c r="AF22" s="124" t="n">
        <v>3</v>
      </c>
      <c r="AG22" s="125">
        <f>IFERROR(INDEX(WM_AC,MATCH($Y22,WM_KEY,0)),"")</f>
        <v>0.04</v>
      </c>
      <c r="AH22" s="126">
        <f>IF(AF22="","",AF22*AG22)</f>
        <v>0.12</v>
      </c>
      <c r="AI22" s="124" t="n">
        <v>1.5</v>
      </c>
      <c r="AJ22" s="125">
        <f>IFERROR(INDEX(WM_L,MATCH($Y22,WM_KEY,0)),"")</f>
        <v>0</v>
      </c>
      <c r="AK22" s="126">
        <f>IF(AI22="","",AI22*AJ22)</f>
        <v>0</v>
      </c>
      <c r="AL22" s="124" t="n">
        <v>8.5</v>
      </c>
      <c r="AM22" s="125">
        <f>IFERROR(INDEX(WM_E,MATCH($Y22,WM_KEY,0)),"")</f>
        <v>0.1</v>
      </c>
      <c r="AN22" s="126">
        <f>IF(AL22="","",AL22*AM22)</f>
        <v>0.85</v>
      </c>
      <c r="AO22" s="127" t="n">
        <v>3</v>
      </c>
      <c r="AP22" s="125">
        <f>IFERROR(INDEX(WM_BI,MATCH($Y22,WM_KEY,0)),"")</f>
        <v>0.06</v>
      </c>
      <c r="AQ22" s="126">
        <f>IF(AO22="","",AO22*AP22)</f>
        <v>0.18</v>
      </c>
      <c r="AR22" s="126">
        <f>IF(COUNT(AB22,AE22,AH22,AK22,AN22,AQ22)&lt;6,"",SUM(AB22,AE22,AH22,AK22,AN22,AQ22))</f>
        <v>3.55</v>
      </c>
      <c r="AS22" s="128" t="str">
        <f>IF(AR22="","",INDEX({"A1","A2","A3","B1","B2","B3","C1","C2","D1","D2","E1","E2"},MAX(1,MIN(12,ROUND(AR22,0)))))</f>
        <v>B1</v>
      </c>
      <c r="AT22"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2" s="130" t="inlineStr">
        <is>
          <r>
            <rPr>
              <rFont val="Calibri"/>
              <b val="1"/>
              <sz val="10"/>
            </rPr>
            <t>At build:</t>
          </r>
          <r>
            <rPr>
              <rFont val="Calibri"/>
              <sz val="10"/>
            </rPr>
            <t xml:space="preserve"> Complexity 1.92 + Autonomy 0.48 + Accountability 0.12 + Leadership 0.00 + Experience 0.85 + Business impact 0.18
= 3.55 points → nearest level 4 = B1
</t>
          </r>
          <r>
            <rPr>
              <rFont val="Calibri"/>
              <b val="1"/>
              <sz val="10"/>
            </rPr>
            <t>Final level:</t>
          </r>
          <r>
            <rPr>
              <rFont val="Calibri"/>
              <sz val="10"/>
            </rPr>
            <t xml:space="preserve"> A3 · a rule applied: see the next column</t>
          </r>
        </is>
      </c>
      <c r="AV22" s="130"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3.48.
</t>
          </r>
          <r>
            <rPr>
              <rFont val="Calibri"/>
              <b val="1"/>
              <sz val="10"/>
            </rPr>
            <t>Final level:</t>
          </r>
          <r>
            <rPr>
              <rFont val="Calibri"/>
              <sz val="10"/>
            </rPr>
            <t xml:space="preserve"> A3.</t>
          </r>
        </is>
      </c>
      <c r="AW22"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Webform and portal regression and UAT testing; analyses client production/UAT issues; wrote Webform user manual → matches the start
</t>
          </r>
          <r>
            <rPr>
              <rFont val="Calibri"/>
              <b val="1"/>
              <sz val="10"/>
            </rPr>
            <t>KRA:</t>
          </r>
          <r>
            <rPr>
              <rFont val="Calibri"/>
              <sz val="10"/>
            </rPr>
            <t xml:space="preserve"> “1. Improve Product Knowledge &amp; Documentation Create and maintain Webform documentation covering 100% of new features and enhancements.…”
</t>
          </r>
          <r>
            <rPr>
              <rFont val="Calibri"/>
              <b val="1"/>
              <sz val="10"/>
            </rPr>
            <t>Market:</t>
          </r>
          <r>
            <rPr>
              <rFont val="Calibri"/>
              <sz val="10"/>
            </rPr>
            <t xml:space="preserve"> A3 = Varied and non-standard work; handles exceptions</t>
          </r>
        </is>
      </c>
      <c r="AX22"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Prioritises test scenarios; works directly with SBC clients to resolve issues · KRA → matches the start
</t>
          </r>
          <r>
            <rPr>
              <rFont val="Calibri"/>
              <b val="1"/>
              <sz val="10"/>
            </rPr>
            <t>Market:</t>
          </r>
          <r>
            <rPr>
              <rFont val="Calibri"/>
              <sz val="10"/>
            </rPr>
            <t xml:space="preserve"> A3 = Technical / QC / client calls on own work</t>
          </r>
        </is>
      </c>
      <c r="AY22"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own survey / KRA answers · summarised by the rater; not quoted → matches the start
</t>
          </r>
          <r>
            <rPr>
              <rFont val="Calibri"/>
              <b val="1"/>
              <sz val="10"/>
            </rPr>
            <t>KRA:</t>
          </r>
          <r>
            <rPr>
              <rFont val="Calibri"/>
              <sz val="10"/>
            </rPr>
            <t xml:space="preserve"> “1. Improve Product Knowledge &amp; Documentation Create and maintain Webform documentation covering 100% of new features and enhancements.…”
</t>
          </r>
          <r>
            <rPr>
              <rFont val="Calibri"/>
              <b val="1"/>
              <sz val="10"/>
            </rPr>
            <t>Market:</t>
          </r>
          <r>
            <rPr>
              <rFont val="Calibri"/>
              <sz val="10"/>
            </rPr>
            <t xml:space="preserve"> A3 = A module / process, or work with client or regulatory consequences</t>
          </r>
        </is>
      </c>
      <c r="AZ22"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of others described; user manual only aids onboarding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2" s="132" t="inlineStr">
        <is>
          <r>
            <rPr>
              <rFont val="Calibri"/>
              <sz val="10"/>
            </rPr>
            <t xml:space="preserve">Rated 8.5 of 12 · between C2 and D1
</t>
          </r>
          <r>
            <rPr>
              <rFont val="Calibri"/>
              <b val="1"/>
              <sz val="10"/>
            </rPr>
            <t>Experience:</t>
          </r>
          <r>
            <rPr>
              <rFont val="Calibri"/>
              <sz val="10"/>
            </rPr>
            <t xml:space="preserve"> 15.3 yrs total · 15.3 at IRIS; none recorded before IRIS = 8.3 on the experience scale
</t>
          </r>
          <r>
            <rPr>
              <rFont val="Calibri"/>
              <b val="1"/>
              <sz val="10"/>
            </rPr>
            <t>Qualification:</t>
          </r>
          <r>
            <rPr>
              <rFont val="Calibri"/>
              <sz val="10"/>
            </rPr>
            <t xml:space="preserve"> M.Com · postgraduate → no change
</t>
          </r>
          <r>
            <rPr>
              <rFont val="Calibri"/>
              <b val="1"/>
              <sz val="10"/>
            </rPr>
            <t>Market:</t>
          </r>
          <r>
            <rPr>
              <rFont val="Calibri"/>
              <sz val="10"/>
            </rPr>
            <t xml:space="preserve"> A3 roles typically have 2–5 yrs · IRIS guide 2–4</t>
          </r>
        </is>
      </c>
      <c r="BB22"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22" s="133" t="inlineStr"/>
      <c r="BD22" s="134" t="inlineStr">
        <is>
          <t>✓ HRIS: 15.3 yrs, M.Com, 0 direct reports
✓ Survey: 20 of 20 questions answered
✓ KRAs: self, manager-set, quarterly
✓ Manager mapping: rating, potential, 9-box
✗ Job description: not on file</t>
        </is>
      </c>
      <c r="BE22" s="134" t="inlineStr">
        <is>
          <r>
            <rPr>
              <rFont val="Calibri"/>
              <b val="1"/>
              <sz val="10"/>
            </rPr>
            <t>Market level:</t>
          </r>
          <r>
            <rPr>
              <rFont val="Calibri"/>
              <sz val="10"/>
            </rPr>
            <t xml:space="preserve"> P2 · SFIA 3 Apply
</t>
          </r>
          <r>
            <rPr>
              <rFont val="Calibri"/>
              <b val="1"/>
              <sz val="10"/>
            </rPr>
            <t>Typical title:</t>
          </r>
          <r>
            <rPr>
              <rFont val="Calibri"/>
              <sz val="10"/>
            </rPr>
            <t xml:space="preserve"> Senior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22" s="134" t="inlineStr">
        <is>
          <t>High</t>
        </is>
      </c>
      <c r="BG22" s="134" t="inlineStr">
        <is>
          <r>
            <rPr>
              <rFont val="Calibri"/>
              <sz val="10"/>
            </rPr>
            <t xml:space="preserve">• </t>
          </r>
          <r>
            <rPr>
              <rFont val="Calibri"/>
              <b val="1"/>
              <sz val="10"/>
            </rPr>
            <t>Near a gate:</t>
          </r>
          <r>
            <rPr>
              <rFont val="Calibri"/>
              <sz val="10"/>
            </rPr>
            <t xml:space="preserve"> top of band: 3.48 on Band B's weights, 0.02 short of the 3.5 needed to enter Band B — calibrate before confirming</t>
          </r>
        </is>
      </c>
      <c r="BH22" s="139" t="inlineStr">
        <is>
          <t>Near a gate: top of band: 3.48 on Band B's weights, 0.02 short of the 3.5 needed to enter Band B</t>
        </is>
      </c>
      <c r="BI22" s="135" t="n"/>
      <c r="BJ22" s="136" t="n"/>
      <c r="BK22" s="136" t="n"/>
      <c r="BL22" s="136" t="n"/>
      <c r="BM22" s="136" t="n"/>
      <c r="BN22" s="137" t="n"/>
      <c r="BO22" s="120" t="n"/>
      <c r="BP22" s="120" t="n"/>
      <c r="BQ22" s="120" t="n"/>
      <c r="BR22" s="120" t="n"/>
      <c r="BS22" s="120" t="n"/>
      <c r="BT22" s="120" t="n"/>
      <c r="BU22" s="120" t="n"/>
      <c r="BV22" s="120" t="n">
        <v>3</v>
      </c>
    </row>
    <row r="23" ht="340" customHeight="1">
      <c r="A23" s="109" t="inlineStr">
        <is>
          <t>IRIS1762</t>
        </is>
      </c>
      <c r="B23" s="110" t="inlineStr">
        <is>
          <t>Sanchi Pawaskar</t>
        </is>
      </c>
      <c r="C23" s="111" t="inlineStr">
        <is>
          <t>Quality Assurance</t>
        </is>
      </c>
      <c r="D23" s="111" t="inlineStr">
        <is>
          <t>Davinder Pal Singh</t>
        </is>
      </c>
      <c r="E23" s="112" t="n">
        <v>8.199999999999999</v>
      </c>
      <c r="F23" s="112" t="n">
        <v>7.7</v>
      </c>
      <c r="G23" s="111" t="inlineStr">
        <is>
          <t>B.SC</t>
        </is>
      </c>
      <c r="H23" s="113" t="inlineStr">
        <is>
          <t>QA Engineer</t>
        </is>
      </c>
      <c r="I23" s="114" t="inlineStr">
        <is>
          <t>Senior QA Engineer</t>
        </is>
      </c>
      <c r="J23" s="115" t="inlineStr">
        <is>
          <t>Quality Assurance</t>
        </is>
      </c>
      <c r="K23" s="115" t="inlineStr">
        <is>
          <t>Functional &amp; Domain Testing</t>
        </is>
      </c>
      <c r="L23" s="114" t="inlineStr">
        <is>
          <t>L3 – Professional / Associate</t>
        </is>
      </c>
      <c r="M23" s="116" t="inlineStr">
        <is>
          <t>A3</t>
        </is>
      </c>
      <c r="N23" s="138" t="inlineStr">
        <is>
          <t>Senior Associate</t>
        </is>
      </c>
      <c r="O23" s="26" t="inlineStr">
        <is>
          <t>A</t>
        </is>
      </c>
      <c r="P23" s="115" t="inlineStr">
        <is>
          <t>IC</t>
        </is>
      </c>
      <c r="Q23" s="117" t="inlineStr">
        <is>
          <t>▲ Up</t>
        </is>
      </c>
      <c r="R23" s="118"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23"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3 · 9-Box Grid placement: Trusted Professional.</t>
          </r>
        </is>
      </c>
      <c r="T23" s="120" t="n"/>
      <c r="U23" s="121" t="inlineStr">
        <is>
          <r>
            <rPr>
              <rFont val="Calibri"/>
              <sz val="10"/>
            </rPr>
            <t xml:space="preserve">Senior QA Engineer in Quality Assurance · iFile,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23" s="122"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23"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23"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3" s="123" t="inlineStr">
        <is>
          <t>iFile · Quality Assurance · Band A · Early career</t>
        </is>
      </c>
      <c r="Z23" s="124" t="n">
        <v>2</v>
      </c>
      <c r="AA23" s="125">
        <f>IFERROR(INDEX(WM_C,MATCH($Y23,WM_KEY,0)),"")</f>
        <v>0.64</v>
      </c>
      <c r="AB23" s="126">
        <f>IF(Z23="","",Z23*AA23)</f>
        <v>1.28</v>
      </c>
      <c r="AC23" s="124" t="n">
        <v>2</v>
      </c>
      <c r="AD23" s="125">
        <f>IFERROR(INDEX(WM_AU,MATCH($Y23,WM_KEY,0)),"")</f>
        <v>0.16</v>
      </c>
      <c r="AE23" s="126">
        <f>IF(AC23="","",AC23*AD23)</f>
        <v>0.32</v>
      </c>
      <c r="AF23" s="124" t="n">
        <v>2.5</v>
      </c>
      <c r="AG23" s="125">
        <f>IFERROR(INDEX(WM_AC,MATCH($Y23,WM_KEY,0)),"")</f>
        <v>0.04</v>
      </c>
      <c r="AH23" s="126">
        <f>IF(AF23="","",AF23*AG23)</f>
        <v>0.1</v>
      </c>
      <c r="AI23" s="124" t="n">
        <v>1</v>
      </c>
      <c r="AJ23" s="125">
        <f>IFERROR(INDEX(WM_L,MATCH($Y23,WM_KEY,0)),"")</f>
        <v>0</v>
      </c>
      <c r="AK23" s="126">
        <f>IF(AI23="","",AI23*AJ23)</f>
        <v>0</v>
      </c>
      <c r="AL23" s="124" t="n">
        <v>5.5</v>
      </c>
      <c r="AM23" s="125">
        <f>IFERROR(INDEX(WM_E,MATCH($Y23,WM_KEY,0)),"")</f>
        <v>0.1</v>
      </c>
      <c r="AN23" s="126">
        <f>IF(AL23="","",AL23*AM23)</f>
        <v>0.55</v>
      </c>
      <c r="AO23" s="127" t="n">
        <v>2.5</v>
      </c>
      <c r="AP23" s="125">
        <f>IFERROR(INDEX(WM_BI,MATCH($Y23,WM_KEY,0)),"")</f>
        <v>0.06</v>
      </c>
      <c r="AQ23" s="126">
        <f>IF(AO23="","",AO23*AP23)</f>
        <v>0.15</v>
      </c>
      <c r="AR23" s="126">
        <f>IF(COUNT(AB23,AE23,AH23,AK23,AN23,AQ23)&lt;6,"",SUM(AB23,AE23,AH23,AK23,AN23,AQ23))</f>
        <v>2.4</v>
      </c>
      <c r="AS23" s="128" t="str">
        <f>IF(AR23="","",INDEX({"A1","A2","A3","B1","B2","B3","C1","C2","D1","D2","E1","E2"},MAX(1,MIN(12,ROUND(AR23,0)))))</f>
        <v>A2</v>
      </c>
      <c r="AT23"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3" s="130" t="inlineStr">
        <is>
          <r>
            <rPr>
              <rFont val="Calibri"/>
              <b val="1"/>
              <sz val="10"/>
            </rPr>
            <t>At build:</t>
          </r>
          <r>
            <rPr>
              <rFont val="Calibri"/>
              <sz val="10"/>
            </rPr>
            <t xml:space="preserve"> Complexity 1.28 + Autonomy 0.32 + Accountability 0.10 + Leadership 0.00 + Experience 0.55 + Business impact 0.15
= 2.40 points → nearest level 2 = A2
</t>
          </r>
          <r>
            <rPr>
              <rFont val="Calibri"/>
              <b val="1"/>
              <sz val="10"/>
            </rPr>
            <t>Final level:</t>
          </r>
          <r>
            <rPr>
              <rFont val="Calibri"/>
              <sz val="10"/>
            </rPr>
            <t xml:space="preserve"> A3 · a rule applied: see the next column</t>
          </r>
        </is>
      </c>
      <c r="AV23" s="130" t="inlineStr">
        <is>
          <r>
            <rPr>
              <rFont val="Calibri"/>
              <sz val="10"/>
            </rPr>
            <t xml:space="preserve">• </t>
          </r>
          <r>
            <rPr>
              <rFont val="Calibri"/>
              <b val="1"/>
              <sz val="10"/>
            </rPr>
            <t>Raised to A3:</t>
          </r>
          <r>
            <rPr>
              <rFont val="Calibri"/>
              <sz val="10"/>
            </rPr>
            <t xml:space="preserve"> 8.2 years' experience is 2 years or more.
</t>
          </r>
          <r>
            <rPr>
              <rFont val="Calibri"/>
              <b val="1"/>
              <sz val="10"/>
            </rPr>
            <t>Final level:</t>
          </r>
          <r>
            <rPr>
              <rFont val="Calibri"/>
              <sz val="10"/>
            </rPr>
            <t xml:space="preserve"> A3.</t>
          </r>
        </is>
      </c>
      <c r="AW23" s="131"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10 colleagues in the same role and department · own answers too general to rate → no change
</t>
          </r>
          <r>
            <rPr>
              <rFont val="Calibri"/>
              <b val="1"/>
              <sz val="10"/>
            </rPr>
            <t>KRA:</t>
          </r>
          <r>
            <rPr>
              <rFont val="Calibri"/>
              <sz val="10"/>
            </rPr>
            <t xml:space="preserve"> “1. Enhance Technical Skills · Automation &amp; API Testing Objective: Develop automation and API testing capabilities by completing structured…”
</t>
          </r>
          <r>
            <rPr>
              <rFont val="Calibri"/>
              <b val="1"/>
              <sz val="10"/>
            </rPr>
            <t>Market:</t>
          </r>
          <r>
            <rPr>
              <rFont val="Calibri"/>
              <sz val="10"/>
            </rPr>
            <t xml:space="preserve"> A2 = Standard work of the discipline</t>
          </r>
        </is>
      </c>
      <c r="AX2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10 colleagues in the same role and department · own answers too general to rate → no change
</t>
          </r>
          <r>
            <rPr>
              <rFont val="Calibri"/>
              <b val="1"/>
              <sz val="10"/>
            </rPr>
            <t>Market:</t>
          </r>
          <r>
            <rPr>
              <rFont val="Calibri"/>
              <sz val="10"/>
            </rPr>
            <t xml:space="preserve"> A2 = Chooses own approach within standards</t>
          </r>
        </is>
      </c>
      <c r="AY23"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10 colleagues in the same role and department · own answers too general to rate → moved +0.5
</t>
          </r>
          <r>
            <rPr>
              <rFont val="Calibri"/>
              <b val="1"/>
              <sz val="10"/>
            </rPr>
            <t>KRA:</t>
          </r>
          <r>
            <rPr>
              <rFont val="Calibri"/>
              <sz val="10"/>
            </rPr>
            <t xml:space="preserve"> “1. Enhance Technical Skills · Automation &amp; API Testing Objective: Develop automation and API testing capabilities by completing structured…”
</t>
          </r>
          <r>
            <rPr>
              <rFont val="Calibri"/>
              <b val="1"/>
              <sz val="10"/>
            </rPr>
            <t>Market:</t>
          </r>
          <r>
            <rPr>
              <rFont val="Calibri"/>
              <sz val="10"/>
            </rPr>
            <t xml:space="preserve"> A2 = Own deliverables · accuracy, TAT · A3 = A module / process, or work with client or regulatory consequences</t>
          </r>
        </is>
      </c>
      <c r="AZ23"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10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3" s="132" t="inlineStr">
        <is>
          <r>
            <rPr>
              <rFont val="Calibri"/>
              <sz val="10"/>
            </rPr>
            <t xml:space="preserve">Rated 5.5 of 12 · between B2 and B3
</t>
          </r>
          <r>
            <rPr>
              <rFont val="Calibri"/>
              <b val="1"/>
              <sz val="10"/>
            </rPr>
            <t>Experience:</t>
          </r>
          <r>
            <rPr>
              <rFont val="Calibri"/>
              <sz val="10"/>
            </rPr>
            <t xml:space="preserve"> 8.2 yrs total · 0.5 before IRIS + 7.7 at IRIS = 5.3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A3 roles typically have 2–5 yrs · IRIS guide 2–4</t>
          </r>
        </is>
      </c>
      <c r="BB23"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3" s="133" t="inlineStr"/>
      <c r="BD23" s="134" t="inlineStr">
        <is>
          <t>✓ HRIS: 8.2 yrs, B.SC, 0 direct reports
✓ Survey: 20 of 20 questions answered
✓ KRAs: self, manager-set, quarterly
✓ Manager mapping: rating, 9-box
✗ Job description: not on file</t>
        </is>
      </c>
      <c r="BE23" s="134"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23" s="134" t="inlineStr">
        <is>
          <t>Low</t>
        </is>
      </c>
      <c r="BG23" s="134" t="inlineStr">
        <is>
          <t>• Survey answers are generic or do not match the role — not used as evidence; manager input needed
• 8.2 yrs of experience in a role that reads as Band A work — a career-path question for the manager: can the role be widened · Specialist, B1 or is it correctly sized?</t>
        </is>
      </c>
      <c r="BH23" s="134" t="inlineStr"/>
      <c r="BI23" s="135" t="n"/>
      <c r="BJ23" s="136" t="n"/>
      <c r="BK23" s="136" t="n"/>
      <c r="BL23" s="136" t="n"/>
      <c r="BM23" s="136" t="n"/>
      <c r="BN23" s="137" t="n"/>
      <c r="BO23" s="120" t="n"/>
      <c r="BP23" s="120" t="n"/>
      <c r="BQ23" s="120" t="n"/>
      <c r="BR23" s="120" t="n"/>
      <c r="BS23" s="120" t="n"/>
      <c r="BT23" s="120" t="n"/>
      <c r="BU23" s="120" t="n"/>
      <c r="BV23" s="120" t="n">
        <v>2.5</v>
      </c>
    </row>
    <row r="24" ht="340" customHeight="1">
      <c r="A24" s="109" t="inlineStr">
        <is>
          <t>IRIS2040</t>
        </is>
      </c>
      <c r="B24" s="110" t="inlineStr">
        <is>
          <t>Sandeep Padhi</t>
        </is>
      </c>
      <c r="C24" s="111" t="inlineStr">
        <is>
          <t>Quality Assurance</t>
        </is>
      </c>
      <c r="D24" s="111" t="inlineStr">
        <is>
          <t>Sameer Joshi</t>
        </is>
      </c>
      <c r="E24" s="112" t="n">
        <v>5</v>
      </c>
      <c r="F24" s="112" t="n">
        <v>4.2</v>
      </c>
      <c r="G24" s="111" t="inlineStr">
        <is>
          <t>B.Tech</t>
        </is>
      </c>
      <c r="H24" s="113" t="inlineStr">
        <is>
          <t>QA Engineer</t>
        </is>
      </c>
      <c r="I24" s="114" t="inlineStr">
        <is>
          <t>Senior QA Engineer</t>
        </is>
      </c>
      <c r="J24" s="115" t="inlineStr">
        <is>
          <t>Quality Assurance</t>
        </is>
      </c>
      <c r="K24" s="115" t="inlineStr">
        <is>
          <t>Functional &amp; Domain Testing</t>
        </is>
      </c>
      <c r="L24" s="114" t="inlineStr">
        <is>
          <t>L3 – Professional / Associate</t>
        </is>
      </c>
      <c r="M24" s="116" t="inlineStr">
        <is>
          <t>A3</t>
        </is>
      </c>
      <c r="N24" s="138" t="inlineStr">
        <is>
          <t>Senior Associate</t>
        </is>
      </c>
      <c r="O24" s="26" t="inlineStr">
        <is>
          <t>A</t>
        </is>
      </c>
      <c r="P24" s="115" t="inlineStr">
        <is>
          <t>IC</t>
        </is>
      </c>
      <c r="Q24" s="117" t="inlineStr">
        <is>
          <t>▲ Up</t>
        </is>
      </c>
      <c r="R24" s="118"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24"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4 · Potential: Medium · 9-Box Grid placement: High Impact / Growth Talent.</t>
          </r>
        </is>
      </c>
      <c r="T24" s="120" t="n"/>
      <c r="U24" s="121" t="inlineStr">
        <is>
          <r>
            <rPr>
              <rFont val="Calibri"/>
              <sz val="10"/>
            </rPr>
            <t xml:space="preserve">Senior QA Engineer in Quality Assurance · iFile,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24" s="122"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24"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24"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4" s="123" t="inlineStr">
        <is>
          <t>iFile · Quality Assurance · Band A · Early career</t>
        </is>
      </c>
      <c r="Z24" s="124" t="n">
        <v>2.5</v>
      </c>
      <c r="AA24" s="125">
        <f>IFERROR(INDEX(WM_C,MATCH($Y24,WM_KEY,0)),"")</f>
        <v>0.64</v>
      </c>
      <c r="AB24" s="126">
        <f>IF(Z24="","",Z24*AA24)</f>
        <v>1.6</v>
      </c>
      <c r="AC24" s="124" t="n">
        <v>2.5</v>
      </c>
      <c r="AD24" s="125">
        <f>IFERROR(INDEX(WM_AU,MATCH($Y24,WM_KEY,0)),"")</f>
        <v>0.16</v>
      </c>
      <c r="AE24" s="126">
        <f>IF(AC24="","",AC24*AD24)</f>
        <v>0.4</v>
      </c>
      <c r="AF24" s="124" t="n">
        <v>2.5</v>
      </c>
      <c r="AG24" s="125">
        <f>IFERROR(INDEX(WM_AC,MATCH($Y24,WM_KEY,0)),"")</f>
        <v>0.04</v>
      </c>
      <c r="AH24" s="126">
        <f>IF(AF24="","",AF24*AG24)</f>
        <v>0.1</v>
      </c>
      <c r="AI24" s="124" t="n">
        <v>1.5</v>
      </c>
      <c r="AJ24" s="125">
        <f>IFERROR(INDEX(WM_L,MATCH($Y24,WM_KEY,0)),"")</f>
        <v>0</v>
      </c>
      <c r="AK24" s="126">
        <f>IF(AI24="","",AI24*AJ24)</f>
        <v>0</v>
      </c>
      <c r="AL24" s="124" t="n">
        <v>4</v>
      </c>
      <c r="AM24" s="125">
        <f>IFERROR(INDEX(WM_E,MATCH($Y24,WM_KEY,0)),"")</f>
        <v>0.1</v>
      </c>
      <c r="AN24" s="126">
        <f>IF(AL24="","",AL24*AM24)</f>
        <v>0.4</v>
      </c>
      <c r="AO24" s="127" t="n">
        <v>2.5</v>
      </c>
      <c r="AP24" s="125">
        <f>IFERROR(INDEX(WM_BI,MATCH($Y24,WM_KEY,0)),"")</f>
        <v>0.06</v>
      </c>
      <c r="AQ24" s="126">
        <f>IF(AO24="","",AO24*AP24)</f>
        <v>0.15</v>
      </c>
      <c r="AR24" s="126">
        <f>IF(COUNT(AB24,AE24,AH24,AK24,AN24,AQ24)&lt;6,"",SUM(AB24,AE24,AH24,AK24,AN24,AQ24))</f>
        <v>2.65</v>
      </c>
      <c r="AS24" s="128" t="str">
        <f>IF(AR24="","",INDEX({"A1","A2","A3","B1","B2","B3","C1","C2","D1","D2","E1","E2"},MAX(1,MIN(12,ROUND(AR24,0)))))</f>
        <v>A3</v>
      </c>
      <c r="AT24"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4" s="130" t="inlineStr">
        <is>
          <r>
            <rPr>
              <rFont val="Calibri"/>
              <b val="1"/>
              <sz val="10"/>
            </rPr>
            <t>At build:</t>
          </r>
          <r>
            <rPr>
              <rFont val="Calibri"/>
              <sz val="10"/>
            </rPr>
            <t xml:space="preserve"> Complexity 1.60 + Autonomy 0.40 + Accountability 0.10 + Leadership 0.00 + Experience 0.40 + Business impact 0.15
= 2.65 points → nearest level 3 = A3
</t>
          </r>
          <r>
            <rPr>
              <rFont val="Calibri"/>
              <b val="1"/>
              <sz val="10"/>
            </rPr>
            <t>Final level:</t>
          </r>
          <r>
            <rPr>
              <rFont val="Calibri"/>
              <sz val="10"/>
            </rPr>
            <t xml:space="preserve"> A3 · same as the score</t>
          </r>
        </is>
      </c>
      <c r="AV24" s="130" t="inlineStr">
        <is>
          <r>
            <rPr>
              <rFont val="Calibri"/>
              <b val="1"/>
              <sz val="10"/>
            </rPr>
            <t>No rule applied:</t>
          </r>
          <r>
            <rPr>
              <rFont val="Calibri"/>
              <sz val="10"/>
            </rPr>
            <t xml:space="preserve"> the score decides.</t>
          </r>
        </is>
      </c>
      <c r="AW24"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Defined SBC API test approach; validates business rules and taxonomy mappings; Postman scripts, MySQL, Power BI → moved up 0.5
</t>
          </r>
          <r>
            <rPr>
              <rFont val="Calibri"/>
              <b val="1"/>
              <sz val="10"/>
            </rPr>
            <t>KRA:</t>
          </r>
          <r>
            <rPr>
              <rFont val="Calibri"/>
              <sz val="10"/>
            </rPr>
            <t xml:space="preserve"> “1. Lead end-to-end testing of the SBC API by designing, executing, and validating comprehensive functional, integration, and regression…”
</t>
          </r>
          <r>
            <rPr>
              <rFont val="Calibri"/>
              <b val="1"/>
              <sz val="10"/>
            </rPr>
            <t>Market:</t>
          </r>
          <r>
            <rPr>
              <rFont val="Calibri"/>
              <sz val="10"/>
            </rPr>
            <t xml:space="preserve"> A2 = Standard work of the discipline · A3 = Varied and non-standard work; handles exceptions</t>
          </r>
        </is>
      </c>
      <c r="AX24"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Defined the SBC API testing approach and built own Postman automation · KRA → moved up 0.5
</t>
          </r>
          <r>
            <rPr>
              <rFont val="Calibri"/>
              <b val="1"/>
              <sz val="10"/>
            </rPr>
            <t>Market:</t>
          </r>
          <r>
            <rPr>
              <rFont val="Calibri"/>
              <sz val="10"/>
            </rPr>
            <t xml:space="preserve"> A2 = Chooses own approach within standards · A3 = Technical / QC / client calls on own work</t>
          </r>
        </is>
      </c>
      <c r="AY24"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QA of the SBC API end to end; client demonstrations; missed bugs hit production → moved up 0.5
</t>
          </r>
          <r>
            <rPr>
              <rFont val="Calibri"/>
              <b val="1"/>
              <sz val="10"/>
            </rPr>
            <t>KRA:</t>
          </r>
          <r>
            <rPr>
              <rFont val="Calibri"/>
              <sz val="10"/>
            </rPr>
            <t xml:space="preserve"> “1. Lead end-to-end testing of the SBC API by designing, executing, and validating comprehensive functional, integration, and regression…”
</t>
          </r>
          <r>
            <rPr>
              <rFont val="Calibri"/>
              <b val="1"/>
              <sz val="10"/>
            </rPr>
            <t>Market:</t>
          </r>
          <r>
            <rPr>
              <rFont val="Calibri"/>
              <sz val="10"/>
            </rPr>
            <t xml:space="preserve"> A2 = Own deliverables · accuracy, TAT · A3 = A module / process, or work with client or regulatory consequences</t>
          </r>
        </is>
      </c>
      <c r="AZ24" s="132"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Knowledge-sharing noted in KRA; no team led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4" s="132" t="inlineStr">
        <is>
          <r>
            <rPr>
              <rFont val="Calibri"/>
              <sz val="10"/>
            </rPr>
            <t xml:space="preserve">Rated 4 of 12
</t>
          </r>
          <r>
            <rPr>
              <rFont val="Calibri"/>
              <b val="1"/>
              <sz val="10"/>
            </rPr>
            <t>Experience:</t>
          </r>
          <r>
            <rPr>
              <rFont val="Calibri"/>
              <sz val="10"/>
            </rPr>
            <t xml:space="preserve"> 5.0 yrs total · 0.8 before IRIS + 4.2 at IRIS = 3.8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24"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4" s="133" t="inlineStr"/>
      <c r="BD24" s="134" t="inlineStr">
        <is>
          <t>✓ HRIS: 5.0 yrs, B.Tech, 0 direct reports
✓ Survey: 20 of 20 questions answered
✓ KRAs: self, manager-set, quarterly
✓ Manager mapping: rating, potential, 9-box
✗ Job description: not on file</t>
        </is>
      </c>
      <c r="BE24" s="134"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24" s="134" t="inlineStr">
        <is>
          <t>High</t>
        </is>
      </c>
      <c r="BG24" s="134" t="inlineStr"/>
      <c r="BH24" s="134" t="inlineStr"/>
      <c r="BI24" s="135" t="n"/>
      <c r="BJ24" s="136" t="n"/>
      <c r="BK24" s="136" t="n"/>
      <c r="BL24" s="136" t="n"/>
      <c r="BM24" s="136" t="n"/>
      <c r="BN24" s="137" t="n"/>
      <c r="BO24" s="120" t="n"/>
      <c r="BP24" s="120" t="n"/>
      <c r="BQ24" s="120" t="n"/>
      <c r="BR24" s="120" t="n"/>
      <c r="BS24" s="120" t="n"/>
      <c r="BT24" s="120" t="n"/>
      <c r="BU24" s="120" t="n"/>
      <c r="BV24" s="120" t="n">
        <v>2.5</v>
      </c>
    </row>
    <row r="25" ht="340" customHeight="1">
      <c r="A25" s="109" t="inlineStr">
        <is>
          <t>IRIS2041</t>
        </is>
      </c>
      <c r="B25" s="110" t="inlineStr">
        <is>
          <t>Sandip Potkule</t>
        </is>
      </c>
      <c r="C25" s="111" t="inlineStr">
        <is>
          <t>Quality Assurance</t>
        </is>
      </c>
      <c r="D25" s="111" t="inlineStr">
        <is>
          <t>Pallavi Suryavanshi</t>
        </is>
      </c>
      <c r="E25" s="112" t="n">
        <v>4.2</v>
      </c>
      <c r="F25" s="112" t="n">
        <v>4.2</v>
      </c>
      <c r="G25" s="111" t="inlineStr">
        <is>
          <t>B.E</t>
        </is>
      </c>
      <c r="H25" s="113" t="inlineStr">
        <is>
          <t>QA Engineer</t>
        </is>
      </c>
      <c r="I25" s="114" t="inlineStr">
        <is>
          <t>Senior QA Engineer</t>
        </is>
      </c>
      <c r="J25" s="115" t="inlineStr">
        <is>
          <t>Quality Assurance</t>
        </is>
      </c>
      <c r="K25" s="115" t="inlineStr">
        <is>
          <t>Functional &amp; Domain Testing</t>
        </is>
      </c>
      <c r="L25" s="114" t="inlineStr">
        <is>
          <t>L3 – Professional / Associate</t>
        </is>
      </c>
      <c r="M25" s="116" t="inlineStr">
        <is>
          <t>A3</t>
        </is>
      </c>
      <c r="N25" s="138" t="inlineStr">
        <is>
          <t>Senior Associate</t>
        </is>
      </c>
      <c r="O25" s="26" t="inlineStr">
        <is>
          <t>A</t>
        </is>
      </c>
      <c r="P25" s="115" t="inlineStr">
        <is>
          <t>IC</t>
        </is>
      </c>
      <c r="Q25" s="117" t="inlineStr">
        <is>
          <t>▲ Up</t>
        </is>
      </c>
      <c r="R25" s="118"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25"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4 · Potential: Medium · 9-Box Grid placement: Trusted Professional.</t>
          </r>
        </is>
      </c>
      <c r="T25" s="120" t="n"/>
      <c r="U25" s="121" t="inlineStr">
        <is>
          <r>
            <rPr>
              <rFont val="Calibri"/>
              <sz val="10"/>
            </rPr>
            <t xml:space="preserve">Senior QA Engineer in Quality Assurance · iFile,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25" s="122"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25"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25"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5" s="123" t="inlineStr">
        <is>
          <t>iFile · Quality Assurance · Band A · Early career</t>
        </is>
      </c>
      <c r="Z25" s="124" t="n">
        <v>2</v>
      </c>
      <c r="AA25" s="125">
        <f>IFERROR(INDEX(WM_C,MATCH($Y25,WM_KEY,0)),"")</f>
        <v>0.64</v>
      </c>
      <c r="AB25" s="126">
        <f>IF(Z25="","",Z25*AA25)</f>
        <v>1.28</v>
      </c>
      <c r="AC25" s="124" t="n">
        <v>2</v>
      </c>
      <c r="AD25" s="125">
        <f>IFERROR(INDEX(WM_AU,MATCH($Y25,WM_KEY,0)),"")</f>
        <v>0.16</v>
      </c>
      <c r="AE25" s="126">
        <f>IF(AC25="","",AC25*AD25)</f>
        <v>0.32</v>
      </c>
      <c r="AF25" s="124" t="n">
        <v>2.5</v>
      </c>
      <c r="AG25" s="125">
        <f>IFERROR(INDEX(WM_AC,MATCH($Y25,WM_KEY,0)),"")</f>
        <v>0.04</v>
      </c>
      <c r="AH25" s="126">
        <f>IF(AF25="","",AF25*AG25)</f>
        <v>0.1</v>
      </c>
      <c r="AI25" s="124" t="n">
        <v>1</v>
      </c>
      <c r="AJ25" s="125">
        <f>IFERROR(INDEX(WM_L,MATCH($Y25,WM_KEY,0)),"")</f>
        <v>0</v>
      </c>
      <c r="AK25" s="126">
        <f>IF(AI25="","",AI25*AJ25)</f>
        <v>0</v>
      </c>
      <c r="AL25" s="124" t="n">
        <v>3.5</v>
      </c>
      <c r="AM25" s="125">
        <f>IFERROR(INDEX(WM_E,MATCH($Y25,WM_KEY,0)),"")</f>
        <v>0.1</v>
      </c>
      <c r="AN25" s="126">
        <f>IF(AL25="","",AL25*AM25)</f>
        <v>0.35</v>
      </c>
      <c r="AO25" s="127" t="n">
        <v>2.5</v>
      </c>
      <c r="AP25" s="125">
        <f>IFERROR(INDEX(WM_BI,MATCH($Y25,WM_KEY,0)),"")</f>
        <v>0.06</v>
      </c>
      <c r="AQ25" s="126">
        <f>IF(AO25="","",AO25*AP25)</f>
        <v>0.15</v>
      </c>
      <c r="AR25" s="126">
        <f>IF(COUNT(AB25,AE25,AH25,AK25,AN25,AQ25)&lt;6,"",SUM(AB25,AE25,AH25,AK25,AN25,AQ25))</f>
        <v>2.2</v>
      </c>
      <c r="AS25" s="128" t="str">
        <f>IF(AR25="","",INDEX({"A1","A2","A3","B1","B2","B3","C1","C2","D1","D2","E1","E2"},MAX(1,MIN(12,ROUND(AR25,0)))))</f>
        <v>A2</v>
      </c>
      <c r="AT25"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5" s="130" t="inlineStr">
        <is>
          <r>
            <rPr>
              <rFont val="Calibri"/>
              <b val="1"/>
              <sz val="10"/>
            </rPr>
            <t>At build:</t>
          </r>
          <r>
            <rPr>
              <rFont val="Calibri"/>
              <sz val="10"/>
            </rPr>
            <t xml:space="preserve"> Complexity 1.28 + Autonomy 0.32 + Accountability 0.10 + Leadership 0.00 + Experience 0.35 + Business impact 0.15
= 2.20 points → nearest level 2 = A2
</t>
          </r>
          <r>
            <rPr>
              <rFont val="Calibri"/>
              <b val="1"/>
              <sz val="10"/>
            </rPr>
            <t>Final level:</t>
          </r>
          <r>
            <rPr>
              <rFont val="Calibri"/>
              <sz val="10"/>
            </rPr>
            <t xml:space="preserve"> A3 · a rule applied: see the next column</t>
          </r>
        </is>
      </c>
      <c r="AV25" s="130" t="inlineStr">
        <is>
          <r>
            <rPr>
              <rFont val="Calibri"/>
              <sz val="10"/>
            </rPr>
            <t xml:space="preserve">• </t>
          </r>
          <r>
            <rPr>
              <rFont val="Calibri"/>
              <b val="1"/>
              <sz val="10"/>
            </rPr>
            <t>Raised to A3:</t>
          </r>
          <r>
            <rPr>
              <rFont val="Calibri"/>
              <sz val="10"/>
            </rPr>
            <t xml:space="preserve"> 4.2 years' experience is 2 years or more.
</t>
          </r>
          <r>
            <rPr>
              <rFont val="Calibri"/>
              <b val="1"/>
              <sz val="10"/>
            </rPr>
            <t>Final level:</t>
          </r>
          <r>
            <rPr>
              <rFont val="Calibri"/>
              <sz val="10"/>
            </rPr>
            <t xml:space="preserve"> A3.</t>
          </r>
        </is>
      </c>
      <c r="AW25"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KRA only: test case writing, execution, API testing and production-issue retesting for SBC → matches the start
</t>
          </r>
          <r>
            <rPr>
              <rFont val="Calibri"/>
              <b val="1"/>
              <sz val="10"/>
            </rPr>
            <t>KRA:</t>
          </r>
          <r>
            <rPr>
              <rFont val="Calibri"/>
              <sz val="10"/>
            </rPr>
            <t xml:space="preserve"> “1. Manage end-to-end testing activities for the assigned projects, including planning, execution, and coordination with stakeholders. 2.…”
</t>
          </r>
          <r>
            <rPr>
              <rFont val="Calibri"/>
              <b val="1"/>
              <sz val="10"/>
            </rPr>
            <t>Market:</t>
          </r>
          <r>
            <rPr>
              <rFont val="Calibri"/>
              <sz val="10"/>
            </rPr>
            <t xml:space="preserve"> A2 = Standard work of the discipline</t>
          </r>
        </is>
      </c>
      <c r="AX2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No survey; KRA implies planning own testing and giving QA sign-off → matches the start
</t>
          </r>
          <r>
            <rPr>
              <rFont val="Calibri"/>
              <b val="1"/>
              <sz val="10"/>
            </rPr>
            <t>Market:</t>
          </r>
          <r>
            <rPr>
              <rFont val="Calibri"/>
              <sz val="10"/>
            </rPr>
            <t xml:space="preserve"> A2 = Chooses own approach within standards</t>
          </r>
        </is>
      </c>
      <c r="AY25"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KRA: formal QA sign-off to the client for production deployment on SBC → moved up 0.5
</t>
          </r>
          <r>
            <rPr>
              <rFont val="Calibri"/>
              <b val="1"/>
              <sz val="10"/>
            </rPr>
            <t>KRA:</t>
          </r>
          <r>
            <rPr>
              <rFont val="Calibri"/>
              <sz val="10"/>
            </rPr>
            <t xml:space="preserve"> “1. Manage end-to-end testing activities for the assigned projects, including planning, execution, and coordination with stakeholders. 2.…”
</t>
          </r>
          <r>
            <rPr>
              <rFont val="Calibri"/>
              <b val="1"/>
              <sz val="10"/>
            </rPr>
            <t>Market:</t>
          </r>
          <r>
            <rPr>
              <rFont val="Calibri"/>
              <sz val="10"/>
            </rPr>
            <t xml:space="preserve"> A2 = Own deliverables · accuracy, TAT · A3 = A module / process, or work with client or regulatory consequences</t>
          </r>
        </is>
      </c>
      <c r="AZ25"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survey text; KRA describes no people leadership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5" s="132" t="inlineStr">
        <is>
          <r>
            <rPr>
              <rFont val="Calibri"/>
              <sz val="10"/>
            </rPr>
            <t xml:space="preserve">Rated 3.5 of 12 · between A3 and B1
</t>
          </r>
          <r>
            <rPr>
              <rFont val="Calibri"/>
              <b val="1"/>
              <sz val="10"/>
            </rPr>
            <t>Experience:</t>
          </r>
          <r>
            <rPr>
              <rFont val="Calibri"/>
              <sz val="10"/>
            </rPr>
            <t xml:space="preserve"> 4.2 yrs total · 4.2 at IRIS; none recorded before IRIS = 3.5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25"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5" s="133" t="inlineStr"/>
      <c r="BD25" s="134" t="inlineStr">
        <is>
          <t>✓ HRIS: 4.2 yrs, B.E, 0 direct reports
✗ Survey: no response
✓ KRAs: self, manager-set, quarterly
✓ Manager mapping: rating, potential, 9-box
✗ Job description: not on file</t>
        </is>
      </c>
      <c r="BE25" s="134"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25" s="134" t="inlineStr">
        <is>
          <t>Medium</t>
        </is>
      </c>
      <c r="BG25" s="134" t="inlineStr">
        <is>
          <t>• Serving notice · Employee Master, 23 Sep 2026</t>
        </is>
      </c>
      <c r="BH25" s="134" t="inlineStr"/>
      <c r="BI25" s="135" t="n"/>
      <c r="BJ25" s="136" t="n"/>
      <c r="BK25" s="136" t="n"/>
      <c r="BL25" s="136" t="n"/>
      <c r="BM25" s="136" t="n"/>
      <c r="BN25" s="137" t="n"/>
      <c r="BO25" s="120" t="n"/>
      <c r="BP25" s="120" t="n"/>
      <c r="BQ25" s="120" t="n"/>
      <c r="BR25" s="120" t="n"/>
      <c r="BS25" s="120" t="n"/>
      <c r="BT25" s="120" t="n"/>
      <c r="BU25" s="120" t="n"/>
      <c r="BV25" s="120" t="n">
        <v>2.5</v>
      </c>
    </row>
    <row r="26" ht="340" customHeight="1">
      <c r="A26" s="109" t="inlineStr">
        <is>
          <t>IRIS2227</t>
        </is>
      </c>
      <c r="B26" s="110" t="inlineStr">
        <is>
          <t>Suraj Govind Walhekar</t>
        </is>
      </c>
      <c r="C26" s="111" t="inlineStr">
        <is>
          <t>Quality Assurance</t>
        </is>
      </c>
      <c r="D26" s="111" t="inlineStr">
        <is>
          <t>Sameer Joshi</t>
        </is>
      </c>
      <c r="E26" s="112" t="n">
        <v>5.4</v>
      </c>
      <c r="F26" s="112" t="n">
        <v>2.6</v>
      </c>
      <c r="G26" s="111" t="inlineStr">
        <is>
          <t>B.E</t>
        </is>
      </c>
      <c r="H26" s="113" t="inlineStr">
        <is>
          <t>QA Engineer</t>
        </is>
      </c>
      <c r="I26" s="114" t="inlineStr">
        <is>
          <t>Senior QA Engineer</t>
        </is>
      </c>
      <c r="J26" s="115" t="inlineStr">
        <is>
          <t>Quality Assurance</t>
        </is>
      </c>
      <c r="K26" s="115" t="inlineStr">
        <is>
          <t>Functional &amp; Domain Testing</t>
        </is>
      </c>
      <c r="L26" s="114" t="inlineStr">
        <is>
          <t>L3 – Professional / Associate</t>
        </is>
      </c>
      <c r="M26" s="116" t="inlineStr">
        <is>
          <t>A3</t>
        </is>
      </c>
      <c r="N26" s="138" t="inlineStr">
        <is>
          <t>Senior Associate</t>
        </is>
      </c>
      <c r="O26" s="26" t="inlineStr">
        <is>
          <t>A</t>
        </is>
      </c>
      <c r="P26" s="115" t="inlineStr">
        <is>
          <t>IC</t>
        </is>
      </c>
      <c r="Q26" s="117" t="inlineStr">
        <is>
          <t>▲ Up</t>
        </is>
      </c>
      <c r="R26" s="118"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26"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4 · Potential: Medium · 9-Box Grid placement: High Impact / Growth Talent.</t>
          </r>
        </is>
      </c>
      <c r="T26" s="120" t="n"/>
      <c r="U26" s="121" t="inlineStr">
        <is>
          <r>
            <rPr>
              <rFont val="Calibri"/>
              <sz val="10"/>
            </rPr>
            <t xml:space="preserve">Senior QA Engineer in Quality Assurance · iFile,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26" s="122"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26"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26"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6" s="123" t="inlineStr">
        <is>
          <t>iFile · Quality Assurance · Band A · Early career</t>
        </is>
      </c>
      <c r="Z26" s="124" t="n">
        <v>2</v>
      </c>
      <c r="AA26" s="125">
        <f>IFERROR(INDEX(WM_C,MATCH($Y26,WM_KEY,0)),"")</f>
        <v>0.64</v>
      </c>
      <c r="AB26" s="126">
        <f>IF(Z26="","",Z26*AA26)</f>
        <v>1.28</v>
      </c>
      <c r="AC26" s="124" t="n">
        <v>2</v>
      </c>
      <c r="AD26" s="125">
        <f>IFERROR(INDEX(WM_AU,MATCH($Y26,WM_KEY,0)),"")</f>
        <v>0.16</v>
      </c>
      <c r="AE26" s="126">
        <f>IF(AC26="","",AC26*AD26)</f>
        <v>0.32</v>
      </c>
      <c r="AF26" s="124" t="n">
        <v>2.5</v>
      </c>
      <c r="AG26" s="125">
        <f>IFERROR(INDEX(WM_AC,MATCH($Y26,WM_KEY,0)),"")</f>
        <v>0.04</v>
      </c>
      <c r="AH26" s="126">
        <f>IF(AF26="","",AF26*AG26)</f>
        <v>0.1</v>
      </c>
      <c r="AI26" s="124" t="n">
        <v>1</v>
      </c>
      <c r="AJ26" s="125">
        <f>IFERROR(INDEX(WM_L,MATCH($Y26,WM_KEY,0)),"")</f>
        <v>0</v>
      </c>
      <c r="AK26" s="126">
        <f>IF(AI26="","",AI26*AJ26)</f>
        <v>0</v>
      </c>
      <c r="AL26" s="124" t="n">
        <v>4</v>
      </c>
      <c r="AM26" s="125">
        <f>IFERROR(INDEX(WM_E,MATCH($Y26,WM_KEY,0)),"")</f>
        <v>0.1</v>
      </c>
      <c r="AN26" s="126">
        <f>IF(AL26="","",AL26*AM26)</f>
        <v>0.4</v>
      </c>
      <c r="AO26" s="127" t="n">
        <v>2.5</v>
      </c>
      <c r="AP26" s="125">
        <f>IFERROR(INDEX(WM_BI,MATCH($Y26,WM_KEY,0)),"")</f>
        <v>0.06</v>
      </c>
      <c r="AQ26" s="126">
        <f>IF(AO26="","",AO26*AP26)</f>
        <v>0.15</v>
      </c>
      <c r="AR26" s="126">
        <f>IF(COUNT(AB26,AE26,AH26,AK26,AN26,AQ26)&lt;6,"",SUM(AB26,AE26,AH26,AK26,AN26,AQ26))</f>
        <v>2.25</v>
      </c>
      <c r="AS26" s="128" t="str">
        <f>IF(AR26="","",INDEX({"A1","A2","A3","B1","B2","B3","C1","C2","D1","D2","E1","E2"},MAX(1,MIN(12,ROUND(AR26,0)))))</f>
        <v>A2</v>
      </c>
      <c r="AT26"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6" s="130" t="inlineStr">
        <is>
          <r>
            <rPr>
              <rFont val="Calibri"/>
              <b val="1"/>
              <sz val="10"/>
            </rPr>
            <t>At build:</t>
          </r>
          <r>
            <rPr>
              <rFont val="Calibri"/>
              <sz val="10"/>
            </rPr>
            <t xml:space="preserve"> Complexity 1.28 + Autonomy 0.32 + Accountability 0.10 + Leadership 0.00 + Experience 0.40 + Business impact 0.15
= 2.25 points → nearest level 2 = A2
</t>
          </r>
          <r>
            <rPr>
              <rFont val="Calibri"/>
              <b val="1"/>
              <sz val="10"/>
            </rPr>
            <t>Final level:</t>
          </r>
          <r>
            <rPr>
              <rFont val="Calibri"/>
              <sz val="10"/>
            </rPr>
            <t xml:space="preserve"> A3 · a rule applied: see the next column</t>
          </r>
        </is>
      </c>
      <c r="AV26" s="130" t="inlineStr">
        <is>
          <r>
            <rPr>
              <rFont val="Calibri"/>
              <sz val="10"/>
            </rPr>
            <t xml:space="preserve">• </t>
          </r>
          <r>
            <rPr>
              <rFont val="Calibri"/>
              <b val="1"/>
              <sz val="10"/>
            </rPr>
            <t>Raised to A3:</t>
          </r>
          <r>
            <rPr>
              <rFont val="Calibri"/>
              <sz val="10"/>
            </rPr>
            <t xml:space="preserve"> 5.4 years' experience is 2 years or more.
</t>
          </r>
          <r>
            <rPr>
              <rFont val="Calibri"/>
              <b val="1"/>
              <sz val="10"/>
            </rPr>
            <t>Final level:</t>
          </r>
          <r>
            <rPr>
              <rFont val="Calibri"/>
              <sz val="10"/>
            </rPr>
            <t xml:space="preserve"> A3.</t>
          </r>
        </is>
      </c>
      <c r="AW26"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Writes test cases, verifies fixes, regression and exploratory testing on SARB Phase 4 and MSME modules → matches the start
</t>
          </r>
          <r>
            <rPr>
              <rFont val="Calibri"/>
              <b val="1"/>
              <sz val="10"/>
            </rPr>
            <t>KRA:</t>
          </r>
          <r>
            <rPr>
              <rFont val="Calibri"/>
              <sz val="10"/>
            </rPr>
            <t xml:space="preserve"> “1. Successfully execute functional, integration, regression, and UAT testing for all assigned SARB Phase 4 development activities. Ensure…”
</t>
          </r>
          <r>
            <rPr>
              <rFont val="Calibri"/>
              <b val="1"/>
              <sz val="10"/>
            </rPr>
            <t>Market:</t>
          </r>
          <r>
            <rPr>
              <rFont val="Calibri"/>
              <sz val="10"/>
            </rPr>
            <t xml:space="preserve"> A2 = Standard work of the discipline</t>
          </r>
        </is>
      </c>
      <c r="AX26"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Names only managing daily schedule and routine emails → matches the start
</t>
          </r>
          <r>
            <rPr>
              <rFont val="Calibri"/>
              <b val="1"/>
              <sz val="10"/>
            </rPr>
            <t>Market:</t>
          </r>
          <r>
            <rPr>
              <rFont val="Calibri"/>
              <sz val="10"/>
            </rPr>
            <t xml:space="preserve"> A2 = Chooses own approach within standards</t>
          </r>
        </is>
      </c>
      <c r="AY26"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Verifies releases meet acceptance criteria; KRA expects QA sign-off on SARB Phase 4 → moved up 0.5
</t>
          </r>
          <r>
            <rPr>
              <rFont val="Calibri"/>
              <b val="1"/>
              <sz val="10"/>
            </rPr>
            <t>KRA:</t>
          </r>
          <r>
            <rPr>
              <rFont val="Calibri"/>
              <sz val="10"/>
            </rPr>
            <t xml:space="preserve"> “1. Successfully execute functional, integration, regression, and UAT testing for all assigned SARB Phase 4 development activities. Ensure…”
</t>
          </r>
          <r>
            <rPr>
              <rFont val="Calibri"/>
              <b val="1"/>
              <sz val="10"/>
            </rPr>
            <t>Market:</t>
          </r>
          <r>
            <rPr>
              <rFont val="Calibri"/>
              <sz val="10"/>
            </rPr>
            <t xml:space="preserve"> A2 = Own deliverables · accuracy, TAT · A3 = A module / process, or work with client or regulatory consequences</t>
          </r>
        </is>
      </c>
      <c r="AZ26"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6" s="132" t="inlineStr">
        <is>
          <r>
            <rPr>
              <rFont val="Calibri"/>
              <sz val="10"/>
            </rPr>
            <t xml:space="preserve">Rated 4 of 12
</t>
          </r>
          <r>
            <rPr>
              <rFont val="Calibri"/>
              <b val="1"/>
              <sz val="10"/>
            </rPr>
            <t>Experience:</t>
          </r>
          <r>
            <rPr>
              <rFont val="Calibri"/>
              <sz val="10"/>
            </rPr>
            <t xml:space="preserve"> 5.4 yrs total · 2.8 before IRIS + 2.6 at IRIS = 4.0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26"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6" s="133" t="inlineStr"/>
      <c r="BD26" s="134" t="inlineStr">
        <is>
          <t>✓ HRIS: 5.4 yrs, B.E, 0 direct reports
✓ Survey: 20 of 20 questions answered
✓ KRAs: self, manager-set, quarterly
✓ Manager mapping: rating, potential, 9-box
✗ Job description: not on file</t>
        </is>
      </c>
      <c r="BE26" s="134"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26" s="134" t="inlineStr">
        <is>
          <t>Medium</t>
        </is>
      </c>
      <c r="BG26" s="134" t="inlineStr"/>
      <c r="BH26" s="134" t="inlineStr"/>
      <c r="BI26" s="135" t="n"/>
      <c r="BJ26" s="136" t="n"/>
      <c r="BK26" s="136" t="n"/>
      <c r="BL26" s="136" t="n"/>
      <c r="BM26" s="136" t="n"/>
      <c r="BN26" s="137" t="n"/>
      <c r="BO26" s="120" t="n"/>
      <c r="BP26" s="120" t="n"/>
      <c r="BQ26" s="120" t="n"/>
      <c r="BR26" s="120" t="n"/>
      <c r="BS26" s="120" t="n"/>
      <c r="BT26" s="120" t="n"/>
      <c r="BU26" s="120" t="n"/>
      <c r="BV26" s="120" t="n">
        <v>2.5</v>
      </c>
    </row>
    <row r="27" ht="340" customHeight="1">
      <c r="A27" s="109" t="inlineStr">
        <is>
          <t>IRIS2496</t>
        </is>
      </c>
      <c r="B27" s="110" t="inlineStr">
        <is>
          <t>Tejas Rane</t>
        </is>
      </c>
      <c r="C27" s="111" t="inlineStr">
        <is>
          <t>Quality Assurance</t>
        </is>
      </c>
      <c r="D27" s="111" t="inlineStr">
        <is>
          <t>Davinder Pal Singh</t>
        </is>
      </c>
      <c r="E27" s="112" t="n">
        <v>4.9</v>
      </c>
      <c r="F27" s="112" t="n">
        <v>0.5</v>
      </c>
      <c r="G27" s="111" t="inlineStr">
        <is>
          <t>PG-DAC</t>
        </is>
      </c>
      <c r="H27" s="113" t="inlineStr">
        <is>
          <t>QA Engineer</t>
        </is>
      </c>
      <c r="I27" s="114" t="inlineStr">
        <is>
          <t>Senior QA Engineer</t>
        </is>
      </c>
      <c r="J27" s="115" t="inlineStr">
        <is>
          <t>Quality Assurance</t>
        </is>
      </c>
      <c r="K27" s="115" t="inlineStr">
        <is>
          <t>Functional &amp; Domain Testing</t>
        </is>
      </c>
      <c r="L27" s="114" t="inlineStr">
        <is>
          <t>L3 – Professional / Associate</t>
        </is>
      </c>
      <c r="M27" s="116" t="inlineStr">
        <is>
          <t>A3</t>
        </is>
      </c>
      <c r="N27" s="138" t="inlineStr">
        <is>
          <t>Senior Associate</t>
        </is>
      </c>
      <c r="O27" s="26" t="inlineStr">
        <is>
          <t>A</t>
        </is>
      </c>
      <c r="P27" s="115" t="inlineStr">
        <is>
          <t>IC</t>
        </is>
      </c>
      <c r="Q27" s="117" t="inlineStr">
        <is>
          <t>▲ Up</t>
        </is>
      </c>
      <c r="R27" s="118"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27"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3 · Potential: Medium · 9-Box Grid placement: Trusted Professional.</t>
          </r>
        </is>
      </c>
      <c r="T27" s="120" t="n"/>
      <c r="U27" s="121" t="inlineStr">
        <is>
          <r>
            <rPr>
              <rFont val="Calibri"/>
              <sz val="10"/>
            </rPr>
            <t xml:space="preserve">Senior QA Engineer in Quality Assurance · iFile,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27" s="122"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27"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27"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7" s="123" t="inlineStr">
        <is>
          <t>iFile · Quality Assurance · Band A · Early career</t>
        </is>
      </c>
      <c r="Z27" s="124" t="n">
        <v>2</v>
      </c>
      <c r="AA27" s="125">
        <f>IFERROR(INDEX(WM_C,MATCH($Y27,WM_KEY,0)),"")</f>
        <v>0.64</v>
      </c>
      <c r="AB27" s="126">
        <f>IF(Z27="","",Z27*AA27)</f>
        <v>1.28</v>
      </c>
      <c r="AC27" s="124" t="n">
        <v>2</v>
      </c>
      <c r="AD27" s="125">
        <f>IFERROR(INDEX(WM_AU,MATCH($Y27,WM_KEY,0)),"")</f>
        <v>0.16</v>
      </c>
      <c r="AE27" s="126">
        <f>IF(AC27="","",AC27*AD27)</f>
        <v>0.32</v>
      </c>
      <c r="AF27" s="124" t="n">
        <v>2</v>
      </c>
      <c r="AG27" s="125">
        <f>IFERROR(INDEX(WM_AC,MATCH($Y27,WM_KEY,0)),"")</f>
        <v>0.04</v>
      </c>
      <c r="AH27" s="126">
        <f>IF(AF27="","",AF27*AG27)</f>
        <v>0.08</v>
      </c>
      <c r="AI27" s="124" t="n">
        <v>1</v>
      </c>
      <c r="AJ27" s="125">
        <f>IFERROR(INDEX(WM_L,MATCH($Y27,WM_KEY,0)),"")</f>
        <v>0</v>
      </c>
      <c r="AK27" s="126">
        <f>IF(AI27="","",AI27*AJ27)</f>
        <v>0</v>
      </c>
      <c r="AL27" s="124" t="n">
        <v>4.5</v>
      </c>
      <c r="AM27" s="125">
        <f>IFERROR(INDEX(WM_E,MATCH($Y27,WM_KEY,0)),"")</f>
        <v>0.1</v>
      </c>
      <c r="AN27" s="126">
        <f>IF(AL27="","",AL27*AM27)</f>
        <v>0.45</v>
      </c>
      <c r="AO27" s="127" t="n">
        <v>2</v>
      </c>
      <c r="AP27" s="125">
        <f>IFERROR(INDEX(WM_BI,MATCH($Y27,WM_KEY,0)),"")</f>
        <v>0.06</v>
      </c>
      <c r="AQ27" s="126">
        <f>IF(AO27="","",AO27*AP27)</f>
        <v>0.12</v>
      </c>
      <c r="AR27" s="126">
        <f>IF(COUNT(AB27,AE27,AH27,AK27,AN27,AQ27)&lt;6,"",SUM(AB27,AE27,AH27,AK27,AN27,AQ27))</f>
        <v>2.25</v>
      </c>
      <c r="AS27" s="128" t="str">
        <f>IF(AR27="","",INDEX({"A1","A2","A3","B1","B2","B3","C1","C2","D1","D2","E1","E2"},MAX(1,MIN(12,ROUND(AR27,0)))))</f>
        <v>A2</v>
      </c>
      <c r="AT27"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7" s="130" t="inlineStr">
        <is>
          <r>
            <rPr>
              <rFont val="Calibri"/>
              <b val="1"/>
              <sz val="10"/>
            </rPr>
            <t>At build:</t>
          </r>
          <r>
            <rPr>
              <rFont val="Calibri"/>
              <sz val="10"/>
            </rPr>
            <t xml:space="preserve"> Complexity 1.28 + Autonomy 0.32 + Accountability 0.08 + Leadership 0.00 + Experience 0.45 + Business impact 0.12
= 2.25 points → nearest level 2 = A2
</t>
          </r>
          <r>
            <rPr>
              <rFont val="Calibri"/>
              <b val="1"/>
              <sz val="10"/>
            </rPr>
            <t>Final level:</t>
          </r>
          <r>
            <rPr>
              <rFont val="Calibri"/>
              <sz val="10"/>
            </rPr>
            <t xml:space="preserve"> A3 · a rule applied: see the next column</t>
          </r>
        </is>
      </c>
      <c r="AV27" s="130" t="inlineStr">
        <is>
          <r>
            <rPr>
              <rFont val="Calibri"/>
              <sz val="10"/>
            </rPr>
            <t xml:space="preserve">• </t>
          </r>
          <r>
            <rPr>
              <rFont val="Calibri"/>
              <b val="1"/>
              <sz val="10"/>
            </rPr>
            <t>Raised to A3:</t>
          </r>
          <r>
            <rPr>
              <rFont val="Calibri"/>
              <sz val="10"/>
            </rPr>
            <t xml:space="preserve"> 4.9 years' experience is 2 years or more.
</t>
          </r>
          <r>
            <rPr>
              <rFont val="Calibri"/>
              <b val="1"/>
              <sz val="10"/>
            </rPr>
            <t>Final level:</t>
          </r>
          <r>
            <rPr>
              <rFont val="Calibri"/>
              <sz val="10"/>
            </rPr>
            <t xml:space="preserve"> A3.</t>
          </r>
        </is>
      </c>
      <c r="AW27"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Test case design, manual execution, regression and requirement review on Teapot/DynaForm against documented rules → matches the start
</t>
          </r>
          <r>
            <rPr>
              <rFont val="Calibri"/>
              <b val="1"/>
              <sz val="10"/>
            </rPr>
            <t>KRA:</t>
          </r>
          <r>
            <rPr>
              <rFont val="Calibri"/>
              <sz val="10"/>
            </rPr>
            <t xml:space="preserve"> “1.Develop in-depth knowledge of the Teapot Portal, DynaForm Builder, and DynaForm features to independently test all assigned…”
</t>
          </r>
          <r>
            <rPr>
              <rFont val="Calibri"/>
              <b val="1"/>
              <sz val="10"/>
            </rPr>
            <t>Market:</t>
          </r>
          <r>
            <rPr>
              <rFont val="Calibri"/>
              <sz val="10"/>
            </rPr>
            <t xml:space="preserve"> A2 = Standard work of the discipline</t>
          </r>
        </is>
      </c>
      <c r="AX27"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test 'scope' and flags spec gaps; no further authority shown → matches the start
</t>
          </r>
          <r>
            <rPr>
              <rFont val="Calibri"/>
              <b val="1"/>
              <sz val="10"/>
            </rPr>
            <t>Market:</t>
          </r>
          <r>
            <rPr>
              <rFont val="Calibri"/>
              <sz val="10"/>
            </rPr>
            <t xml:space="preserve"> A2 = Chooses own approach within standards</t>
          </r>
        </is>
      </c>
      <c r="AY27"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coverage, execution and defect reporting → matches the start
</t>
          </r>
          <r>
            <rPr>
              <rFont val="Calibri"/>
              <b val="1"/>
              <sz val="10"/>
            </rPr>
            <t>KRA:</t>
          </r>
          <r>
            <rPr>
              <rFont val="Calibri"/>
              <sz val="10"/>
            </rPr>
            <t xml:space="preserve"> “1.Develop in-depth knowledge of the Teapot Portal, DynaForm Builder, and DynaForm features to independently test all assigned…”
</t>
          </r>
          <r>
            <rPr>
              <rFont val="Calibri"/>
              <b val="1"/>
              <sz val="10"/>
            </rPr>
            <t>Market:</t>
          </r>
          <r>
            <rPr>
              <rFont val="Calibri"/>
              <sz val="10"/>
            </rPr>
            <t xml:space="preserve"> A2 = Own deliverables · accuracy, TAT</t>
          </r>
        </is>
      </c>
      <c r="AZ27"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7" s="132" t="inlineStr">
        <is>
          <r>
            <rPr>
              <rFont val="Calibri"/>
              <sz val="10"/>
            </rPr>
            <t xml:space="preserve">Rated 4.5 of 12 · between B1 and B2
</t>
          </r>
          <r>
            <rPr>
              <rFont val="Calibri"/>
              <b val="1"/>
              <sz val="10"/>
            </rPr>
            <t>Experience:</t>
          </r>
          <r>
            <rPr>
              <rFont val="Calibri"/>
              <sz val="10"/>
            </rPr>
            <t xml:space="preserve"> 4.9 yrs total · 4.4 before IRIS + 0.5 at IRIS = 3.8 on the experience scale
</t>
          </r>
          <r>
            <rPr>
              <rFont val="Calibri"/>
              <b val="1"/>
              <sz val="10"/>
            </rPr>
            <t>Qualification:</t>
          </r>
          <r>
            <rPr>
              <rFont val="Calibri"/>
              <sz val="10"/>
            </rPr>
            <t xml:space="preserve"> PG-DAC · postgraduate, relevant to the work → +0.5
</t>
          </r>
          <r>
            <rPr>
              <rFont val="Calibri"/>
              <b val="1"/>
              <sz val="10"/>
            </rPr>
            <t>Market:</t>
          </r>
          <r>
            <rPr>
              <rFont val="Calibri"/>
              <sz val="10"/>
            </rPr>
            <t xml:space="preserve"> A3 roles typically have 2–5 yrs · IRIS guide 2–4</t>
          </r>
        </is>
      </c>
      <c r="BB27"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7" s="133" t="inlineStr"/>
      <c r="BD27" s="134" t="inlineStr">
        <is>
          <t>✓ HRIS: 4.9 yrs, PG-DAC, 0 direct reports
✓ Survey: 20 of 20 questions answered
✓ KRAs: self, manager-set, quarterly
✓ Manager mapping: rating, potential, 9-box
✗ Job description: not on file</t>
        </is>
      </c>
      <c r="BE27" s="134"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27" s="134" t="inlineStr">
        <is>
          <t>Medium</t>
        </is>
      </c>
      <c r="BG27" s="134" t="inlineStr"/>
      <c r="BH27" s="134" t="inlineStr"/>
      <c r="BI27" s="135" t="n"/>
      <c r="BJ27" s="136" t="n"/>
      <c r="BK27" s="136" t="n"/>
      <c r="BL27" s="136" t="n"/>
      <c r="BM27" s="136" t="n"/>
      <c r="BN27" s="137" t="n"/>
      <c r="BO27" s="120" t="n"/>
      <c r="BP27" s="120" t="n"/>
      <c r="BQ27" s="120" t="n"/>
      <c r="BR27" s="120" t="n"/>
      <c r="BS27" s="120" t="n"/>
      <c r="BT27" s="120" t="n"/>
      <c r="BU27" s="120" t="n"/>
      <c r="BV27" s="120" t="n">
        <v>2</v>
      </c>
    </row>
    <row r="28" ht="340" customHeight="1">
      <c r="A28" s="109" t="inlineStr">
        <is>
          <t>IRIS2456</t>
        </is>
      </c>
      <c r="B28" s="110" t="inlineStr">
        <is>
          <t>Vishal Khare</t>
        </is>
      </c>
      <c r="C28" s="111" t="inlineStr">
        <is>
          <t>Quality Assurance</t>
        </is>
      </c>
      <c r="D28" s="111" t="inlineStr">
        <is>
          <t>Davinder Pal Singh</t>
        </is>
      </c>
      <c r="E28" s="112" t="n">
        <v>4.1</v>
      </c>
      <c r="F28" s="112" t="n">
        <v>0.8</v>
      </c>
      <c r="G28" s="111" t="inlineStr">
        <is>
          <t>B.E</t>
        </is>
      </c>
      <c r="H28" s="113" t="inlineStr">
        <is>
          <t>QA Engineer</t>
        </is>
      </c>
      <c r="I28" s="114" t="inlineStr">
        <is>
          <t>Senior QA Engineer</t>
        </is>
      </c>
      <c r="J28" s="115" t="inlineStr">
        <is>
          <t>Quality Assurance</t>
        </is>
      </c>
      <c r="K28" s="115" t="inlineStr">
        <is>
          <t>Functional &amp; Domain Testing</t>
        </is>
      </c>
      <c r="L28" s="114" t="inlineStr">
        <is>
          <t>L3 – Professional / Associate</t>
        </is>
      </c>
      <c r="M28" s="116" t="inlineStr">
        <is>
          <t>A3</t>
        </is>
      </c>
      <c r="N28" s="138" t="inlineStr">
        <is>
          <t>Senior Associate</t>
        </is>
      </c>
      <c r="O28" s="26" t="inlineStr">
        <is>
          <t>A</t>
        </is>
      </c>
      <c r="P28" s="115" t="inlineStr">
        <is>
          <t>IC</t>
        </is>
      </c>
      <c r="Q28" s="117" t="inlineStr">
        <is>
          <t>▲ Up</t>
        </is>
      </c>
      <c r="R28" s="118"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2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3 · Potential: Medium · 9-Box Grid placement: Emerging Talent.</t>
          </r>
        </is>
      </c>
      <c r="T28" s="120" t="n"/>
      <c r="U28" s="121" t="inlineStr">
        <is>
          <r>
            <rPr>
              <rFont val="Calibri"/>
              <sz val="10"/>
            </rPr>
            <t xml:space="preserve">Senior QA Engineer in Quality Assurance · iFile,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28" s="122"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28"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28"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8" s="123" t="inlineStr">
        <is>
          <t>iFile · Quality Assurance · Band A · Early career</t>
        </is>
      </c>
      <c r="Z28" s="124" t="n">
        <v>2.5</v>
      </c>
      <c r="AA28" s="125">
        <f>IFERROR(INDEX(WM_C,MATCH($Y28,WM_KEY,0)),"")</f>
        <v>0.64</v>
      </c>
      <c r="AB28" s="126">
        <f>IF(Z28="","",Z28*AA28)</f>
        <v>1.6</v>
      </c>
      <c r="AC28" s="124" t="n">
        <v>2</v>
      </c>
      <c r="AD28" s="125">
        <f>IFERROR(INDEX(WM_AU,MATCH($Y28,WM_KEY,0)),"")</f>
        <v>0.16</v>
      </c>
      <c r="AE28" s="126">
        <f>IF(AC28="","",AC28*AD28)</f>
        <v>0.32</v>
      </c>
      <c r="AF28" s="124" t="n">
        <v>2.5</v>
      </c>
      <c r="AG28" s="125">
        <f>IFERROR(INDEX(WM_AC,MATCH($Y28,WM_KEY,0)),"")</f>
        <v>0.04</v>
      </c>
      <c r="AH28" s="126">
        <f>IF(AF28="","",AF28*AG28)</f>
        <v>0.1</v>
      </c>
      <c r="AI28" s="124" t="n">
        <v>1</v>
      </c>
      <c r="AJ28" s="125">
        <f>IFERROR(INDEX(WM_L,MATCH($Y28,WM_KEY,0)),"")</f>
        <v>0</v>
      </c>
      <c r="AK28" s="126">
        <f>IF(AI28="","",AI28*AJ28)</f>
        <v>0</v>
      </c>
      <c r="AL28" s="124" t="n">
        <v>3.5</v>
      </c>
      <c r="AM28" s="125">
        <f>IFERROR(INDEX(WM_E,MATCH($Y28,WM_KEY,0)),"")</f>
        <v>0.1</v>
      </c>
      <c r="AN28" s="126">
        <f>IF(AL28="","",AL28*AM28)</f>
        <v>0.35</v>
      </c>
      <c r="AO28" s="127" t="n">
        <v>2.5</v>
      </c>
      <c r="AP28" s="125">
        <f>IFERROR(INDEX(WM_BI,MATCH($Y28,WM_KEY,0)),"")</f>
        <v>0.06</v>
      </c>
      <c r="AQ28" s="126">
        <f>IF(AO28="","",AO28*AP28)</f>
        <v>0.15</v>
      </c>
      <c r="AR28" s="126">
        <f>IF(COUNT(AB28,AE28,AH28,AK28,AN28,AQ28)&lt;6,"",SUM(AB28,AE28,AH28,AK28,AN28,AQ28))</f>
        <v>2.52</v>
      </c>
      <c r="AS28" s="128" t="str">
        <f>IF(AR28="","",INDEX({"A1","A2","A3","B1","B2","B3","C1","C2","D1","D2","E1","E2"},MAX(1,MIN(12,ROUND(AR28,0)))))</f>
        <v>A3</v>
      </c>
      <c r="AT28"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8" s="130" t="inlineStr">
        <is>
          <r>
            <rPr>
              <rFont val="Calibri"/>
              <b val="1"/>
              <sz val="10"/>
            </rPr>
            <t>At build:</t>
          </r>
          <r>
            <rPr>
              <rFont val="Calibri"/>
              <sz val="10"/>
            </rPr>
            <t xml:space="preserve"> Complexity 1.60 + Autonomy 0.32 + Accountability 0.10 + Leadership 0.00 + Experience 0.35 + Business impact 0.15
= 2.52 points → nearest level 3 = A3
</t>
          </r>
          <r>
            <rPr>
              <rFont val="Calibri"/>
              <b val="1"/>
              <sz val="10"/>
            </rPr>
            <t>Final level:</t>
          </r>
          <r>
            <rPr>
              <rFont val="Calibri"/>
              <sz val="10"/>
            </rPr>
            <t xml:space="preserve"> A3 · same as the score</t>
          </r>
        </is>
      </c>
      <c r="AV28" s="130" t="inlineStr">
        <is>
          <r>
            <rPr>
              <rFont val="Calibri"/>
              <b val="1"/>
              <sz val="10"/>
            </rPr>
            <t>No rule applied:</t>
          </r>
          <r>
            <rPr>
              <rFont val="Calibri"/>
              <sz val="10"/>
            </rPr>
            <t xml:space="preserve"> the score decides.</t>
          </r>
        </is>
      </c>
      <c r="AW28"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Functional/regression testing plus UAT at client site, installer and XBRL return testing, client issue reproduction → moved up 0.5
</t>
          </r>
          <r>
            <rPr>
              <rFont val="Calibri"/>
              <b val="1"/>
              <sz val="10"/>
            </rPr>
            <t>KRA:</t>
          </r>
          <r>
            <rPr>
              <rFont val="Calibri"/>
              <sz val="10"/>
            </rPr>
            <t xml:space="preserve"> “1. Vishal has shown excellent progress over the past six months by quickly understanding one of the organization's most complex projects…”
</t>
          </r>
          <r>
            <rPr>
              <rFont val="Calibri"/>
              <b val="1"/>
              <sz val="10"/>
            </rPr>
            <t>Market:</t>
          </r>
          <r>
            <rPr>
              <rFont val="Calibri"/>
              <sz val="10"/>
            </rPr>
            <t xml:space="preserve"> A2 = Standard work of the discipline · A3 = Varied and non-standard work; handles exceptions</t>
          </r>
        </is>
      </c>
      <c r="AX2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Names only test case writing as own decision → matches the start
</t>
          </r>
          <r>
            <rPr>
              <rFont val="Calibri"/>
              <b val="1"/>
              <sz val="10"/>
            </rPr>
            <t>Market:</t>
          </r>
          <r>
            <rPr>
              <rFont val="Calibri"/>
              <sz val="10"/>
            </rPr>
            <t xml:space="preserve"> A2 = Chooses own approach within standards</t>
          </r>
        </is>
      </c>
      <c r="AY28"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Performs UAT on the client's own environment; product demonstrations; client support → moved up 0.5
</t>
          </r>
          <r>
            <rPr>
              <rFont val="Calibri"/>
              <b val="1"/>
              <sz val="10"/>
            </rPr>
            <t>KRA:</t>
          </r>
          <r>
            <rPr>
              <rFont val="Calibri"/>
              <sz val="10"/>
            </rPr>
            <t xml:space="preserve"> “1. Vishal has shown excellent progress over the past six months by quickly understanding one of the organization's most complex projects…”
</t>
          </r>
          <r>
            <rPr>
              <rFont val="Calibri"/>
              <b val="1"/>
              <sz val="10"/>
            </rPr>
            <t>Market:</t>
          </r>
          <r>
            <rPr>
              <rFont val="Calibri"/>
              <sz val="10"/>
            </rPr>
            <t xml:space="preserve"> A2 = Own deliverables · accuracy, TAT · A3 = A module / process, or work with client or regulatory consequences</t>
          </r>
        </is>
      </c>
      <c r="AZ28"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8" s="132" t="inlineStr">
        <is>
          <r>
            <rPr>
              <rFont val="Calibri"/>
              <sz val="10"/>
            </rPr>
            <t xml:space="preserve">Rated 3.5 of 12 · between A3 and B1
</t>
          </r>
          <r>
            <rPr>
              <rFont val="Calibri"/>
              <b val="1"/>
              <sz val="10"/>
            </rPr>
            <t>Experience:</t>
          </r>
          <r>
            <rPr>
              <rFont val="Calibri"/>
              <sz val="10"/>
            </rPr>
            <t xml:space="preserve"> 4.1 yrs total · 3.3 before IRIS + 0.8 at IRIS = 3.4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28"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8" s="133" t="inlineStr"/>
      <c r="BD28" s="134" t="inlineStr">
        <is>
          <t>✓ HRIS: 4.1 yrs, B.E, 0 direct reports
✓ Survey: 20 of 20 questions answered
✓ KRAs: self, manager-set, quarterly
✓ Manager mapping: rating, potential, 9-box
✗ Job description: not on file</t>
        </is>
      </c>
      <c r="BE28" s="134"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28" s="134" t="inlineStr">
        <is>
          <t>High</t>
        </is>
      </c>
      <c r="BG28" s="134" t="inlineStr">
        <is>
          <r>
            <rPr>
              <rFont val="Calibri"/>
              <sz val="10"/>
            </rPr>
            <t xml:space="preserve">• </t>
          </r>
          <r>
            <rPr>
              <rFont val="Calibri"/>
              <b val="1"/>
              <sz val="10"/>
            </rPr>
            <t>Close call:</t>
          </r>
          <r>
            <rPr>
              <rFont val="Calibri"/>
              <sz val="10"/>
            </rPr>
            <t xml:space="preserve"> score 2.52 is within 0.05 of a rounding point and the score decided the level — calibrate against peers before confirming</t>
          </r>
        </is>
      </c>
      <c r="BH28" s="139" t="inlineStr">
        <is>
          <t>Close call</t>
        </is>
      </c>
      <c r="BI28" s="135" t="n"/>
      <c r="BJ28" s="136" t="n"/>
      <c r="BK28" s="136" t="n"/>
      <c r="BL28" s="136" t="n"/>
      <c r="BM28" s="136" t="n"/>
      <c r="BN28" s="137" t="n"/>
      <c r="BO28" s="120" t="n"/>
      <c r="BP28" s="120" t="n"/>
      <c r="BQ28" s="120" t="n"/>
      <c r="BR28" s="120" t="n"/>
      <c r="BS28" s="120" t="n"/>
      <c r="BT28" s="120" t="n"/>
      <c r="BU28" s="120" t="n"/>
      <c r="BV28" s="120" t="n">
        <v>2.5</v>
      </c>
    </row>
    <row r="29" ht="340" customHeight="1">
      <c r="A29" s="109" t="inlineStr">
        <is>
          <t>IRIS2562</t>
        </is>
      </c>
      <c r="B29" s="110" t="inlineStr">
        <is>
          <t>Sanskruti Varade</t>
        </is>
      </c>
      <c r="C29" s="111" t="inlineStr">
        <is>
          <t>Quality Assurance</t>
        </is>
      </c>
      <c r="D29" s="111" t="inlineStr">
        <is>
          <t>Anup Salve</t>
        </is>
      </c>
      <c r="E29" s="141" t="inlineStr">
        <is>
          <t>Not provided · HRIS</t>
        </is>
      </c>
      <c r="F29" s="112" t="n">
        <v>0</v>
      </c>
      <c r="G29" s="111" t="inlineStr">
        <is>
          <t>B.Sc</t>
        </is>
      </c>
      <c r="H29" s="142" t="inlineStr">
        <is>
          <t>QA Engineer</t>
        </is>
      </c>
      <c r="I29" s="115" t="inlineStr">
        <is>
          <t>QA Engineer</t>
        </is>
      </c>
      <c r="J29" s="115" t="inlineStr">
        <is>
          <t>Quality Assurance</t>
        </is>
      </c>
      <c r="K29" s="115" t="inlineStr">
        <is>
          <t>Functional &amp; Domain Testing</t>
        </is>
      </c>
      <c r="L29" s="114" t="inlineStr">
        <is>
          <t>Not in current mapping files</t>
        </is>
      </c>
      <c r="M29" s="116" t="inlineStr">
        <is>
          <t>A2</t>
        </is>
      </c>
      <c r="N29" s="138" t="inlineStr">
        <is>
          <t>Associate</t>
        </is>
      </c>
      <c r="O29" s="26" t="inlineStr">
        <is>
          <t>A</t>
        </is>
      </c>
      <c r="P29" s="115" t="inlineStr">
        <is>
          <t>IC</t>
        </is>
      </c>
      <c r="Q29" s="140" t="inlineStr">
        <is>
          <t>● Newly mapped</t>
        </is>
      </c>
      <c r="R29" s="118" t="inlineStr">
        <is>
          <r>
            <rPr>
              <rFont val="Calibri"/>
              <b val="1"/>
              <sz val="10"/>
            </rPr>
            <t>WHAT THE ROLE DOES:</t>
          </r>
          <r>
            <rPr>
              <rFont val="Calibri"/>
              <sz val="10"/>
            </rPr>
            <t xml:space="preserve"> Designs and executes functional, regression and domain/AI-feature test cases; logs defects; supports sign-off. At A2: standard work delivered independently.
</t>
          </r>
          <r>
            <rPr>
              <rFont val="Calibri"/>
              <b val="1"/>
              <sz val="10"/>
            </rPr>
            <t>Common themes in sub-family holders, all levels' answers:</t>
          </r>
          <r>
            <rPr>
              <rFont val="Calibri"/>
              <sz val="10"/>
            </rPr>
            <t xml:space="preserve"> software · quality · product · requirements · user · before
</t>
          </r>
          <r>
            <rPr>
              <rFont val="Calibri"/>
              <b val="1"/>
              <sz val="10"/>
            </rPr>
            <t>KEY RESPONSIBILITIES:</t>
          </r>
          <r>
            <rPr>
              <rFont val="Calibri"/>
              <sz val="10"/>
            </rPr>
            <t xml:space="preserve"> Designs and executes functional, regression and domain/AI-feature test cases; logs defects; supports sign-off; Standard work of the discipline; Own deliverables · accuracy, TAT
</t>
          </r>
          <r>
            <rPr>
              <rFont val="Calibri"/>
              <b val="1"/>
              <sz val="10"/>
            </rPr>
            <t>Common themes in sub-family holders, all levels' answers:</t>
          </r>
          <r>
            <rPr>
              <rFont val="Calibri"/>
              <sz val="10"/>
            </rPr>
            <t xml:space="preserve"> test · defect · reporting · regression · case · execution
</t>
          </r>
          <r>
            <rPr>
              <rFont val="Calibri"/>
              <b val="1"/>
              <sz val="10"/>
            </rPr>
            <t>DELIVERS:</t>
          </r>
          <r>
            <rPr>
              <rFont val="Calibri"/>
              <sz val="10"/>
            </rPr>
            <t xml:space="preserve"> Own deliverables · accuracy, TAT
</t>
          </r>
          <r>
            <rPr>
              <rFont val="Calibri"/>
              <b val="1"/>
              <sz val="10"/>
            </rPr>
            <t>Common themes in sub-family holders, all levels' answers:</t>
          </r>
          <r>
            <rPr>
              <rFont val="Calibri"/>
              <sz val="10"/>
            </rPr>
            <t xml:space="preserve"> test · quality · reports · bug · cases · defect
</t>
          </r>
          <r>
            <rPr>
              <rFont val="Calibri"/>
              <b val="1"/>
              <sz val="10"/>
            </rPr>
            <t>ACCOUNTABLE FOR:</t>
          </r>
          <r>
            <rPr>
              <rFont val="Calibri"/>
              <sz val="10"/>
            </rPr>
            <t xml:space="preserve"> Own deliverables · accuracy, TAT
</t>
          </r>
          <r>
            <rPr>
              <rFont val="Calibri"/>
              <b val="1"/>
              <sz val="10"/>
            </rPr>
            <t>Common themes in sub-family holders, all levels' answers:</t>
          </r>
          <r>
            <rPr>
              <rFont val="Calibri"/>
              <sz val="10"/>
            </rPr>
            <t xml:space="preserve"> quality · test · accountable · am · release · reporting
</t>
          </r>
          <r>
            <rPr>
              <rFont val="Calibri"/>
              <b val="1"/>
              <sz val="10"/>
            </rPr>
            <t>DECIDES ALONE:</t>
          </r>
          <r>
            <rPr>
              <rFont val="Calibri"/>
              <sz val="10"/>
            </rPr>
            <t xml:space="preserve"> Chooses own approach within standards
</t>
          </r>
          <r>
            <rPr>
              <rFont val="Calibri"/>
              <b val="1"/>
              <sz val="10"/>
            </rPr>
            <t>Common themes in sub-family holders, all levels' answers:</t>
          </r>
          <r>
            <rPr>
              <rFont val="Calibri"/>
              <sz val="10"/>
            </rPr>
            <t xml:space="preserve"> test · prioritize · independently · scenarios · identify · issues
</t>
          </r>
          <r>
            <rPr>
              <rFont val="Calibri"/>
              <b val="1"/>
              <sz val="10"/>
            </rPr>
            <t>SKILLS &amp; KNOWLEDGE · role-holders:</t>
          </r>
          <r>
            <rPr>
              <rFont val="Calibri"/>
              <sz val="10"/>
            </rPr>
            <t xml:space="preserve"> Software testing · Test case design · regression testing · Functional testing · Manual Testing · Test Case execution · Analytical thinking · Attention to detail
</t>
          </r>
          <r>
            <rPr>
              <rFont val="Calibri"/>
              <b val="1"/>
              <sz val="10"/>
            </rPr>
            <t>TOOLS &amp; SYSTEMS:</t>
          </r>
          <r>
            <rPr>
              <rFont val="Calibri"/>
              <sz val="10"/>
            </rPr>
            <t xml:space="preserve"> Quickscrum · Postman · Bug tracking tool · Mail access · Visual Studio · Notepad plus plus · Test management tool · Jira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sub-family themes · 3+ answered — 1 holder, 1 answered the survey; sub-family 26 answered; catalogue RC-140</t>
          </r>
        </is>
      </c>
      <c r="S29"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rework · production · issues · client.
Manager talent mapping — Latest rating: Not rated · manager · 9-Box Grid placement: Not placed · manager.</t>
          </r>
        </is>
      </c>
      <c r="T29" s="120" t="n"/>
      <c r="U29" s="121" t="inlineStr">
        <is>
          <r>
            <rPr>
              <rFont val="Calibri"/>
              <sz val="10"/>
            </rPr>
            <t xml:space="preserve">QA Engineer in Quality Assurance · iFile, A2 — IC.
</t>
          </r>
          <r>
            <rPr>
              <rFont val="Calibri"/>
              <b val="1"/>
              <sz val="10"/>
            </rPr>
            <t>The work:</t>
          </r>
          <r>
            <rPr>
              <rFont val="Calibri"/>
              <sz val="10"/>
            </rPr>
            <t xml:space="preserve"> Designs and executes functional, regression and domain/AI-feature test cases; logs defects; supports sign-off.
At this level the role owns standard work delivered independently.
</t>
          </r>
          <r>
            <rPr>
              <rFont val="Calibri"/>
              <b val="1"/>
              <sz val="10"/>
            </rPr>
            <t>Key responsibilities:</t>
          </r>
          <r>
            <rPr>
              <rFont val="Calibri"/>
              <sz val="10"/>
            </rPr>
            <t xml:space="preserve"> Designs and executes functional, regression and domain/AI-feature test cases; logs defects; supports sign-off; Standard work of the discipline; Own deliverables · accuracy, TAT.
</t>
          </r>
          <r>
            <rPr>
              <rFont val="Calibri"/>
              <b val="1"/>
              <sz val="10"/>
            </rPr>
            <t>Holders describe it with:</t>
          </r>
          <r>
            <rPr>
              <rFont val="Calibri"/>
              <sz val="10"/>
            </rPr>
            <t xml:space="preserve"> test · defect · reporting · regression · case · execution.</t>
          </r>
        </is>
      </c>
      <c r="V29" s="122" t="inlineStr">
        <is>
          <r>
            <rPr>
              <rFont val="Calibri"/>
              <b val="1"/>
              <sz val="10"/>
            </rPr>
            <t>Hire as:</t>
          </r>
          <r>
            <rPr>
              <rFont val="Calibri"/>
              <sz val="10"/>
            </rPr>
            <t xml:space="preserve"> Associate QA Engineer / QA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B.Sc
</t>
          </r>
          <r>
            <rPr>
              <rFont val="Calibri"/>
              <b val="1"/>
              <sz val="10"/>
            </rPr>
            <t>Equivalent titles at peers:</t>
          </r>
          <r>
            <rPr>
              <rFont val="Calibri"/>
              <sz val="10"/>
            </rPr>
            <t xml:space="preserve"> Workiva – Associate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29" s="122" t="inlineStr">
        <is>
          <r>
            <rPr>
              <rFont val="Calibri"/>
              <sz val="10"/>
            </rPr>
            <t xml:space="preserve">FUNCTIONAL — skill level 2 of 5 · Working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Test case design · regression testing · Functional testing · Manual Testing · Test Case execution · Analytical thinking · Attention to detail
</t>
          </r>
          <r>
            <rPr>
              <rFont val="Calibri"/>
              <b val="1"/>
              <sz val="10"/>
            </rPr>
            <t>TOOLS:</t>
          </r>
          <r>
            <rPr>
              <rFont val="Calibri"/>
              <sz val="10"/>
            </rPr>
            <t xml:space="preserve"> Quickscrum · Postman · Bug tracking tool · Mail access · Visual Studio · Notepad plus plus · Test management tool · Jira
★ = must-have for the family. Scale: 1 Awareness · 2 Working · 3 Practitioner · 4 Advanced · 5 Expert.</t>
          </r>
        </is>
      </c>
      <c r="X29" s="122" t="inlineStr">
        <is>
          <r>
            <rPr>
              <rFont val="Calibri"/>
              <sz val="10"/>
            </rPr>
            <t xml:space="preserve">Draft — generated from the framework; hiring-manager review pending · HR Super Master, sheet T5.
1. [Test Automation &amp; QA Engineering · level 2] Tell me about recent work that shows this: "Designs test cases; automates regression / API tests". What exactly did you do, how, and what was the result? Assess with: Testing practical.
2. [Product, Platform &amp; Domain Knowledge · level 2] Tell me about recent work that shows this: "Handles most product and domain scenarios". What exactly did you do, how, and what was the result? Assess with: Scenario interview.
3. [Database, SQL &amp; Data Engineering · level 2] Give an example that shows you can do this: "Writes and tunes queries, procedures and ETL". Assess with: SQL test / case.
4. [AI, GenAI &amp; Prompt Engineering · level 2] Give an example that shows you can do this: "Uses AI / LLM tools in own work and validates output". Assess with: Work sample / portfolio.
5. [Process Improvement &amp; Quality Mindset · level 2]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9" s="123" t="inlineStr">
        <is>
          <t>iFile · Quality Assurance · Band A · Early career</t>
        </is>
      </c>
      <c r="Z29" s="124" t="n">
        <v>2</v>
      </c>
      <c r="AA29" s="125">
        <f>IFERROR(INDEX(WM_C,MATCH($Y29,WM_KEY,0)),"")</f>
        <v>0.64</v>
      </c>
      <c r="AB29" s="126">
        <f>IF(Z29="","",Z29*AA29)</f>
        <v>1.28</v>
      </c>
      <c r="AC29" s="124" t="n">
        <v>2</v>
      </c>
      <c r="AD29" s="125">
        <f>IFERROR(INDEX(WM_AU,MATCH($Y29,WM_KEY,0)),"")</f>
        <v>0.16</v>
      </c>
      <c r="AE29" s="126">
        <f>IF(AC29="","",AC29*AD29)</f>
        <v>0.32</v>
      </c>
      <c r="AF29" s="124" t="n">
        <v>2.5</v>
      </c>
      <c r="AG29" s="125">
        <f>IFERROR(INDEX(WM_AC,MATCH($Y29,WM_KEY,0)),"")</f>
        <v>0.04</v>
      </c>
      <c r="AH29" s="126">
        <f>IF(AF29="","",AF29*AG29)</f>
        <v>0.1</v>
      </c>
      <c r="AI29" s="124" t="n">
        <v>1</v>
      </c>
      <c r="AJ29" s="125">
        <f>IFERROR(INDEX(WM_L,MATCH($Y29,WM_KEY,0)),"")</f>
        <v>0</v>
      </c>
      <c r="AK29" s="126">
        <f>IF(AI29="","",AI29*AJ29)</f>
        <v>0</v>
      </c>
      <c r="AL29" s="124" t="n">
        <v>2</v>
      </c>
      <c r="AM29" s="125">
        <f>IFERROR(INDEX(WM_E,MATCH($Y29,WM_KEY,0)),"")</f>
        <v>0.1</v>
      </c>
      <c r="AN29" s="126">
        <f>IF(AL29="","",AL29*AM29)</f>
        <v>0.2</v>
      </c>
      <c r="AO29" s="127" t="n">
        <v>2.5</v>
      </c>
      <c r="AP29" s="125">
        <f>IFERROR(INDEX(WM_BI,MATCH($Y29,WM_KEY,0)),"")</f>
        <v>0.06</v>
      </c>
      <c r="AQ29" s="126">
        <f>IF(AO29="","",AO29*AP29)</f>
        <v>0.15</v>
      </c>
      <c r="AR29" s="126">
        <f>IF(COUNT(AB29,AE29,AH29,AK29,AN29,AQ29)&lt;6,"",SUM(AB29,AE29,AH29,AK29,AN29,AQ29))</f>
        <v>2.05</v>
      </c>
      <c r="AS29" s="128" t="str">
        <f>IF(AR29="","",INDEX({"A1","A2","A3","B1","B2","B3","C1","C2","D1","D2","E1","E2"},MAX(1,MIN(12,ROUND(AR29,0)))))</f>
        <v>A2</v>
      </c>
      <c r="AT29"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9" s="130" t="inlineStr">
        <is>
          <r>
            <rPr>
              <rFont val="Calibri"/>
              <b val="1"/>
              <sz val="10"/>
            </rPr>
            <t>At build:</t>
          </r>
          <r>
            <rPr>
              <rFont val="Calibri"/>
              <sz val="10"/>
            </rPr>
            <t xml:space="preserve"> Complexity 1.28 + Autonomy 0.32 + Accountability 0.10 + Leadership 0.00 + Experience 0.20 + Business impact 0.15
= 2.05 points → nearest level 2 = A2
</t>
          </r>
          <r>
            <rPr>
              <rFont val="Calibri"/>
              <b val="1"/>
              <sz val="10"/>
            </rPr>
            <t>Final level:</t>
          </r>
          <r>
            <rPr>
              <rFont val="Calibri"/>
              <sz val="10"/>
            </rPr>
            <t xml:space="preserve"> A2 · same as the score</t>
          </r>
        </is>
      </c>
      <c r="AV29" s="130" t="inlineStr">
        <is>
          <r>
            <rPr>
              <rFont val="Calibri"/>
              <sz val="10"/>
            </rPr>
            <t xml:space="preserve">•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A2.</t>
          </r>
        </is>
      </c>
      <c r="AW29" s="131"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10 colleagues in the same role and department · own answers too general to rate → no change
</t>
          </r>
          <r>
            <rPr>
              <rFont val="Calibri"/>
              <b val="1"/>
              <sz val="10"/>
            </rPr>
            <t>Market:</t>
          </r>
          <r>
            <rPr>
              <rFont val="Calibri"/>
              <sz val="10"/>
            </rPr>
            <t xml:space="preserve"> A2 = Standard work of the discipline</t>
          </r>
        </is>
      </c>
      <c r="AX2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10 colleagues in the same role and department · own answers too general to rate → no change
</t>
          </r>
          <r>
            <rPr>
              <rFont val="Calibri"/>
              <b val="1"/>
              <sz val="10"/>
            </rPr>
            <t>Market:</t>
          </r>
          <r>
            <rPr>
              <rFont val="Calibri"/>
              <sz val="10"/>
            </rPr>
            <t xml:space="preserve"> A2 = Chooses own approach within standards</t>
          </r>
        </is>
      </c>
      <c r="AY29"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10 colleagues in the same role and department · own answers too general to rate → moved +0.5
</t>
          </r>
          <r>
            <rPr>
              <rFont val="Calibri"/>
              <b val="1"/>
              <sz val="10"/>
            </rPr>
            <t>Market:</t>
          </r>
          <r>
            <rPr>
              <rFont val="Calibri"/>
              <sz val="10"/>
            </rPr>
            <t xml:space="preserve"> A2 = Own deliverables · accuracy, TAT · A3 = A module / process, or work with client or regulatory consequences</t>
          </r>
        </is>
      </c>
      <c r="AZ29"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10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9" s="132" t="inlineStr">
        <is>
          <r>
            <rPr>
              <rFont val="Calibri"/>
              <sz val="10"/>
            </rPr>
            <t xml:space="preserve">Rated 2 of 12
</t>
          </r>
          <r>
            <rPr>
              <rFont val="Calibri"/>
              <b val="1"/>
              <sz val="10"/>
            </rPr>
            <t>Experience:</t>
          </r>
          <r>
            <rPr>
              <rFont val="Calibri"/>
              <sz val="10"/>
            </rPr>
            <t xml:space="preserve"> not on record · input needed from HR, so set at the role's own level: it neither helps nor hurts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A2 roles typically have 0–3 yrs · IRIS guide 0–2</t>
          </r>
        </is>
      </c>
      <c r="BB29"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9" s="145" t="inlineStr">
        <is>
          <t>• Total experience · outside + at IRIS — HR — HRIS
• Confirm prior experience · provisional placement — HR</t>
        </is>
      </c>
      <c r="BD29" s="134" t="inlineStr">
        <is>
          <t>✗ HRIS: experience missing, B.Sc, 0 direct reports
✓ Survey: 20 of 20 questions answered
✗ KRAs: none on file
✓ Manager mapping: rating, 9-box
✗ Job description: not on file</t>
        </is>
      </c>
      <c r="BE29"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QA Engineer / QA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ISTQB Foundation → Advanced → Expert; SFIA testing</t>
          </r>
        </is>
      </c>
      <c r="BF29" s="134" t="inlineStr">
        <is>
          <t>Low</t>
        </is>
      </c>
      <c r="BG29" s="134" t="inlineStr">
        <is>
          <t>• Total experience is not on record · new joiner — level is provisional until HR adds it
• Survey answers are generic or do not match the role — not used as evidence; manager input needed</t>
        </is>
      </c>
      <c r="BH29" s="134" t="inlineStr"/>
      <c r="BI29" s="135" t="n"/>
      <c r="BJ29" s="136" t="n"/>
      <c r="BK29" s="136" t="n"/>
      <c r="BL29" s="136" t="n"/>
      <c r="BM29" s="136" t="n"/>
      <c r="BN29" s="137" t="n"/>
      <c r="BO29" s="120" t="n"/>
      <c r="BP29" s="120" t="n"/>
      <c r="BQ29" s="120" t="n"/>
      <c r="BR29" s="120" t="n"/>
      <c r="BS29" s="120" t="n"/>
      <c r="BT29" s="120" t="n"/>
      <c r="BU29" s="120" t="n"/>
      <c r="BV29" s="120" t="n">
        <v>2.5</v>
      </c>
    </row>
    <row r="30" ht="340" customHeight="1">
      <c r="A30" s="109" t="inlineStr">
        <is>
          <t>IRIS2452</t>
        </is>
      </c>
      <c r="B30" s="110" t="inlineStr">
        <is>
          <t>Chinmay Dambe</t>
        </is>
      </c>
      <c r="C30" s="111" t="inlineStr">
        <is>
          <t>Quality Assurance</t>
        </is>
      </c>
      <c r="D30" s="111" t="inlineStr">
        <is>
          <t>Ruturaj Kadam</t>
        </is>
      </c>
      <c r="E30" s="112" t="n">
        <v>0.8</v>
      </c>
      <c r="F30" s="112" t="n">
        <v>0.8</v>
      </c>
      <c r="G30" s="111" t="inlineStr">
        <is>
          <t>B.E</t>
        </is>
      </c>
      <c r="H30" s="113" t="inlineStr">
        <is>
          <t>Trainee QA Engineer</t>
        </is>
      </c>
      <c r="I30" s="114" t="inlineStr">
        <is>
          <t>Trainee QA Automation Engineer</t>
        </is>
      </c>
      <c r="J30" s="115" t="inlineStr">
        <is>
          <t>Quality Assurance</t>
        </is>
      </c>
      <c r="K30" s="115" t="inlineStr">
        <is>
          <t>Test Automation</t>
        </is>
      </c>
      <c r="L30" s="115" t="inlineStr">
        <is>
          <t>L2 – Trainee</t>
        </is>
      </c>
      <c r="M30" s="146" t="inlineStr">
        <is>
          <t>A1</t>
        </is>
      </c>
      <c r="N30" s="138" t="inlineStr">
        <is>
          <t>Intern / Trainee</t>
        </is>
      </c>
      <c r="O30" s="26" t="inlineStr">
        <is>
          <t>A</t>
        </is>
      </c>
      <c r="P30" s="115" t="inlineStr">
        <is>
          <t>IC</t>
        </is>
      </c>
      <c r="Q30" s="147" t="inlineStr">
        <is>
          <t>• Same level</t>
        </is>
      </c>
      <c r="R30" s="118" t="inlineStr">
        <is>
          <r>
            <rPr>
              <rFont val="Calibri"/>
              <b val="1"/>
              <sz val="10"/>
            </rPr>
            <t>WHAT THE ROLE DOES:</t>
          </r>
          <r>
            <rPr>
              <rFont val="Calibri"/>
              <sz val="10"/>
            </rPr>
            <t xml:space="preserve"> Builds and runs automated UI/API test suites integrated with CI. At A1: learning the role; all work reviewed.
</t>
          </r>
          <r>
            <rPr>
              <rFont val="Calibri"/>
              <b val="1"/>
              <sz val="10"/>
            </rPr>
            <t>Common themes in sub-family holders, all levels' answers:</t>
          </r>
          <r>
            <rPr>
              <rFont val="Calibri"/>
              <sz val="10"/>
            </rPr>
            <t xml:space="preserve"> product · quality · early · defects · automation · meets
</t>
          </r>
          <r>
            <rPr>
              <rFont val="Calibri"/>
              <b val="1"/>
              <sz val="10"/>
            </rPr>
            <t>KEY RESPONSIBILITIES:</t>
          </r>
          <r>
            <rPr>
              <rFont val="Calibri"/>
              <sz val="10"/>
            </rPr>
            <t xml:space="preserve"> Builds and runs automated UI/API test suites integrated with CI; Learning; follows worked examples; Learning tasks
</t>
          </r>
          <r>
            <rPr>
              <rFont val="Calibri"/>
              <b val="1"/>
              <sz val="10"/>
            </rPr>
            <t>Common themes in sub-family holders, all levels' answers:</t>
          </r>
          <r>
            <rPr>
              <rFont val="Calibri"/>
              <sz val="10"/>
            </rPr>
            <t xml:space="preserve"> testing · scripts · defects · testcase · automation · report
</t>
          </r>
          <r>
            <rPr>
              <rFont val="Calibri"/>
              <b val="1"/>
              <sz val="10"/>
            </rPr>
            <t>DELIVERS:</t>
          </r>
          <r>
            <rPr>
              <rFont val="Calibri"/>
              <sz val="10"/>
            </rPr>
            <t xml:space="preserve"> Learning tasks
</t>
          </r>
          <r>
            <rPr>
              <rFont val="Calibri"/>
              <b val="1"/>
              <sz val="10"/>
            </rPr>
            <t>Common themes in sub-family holders, all levels' answers:</t>
          </r>
          <r>
            <rPr>
              <rFont val="Calibri"/>
              <sz val="10"/>
            </rPr>
            <t xml:space="preserve"> reports · software · scripts · quality · test
</t>
          </r>
          <r>
            <rPr>
              <rFont val="Calibri"/>
              <b val="1"/>
              <sz val="10"/>
            </rPr>
            <t>ACCOUNTABLE FOR:</t>
          </r>
          <r>
            <rPr>
              <rFont val="Calibri"/>
              <sz val="10"/>
            </rPr>
            <t xml:space="preserve"> Learning tasks
</t>
          </r>
          <r>
            <rPr>
              <rFont val="Calibri"/>
              <b val="1"/>
              <sz val="10"/>
            </rPr>
            <t>Common themes in sub-family holders, all levels' answers:</t>
          </r>
          <r>
            <rPr>
              <rFont val="Calibri"/>
              <sz val="10"/>
            </rPr>
            <t xml:space="preserve"> quality · accountable · test · defect · automation · validation
</t>
          </r>
          <r>
            <rPr>
              <rFont val="Calibri"/>
              <b val="1"/>
              <sz val="10"/>
            </rPr>
            <t>DECIDES ALONE:</t>
          </r>
          <r>
            <rPr>
              <rFont val="Calibri"/>
              <sz val="10"/>
            </rPr>
            <t xml:space="preserve"> Needs approval / close guidance
</t>
          </r>
          <r>
            <rPr>
              <rFont val="Calibri"/>
              <b val="1"/>
              <sz val="10"/>
            </rPr>
            <t>Common themes in sub-family holders, all levels' answers:</t>
          </r>
          <r>
            <rPr>
              <rFont val="Calibri"/>
              <sz val="10"/>
            </rPr>
            <t xml:space="preserve"> testing
</t>
          </r>
          <r>
            <rPr>
              <rFont val="Calibri"/>
              <b val="1"/>
              <sz val="10"/>
            </rPr>
            <t>SKILLS &amp; KNOWLEDGE · role-holders:</t>
          </r>
          <r>
            <rPr>
              <rFont val="Calibri"/>
              <sz val="10"/>
            </rPr>
            <t xml:space="preserve"> Software Testing · Manual testing · Playwright · Automation · Api testing
</t>
          </r>
          <r>
            <rPr>
              <rFont val="Calibri"/>
              <b val="1"/>
              <sz val="10"/>
            </rPr>
            <t>TOOLS &amp; SYSTEMS:</t>
          </r>
          <r>
            <rPr>
              <rFont val="Calibri"/>
              <sz val="10"/>
            </rPr>
            <t xml:space="preserve"> Selenium · Postman
</t>
          </r>
          <r>
            <rPr>
              <rFont val="Calibri"/>
              <b val="1"/>
              <sz val="10"/>
            </rPr>
            <t>MANAGER-SET KRAs:</t>
          </r>
          <r>
            <rPr>
              <rFont val="Calibri"/>
              <sz val="10"/>
            </rPr>
            <t xml:space="preserve"> Common themes in manager-set KRAs: learning · defect · test · assigned · execution · resolve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sub-family themes · 3+ answered — 2 holders, 2 answered the survey; sub-family 8 answered; catalogue RC-145</t>
          </r>
        </is>
      </c>
      <c r="S30" s="119"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defects · production · delays · rework.
</t>
          </r>
          <r>
            <rPr>
              <rFont val="Calibri"/>
              <b val="1"/>
              <sz val="10"/>
            </rPr>
            <t>Measured on · manager-set KRA themes:</t>
          </r>
          <r>
            <rPr>
              <rFont val="Calibri"/>
              <sz val="10"/>
            </rPr>
            <t xml:space="preserve"> learning · defect · test · assigned · execution · resolve.
Manager talent mapping — Latest rating: 3 · Potential: Medium · 9-Box Grid placement: High Impact / Growth Talent.</t>
          </r>
        </is>
      </c>
      <c r="T30" s="120" t="n"/>
      <c r="U30" s="121" t="inlineStr">
        <is>
          <r>
            <rPr>
              <rFont val="Calibri"/>
              <sz val="10"/>
            </rPr>
            <t xml:space="preserve">Trainee QA Automation Engineer in Quality Assurance · iFile, A1 — IC.
</t>
          </r>
          <r>
            <rPr>
              <rFont val="Calibri"/>
              <b val="1"/>
              <sz val="10"/>
            </rPr>
            <t>The work:</t>
          </r>
          <r>
            <rPr>
              <rFont val="Calibri"/>
              <sz val="10"/>
            </rPr>
            <t xml:space="preserve"> Builds and runs automated UI/API test suites integrated with CI.
At this level the role owns learning the role; all work reviewed.
</t>
          </r>
          <r>
            <rPr>
              <rFont val="Calibri"/>
              <b val="1"/>
              <sz val="10"/>
            </rPr>
            <t>Key responsibilities:</t>
          </r>
          <r>
            <rPr>
              <rFont val="Calibri"/>
              <sz val="10"/>
            </rPr>
            <t xml:space="preserve"> Builds and runs automated UI/API test suites integrated with CI; Learning; follows worked examples; Learning tasks.
</t>
          </r>
          <r>
            <rPr>
              <rFont val="Calibri"/>
              <b val="1"/>
              <sz val="10"/>
            </rPr>
            <t>Holders describe it with:</t>
          </r>
          <r>
            <rPr>
              <rFont val="Calibri"/>
              <sz val="10"/>
            </rPr>
            <t xml:space="preserve"> testing · scripts · defects · testcase · automation · report.</t>
          </r>
        </is>
      </c>
      <c r="V30" s="122" t="inlineStr">
        <is>
          <r>
            <rPr>
              <rFont val="Calibri"/>
              <b val="1"/>
              <sz val="10"/>
            </rPr>
            <t>Hire as:</t>
          </r>
          <r>
            <rPr>
              <rFont val="Calibri"/>
              <sz val="10"/>
            </rPr>
            <t xml:space="preserve"> Associate QA Engineer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BE / B.Tech / MCA / B.Sc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30" s="122" t="inlineStr">
        <is>
          <r>
            <rPr>
              <rFont val="Calibri"/>
              <sz val="10"/>
            </rPr>
            <t xml:space="preserve">FUNCTIONAL — skill level 1 of 5 · Awareness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Software Testing · Manual testing · Playwright · Automation · Api testing
</t>
          </r>
          <r>
            <rPr>
              <rFont val="Calibri"/>
              <b val="1"/>
              <sz val="10"/>
            </rPr>
            <t>TOOLS:</t>
          </r>
          <r>
            <rPr>
              <rFont val="Calibri"/>
              <sz val="10"/>
            </rPr>
            <t xml:space="preserve"> Selenium · Postman
★ = must-have for the family. Scale: 1 Awareness · 2 Working · 3 Practitioner · 4 Advanced · 5 Expert.</t>
          </r>
        </is>
      </c>
      <c r="X30" s="122" t="inlineStr">
        <is>
          <r>
            <rPr>
              <rFont val="Calibri"/>
              <sz val="10"/>
            </rPr>
            <t xml:space="preserve">Draft — generated from the framework; hiring-manager review pending · HR Super Master, sheet T5.
1. [Test Automation &amp; QA Engineering · level 1] Tell me about recent work that shows this: "Designs test cases; automates regression / API tests". What exactly did you do, how, and what was the result? Assess with: Testing practical.
2. [Product, Platform &amp; Domain Knowledge · level 1] Tell me about recent work that shows this: "Handles most product and domain scenarios". What exactly did you do, how, and what was the result? Assess with: Scenario interview.
3. [Database, SQL &amp; Data Engineering · level 1] Give an example that shows you can do this: "Writes and tunes queries, procedures and ETL". Assess with: SQL test / case.
4. [AI, GenAI &amp; Prompt Engineering · level 1] Give an example that shows you can do this: "Uses AI / LLM tools in own work and validates output". Assess with: Work sample / portfolio.
5. [Process Improvement &amp; Quality Mindset · level 1] Give an example that shows you can do this: "Delivers right-first-time; improves own checklists". Assess with: Work sample / case.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30" s="123" t="inlineStr">
        <is>
          <t>—</t>
        </is>
      </c>
      <c r="Z30" s="124" t="n"/>
      <c r="AA30" s="125" t="n"/>
      <c r="AB30" s="126" t="n"/>
      <c r="AC30" s="124" t="n"/>
      <c r="AD30" s="125" t="n"/>
      <c r="AE30" s="126" t="n"/>
      <c r="AF30" s="124" t="n"/>
      <c r="AG30" s="125" t="n"/>
      <c r="AH30" s="126" t="n"/>
      <c r="AI30" s="124" t="n"/>
      <c r="AJ30" s="125" t="n"/>
      <c r="AK30" s="126" t="n"/>
      <c r="AL30" s="124" t="n"/>
      <c r="AM30" s="125" t="n"/>
      <c r="AN30" s="126" t="n"/>
      <c r="AO30" s="127" t="n"/>
      <c r="AP30" s="125" t="n"/>
      <c r="AQ30" s="126" t="n"/>
      <c r="AR30" s="126" t="inlineStr"/>
      <c r="AS30" s="128" t="inlineStr"/>
      <c r="AT30" s="129" t="inlineStr">
        <is>
          <r>
            <rPr>
              <rFont val="Calibri"/>
              <b val="1"/>
              <sz val="10"/>
            </rPr>
            <t>Not scored:</t>
          </r>
          <r>
            <rPr>
              <rFont val="Calibri"/>
              <sz val="10"/>
            </rPr>
            <t xml:space="preserve"> interns and first-year trainees start at A1.</t>
          </r>
        </is>
      </c>
      <c r="AU30" s="130" t="inlineStr">
        <is>
          <r>
            <rPr>
              <rFont val="Calibri"/>
              <b val="1"/>
              <sz val="10"/>
            </rPr>
            <t>Not scored:</t>
          </r>
          <r>
            <rPr>
              <rFont val="Calibri"/>
              <sz val="10"/>
            </rPr>
            <t xml:space="preserve"> interns and first-year trainees start at A1.</t>
          </r>
        </is>
      </c>
      <c r="AV30" s="130" t="inlineStr">
        <is>
          <t>Interns and first-year trainees start at A1.</t>
        </is>
      </c>
      <c r="AW30" s="131" t="inlineStr">
        <is>
          <r>
            <rPr>
              <rFont val="Calibri"/>
              <b val="1"/>
              <sz val="10"/>
            </rPr>
            <t>Not scored:</t>
          </r>
          <r>
            <rPr>
              <rFont val="Calibri"/>
              <sz val="10"/>
            </rPr>
            <t xml:space="preserve"> interns and first-year trainees start at A1.</t>
          </r>
        </is>
      </c>
      <c r="AX30" s="132" t="inlineStr">
        <is>
          <r>
            <rPr>
              <rFont val="Calibri"/>
              <b val="1"/>
              <sz val="10"/>
            </rPr>
            <t>Not scored:</t>
          </r>
          <r>
            <rPr>
              <rFont val="Calibri"/>
              <sz val="10"/>
            </rPr>
            <t xml:space="preserve"> interns and first-year trainees start at A1.</t>
          </r>
        </is>
      </c>
      <c r="AY30" s="132" t="inlineStr">
        <is>
          <r>
            <rPr>
              <rFont val="Calibri"/>
              <b val="1"/>
              <sz val="10"/>
            </rPr>
            <t>Not scored:</t>
          </r>
          <r>
            <rPr>
              <rFont val="Calibri"/>
              <sz val="10"/>
            </rPr>
            <t xml:space="preserve"> interns and first-year trainees start at A1.</t>
          </r>
        </is>
      </c>
      <c r="AZ30" s="132" t="inlineStr">
        <is>
          <r>
            <rPr>
              <rFont val="Calibri"/>
              <b val="1"/>
              <sz val="10"/>
            </rPr>
            <t>Not scored:</t>
          </r>
          <r>
            <rPr>
              <rFont val="Calibri"/>
              <sz val="10"/>
            </rPr>
            <t xml:space="preserve"> interns and first-year trainees start at A1.</t>
          </r>
        </is>
      </c>
      <c r="BA30" s="132" t="inlineStr">
        <is>
          <r>
            <rPr>
              <rFont val="Calibri"/>
              <b val="1"/>
              <sz val="10"/>
            </rPr>
            <t>Not scored:</t>
          </r>
          <r>
            <rPr>
              <rFont val="Calibri"/>
              <sz val="10"/>
            </rPr>
            <t xml:space="preserve"> interns and first-year trainees start at A1.</t>
          </r>
        </is>
      </c>
      <c r="BB30" s="132" t="inlineStr">
        <is>
          <r>
            <rPr>
              <rFont val="Calibri"/>
              <b val="1"/>
              <sz val="10"/>
            </rPr>
            <t>Not scored:</t>
          </r>
          <r>
            <rPr>
              <rFont val="Calibri"/>
              <sz val="10"/>
            </rPr>
            <t xml:space="preserve"> interns and first-year trainees start at A1.</t>
          </r>
        </is>
      </c>
      <c r="BC30" s="133" t="inlineStr"/>
      <c r="BD30" s="134" t="inlineStr">
        <is>
          <t>✓ HRIS: 0.8 yrs, B.E, 0 direct reports
✓ Survey: 19 of 20 questions answered
✓ KRAs: self, manager-set, quarterly
✓ Manager mapping: rating, potential, 9-box
✗ Job description: not on file</t>
        </is>
      </c>
      <c r="BE30" s="134"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QA Engineer
</t>
          </r>
          <r>
            <rPr>
              <rFont val="Calibri"/>
              <b val="1"/>
              <sz val="10"/>
            </rPr>
            <t>Standard:</t>
          </r>
          <r>
            <rPr>
              <rFont val="Calibri"/>
              <sz val="10"/>
            </rPr>
            <t xml:space="preserve"> ISTQB Foundation → Advanced → Expert; SFIA testing</t>
          </r>
        </is>
      </c>
      <c r="BF30" s="134" t="inlineStr">
        <is>
          <t>Medium</t>
        </is>
      </c>
      <c r="BG30" s="134" t="inlineStr"/>
      <c r="BH30" s="134" t="inlineStr"/>
      <c r="BI30" s="135" t="n"/>
      <c r="BJ30" s="136" t="n"/>
      <c r="BK30" s="136" t="n"/>
      <c r="BL30" s="136" t="n"/>
      <c r="BM30" s="136" t="n"/>
      <c r="BN30" s="137" t="n"/>
      <c r="BO30" s="120" t="n"/>
      <c r="BP30" s="120" t="n"/>
      <c r="BQ30" s="120" t="n"/>
      <c r="BR30" s="120" t="n"/>
      <c r="BS30" s="120" t="n"/>
      <c r="BT30" s="120" t="n"/>
      <c r="BU30" s="120" t="n"/>
      <c r="BV30" s="120" t="n"/>
    </row>
    <row r="31" ht="340" customHeight="1">
      <c r="A31" s="109" t="inlineStr">
        <is>
          <t>IRIS2453</t>
        </is>
      </c>
      <c r="B31" s="110" t="inlineStr">
        <is>
          <t>Mahesh Dhokale</t>
        </is>
      </c>
      <c r="C31" s="111" t="inlineStr">
        <is>
          <t>Quality Assurance</t>
        </is>
      </c>
      <c r="D31" s="111" t="inlineStr">
        <is>
          <t>Jerigan Gracias</t>
        </is>
      </c>
      <c r="E31" s="112" t="n">
        <v>0.8</v>
      </c>
      <c r="F31" s="112" t="n">
        <v>0.8</v>
      </c>
      <c r="G31" s="111" t="inlineStr">
        <is>
          <t>MCA</t>
        </is>
      </c>
      <c r="H31" s="113" t="inlineStr">
        <is>
          <t>Trainee QA Engineer</t>
        </is>
      </c>
      <c r="I31" s="114" t="inlineStr">
        <is>
          <t>Trainee QA Automation Engineer</t>
        </is>
      </c>
      <c r="J31" s="115" t="inlineStr">
        <is>
          <t>Quality Assurance</t>
        </is>
      </c>
      <c r="K31" s="115" t="inlineStr">
        <is>
          <t>Test Automation</t>
        </is>
      </c>
      <c r="L31" s="115" t="inlineStr">
        <is>
          <t>L2 – Trainee</t>
        </is>
      </c>
      <c r="M31" s="146" t="inlineStr">
        <is>
          <t>A1</t>
        </is>
      </c>
      <c r="N31" s="138" t="inlineStr">
        <is>
          <t>Intern / Trainee</t>
        </is>
      </c>
      <c r="O31" s="26" t="inlineStr">
        <is>
          <t>A</t>
        </is>
      </c>
      <c r="P31" s="115" t="inlineStr">
        <is>
          <t>IC</t>
        </is>
      </c>
      <c r="Q31" s="147" t="inlineStr">
        <is>
          <t>• Same level</t>
        </is>
      </c>
      <c r="R31" s="118" t="inlineStr">
        <is>
          <r>
            <rPr>
              <rFont val="Calibri"/>
              <b val="1"/>
              <sz val="10"/>
            </rPr>
            <t>WHAT THE ROLE DOES:</t>
          </r>
          <r>
            <rPr>
              <rFont val="Calibri"/>
              <sz val="10"/>
            </rPr>
            <t xml:space="preserve"> Builds and runs automated UI/API test suites integrated with CI. At A1: learning the role; all work reviewed.
</t>
          </r>
          <r>
            <rPr>
              <rFont val="Calibri"/>
              <b val="1"/>
              <sz val="10"/>
            </rPr>
            <t>Common themes in sub-family holders, all levels' answers:</t>
          </r>
          <r>
            <rPr>
              <rFont val="Calibri"/>
              <sz val="10"/>
            </rPr>
            <t xml:space="preserve"> product · quality · early · defects · automation · meets
</t>
          </r>
          <r>
            <rPr>
              <rFont val="Calibri"/>
              <b val="1"/>
              <sz val="10"/>
            </rPr>
            <t>KEY RESPONSIBILITIES:</t>
          </r>
          <r>
            <rPr>
              <rFont val="Calibri"/>
              <sz val="10"/>
            </rPr>
            <t xml:space="preserve"> Builds and runs automated UI/API test suites integrated with CI; Learning; follows worked examples; Learning tasks
</t>
          </r>
          <r>
            <rPr>
              <rFont val="Calibri"/>
              <b val="1"/>
              <sz val="10"/>
            </rPr>
            <t>Common themes in sub-family holders, all levels' answers:</t>
          </r>
          <r>
            <rPr>
              <rFont val="Calibri"/>
              <sz val="10"/>
            </rPr>
            <t xml:space="preserve"> testing · scripts · defects · testcase · automation · report
</t>
          </r>
          <r>
            <rPr>
              <rFont val="Calibri"/>
              <b val="1"/>
              <sz val="10"/>
            </rPr>
            <t>DELIVERS:</t>
          </r>
          <r>
            <rPr>
              <rFont val="Calibri"/>
              <sz val="10"/>
            </rPr>
            <t xml:space="preserve"> Learning tasks
</t>
          </r>
          <r>
            <rPr>
              <rFont val="Calibri"/>
              <b val="1"/>
              <sz val="10"/>
            </rPr>
            <t>Common themes in sub-family holders, all levels' answers:</t>
          </r>
          <r>
            <rPr>
              <rFont val="Calibri"/>
              <sz val="10"/>
            </rPr>
            <t xml:space="preserve"> reports · software · scripts · quality · test
</t>
          </r>
          <r>
            <rPr>
              <rFont val="Calibri"/>
              <b val="1"/>
              <sz val="10"/>
            </rPr>
            <t>ACCOUNTABLE FOR:</t>
          </r>
          <r>
            <rPr>
              <rFont val="Calibri"/>
              <sz val="10"/>
            </rPr>
            <t xml:space="preserve"> Learning tasks
</t>
          </r>
          <r>
            <rPr>
              <rFont val="Calibri"/>
              <b val="1"/>
              <sz val="10"/>
            </rPr>
            <t>Common themes in sub-family holders, all levels' answers:</t>
          </r>
          <r>
            <rPr>
              <rFont val="Calibri"/>
              <sz val="10"/>
            </rPr>
            <t xml:space="preserve"> quality · accountable · test · defect · automation · validation
</t>
          </r>
          <r>
            <rPr>
              <rFont val="Calibri"/>
              <b val="1"/>
              <sz val="10"/>
            </rPr>
            <t>DECIDES ALONE:</t>
          </r>
          <r>
            <rPr>
              <rFont val="Calibri"/>
              <sz val="10"/>
            </rPr>
            <t xml:space="preserve"> Needs approval / close guidance
</t>
          </r>
          <r>
            <rPr>
              <rFont val="Calibri"/>
              <b val="1"/>
              <sz val="10"/>
            </rPr>
            <t>Common themes in sub-family holders, all levels' answers:</t>
          </r>
          <r>
            <rPr>
              <rFont val="Calibri"/>
              <sz val="10"/>
            </rPr>
            <t xml:space="preserve"> testing
</t>
          </r>
          <r>
            <rPr>
              <rFont val="Calibri"/>
              <b val="1"/>
              <sz val="10"/>
            </rPr>
            <t>SKILLS &amp; KNOWLEDGE · role-holders:</t>
          </r>
          <r>
            <rPr>
              <rFont val="Calibri"/>
              <sz val="10"/>
            </rPr>
            <t xml:space="preserve"> Software Testing · Manual testing · Playwright · Automation · Api testing
</t>
          </r>
          <r>
            <rPr>
              <rFont val="Calibri"/>
              <b val="1"/>
              <sz val="10"/>
            </rPr>
            <t>TOOLS &amp; SYSTEMS:</t>
          </r>
          <r>
            <rPr>
              <rFont val="Calibri"/>
              <sz val="10"/>
            </rPr>
            <t xml:space="preserve"> Selenium · Postman
</t>
          </r>
          <r>
            <rPr>
              <rFont val="Calibri"/>
              <b val="1"/>
              <sz val="10"/>
            </rPr>
            <t>MANAGER-SET KRAs:</t>
          </r>
          <r>
            <rPr>
              <rFont val="Calibri"/>
              <sz val="10"/>
            </rPr>
            <t xml:space="preserve"> Common themes in manager-set KRAs: learning · defect · test · assigned · execution · resolve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sub-family themes · 3+ answered — 2 holders, 2 answered the survey; sub-family 8 answered; catalogue RC-145</t>
          </r>
        </is>
      </c>
      <c r="S31" s="119"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defects · production · delays · rework.
</t>
          </r>
          <r>
            <rPr>
              <rFont val="Calibri"/>
              <b val="1"/>
              <sz val="10"/>
            </rPr>
            <t>Measured on · manager-set KRA themes:</t>
          </r>
          <r>
            <rPr>
              <rFont val="Calibri"/>
              <sz val="10"/>
            </rPr>
            <t xml:space="preserve"> learning · defect · test · assigned · execution · resolve.
Manager talent mapping — Latest rating: 3 · Potential: Medium · 9-Box Grid placement: Core Contributor.</t>
          </r>
        </is>
      </c>
      <c r="T31" s="120" t="n"/>
      <c r="U31" s="121" t="inlineStr">
        <is>
          <r>
            <rPr>
              <rFont val="Calibri"/>
              <sz val="10"/>
            </rPr>
            <t xml:space="preserve">Trainee QA Automation Engineer in Quality Assurance · iFile, A1 — IC.
</t>
          </r>
          <r>
            <rPr>
              <rFont val="Calibri"/>
              <b val="1"/>
              <sz val="10"/>
            </rPr>
            <t>The work:</t>
          </r>
          <r>
            <rPr>
              <rFont val="Calibri"/>
              <sz val="10"/>
            </rPr>
            <t xml:space="preserve"> Builds and runs automated UI/API test suites integrated with CI.
At this level the role owns learning the role; all work reviewed.
</t>
          </r>
          <r>
            <rPr>
              <rFont val="Calibri"/>
              <b val="1"/>
              <sz val="10"/>
            </rPr>
            <t>Key responsibilities:</t>
          </r>
          <r>
            <rPr>
              <rFont val="Calibri"/>
              <sz val="10"/>
            </rPr>
            <t xml:space="preserve"> Builds and runs automated UI/API test suites integrated with CI; Learning; follows worked examples; Learning tasks.
</t>
          </r>
          <r>
            <rPr>
              <rFont val="Calibri"/>
              <b val="1"/>
              <sz val="10"/>
            </rPr>
            <t>Holders describe it with:</t>
          </r>
          <r>
            <rPr>
              <rFont val="Calibri"/>
              <sz val="10"/>
            </rPr>
            <t xml:space="preserve"> testing · scripts · defects · testcase · automation · report.</t>
          </r>
        </is>
      </c>
      <c r="V31" s="122" t="inlineStr">
        <is>
          <r>
            <rPr>
              <rFont val="Calibri"/>
              <b val="1"/>
              <sz val="10"/>
            </rPr>
            <t>Hire as:</t>
          </r>
          <r>
            <rPr>
              <rFont val="Calibri"/>
              <sz val="10"/>
            </rPr>
            <t xml:space="preserve"> Associate QA Engineer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BE / B.Tech / MCA / B.Sc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31" s="122" t="inlineStr">
        <is>
          <r>
            <rPr>
              <rFont val="Calibri"/>
              <sz val="10"/>
            </rPr>
            <t xml:space="preserve">FUNCTIONAL — skill level 1 of 5 · Awareness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Software Testing · Manual testing · Playwright · Automation · Api testing
</t>
          </r>
          <r>
            <rPr>
              <rFont val="Calibri"/>
              <b val="1"/>
              <sz val="10"/>
            </rPr>
            <t>TOOLS:</t>
          </r>
          <r>
            <rPr>
              <rFont val="Calibri"/>
              <sz val="10"/>
            </rPr>
            <t xml:space="preserve"> Selenium · Postman
★ = must-have for the family. Scale: 1 Awareness · 2 Working · 3 Practitioner · 4 Advanced · 5 Expert.</t>
          </r>
        </is>
      </c>
      <c r="X31" s="122" t="inlineStr">
        <is>
          <r>
            <rPr>
              <rFont val="Calibri"/>
              <sz val="10"/>
            </rPr>
            <t xml:space="preserve">Draft — generated from the framework; hiring-manager review pending · HR Super Master, sheet T5.
1. [Test Automation &amp; QA Engineering · level 1] Tell me about recent work that shows this: "Designs test cases; automates regression / API tests". What exactly did you do, how, and what was the result? Assess with: Testing practical.
2. [Product, Platform &amp; Domain Knowledge · level 1] Tell me about recent work that shows this: "Handles most product and domain scenarios". What exactly did you do, how, and what was the result? Assess with: Scenario interview.
3. [Database, SQL &amp; Data Engineering · level 1] Give an example that shows you can do this: "Writes and tunes queries, procedures and ETL". Assess with: SQL test / case.
4. [AI, GenAI &amp; Prompt Engineering · level 1] Give an example that shows you can do this: "Uses AI / LLM tools in own work and validates output". Assess with: Work sample / portfolio.
5. [Process Improvement &amp; Quality Mindset · level 1] Give an example that shows you can do this: "Delivers right-first-time; improves own checklists". Assess with: Work sample / case.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31" s="123" t="inlineStr">
        <is>
          <t>—</t>
        </is>
      </c>
      <c r="Z31" s="124" t="n"/>
      <c r="AA31" s="125" t="n"/>
      <c r="AB31" s="126" t="n"/>
      <c r="AC31" s="124" t="n"/>
      <c r="AD31" s="125" t="n"/>
      <c r="AE31" s="126" t="n"/>
      <c r="AF31" s="124" t="n"/>
      <c r="AG31" s="125" t="n"/>
      <c r="AH31" s="126" t="n"/>
      <c r="AI31" s="124" t="n"/>
      <c r="AJ31" s="125" t="n"/>
      <c r="AK31" s="126" t="n"/>
      <c r="AL31" s="124" t="n"/>
      <c r="AM31" s="125" t="n"/>
      <c r="AN31" s="126" t="n"/>
      <c r="AO31" s="127" t="n"/>
      <c r="AP31" s="125" t="n"/>
      <c r="AQ31" s="126" t="n"/>
      <c r="AR31" s="126" t="inlineStr"/>
      <c r="AS31" s="128" t="inlineStr"/>
      <c r="AT31" s="129" t="inlineStr">
        <is>
          <r>
            <rPr>
              <rFont val="Calibri"/>
              <b val="1"/>
              <sz val="10"/>
            </rPr>
            <t>Not scored:</t>
          </r>
          <r>
            <rPr>
              <rFont val="Calibri"/>
              <sz val="10"/>
            </rPr>
            <t xml:space="preserve"> interns and first-year trainees start at A1.</t>
          </r>
        </is>
      </c>
      <c r="AU31" s="130" t="inlineStr">
        <is>
          <r>
            <rPr>
              <rFont val="Calibri"/>
              <b val="1"/>
              <sz val="10"/>
            </rPr>
            <t>Not scored:</t>
          </r>
          <r>
            <rPr>
              <rFont val="Calibri"/>
              <sz val="10"/>
            </rPr>
            <t xml:space="preserve"> interns and first-year trainees start at A1.</t>
          </r>
        </is>
      </c>
      <c r="AV31" s="130" t="inlineStr">
        <is>
          <t>Interns and first-year trainees start at A1.</t>
        </is>
      </c>
      <c r="AW31" s="131" t="inlineStr">
        <is>
          <r>
            <rPr>
              <rFont val="Calibri"/>
              <b val="1"/>
              <sz val="10"/>
            </rPr>
            <t>Not scored:</t>
          </r>
          <r>
            <rPr>
              <rFont val="Calibri"/>
              <sz val="10"/>
            </rPr>
            <t xml:space="preserve"> interns and first-year trainees start at A1.</t>
          </r>
        </is>
      </c>
      <c r="AX31" s="132" t="inlineStr">
        <is>
          <r>
            <rPr>
              <rFont val="Calibri"/>
              <b val="1"/>
              <sz val="10"/>
            </rPr>
            <t>Not scored:</t>
          </r>
          <r>
            <rPr>
              <rFont val="Calibri"/>
              <sz val="10"/>
            </rPr>
            <t xml:space="preserve"> interns and first-year trainees start at A1.</t>
          </r>
        </is>
      </c>
      <c r="AY31" s="132" t="inlineStr">
        <is>
          <r>
            <rPr>
              <rFont val="Calibri"/>
              <b val="1"/>
              <sz val="10"/>
            </rPr>
            <t>Not scored:</t>
          </r>
          <r>
            <rPr>
              <rFont val="Calibri"/>
              <sz val="10"/>
            </rPr>
            <t xml:space="preserve"> interns and first-year trainees start at A1.</t>
          </r>
        </is>
      </c>
      <c r="AZ31" s="132" t="inlineStr">
        <is>
          <r>
            <rPr>
              <rFont val="Calibri"/>
              <b val="1"/>
              <sz val="10"/>
            </rPr>
            <t>Not scored:</t>
          </r>
          <r>
            <rPr>
              <rFont val="Calibri"/>
              <sz val="10"/>
            </rPr>
            <t xml:space="preserve"> interns and first-year trainees start at A1.</t>
          </r>
        </is>
      </c>
      <c r="BA31" s="132" t="inlineStr">
        <is>
          <r>
            <rPr>
              <rFont val="Calibri"/>
              <b val="1"/>
              <sz val="10"/>
            </rPr>
            <t>Not scored:</t>
          </r>
          <r>
            <rPr>
              <rFont val="Calibri"/>
              <sz val="10"/>
            </rPr>
            <t xml:space="preserve"> interns and first-year trainees start at A1.</t>
          </r>
        </is>
      </c>
      <c r="BB31" s="132" t="inlineStr">
        <is>
          <r>
            <rPr>
              <rFont val="Calibri"/>
              <b val="1"/>
              <sz val="10"/>
            </rPr>
            <t>Not scored:</t>
          </r>
          <r>
            <rPr>
              <rFont val="Calibri"/>
              <sz val="10"/>
            </rPr>
            <t xml:space="preserve"> interns and first-year trainees start at A1.</t>
          </r>
        </is>
      </c>
      <c r="BC31" s="133" t="inlineStr"/>
      <c r="BD31" s="134" t="inlineStr">
        <is>
          <t>✓ HRIS: 0.8 yrs, MCA, 0 direct reports
✓ Survey: 20 of 20 questions answered
✓ KRAs: manager-set, quarterly
✓ Manager mapping: rating, potential, 9-box
✗ Job description: not on file</t>
        </is>
      </c>
      <c r="BE31" s="134"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QA Engineer
</t>
          </r>
          <r>
            <rPr>
              <rFont val="Calibri"/>
              <b val="1"/>
              <sz val="10"/>
            </rPr>
            <t>Standard:</t>
          </r>
          <r>
            <rPr>
              <rFont val="Calibri"/>
              <sz val="10"/>
            </rPr>
            <t xml:space="preserve"> ISTQB Foundation → Advanced → Expert; SFIA testing</t>
          </r>
        </is>
      </c>
      <c r="BF31" s="134" t="inlineStr">
        <is>
          <t>Low</t>
        </is>
      </c>
      <c r="BG31" s="134" t="inlineStr">
        <is>
          <t>• Survey answers are generic or do not match the role — not used as evidence; manager input needed</t>
        </is>
      </c>
      <c r="BH31" s="134" t="inlineStr"/>
      <c r="BI31" s="135" t="n"/>
      <c r="BJ31" s="136" t="n"/>
      <c r="BK31" s="136" t="n"/>
      <c r="BL31" s="136" t="n"/>
      <c r="BM31" s="136" t="n"/>
      <c r="BN31" s="137" t="n"/>
      <c r="BO31" s="120" t="n"/>
      <c r="BP31" s="120" t="n"/>
      <c r="BQ31" s="120" t="n"/>
      <c r="BR31" s="120" t="n"/>
      <c r="BS31" s="120" t="n"/>
      <c r="BT31" s="120" t="n"/>
      <c r="BU31" s="120" t="n"/>
      <c r="BV31" s="120" t="n"/>
    </row>
    <row r="32" ht="340" customHeight="1">
      <c r="A32" s="109" t="inlineStr">
        <is>
          <t>INTN0288</t>
        </is>
      </c>
      <c r="B32" s="110" t="inlineStr">
        <is>
          <t>Yugal Kishore Singh</t>
        </is>
      </c>
      <c r="C32" s="111" t="inlineStr">
        <is>
          <t>Quality Assurance</t>
        </is>
      </c>
      <c r="D32" s="111" t="inlineStr">
        <is>
          <t>Susan Peter</t>
        </is>
      </c>
      <c r="E32" s="112" t="n">
        <v>4.3</v>
      </c>
      <c r="F32" s="112" t="n">
        <v>0.7</v>
      </c>
      <c r="G32" s="111" t="inlineStr">
        <is>
          <t>B.Sc</t>
        </is>
      </c>
      <c r="H32" s="113" t="inlineStr">
        <is>
          <t>Intern</t>
        </is>
      </c>
      <c r="I32" s="114" t="inlineStr">
        <is>
          <t>Intern – Functional &amp; Domain Testing</t>
        </is>
      </c>
      <c r="J32" s="115" t="inlineStr">
        <is>
          <t>Quality Assurance</t>
        </is>
      </c>
      <c r="K32" s="115" t="inlineStr">
        <is>
          <t>Functional &amp; Domain Testing</t>
        </is>
      </c>
      <c r="L32" s="115" t="inlineStr">
        <is>
          <t>L1 – Intern</t>
        </is>
      </c>
      <c r="M32" s="146" t="inlineStr">
        <is>
          <t>A1</t>
        </is>
      </c>
      <c r="N32" s="138" t="inlineStr">
        <is>
          <t>Intern / Trainee</t>
        </is>
      </c>
      <c r="O32" s="26" t="inlineStr">
        <is>
          <t>A</t>
        </is>
      </c>
      <c r="P32" s="115" t="inlineStr">
        <is>
          <t>IC</t>
        </is>
      </c>
      <c r="Q32" s="147" t="inlineStr">
        <is>
          <t>• Same level</t>
        </is>
      </c>
      <c r="R32" s="118" t="inlineStr">
        <is>
          <r>
            <rPr>
              <rFont val="Calibri"/>
              <b val="1"/>
              <sz val="10"/>
            </rPr>
            <t>WHAT THE ROLE DOES:</t>
          </r>
          <r>
            <rPr>
              <rFont val="Calibri"/>
              <sz val="10"/>
            </rPr>
            <t xml:space="preserve"> Designs and executes functional, regression and domain/AI-feature test cases; logs defects; supports sign-off. At A1: learning the role; all work reviewed.
</t>
          </r>
          <r>
            <rPr>
              <rFont val="Calibri"/>
              <b val="1"/>
              <sz val="10"/>
            </rPr>
            <t>Common themes in sub-family holders, all levels' answers:</t>
          </r>
          <r>
            <rPr>
              <rFont val="Calibri"/>
              <sz val="10"/>
            </rPr>
            <t xml:space="preserve"> software · quality · product · requirements · user · before
</t>
          </r>
          <r>
            <rPr>
              <rFont val="Calibri"/>
              <b val="1"/>
              <sz val="10"/>
            </rPr>
            <t>KEY RESPONSIBILITIES:</t>
          </r>
          <r>
            <rPr>
              <rFont val="Calibri"/>
              <sz val="10"/>
            </rPr>
            <t xml:space="preserve"> Designs and executes functional, regression and domain/AI-feature test cases; logs defects; supports sign-off; Learning; follows worked examples; Learning tasks
</t>
          </r>
          <r>
            <rPr>
              <rFont val="Calibri"/>
              <b val="1"/>
              <sz val="10"/>
            </rPr>
            <t>Common themes in sub-family holders, all levels' answers:</t>
          </r>
          <r>
            <rPr>
              <rFont val="Calibri"/>
              <sz val="10"/>
            </rPr>
            <t xml:space="preserve"> test · defect · reporting · regression · case · execution
</t>
          </r>
          <r>
            <rPr>
              <rFont val="Calibri"/>
              <b val="1"/>
              <sz val="10"/>
            </rPr>
            <t>DELIVERS:</t>
          </r>
          <r>
            <rPr>
              <rFont val="Calibri"/>
              <sz val="10"/>
            </rPr>
            <t xml:space="preserve"> Learning tasks
</t>
          </r>
          <r>
            <rPr>
              <rFont val="Calibri"/>
              <b val="1"/>
              <sz val="10"/>
            </rPr>
            <t>Common themes in sub-family holders, all levels' answers:</t>
          </r>
          <r>
            <rPr>
              <rFont val="Calibri"/>
              <sz val="10"/>
            </rPr>
            <t xml:space="preserve"> test · quality · reports · bug · cases · defect
</t>
          </r>
          <r>
            <rPr>
              <rFont val="Calibri"/>
              <b val="1"/>
              <sz val="10"/>
            </rPr>
            <t>ACCOUNTABLE FOR:</t>
          </r>
          <r>
            <rPr>
              <rFont val="Calibri"/>
              <sz val="10"/>
            </rPr>
            <t xml:space="preserve"> Learning tasks
</t>
          </r>
          <r>
            <rPr>
              <rFont val="Calibri"/>
              <b val="1"/>
              <sz val="10"/>
            </rPr>
            <t>Common themes in sub-family holders, all levels' answers:</t>
          </r>
          <r>
            <rPr>
              <rFont val="Calibri"/>
              <sz val="10"/>
            </rPr>
            <t xml:space="preserve"> quality · test · accountable · am · release · reporting
</t>
          </r>
          <r>
            <rPr>
              <rFont val="Calibri"/>
              <b val="1"/>
              <sz val="10"/>
            </rPr>
            <t>DECIDES ALONE:</t>
          </r>
          <r>
            <rPr>
              <rFont val="Calibri"/>
              <sz val="10"/>
            </rPr>
            <t xml:space="preserve"> Needs approval / close guidance
</t>
          </r>
          <r>
            <rPr>
              <rFont val="Calibri"/>
              <b val="1"/>
              <sz val="10"/>
            </rPr>
            <t>Common themes in sub-family holders, all levels' answers:</t>
          </r>
          <r>
            <rPr>
              <rFont val="Calibri"/>
              <sz val="10"/>
            </rPr>
            <t xml:space="preserve"> test · prioritize · independently · scenarios · identify · issues
</t>
          </r>
          <r>
            <rPr>
              <rFont val="Calibri"/>
              <b val="1"/>
              <sz val="10"/>
            </rPr>
            <t>SKILLS &amp; KNOWLEDGE · role-holders:</t>
          </r>
          <r>
            <rPr>
              <rFont val="Calibri"/>
              <sz val="10"/>
            </rPr>
            <t xml:space="preserve"> Software testing · Test case design · regression testing · Functional testing · Manual Testing · Test Case execution · Analytical thinking · Attention to detail
</t>
          </r>
          <r>
            <rPr>
              <rFont val="Calibri"/>
              <b val="1"/>
              <sz val="10"/>
            </rPr>
            <t>TOOLS &amp; SYSTEMS:</t>
          </r>
          <r>
            <rPr>
              <rFont val="Calibri"/>
              <sz val="10"/>
            </rPr>
            <t xml:space="preserve"> Quickscrum · Postman · Bug tracking tool · Mail access · Visual Studio · Notepad plus plus · Test management tool · Jira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sub-family themes · 3+ answered — 1 holder, 1 answered the survey; sub-family 26 answered; catalogue RC-139</t>
          </r>
        </is>
      </c>
      <c r="S32" s="119"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rework · production · issues · client.
Manager talent mapping — Latest rating: 3 · Potential: Medium · 9-Box Grid placement: High Impact / Growth Talent.</t>
          </r>
        </is>
      </c>
      <c r="T32" s="120" t="n"/>
      <c r="U32" s="121" t="inlineStr">
        <is>
          <r>
            <rPr>
              <rFont val="Calibri"/>
              <sz val="10"/>
            </rPr>
            <t xml:space="preserve">Intern – Functional &amp; Domain Testing in Quality Assurance · iFile, A1 — IC.
</t>
          </r>
          <r>
            <rPr>
              <rFont val="Calibri"/>
              <b val="1"/>
              <sz val="10"/>
            </rPr>
            <t>The work:</t>
          </r>
          <r>
            <rPr>
              <rFont val="Calibri"/>
              <sz val="10"/>
            </rPr>
            <t xml:space="preserve"> Designs and executes functional, regression and domain/AI-feature test cases; logs defects; supports sign-off.
At this level the role owns learning the role; all work reviewed.
</t>
          </r>
          <r>
            <rPr>
              <rFont val="Calibri"/>
              <b val="1"/>
              <sz val="10"/>
            </rPr>
            <t>Key responsibilities:</t>
          </r>
          <r>
            <rPr>
              <rFont val="Calibri"/>
              <sz val="10"/>
            </rPr>
            <t xml:space="preserve"> Designs and executes functional, regression and domain/AI-feature test cases; logs defects; supports sign-off; Learning; follows worked examples; Learning tasks.
</t>
          </r>
          <r>
            <rPr>
              <rFont val="Calibri"/>
              <b val="1"/>
              <sz val="10"/>
            </rPr>
            <t>Holders describe it with:</t>
          </r>
          <r>
            <rPr>
              <rFont val="Calibri"/>
              <sz val="10"/>
            </rPr>
            <t xml:space="preserve"> test · defect · reporting · regression · case · execution.</t>
          </r>
        </is>
      </c>
      <c r="V32" s="122" t="inlineStr">
        <is>
          <r>
            <rPr>
              <rFont val="Calibri"/>
              <b val="1"/>
              <sz val="10"/>
            </rPr>
            <t>Hire as:</t>
          </r>
          <r>
            <rPr>
              <rFont val="Calibri"/>
              <sz val="10"/>
            </rPr>
            <t xml:space="preserve"> Associate QA Engineer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BE / B.Tech / MCA / B.Sc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32" s="122" t="inlineStr">
        <is>
          <r>
            <rPr>
              <rFont val="Calibri"/>
              <sz val="10"/>
            </rPr>
            <t xml:space="preserve">FUNCTIONAL — skill level 1 of 5 · Awareness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Software testing · Test case design · regression testing · Functional testing · Manual Testing · Test Case execution · Analytical thinking · Attention to detail
</t>
          </r>
          <r>
            <rPr>
              <rFont val="Calibri"/>
              <b val="1"/>
              <sz val="10"/>
            </rPr>
            <t>TOOLS:</t>
          </r>
          <r>
            <rPr>
              <rFont val="Calibri"/>
              <sz val="10"/>
            </rPr>
            <t xml:space="preserve"> Quickscrum · Postman · Bug tracking tool · Mail access · Visual Studio · Notepad plus plus · Test management tool · Jira
★ = must-have for the family. Scale: 1 Awareness · 2 Working · 3 Practitioner · 4 Advanced · 5 Expert.</t>
          </r>
        </is>
      </c>
      <c r="X32" s="122" t="inlineStr">
        <is>
          <r>
            <rPr>
              <rFont val="Calibri"/>
              <sz val="10"/>
            </rPr>
            <t xml:space="preserve">Draft — generated from the framework; hiring-manager review pending · HR Super Master, sheet T5.
1. [Test Automation &amp; QA Engineering · level 1] Tell me about recent work that shows this: "Designs test cases; automates regression / API tests". What exactly did you do, how, and what was the result? Assess with: Testing practical.
2. [Product, Platform &amp; Domain Knowledge · level 1] Tell me about recent work that shows this: "Handles most product and domain scenarios". What exactly did you do, how, and what was the result? Assess with: Scenario interview.
3. [Database, SQL &amp; Data Engineering · level 1] Give an example that shows you can do this: "Writes and tunes queries, procedures and ETL". Assess with: SQL test / case.
4. [AI, GenAI &amp; Prompt Engineering · level 1] Give an example that shows you can do this: "Uses AI / LLM tools in own work and validates output". Assess with: Work sample / portfolio.
5. [Process Improvement &amp; Quality Mindset · level 1] Give an example that shows you can do this: "Delivers right-first-time; improves own checklists". Assess with: Work sample / case.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32" s="123" t="inlineStr">
        <is>
          <t>—</t>
        </is>
      </c>
      <c r="Z32" s="124" t="n"/>
      <c r="AA32" s="125" t="n"/>
      <c r="AB32" s="126" t="n"/>
      <c r="AC32" s="124" t="n"/>
      <c r="AD32" s="125" t="n"/>
      <c r="AE32" s="126" t="n"/>
      <c r="AF32" s="124" t="n"/>
      <c r="AG32" s="125" t="n"/>
      <c r="AH32" s="126" t="n"/>
      <c r="AI32" s="124" t="n"/>
      <c r="AJ32" s="125" t="n"/>
      <c r="AK32" s="126" t="n"/>
      <c r="AL32" s="124" t="n"/>
      <c r="AM32" s="125" t="n"/>
      <c r="AN32" s="126" t="n"/>
      <c r="AO32" s="127" t="n"/>
      <c r="AP32" s="125" t="n"/>
      <c r="AQ32" s="126" t="n"/>
      <c r="AR32" s="126" t="inlineStr"/>
      <c r="AS32" s="128" t="inlineStr"/>
      <c r="AT32" s="129" t="inlineStr">
        <is>
          <r>
            <rPr>
              <rFont val="Calibri"/>
              <b val="1"/>
              <sz val="10"/>
            </rPr>
            <t>Not scored:</t>
          </r>
          <r>
            <rPr>
              <rFont val="Calibri"/>
              <sz val="10"/>
            </rPr>
            <t xml:space="preserve"> interns and first-year trainees start at A1.</t>
          </r>
        </is>
      </c>
      <c r="AU32" s="130" t="inlineStr">
        <is>
          <r>
            <rPr>
              <rFont val="Calibri"/>
              <b val="1"/>
              <sz val="10"/>
            </rPr>
            <t>Not scored:</t>
          </r>
          <r>
            <rPr>
              <rFont val="Calibri"/>
              <sz val="10"/>
            </rPr>
            <t xml:space="preserve"> interns and first-year trainees start at A1.</t>
          </r>
        </is>
      </c>
      <c r="AV32" s="130" t="inlineStr">
        <is>
          <t>Interns and first-year trainees start at A1.</t>
        </is>
      </c>
      <c r="AW32" s="131" t="inlineStr">
        <is>
          <r>
            <rPr>
              <rFont val="Calibri"/>
              <b val="1"/>
              <sz val="10"/>
            </rPr>
            <t>Not scored:</t>
          </r>
          <r>
            <rPr>
              <rFont val="Calibri"/>
              <sz val="10"/>
            </rPr>
            <t xml:space="preserve"> interns and first-year trainees start at A1.</t>
          </r>
        </is>
      </c>
      <c r="AX32" s="132" t="inlineStr">
        <is>
          <r>
            <rPr>
              <rFont val="Calibri"/>
              <b val="1"/>
              <sz val="10"/>
            </rPr>
            <t>Not scored:</t>
          </r>
          <r>
            <rPr>
              <rFont val="Calibri"/>
              <sz val="10"/>
            </rPr>
            <t xml:space="preserve"> interns and first-year trainees start at A1.</t>
          </r>
        </is>
      </c>
      <c r="AY32" s="132" t="inlineStr">
        <is>
          <r>
            <rPr>
              <rFont val="Calibri"/>
              <b val="1"/>
              <sz val="10"/>
            </rPr>
            <t>Not scored:</t>
          </r>
          <r>
            <rPr>
              <rFont val="Calibri"/>
              <sz val="10"/>
            </rPr>
            <t xml:space="preserve"> interns and first-year trainees start at A1.</t>
          </r>
        </is>
      </c>
      <c r="AZ32" s="132" t="inlineStr">
        <is>
          <r>
            <rPr>
              <rFont val="Calibri"/>
              <b val="1"/>
              <sz val="10"/>
            </rPr>
            <t>Not scored:</t>
          </r>
          <r>
            <rPr>
              <rFont val="Calibri"/>
              <sz val="10"/>
            </rPr>
            <t xml:space="preserve"> interns and first-year trainees start at A1.</t>
          </r>
        </is>
      </c>
      <c r="BA32" s="132" t="inlineStr">
        <is>
          <r>
            <rPr>
              <rFont val="Calibri"/>
              <b val="1"/>
              <sz val="10"/>
            </rPr>
            <t>Not scored:</t>
          </r>
          <r>
            <rPr>
              <rFont val="Calibri"/>
              <sz val="10"/>
            </rPr>
            <t xml:space="preserve"> interns and first-year trainees start at A1.</t>
          </r>
        </is>
      </c>
      <c r="BB32" s="132" t="inlineStr">
        <is>
          <r>
            <rPr>
              <rFont val="Calibri"/>
              <b val="1"/>
              <sz val="10"/>
            </rPr>
            <t>Not scored:</t>
          </r>
          <r>
            <rPr>
              <rFont val="Calibri"/>
              <sz val="10"/>
            </rPr>
            <t xml:space="preserve"> interns and first-year trainees start at A1.</t>
          </r>
        </is>
      </c>
      <c r="BC32" s="133" t="inlineStr"/>
      <c r="BD32" s="134" t="inlineStr">
        <is>
          <t>✓ HRIS: 4.3 yrs, B.Sc, 0 direct reports
✓ Survey: 20 of 20 questions answered
✓ KRAs: self, manager-set, quarterly
✓ Manager mapping: rating, potential, 9-box
✗ Job description: not on file</t>
        </is>
      </c>
      <c r="BE32" s="134"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QA Engineer
</t>
          </r>
          <r>
            <rPr>
              <rFont val="Calibri"/>
              <b val="1"/>
              <sz val="10"/>
            </rPr>
            <t>Standard:</t>
          </r>
          <r>
            <rPr>
              <rFont val="Calibri"/>
              <sz val="10"/>
            </rPr>
            <t xml:space="preserve"> ISTQB Foundation → Advanced → Expert; SFIA testing</t>
          </r>
        </is>
      </c>
      <c r="BF32" s="134" t="inlineStr">
        <is>
          <t>Medium</t>
        </is>
      </c>
      <c r="BG32" s="134" t="inlineStr">
        <is>
          <t>• Work described is bigger than the current designation suggests — manager to confirm the actual role
• Intern by category with 4.3 yrs of experience on record — confirm category</t>
        </is>
      </c>
      <c r="BH32" s="134" t="inlineStr"/>
      <c r="BI32" s="135" t="n"/>
      <c r="BJ32" s="136" t="n"/>
      <c r="BK32" s="136" t="n"/>
      <c r="BL32" s="136" t="n"/>
      <c r="BM32" s="136" t="n"/>
      <c r="BN32" s="137" t="n"/>
      <c r="BO32" s="120" t="n"/>
      <c r="BP32" s="120" t="n"/>
      <c r="BQ32" s="120" t="n"/>
      <c r="BR32" s="120" t="n"/>
      <c r="BS32" s="120" t="n"/>
      <c r="BT32" s="120" t="n"/>
      <c r="BU32" s="120" t="n"/>
      <c r="BV32" s="120" t="n"/>
    </row>
    <row r="33" ht="340" customHeight="1">
      <c r="A33" s="109" t="inlineStr">
        <is>
          <t>IRIS0012</t>
        </is>
      </c>
      <c r="B33" s="110" t="inlineStr">
        <is>
          <t>Shailesh Gupta</t>
        </is>
      </c>
      <c r="C33" s="111" t="inlineStr">
        <is>
          <t>Sales</t>
        </is>
      </c>
      <c r="D33" s="111" t="inlineStr">
        <is>
          <t>Balachandran K</t>
        </is>
      </c>
      <c r="E33" s="112" t="n">
        <v>22</v>
      </c>
      <c r="F33" s="112" t="n">
        <v>22</v>
      </c>
      <c r="G33" s="111" t="inlineStr">
        <is>
          <t>MBA</t>
        </is>
      </c>
      <c r="H33" s="142" t="inlineStr">
        <is>
          <t>Business Head – SupTech &amp; Bank-RegTech</t>
        </is>
      </c>
      <c r="I33" s="115" t="inlineStr">
        <is>
          <t>Business Head – SupTech &amp; Bank-RegTech</t>
        </is>
      </c>
      <c r="J33" s="115" t="inlineStr">
        <is>
          <t>Executive Leadership</t>
        </is>
      </c>
      <c r="K33" s="115" t="inlineStr">
        <is>
          <t>Business &amp; Functional Leadership</t>
        </is>
      </c>
      <c r="L33" s="114" t="inlineStr">
        <is>
          <t>Not in current mapping files</t>
        </is>
      </c>
      <c r="M33" s="116" t="inlineStr">
        <is>
          <t>D2</t>
        </is>
      </c>
      <c r="N33" s="148" t="inlineStr">
        <is>
          <t>Vice President</t>
        </is>
      </c>
      <c r="O33" s="39" t="inlineStr">
        <is>
          <t>D</t>
        </is>
      </c>
      <c r="P33" s="115" t="inlineStr">
        <is>
          <t>People Manager</t>
        </is>
      </c>
      <c r="Q33" s="140" t="inlineStr">
        <is>
          <t>● Newly mapped</t>
        </is>
      </c>
      <c r="R33" s="118" t="inlineStr">
        <is>
          <r>
            <rPr>
              <rFont val="Calibri"/>
              <b val="1"/>
              <sz val="10"/>
            </rPr>
            <t>WHAT THE ROLE DOES:</t>
          </r>
          <r>
            <rPr>
              <rFont val="Calibri"/>
              <sz val="10"/>
            </rPr>
            <t xml:space="preserve"> Owns a business line or enterprise function end to end. At D2: several business lines or an executive-scope enterprise function.
</t>
          </r>
          <r>
            <rPr>
              <rFont val="Calibri"/>
              <b val="1"/>
              <sz val="10"/>
            </rPr>
            <t>KEY RESPONSIBILITIES:</t>
          </r>
          <r>
            <rPr>
              <rFont val="Calibri"/>
              <sz val="10"/>
            </rPr>
            <t xml:space="preserve"> Owns a business line or enterprise function end to end; Portfolio-level strategic, financial and regulatory trade-offs; Multi-business results
</t>
          </r>
          <r>
            <rPr>
              <rFont val="Calibri"/>
              <b val="1"/>
              <sz val="10"/>
            </rPr>
            <t>DELIVERS:</t>
          </r>
          <r>
            <rPr>
              <rFont val="Calibri"/>
              <sz val="10"/>
            </rPr>
            <t xml:space="preserve"> Multi-business results
</t>
          </r>
          <r>
            <rPr>
              <rFont val="Calibri"/>
              <b val="1"/>
              <sz val="10"/>
            </rPr>
            <t>DECIDES ALONE:</t>
          </r>
          <r>
            <rPr>
              <rFont val="Calibri"/>
              <sz val="10"/>
            </rPr>
            <t xml:space="preserve"> Sets direction across business lines
</t>
          </r>
          <r>
            <rPr>
              <rFont val="Calibri"/>
              <b val="1"/>
              <sz val="10"/>
            </rPr>
            <t>SKILLS &amp; KNOWLEDGE · role-holders:</t>
          </r>
          <r>
            <rPr>
              <rFont val="Calibri"/>
              <sz val="10"/>
            </rPr>
            <t xml:space="preserve"> Product Management
COMPETENCIES REQUIRED — must-have ★: Strategic Thinking &amp; Business Acumen · People Leadership &amp; Mentoring
</t>
          </r>
          <r>
            <rPr>
              <rFont val="Calibri"/>
              <b val="1"/>
              <sz val="10"/>
            </rPr>
            <t>OTHER FUNCTIONAL COMPETENCIES:</t>
          </r>
          <r>
            <rPr>
              <rFont val="Calibri"/>
              <sz val="10"/>
            </rPr>
            <t xml:space="preserve"> Stakeholder &amp; Client Management · Product, Platform &amp; Domain Knowledge · Regulatory &amp; BFSI Domain · Communication &amp; Presentation
</t>
          </r>
          <r>
            <rPr>
              <rFont val="Calibri"/>
              <b val="1"/>
              <sz val="10"/>
            </rPr>
            <t>PROFICIENCY NEEDED AT THIS LEVEL:</t>
          </r>
          <r>
            <rPr>
              <rFont val="Calibri"/>
              <sz val="10"/>
            </rPr>
            <t xml:space="preserve"> Core 5 · Future-ready 4 · Functional 4 · Leadership 5
</t>
          </r>
          <r>
            <rPr>
              <rFont val="Calibri"/>
              <b val="1"/>
              <sz val="10"/>
            </rPr>
            <t>CREDENTIALS:</t>
          </r>
          <r>
            <rPr>
              <rFont val="Calibri"/>
              <sz val="10"/>
            </rPr>
            <t xml:space="preserve"> MBA / PGDM · preferred at C+
</t>
          </r>
          <r>
            <rPr>
              <rFont val="Calibri"/>
              <b val="1"/>
              <sz val="10"/>
            </rPr>
            <t>SOURCE:</t>
          </r>
          <r>
            <rPr>
              <rFont val="Calibri"/>
              <sz val="10"/>
            </rPr>
            <t xml:space="preserve"> Framework only · fewer than 3 answered — 3 holders, 0 answered the survey; sub-family 0 answered; catalogue RC-091</t>
          </r>
        </is>
      </c>
      <c r="S33" s="119" t="inlineStr">
        <is>
          <r>
            <rPr>
              <rFont val="Calibri"/>
              <b val="1"/>
              <sz val="10"/>
            </rPr>
            <t>What the role answers for:</t>
          </r>
          <r>
            <rPr>
              <rFont val="Calibri"/>
              <sz val="10"/>
            </rPr>
            <t xml:space="preserve"> Multi-business results.
</t>
          </r>
          <r>
            <rPr>
              <rFont val="Calibri"/>
              <b val="1"/>
              <sz val="10"/>
            </rPr>
            <t>Accountability &amp; Impact rating:</t>
          </r>
          <r>
            <rPr>
              <rFont val="Calibri"/>
              <sz val="10"/>
            </rPr>
            <t xml:space="preserve"> 9 of 12 · D1-level impact.
Leads 4 direct reports.
Manager talent mapping — Latest rating: Not rated · manager · 9-Box Grid placement: Not placed · manager.</t>
          </r>
        </is>
      </c>
      <c r="T33" s="120" t="n"/>
      <c r="U33" s="121" t="inlineStr">
        <is>
          <r>
            <rPr>
              <rFont val="Calibri"/>
              <sz val="10"/>
            </rPr>
            <t xml:space="preserve">Business Head – SupTech &amp; Bank-RegTech in Sales · iFile, D2 — People Manager.
</t>
          </r>
          <r>
            <rPr>
              <rFont val="Calibri"/>
              <b val="1"/>
              <sz val="10"/>
            </rPr>
            <t>The work:</t>
          </r>
          <r>
            <rPr>
              <rFont val="Calibri"/>
              <sz val="10"/>
            </rPr>
            <t xml:space="preserve"> Owns a business line or enterprise function end to end.
At this level the role owns several business lines or an executive-scope enterprise function.
</t>
          </r>
          <r>
            <rPr>
              <rFont val="Calibri"/>
              <b val="1"/>
              <sz val="10"/>
            </rPr>
            <t>Key responsibilities:</t>
          </r>
          <r>
            <rPr>
              <rFont val="Calibri"/>
              <sz val="10"/>
            </rPr>
            <t xml:space="preserve"> Owns a business line or enterprise function end to end; Portfolio-level strategic, financial and regulatory trade-offs; Multi-business results.
Leads 4 direct reports.</t>
          </r>
        </is>
      </c>
      <c r="V33" s="122" t="inlineStr">
        <is>
          <r>
            <rPr>
              <rFont val="Calibri"/>
              <b val="1"/>
              <sz val="10"/>
            </rPr>
            <t>Hire as:</t>
          </r>
          <r>
            <rPr>
              <rFont val="Calibri"/>
              <sz val="10"/>
            </rPr>
            <t xml:space="preserve"> Associate Vice President / Business Head — IRIS D2 Vice President · People Manager
</t>
          </r>
          <r>
            <rPr>
              <rFont val="Calibri"/>
              <b val="1"/>
              <sz val="10"/>
            </rPr>
            <t>Market level:</t>
          </r>
          <r>
            <rPr>
              <rFont val="Calibri"/>
              <sz val="10"/>
            </rPr>
            <t xml:space="preserve"> E3–E4 · SFIA 7 Set strategy
</t>
          </r>
          <r>
            <rPr>
              <rFont val="Calibri"/>
              <b val="1"/>
              <sz val="10"/>
            </rPr>
            <t>Experience:</t>
          </r>
          <r>
            <rPr>
              <rFont val="Calibri"/>
              <sz val="10"/>
            </rPr>
            <t xml:space="preserve"> 18–24 yrs · Education: Postgraduate / professional qualification
</t>
          </r>
          <r>
            <rPr>
              <rFont val="Calibri"/>
              <b val="1"/>
              <sz val="10"/>
            </rPr>
            <t>Team size at this level:</t>
          </r>
          <r>
            <rPr>
              <rFont val="Calibri"/>
              <sz val="10"/>
            </rPr>
            <t xml:space="preserve"> 5–8 AVPs / heads
</t>
          </r>
          <r>
            <rPr>
              <rFont val="Calibri"/>
              <b val="1"/>
              <sz val="10"/>
            </rPr>
            <t>Equivalent titles at peers:</t>
          </r>
          <r>
            <rPr>
              <rFont val="Calibri"/>
              <sz val="10"/>
            </rPr>
            <t xml:space="preserve"> IRIS Vs Market Benchmark — Aon Radford / Mercer executive codes – E3–E4 SVP · IRIS Vs Competitor Benchmark — regtech / SaaS executive titles – SVP
</t>
          </r>
          <r>
            <rPr>
              <rFont val="Calibri"/>
              <b val="1"/>
              <sz val="10"/>
            </rPr>
            <t>Credentials:</t>
          </r>
          <r>
            <rPr>
              <rFont val="Calibri"/>
              <sz val="10"/>
            </rPr>
            <t xml:space="preserve"> MBA / PGDM · preferred at C+
</t>
          </r>
          <r>
            <rPr>
              <rFont val="Calibri"/>
              <b val="1"/>
              <sz val="10"/>
            </rPr>
            <t>Must already know:</t>
          </r>
          <r>
            <rPr>
              <rFont val="Calibri"/>
              <sz val="10"/>
            </rPr>
            <t xml:space="preserve"> Governance, risk and regulatory accountability</t>
          </r>
        </is>
      </c>
      <c r="W33" s="122" t="inlineStr">
        <is>
          <r>
            <rPr>
              <rFont val="Calibri"/>
              <sz val="10"/>
            </rPr>
            <t xml:space="preserve">FUNCTIONAL — skill level 4 of 5 · Advanced
 ★ Strategic Thinking &amp; Business Acumen: Shapes strategy, pricing or investment choices
 ★ People Leadership &amp; Mentoring: Leads leaders; builds succession
 •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
CORE — skill level 5 of 5 · Expert
 •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5 of 5 · Expert
 •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
</t>
          </r>
          <r>
            <rPr>
              <rFont val="Calibri"/>
              <b val="1"/>
              <sz val="10"/>
            </rPr>
            <t>SKILLS · from role-holders and HRIS:</t>
          </r>
          <r>
            <rPr>
              <rFont val="Calibri"/>
              <sz val="10"/>
            </rPr>
            <t xml:space="preserve"> Product Management
★ = must-have for the family. Scale: 1 Awareness · 2 Working · 3 Practitioner · 4 Advanced · 5 Expert.</t>
          </r>
        </is>
      </c>
      <c r="X33" s="122" t="inlineStr">
        <is>
          <r>
            <rPr>
              <rFont val="Calibri"/>
              <sz val="10"/>
            </rPr>
            <t xml:space="preserve">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t>
          </r>
          <r>
            <rPr>
              <rFont val="Calibri"/>
              <b val="1"/>
              <sz val="10"/>
            </rPr>
            <t>Fit check:</t>
          </r>
          <r>
            <rPr>
              <rFont val="Calibri"/>
              <sz val="10"/>
            </rPr>
            <t xml:space="preserve"> Why this role, why IRIS · regulatory reporting / XBRL / regtech, and what would you change in your first 90 days?</t>
          </r>
        </is>
      </c>
      <c r="Y33" s="123" t="inlineStr">
        <is>
          <t>iFile · Sales · Bands D–E · Leadership</t>
        </is>
      </c>
      <c r="Z33" s="124" t="n">
        <v>9</v>
      </c>
      <c r="AA33" s="125">
        <f>IFERROR(INDEX(WM_C,MATCH($Y33,WM_KEY,0)),"")</f>
        <v>0.37</v>
      </c>
      <c r="AB33" s="126">
        <f>IF(Z33="","",Z33*AA33)</f>
        <v>3.33</v>
      </c>
      <c r="AC33" s="124" t="n">
        <v>9</v>
      </c>
      <c r="AD33" s="125">
        <f>IFERROR(INDEX(WM_AU,MATCH($Y33,WM_KEY,0)),"")</f>
        <v>0.19</v>
      </c>
      <c r="AE33" s="126">
        <f>IF(AC33="","",AC33*AD33)</f>
        <v>1.71</v>
      </c>
      <c r="AF33" s="124" t="n">
        <v>9</v>
      </c>
      <c r="AG33" s="125">
        <f>IFERROR(INDEX(WM_AC,MATCH($Y33,WM_KEY,0)),"")</f>
        <v>0.11</v>
      </c>
      <c r="AH33" s="126">
        <f>IF(AF33="","",AF33*AG33)</f>
        <v>0.99</v>
      </c>
      <c r="AI33" s="124" t="n">
        <v>9</v>
      </c>
      <c r="AJ33" s="125">
        <f>IFERROR(INDEX(WM_L,MATCH($Y33,WM_KEY,0)),"")</f>
        <v>0.2</v>
      </c>
      <c r="AK33" s="126">
        <f>IF(AI33="","",AI33*AJ33)</f>
        <v>1.8</v>
      </c>
      <c r="AL33" s="124" t="n">
        <v>11</v>
      </c>
      <c r="AM33" s="125">
        <f>IFERROR(INDEX(WM_E,MATCH($Y33,WM_KEY,0)),"")</f>
        <v>0.05</v>
      </c>
      <c r="AN33" s="126">
        <f>IF(AL33="","",AL33*AM33)</f>
        <v>0.55</v>
      </c>
      <c r="AO33" s="127" t="n">
        <v>9</v>
      </c>
      <c r="AP33" s="125">
        <f>IFERROR(INDEX(WM_BI,MATCH($Y33,WM_KEY,0)),"")</f>
        <v>0.08</v>
      </c>
      <c r="AQ33" s="126">
        <f>IF(AO33="","",AO33*AP33)</f>
        <v>0.72</v>
      </c>
      <c r="AR33" s="126">
        <f>IF(COUNT(AB33,AE33,AH33,AK33,AN33,AQ33)&lt;6,"",SUM(AB33,AE33,AH33,AK33,AN33,AQ33))</f>
        <v>9.1</v>
      </c>
      <c r="AS33" s="128" t="str">
        <f>IF(AR33="","",INDEX({"A1","A2","A3","B1","B2","B3","C1","C2","D1","D2","E1","E2"},MAX(1,MIN(12,ROUND(AR33,0)))))</f>
        <v>D1</v>
      </c>
      <c r="AT33" s="129" t="inlineStr">
        <is>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t>
          </r>
        </is>
      </c>
      <c r="AU33" s="130" t="inlineStr">
        <is>
          <r>
            <rPr>
              <rFont val="Calibri"/>
              <b val="1"/>
              <sz val="10"/>
            </rPr>
            <t>At build:</t>
          </r>
          <r>
            <rPr>
              <rFont val="Calibri"/>
              <sz val="10"/>
            </rPr>
            <t xml:space="preserve"> Complexity 3.33 + Autonomy 1.71 + Accountability 0.99 + Leadership 1.80 + Experience 0.55 + Business impact 0.72
= 9.10 points → nearest level 9 = D1
</t>
          </r>
          <r>
            <rPr>
              <rFont val="Calibri"/>
              <b val="1"/>
              <sz val="10"/>
            </rPr>
            <t>Final level:</t>
          </r>
          <r>
            <rPr>
              <rFont val="Calibri"/>
              <sz val="10"/>
            </rPr>
            <t xml:space="preserve"> D2 · a rule applied: see the next column</t>
          </r>
        </is>
      </c>
      <c r="AV33" s="130" t="inlineStr">
        <is>
          <r>
            <rPr>
              <rFont val="Calibri"/>
              <sz val="10"/>
            </rPr>
            <t xml:space="preserve">• </t>
          </r>
          <r>
            <rPr>
              <rFont val="Calibri"/>
              <b val="1"/>
              <sz val="10"/>
            </rPr>
            <t>Raised to D2:</t>
          </r>
          <r>
            <rPr>
              <rFont val="Calibri"/>
              <sz val="10"/>
            </rPr>
            <t xml:space="preserve"> reports directly to Balachandran K; anyone in Band D reporting to an E1 or E2 sits at D2.
</t>
          </r>
          <r>
            <rPr>
              <rFont val="Calibri"/>
              <b val="1"/>
              <sz val="10"/>
            </rPr>
            <t>Final level:</t>
          </r>
          <r>
            <rPr>
              <rFont val="Calibri"/>
              <sz val="10"/>
            </rPr>
            <t xml:space="preserve"> D2.</t>
          </r>
        </is>
      </c>
      <c r="AW33" s="143" t="inlineStr">
        <is>
          <r>
            <rPr>
              <rFont val="Calibri"/>
              <color rgb="009C0006"/>
              <sz val="10"/>
            </rPr>
            <t xml:space="preserve">Rated 9 of 12
</t>
          </r>
          <r>
            <rPr>
              <rFont val="Calibri"/>
              <b val="1"/>
              <color rgb="009C0006"/>
              <sz val="10"/>
            </rPr>
            <t>Start:</t>
          </r>
          <r>
            <rPr>
              <rFont val="Calibri"/>
              <color rgb="009C0006"/>
              <sz val="10"/>
            </rPr>
            <t xml:space="preserve"> 9.0 · business head / director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D1 = Competing strategic, financial and regulatory priorities</t>
          </r>
        </is>
      </c>
      <c r="AX33" s="144" t="inlineStr">
        <is>
          <r>
            <rPr>
              <rFont val="Calibri"/>
              <color rgb="009C0006"/>
              <sz val="10"/>
            </rPr>
            <t xml:space="preserve">Rated 9 of 12
</t>
          </r>
          <r>
            <rPr>
              <rFont val="Calibri"/>
              <b val="1"/>
              <color rgb="009C0006"/>
              <sz val="10"/>
            </rPr>
            <t>Start:</t>
          </r>
          <r>
            <rPr>
              <rFont val="Calibri"/>
              <color rgb="009C0006"/>
              <sz val="10"/>
            </rPr>
            <t xml:space="preserve"> 9.0 · business head / director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D1 = Sets business-line direction, pricing and investment</t>
          </r>
        </is>
      </c>
      <c r="AY33" s="144" t="inlineStr">
        <is>
          <r>
            <rPr>
              <rFont val="Calibri"/>
              <color rgb="009C0006"/>
              <sz val="10"/>
            </rPr>
            <t xml:space="preserve">Rated 9 of 12
</t>
          </r>
          <r>
            <rPr>
              <rFont val="Calibri"/>
              <b val="1"/>
              <color rgb="009C0006"/>
              <sz val="10"/>
            </rPr>
            <t>Start:</t>
          </r>
          <r>
            <rPr>
              <rFont val="Calibri"/>
              <color rgb="009C0006"/>
              <sz val="10"/>
            </rPr>
            <t xml:space="preserve"> 9.0 · business head / director title; 4 direct reports, 217 people in the organisation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D1 = Business-line P&amp;L and market position</t>
          </r>
        </is>
      </c>
      <c r="AZ33" s="144" t="inlineStr">
        <is>
          <r>
            <rPr>
              <rFont val="Calibri"/>
              <color rgb="009C0006"/>
              <sz val="10"/>
            </rPr>
            <t xml:space="preserve">Rated 9 of 12
</t>
          </r>
          <r>
            <rPr>
              <rFont val="Calibri"/>
              <b val="1"/>
              <color rgb="009C0006"/>
              <sz val="10"/>
            </rPr>
            <t>Start:</t>
          </r>
          <r>
            <rPr>
              <rFont val="Calibri"/>
              <color rgb="009C0006"/>
              <sz val="10"/>
            </rPr>
            <t xml:space="preserve"> 9.0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4 direct reports · People Manager
</t>
          </r>
          <r>
            <rPr>
              <rFont val="Calibri"/>
              <b val="1"/>
              <color rgb="009C0006"/>
              <sz val="10"/>
            </rPr>
            <t>Market:</t>
          </r>
          <r>
            <rPr>
              <rFont val="Calibri"/>
              <color rgb="009C0006"/>
              <sz val="10"/>
            </rPr>
            <t xml:space="preserve"> D1 = Defines business strategy; builds the leadership bench</t>
          </r>
        </is>
      </c>
      <c r="BA33" s="132" t="inlineStr">
        <is>
          <r>
            <rPr>
              <rFont val="Calibri"/>
              <sz val="10"/>
            </rPr>
            <t xml:space="preserve">Rated 11 of 12
</t>
          </r>
          <r>
            <rPr>
              <rFont val="Calibri"/>
              <b val="1"/>
              <sz val="10"/>
            </rPr>
            <t>Experience:</t>
          </r>
          <r>
            <rPr>
              <rFont val="Calibri"/>
              <sz val="10"/>
            </rPr>
            <t xml:space="preserve"> 22.0 yrs total · 22.0 at IRIS; none recorded before IRIS = 10.3 on the experience scale
</t>
          </r>
          <r>
            <rPr>
              <rFont val="Calibri"/>
              <b val="1"/>
              <sz val="10"/>
            </rPr>
            <t>Qualification:</t>
          </r>
          <r>
            <rPr>
              <rFont val="Calibri"/>
              <sz val="10"/>
            </rPr>
            <t xml:space="preserve"> MBA · postgraduate, relevant to the work → +0.5</t>
          </r>
        </is>
      </c>
      <c r="BB33" s="132" t="inlineStr">
        <is>
          <r>
            <rPr>
              <rFont val="Calibri"/>
              <sz val="10"/>
            </rPr>
            <t xml:space="preserve">Rated 9 of 12 — a starting estimate.
</t>
          </r>
          <r>
            <rPr>
              <rFont val="Calibri"/>
              <b val="1"/>
              <sz val="10"/>
            </rPr>
            <t>Start:</t>
          </r>
          <r>
            <rPr>
              <rFont val="Calibri"/>
              <sz val="10"/>
            </rPr>
            <t xml:space="preserve"> 9,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D1 = Owns a business line's P&amp;L and growth, or a company-wide function</t>
          </r>
        </is>
      </c>
      <c r="BC33" s="145" t="inlineStr">
        <is>
          <t>• Survey response or KRAs describing the work · nothing on file — Employee + manager</t>
        </is>
      </c>
      <c r="BD33" s="134" t="inlineStr">
        <is>
          <t>✓ HRIS: 22.0 yrs, MBA, 4 direct reports
✗ Survey: no response
✗ KRAs: none on file
✓ Manager mapping: rating, 9-box
✗ Job description: not on file</t>
        </is>
      </c>
      <c r="BE33" s="134" t="inlineStr">
        <is>
          <r>
            <rPr>
              <rFont val="Calibri"/>
              <b val="1"/>
              <sz val="10"/>
            </rPr>
            <t>Market level:</t>
          </r>
          <r>
            <rPr>
              <rFont val="Calibri"/>
              <sz val="10"/>
            </rPr>
            <t xml:space="preserve"> E3–E4 · SFIA 7 Set strategy
</t>
          </r>
          <r>
            <rPr>
              <rFont val="Calibri"/>
              <b val="1"/>
              <sz val="10"/>
            </rPr>
            <t>Typical title:</t>
          </r>
          <r>
            <rPr>
              <rFont val="Calibri"/>
              <sz val="10"/>
            </rPr>
            <t xml:space="preserve"> Associate Vice President / Business Head
</t>
          </r>
          <r>
            <rPr>
              <rFont val="Calibri"/>
              <b val="1"/>
              <sz val="10"/>
            </rPr>
            <t>At peers:</t>
          </r>
          <r>
            <rPr>
              <rFont val="Calibri"/>
              <sz val="10"/>
            </rPr>
            <t xml:space="preserve"> IRIS Vs Market Benchmark — Aon Radford / Mercer executive codes: E3–E4 SVP · IRIS Vs Competitor Benchmark — regtech / SaaS executive titles: SVP
</t>
          </r>
          <r>
            <rPr>
              <rFont val="Calibri"/>
              <b val="1"/>
              <sz val="10"/>
            </rPr>
            <t>Standard:</t>
          </r>
          <r>
            <rPr>
              <rFont val="Calibri"/>
              <sz val="10"/>
            </rPr>
            <t xml:space="preserve"> Aon Radford executive levels E1–E6; Mercer ET1–ET3</t>
          </r>
        </is>
      </c>
      <c r="BF33" s="134" t="inlineStr">
        <is>
          <t>Low</t>
        </is>
      </c>
      <c r="BG33" s="134" t="inlineStr">
        <is>
          <t>• No survey answers or KRA — the role factors rest on designation and reporting lines only</t>
        </is>
      </c>
      <c r="BH33" s="134" t="inlineStr"/>
      <c r="BI33" s="135" t="n"/>
      <c r="BJ33" s="136" t="n"/>
      <c r="BK33" s="136" t="n"/>
      <c r="BL33" s="136" t="n"/>
      <c r="BM33" s="136" t="n"/>
      <c r="BN33" s="137" t="n"/>
      <c r="BO33" s="120" t="n"/>
      <c r="BP33" s="120" t="n"/>
      <c r="BQ33" s="120" t="n"/>
      <c r="BR33" s="120" t="n"/>
      <c r="BS33" s="120" t="n"/>
      <c r="BT33" s="120" t="n"/>
      <c r="BU33" s="120" t="n"/>
      <c r="BV33" s="120" t="n">
        <v>9</v>
      </c>
    </row>
    <row r="34" ht="340" customHeight="1">
      <c r="A34" s="109" t="inlineStr">
        <is>
          <t>IRIS0242</t>
        </is>
      </c>
      <c r="B34" s="110" t="inlineStr">
        <is>
          <t>Arup Ganguly</t>
        </is>
      </c>
      <c r="C34" s="111" t="inlineStr">
        <is>
          <t>Sales</t>
        </is>
      </c>
      <c r="D34" s="111" t="inlineStr">
        <is>
          <t>Shailesh Gupta</t>
        </is>
      </c>
      <c r="E34" s="112" t="n">
        <v>24.1</v>
      </c>
      <c r="F34" s="112" t="n">
        <v>17.9</v>
      </c>
      <c r="G34" s="111" t="inlineStr">
        <is>
          <t>MBA</t>
        </is>
      </c>
      <c r="H34" s="113" t="inlineStr">
        <is>
          <t>Head Sales - SupTech</t>
        </is>
      </c>
      <c r="I34" s="114" t="inlineStr">
        <is>
          <t>Head – Sales</t>
        </is>
      </c>
      <c r="J34" s="115" t="inlineStr">
        <is>
          <t>Sales &amp; Business Development</t>
        </is>
      </c>
      <c r="K34" s="115" t="inlineStr">
        <is>
          <t>Sales Leadership</t>
        </is>
      </c>
      <c r="L34" s="114" t="inlineStr">
        <is>
          <t>Not in current mapping files</t>
        </is>
      </c>
      <c r="M34" s="116" t="inlineStr">
        <is>
          <t>C2</t>
        </is>
      </c>
      <c r="N34" s="149" t="inlineStr">
        <is>
          <t>Head of Function</t>
        </is>
      </c>
      <c r="O34" s="33" t="inlineStr">
        <is>
          <t>C</t>
        </is>
      </c>
      <c r="P34" s="115" t="inlineStr">
        <is>
          <t>People Manager</t>
        </is>
      </c>
      <c r="Q34" s="140" t="inlineStr">
        <is>
          <t>● Newly mapped</t>
        </is>
      </c>
      <c r="R34" s="118" t="inlineStr">
        <is>
          <r>
            <rPr>
              <rFont val="Calibri"/>
              <b val="1"/>
              <sz val="10"/>
            </rPr>
            <t>WHAT THE ROLE DOES:</t>
          </r>
          <r>
            <rPr>
              <rFont val="Calibri"/>
              <sz val="10"/>
            </rPr>
            <t xml:space="preserve"> Leads the sales &amp; business development function. At C2: a function or department, or a company-wide discipline.
</t>
          </r>
          <r>
            <rPr>
              <rFont val="Calibri"/>
              <b val="1"/>
              <sz val="10"/>
            </rPr>
            <t>Common themes in sub-family holders, all levels' answers:</t>
          </r>
          <r>
            <rPr>
              <rFont val="Calibri"/>
              <sz val="10"/>
            </rPr>
            <t xml:space="preserve"> client · follow till · negotiations · details sdr · understand · call
</t>
          </r>
          <r>
            <rPr>
              <rFont val="Calibri"/>
              <b val="1"/>
              <sz val="10"/>
            </rPr>
            <t>KEY RESPONSIBILITIES:</t>
          </r>
          <r>
            <rPr>
              <rFont val="Calibri"/>
              <sz val="10"/>
            </rPr>
            <t xml:space="preserve"> Leads the sales &amp; business development function; Function-wide or company-wide problems; creates methods and standards; Function results, budget and risk
</t>
          </r>
          <r>
            <rPr>
              <rFont val="Calibri"/>
              <b val="1"/>
              <sz val="10"/>
            </rPr>
            <t>Common themes in sub-family holders, all levels' answers:</t>
          </r>
          <r>
            <rPr>
              <rFont val="Calibri"/>
              <sz val="10"/>
            </rPr>
            <t xml:space="preserve"> building · partner
</t>
          </r>
          <r>
            <rPr>
              <rFont val="Calibri"/>
              <b val="1"/>
              <sz val="10"/>
            </rPr>
            <t>DELIVERS:</t>
          </r>
          <r>
            <rPr>
              <rFont val="Calibri"/>
              <sz val="10"/>
            </rPr>
            <t xml:space="preserve"> Function results, budget and risk
</t>
          </r>
          <r>
            <rPr>
              <rFont val="Calibri"/>
              <b val="1"/>
              <sz val="10"/>
            </rPr>
            <t>Common themes in sub-family holders, all levels' answers:</t>
          </r>
          <r>
            <rPr>
              <rFont val="Calibri"/>
              <sz val="10"/>
            </rPr>
            <t xml:space="preserve"> sales
</t>
          </r>
          <r>
            <rPr>
              <rFont val="Calibri"/>
              <b val="1"/>
              <sz val="10"/>
            </rPr>
            <t>ACCOUNTABLE FOR:</t>
          </r>
          <r>
            <rPr>
              <rFont val="Calibri"/>
              <sz val="10"/>
            </rPr>
            <t xml:space="preserve"> Function results, budget and risk
</t>
          </r>
          <r>
            <rPr>
              <rFont val="Calibri"/>
              <b val="1"/>
              <sz val="10"/>
            </rPr>
            <t>Common themes in sub-family holders, all levels' answers:</t>
          </r>
          <r>
            <rPr>
              <rFont val="Calibri"/>
              <sz val="10"/>
            </rPr>
            <t xml:space="preserve"> revenue · generation · sales
</t>
          </r>
          <r>
            <rPr>
              <rFont val="Calibri"/>
              <b val="1"/>
              <sz val="10"/>
            </rPr>
            <t>DECIDES ALONE:</t>
          </r>
          <r>
            <rPr>
              <rFont val="Calibri"/>
              <sz val="10"/>
            </rPr>
            <t xml:space="preserve"> Sets direction for a function
</t>
          </r>
          <r>
            <rPr>
              <rFont val="Calibri"/>
              <b val="1"/>
              <sz val="10"/>
            </rPr>
            <t>SKILLS &amp; KNOWLEDGE · role-holders:</t>
          </r>
          <r>
            <rPr>
              <rFont val="Calibri"/>
              <sz val="10"/>
            </rPr>
            <t xml:space="preserve"> Sales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4 · Future-ready 4 · Functional 5 · Leadership 4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1 holder, 0 answered the survey; sub-family 3 answered; catalogue RC-171</t>
          </r>
        </is>
      </c>
      <c r="S34" s="119" t="inlineStr">
        <is>
          <r>
            <rPr>
              <rFont val="Calibri"/>
              <b val="1"/>
              <sz val="10"/>
            </rPr>
            <t>What the role answers for:</t>
          </r>
          <r>
            <rPr>
              <rFont val="Calibri"/>
              <sz val="10"/>
            </rPr>
            <t xml:space="preserve"> Function results, budget and risk.
</t>
          </r>
          <r>
            <rPr>
              <rFont val="Calibri"/>
              <b val="1"/>
              <sz val="10"/>
            </rPr>
            <t>Accountability &amp; Impact rating:</t>
          </r>
          <r>
            <rPr>
              <rFont val="Calibri"/>
              <sz val="10"/>
            </rPr>
            <t xml:space="preserve"> 7.5 of 12 · C2-level impact.
Leads 4 direct reports.
</t>
          </r>
          <r>
            <rPr>
              <rFont val="Calibri"/>
              <b val="1"/>
              <sz val="10"/>
            </rPr>
            <t>If the work is missed · role-holders' themes:</t>
          </r>
          <r>
            <rPr>
              <rFont val="Calibri"/>
              <sz val="10"/>
            </rPr>
            <t xml:space="preserve"> revenue · opportunities · lost.
Manager talent mapping — Latest rating: Not rated · manager · 9-Box Grid placement: Not placed · manager.</t>
          </r>
        </is>
      </c>
      <c r="T34" s="120" t="n"/>
      <c r="U34" s="121" t="inlineStr">
        <is>
          <r>
            <rPr>
              <rFont val="Calibri"/>
              <sz val="10"/>
            </rPr>
            <t xml:space="preserve">Head – Sales in Sales · iFile, C2 — People Manager.
</t>
          </r>
          <r>
            <rPr>
              <rFont val="Calibri"/>
              <b val="1"/>
              <sz val="10"/>
            </rPr>
            <t>The work:</t>
          </r>
          <r>
            <rPr>
              <rFont val="Calibri"/>
              <sz val="10"/>
            </rPr>
            <t xml:space="preserve"> Leads the sales &amp; business development function.
At this level the role owns a function or department, or a company-wide discipline.
</t>
          </r>
          <r>
            <rPr>
              <rFont val="Calibri"/>
              <b val="1"/>
              <sz val="10"/>
            </rPr>
            <t>Key responsibilities:</t>
          </r>
          <r>
            <rPr>
              <rFont val="Calibri"/>
              <sz val="10"/>
            </rPr>
            <t xml:space="preserve"> Leads the sales &amp; business development function; Function-wide or company-wide problems; creates methods and standards; Function results, budget and risk.
</t>
          </r>
          <r>
            <rPr>
              <rFont val="Calibri"/>
              <b val="1"/>
              <sz val="10"/>
            </rPr>
            <t>Holders describe it with:</t>
          </r>
          <r>
            <rPr>
              <rFont val="Calibri"/>
              <sz val="10"/>
            </rPr>
            <t xml:space="preserve"> building · partner.
Leads 4 direct reports.</t>
          </r>
        </is>
      </c>
      <c r="V34" s="122" t="inlineStr">
        <is>
          <r>
            <rPr>
              <rFont val="Calibri"/>
              <b val="1"/>
              <sz val="10"/>
            </rPr>
            <t>Hire as:</t>
          </r>
          <r>
            <rPr>
              <rFont val="Calibri"/>
              <sz val="10"/>
            </rPr>
            <t xml:space="preserve"> Senior Head / General Manager — IRIS C2 Head of Function · People Manager
</t>
          </r>
          <r>
            <rPr>
              <rFont val="Calibri"/>
              <b val="1"/>
              <sz val="10"/>
            </rPr>
            <t>Market level:</t>
          </r>
          <r>
            <rPr>
              <rFont val="Calibri"/>
              <sz val="10"/>
            </rPr>
            <t xml:space="preserve"> P7 / M6 · SFIA 6 Initiate, influence
</t>
          </r>
          <r>
            <rPr>
              <rFont val="Calibri"/>
              <b val="1"/>
              <sz val="10"/>
            </rPr>
            <t>Experience:</t>
          </r>
          <r>
            <rPr>
              <rFont val="Calibri"/>
              <sz val="10"/>
            </rPr>
            <t xml:space="preserve"> 12–17 yrs · Education: Graduate; MBA preferred from B2
</t>
          </r>
          <r>
            <rPr>
              <rFont val="Calibri"/>
              <b val="1"/>
              <sz val="10"/>
            </rPr>
            <t>Team size at this level:</t>
          </r>
          <r>
            <rPr>
              <rFont val="Calibri"/>
              <sz val="10"/>
            </rPr>
            <t xml:space="preserve"> 5–8 managers / associate heads
</t>
          </r>
          <r>
            <rPr>
              <rFont val="Calibri"/>
              <b val="1"/>
              <sz val="10"/>
            </rPr>
            <t>Equivalent titles at peers:</t>
          </r>
          <r>
            <rPr>
              <rFont val="Calibri"/>
              <sz val="10"/>
            </rPr>
            <t xml:space="preserve"> IRIS Vs Competitor Benchmark — SaaS sales ladder — management – Director of Sales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34" s="122" t="inlineStr">
        <is>
          <r>
            <rPr>
              <rFont val="Calibri"/>
              <sz val="10"/>
            </rPr>
            <t xml:space="preserve">FUNCTIONAL — skill level 5 of 5 · Expert
 ★ Sales, Negotiation &amp; Account Growth: Owns key accounts; negotiates complex deals; grows revenue
 ★ Marketing Tech &amp; Digital Marketing: Owns digital strategy, funnel and marketing analytics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Sales
★ = must-have for the family. Scale: 1 Awareness · 2 Working · 3 Practitioner · 4 Advanced · 5 Expert.</t>
          </r>
        </is>
      </c>
      <c r="X34" s="122" t="inlineStr">
        <is>
          <r>
            <rPr>
              <rFont val="Calibri"/>
              <sz val="10"/>
            </rPr>
            <t xml:space="preserve">Draft — generated from the framework; hiring-manager review pending · HR Super Master, sheet T5.
1. [Sales, Negotiation &amp; Account Growth · level 5] Tell me about recent work that shows this: "Owns key accounts; negotiates complex deals; grows revenue". What exactly did you do, how, and what was the result? Assess with: Sales role play.
2. [Marketing Tech &amp; Digital Marketing · level 5] Tell me about recent work that shows this: "Owns digital strategy, funnel and marketing analytics". What exactly did you do, how, and what was the result? Assess with: Portfolio / case.
3. [Stakeholder &amp; Client Management · level 5] Give an example that shows you can do this: "Owns key relationships; resolves escalations". Assess with: Role play / behavioural interview.
4. [Communication &amp; Presentation · level 5] Give an example that shows you can do this: "Presents to senior stakeholders; shapes messaging". Assess with: Presentation / writing test.
5. [Product, Platform &amp; Domain Knowledge · level 5]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34" s="123" t="inlineStr">
        <is>
          <t>iFile · Sales · Band C · Head / Manager</t>
        </is>
      </c>
      <c r="Z34" s="124" t="n">
        <v>8</v>
      </c>
      <c r="AA34" s="125">
        <f>IFERROR(INDEX(WM_C,MATCH($Y34,WM_KEY,0)),"")</f>
        <v>0.38</v>
      </c>
      <c r="AB34" s="126">
        <f>IF(Z34="","",Z34*AA34)</f>
        <v>3.04</v>
      </c>
      <c r="AC34" s="124" t="n">
        <v>8</v>
      </c>
      <c r="AD34" s="125">
        <f>IFERROR(INDEX(WM_AU,MATCH($Y34,WM_KEY,0)),"")</f>
        <v>0.23</v>
      </c>
      <c r="AE34" s="126">
        <f>IF(AC34="","",AC34*AD34)</f>
        <v>1.84</v>
      </c>
      <c r="AF34" s="124" t="n">
        <v>7.5</v>
      </c>
      <c r="AG34" s="125">
        <f>IFERROR(INDEX(WM_AC,MATCH($Y34,WM_KEY,0)),"")</f>
        <v>0.06</v>
      </c>
      <c r="AH34" s="126">
        <f>IF(AF34="","",AF34*AG34)</f>
        <v>0.45</v>
      </c>
      <c r="AI34" s="124" t="n">
        <v>7</v>
      </c>
      <c r="AJ34" s="125">
        <f>IFERROR(INDEX(WM_L,MATCH($Y34,WM_KEY,0)),"")</f>
        <v>0.15</v>
      </c>
      <c r="AK34" s="126">
        <f>IF(AI34="","",AI34*AJ34)</f>
        <v>1.05</v>
      </c>
      <c r="AL34" s="124" t="n">
        <v>11.5</v>
      </c>
      <c r="AM34" s="125">
        <f>IFERROR(INDEX(WM_E,MATCH($Y34,WM_KEY,0)),"")</f>
        <v>0.05</v>
      </c>
      <c r="AN34" s="126">
        <f>IF(AL34="","",AL34*AM34)</f>
        <v>0.575</v>
      </c>
      <c r="AO34" s="127" t="n">
        <v>7.5</v>
      </c>
      <c r="AP34" s="125">
        <f>IFERROR(INDEX(WM_BI,MATCH($Y34,WM_KEY,0)),"")</f>
        <v>0.13</v>
      </c>
      <c r="AQ34" s="126">
        <f>IF(AO34="","",AO34*AP34)</f>
        <v>0.975</v>
      </c>
      <c r="AR34" s="126">
        <f>IF(COUNT(AB34,AE34,AH34,AK34,AN34,AQ34)&lt;6,"",SUM(AB34,AE34,AH34,AK34,AN34,AQ34))</f>
        <v>7.93</v>
      </c>
      <c r="AS34" s="128" t="str">
        <f>IF(AR34="","",INDEX({"A1","A2","A3","B1","B2","B3","C1","C2","D1","D2","E1","E2"},MAX(1,MIN(12,ROUND(AR34,0)))))</f>
        <v>C2</v>
      </c>
      <c r="AT34" s="129" t="inlineStr">
        <is>
          <r>
            <rPr>
              <rFont val="Calibri"/>
              <b val="1"/>
              <sz val="10"/>
            </rPr>
            <t>Weights:</t>
          </r>
          <r>
            <rPr>
              <rFont val="Calibri"/>
              <sz val="10"/>
            </rPr>
            <t xml:space="preserve"> Complexity 38% · Autonomy 23% · Leadership 15% · Business impact 13% · Accountability 6%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34" s="130" t="inlineStr">
        <is>
          <r>
            <rPr>
              <rFont val="Calibri"/>
              <b val="1"/>
              <sz val="10"/>
            </rPr>
            <t>At build:</t>
          </r>
          <r>
            <rPr>
              <rFont val="Calibri"/>
              <sz val="10"/>
            </rPr>
            <t xml:space="preserve"> Complexity 3.04 + Autonomy 1.84 + Accountability 0.45 + Leadership 1.05 + Experience 0.58 + Business impact 0.98
= 7.93 points → nearest level 8 = C2
</t>
          </r>
          <r>
            <rPr>
              <rFont val="Calibri"/>
              <b val="1"/>
              <sz val="10"/>
            </rPr>
            <t>Final level:</t>
          </r>
          <r>
            <rPr>
              <rFont val="Calibri"/>
              <sz val="10"/>
            </rPr>
            <t xml:space="preserve"> C2 · same as the score</t>
          </r>
        </is>
      </c>
      <c r="AV34" s="130" t="inlineStr">
        <is>
          <r>
            <rPr>
              <rFont val="Calibri"/>
              <b val="1"/>
              <sz val="10"/>
            </rPr>
            <t>No rule applied:</t>
          </r>
          <r>
            <rPr>
              <rFont val="Calibri"/>
              <sz val="10"/>
            </rPr>
            <t xml:space="preserve"> the score decides.</t>
          </r>
        </is>
      </c>
      <c r="AW34" s="143"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Function-wide or company-wide problems; creates methods and standards</t>
          </r>
        </is>
      </c>
      <c r="AX34" s="144"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Sets direction for a function</t>
          </r>
        </is>
      </c>
      <c r="AY34" s="144" t="inlineStr">
        <is>
          <r>
            <rPr>
              <rFont val="Calibri"/>
              <color rgb="009C0006"/>
              <sz val="10"/>
            </rPr>
            <t xml:space="preserve">Rated 7.5 of 12 · between C1 and C2
</t>
          </r>
          <r>
            <rPr>
              <rFont val="Calibri"/>
              <b val="1"/>
              <color rgb="009C0006"/>
              <sz val="10"/>
            </rPr>
            <t>Start:</t>
          </r>
          <r>
            <rPr>
              <rFont val="Calibri"/>
              <color rgb="009C0006"/>
              <sz val="10"/>
            </rPr>
            <t xml:space="preserve"> 7.5 · head-of-function title; 4 direct reports, 21 people below, 3 of them lead teams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C1 = Sub-function results or domain quality across products · C2 = Function results, budget and risk</t>
          </r>
        </is>
      </c>
      <c r="AZ34" s="144" t="inlineStr">
        <is>
          <r>
            <rPr>
              <rFont val="Calibri"/>
              <color rgb="009C0006"/>
              <sz val="10"/>
            </rPr>
            <t xml:space="preserve">Rated 7 of 12
</t>
          </r>
          <r>
            <rPr>
              <rFont val="Calibri"/>
              <b val="1"/>
              <color rgb="009C0006"/>
              <sz val="10"/>
            </rPr>
            <t>Start:</t>
          </r>
          <r>
            <rPr>
              <rFont val="Calibri"/>
              <color rgb="009C0006"/>
              <sz val="10"/>
            </rPr>
            <t xml:space="preserve"> 7.0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4 direct reports · People Manager
</t>
          </r>
          <r>
            <rPr>
              <rFont val="Calibri"/>
              <b val="1"/>
              <color rgb="009C0006"/>
              <sz val="10"/>
            </rPr>
            <t>Market:</t>
          </r>
          <r>
            <rPr>
              <rFont val="Calibri"/>
              <color rgb="009C0006"/>
              <sz val="10"/>
            </rPr>
            <t xml:space="preserve"> C1 = Leads managers or a community of practice</t>
          </r>
        </is>
      </c>
      <c r="BA34" s="132" t="inlineStr">
        <is>
          <r>
            <rPr>
              <rFont val="Calibri"/>
              <sz val="10"/>
            </rPr>
            <t xml:space="preserve">Rated 11.5 of 12 · between E1 and E2
</t>
          </r>
          <r>
            <rPr>
              <rFont val="Calibri"/>
              <b val="1"/>
              <sz val="10"/>
            </rPr>
            <t>Experience:</t>
          </r>
          <r>
            <rPr>
              <rFont val="Calibri"/>
              <sz val="10"/>
            </rPr>
            <t xml:space="preserve"> 24.1 yrs total · 6.2 before IRIS + 17.9 at IRIS = 11.0 on the experience scale
</t>
          </r>
          <r>
            <rPr>
              <rFont val="Calibri"/>
              <b val="1"/>
              <sz val="10"/>
            </rPr>
            <t>Qualification:</t>
          </r>
          <r>
            <rPr>
              <rFont val="Calibri"/>
              <sz val="10"/>
            </rPr>
            <t xml:space="preserve"> MBA · postgraduate, relevant to the work → +0.5</t>
          </r>
        </is>
      </c>
      <c r="BB34" s="132" t="inlineStr">
        <is>
          <r>
            <rPr>
              <rFont val="Calibri"/>
              <sz val="10"/>
            </rPr>
            <t xml:space="preserve">Rated 7.5 of 12 — a starting estimate.
</t>
          </r>
          <r>
            <rPr>
              <rFont val="Calibri"/>
              <b val="1"/>
              <sz val="10"/>
            </rPr>
            <t>Start:</t>
          </r>
          <r>
            <rPr>
              <rFont val="Calibri"/>
              <sz val="10"/>
            </rPr>
            <t xml:space="preserve"> 7.5,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C1 = Changes results across a sub-function or across products · C2 = Drives a function's or department's results and costs</t>
          </r>
        </is>
      </c>
      <c r="BC34" s="145" t="inlineStr">
        <is>
          <t>• Survey response or KRAs describing the work · nothing on file — Employee + manager</t>
        </is>
      </c>
      <c r="BD34" s="134" t="inlineStr">
        <is>
          <t>✓ HRIS: 24.1 yrs, MBA, 4 direct reports
✗ Survey: no response
✗ KRAs: none on file
✓ Manager mapping: rating, 9-box
✗ Job description: not on file</t>
        </is>
      </c>
      <c r="BE34" s="134" t="inlineStr">
        <is>
          <r>
            <rPr>
              <rFont val="Calibri"/>
              <b val="1"/>
              <sz val="10"/>
            </rPr>
            <t>Market level:</t>
          </r>
          <r>
            <rPr>
              <rFont val="Calibri"/>
              <sz val="10"/>
            </rPr>
            <t xml:space="preserve"> P7 / M6 · SFIA 6 Initiate, influence
</t>
          </r>
          <r>
            <rPr>
              <rFont val="Calibri"/>
              <b val="1"/>
              <sz val="10"/>
            </rPr>
            <t>Typical title:</t>
          </r>
          <r>
            <rPr>
              <rFont val="Calibri"/>
              <sz val="10"/>
            </rPr>
            <t xml:space="preserve"> Senior Head / General Manager
</t>
          </r>
          <r>
            <rPr>
              <rFont val="Calibri"/>
              <b val="1"/>
              <sz val="10"/>
            </rPr>
            <t>At peers:</t>
          </r>
          <r>
            <rPr>
              <rFont val="Calibri"/>
              <sz val="10"/>
            </rPr>
            <t xml:space="preserve"> IRIS Vs Competitor Benchmark — SaaS sales ladder — management: Director of Sales
</t>
          </r>
          <r>
            <rPr>
              <rFont val="Calibri"/>
              <b val="1"/>
              <sz val="10"/>
            </rPr>
            <t>Standard:</t>
          </r>
          <r>
            <rPr>
              <rFont val="Calibri"/>
              <sz val="10"/>
            </rPr>
            <t xml:space="preserve"> SaaS sales ladder; MEDDICC-style qualification</t>
          </r>
        </is>
      </c>
      <c r="BF34" s="134" t="inlineStr">
        <is>
          <t>Low</t>
        </is>
      </c>
      <c r="BG34" s="134" t="inlineStr">
        <is>
          <t>• No survey answers or KRA — the role factors rest on designation and reporting lines only</t>
        </is>
      </c>
      <c r="BH34" s="139" t="inlineStr">
        <is>
          <t>C+ watch: leads people, Player-Coach score 7.88 · needs 8.25, C–A average 7.75 · needs 7.5</t>
        </is>
      </c>
      <c r="BI34" s="135" t="n"/>
      <c r="BJ34" s="136" t="n"/>
      <c r="BK34" s="136" t="n"/>
      <c r="BL34" s="136" t="n"/>
      <c r="BM34" s="136" t="n"/>
      <c r="BN34" s="137" t="n"/>
      <c r="BO34" s="120" t="n"/>
      <c r="BP34" s="120" t="n"/>
      <c r="BQ34" s="120" t="n"/>
      <c r="BR34" s="120" t="n"/>
      <c r="BS34" s="120" t="n"/>
      <c r="BT34" s="120" t="n"/>
      <c r="BU34" s="120" t="n"/>
      <c r="BV34" s="120" t="n">
        <v>7.5</v>
      </c>
    </row>
    <row r="35" ht="340" customHeight="1">
      <c r="A35" s="109" t="inlineStr">
        <is>
          <t>IRIS2428</t>
        </is>
      </c>
      <c r="B35" s="110" t="inlineStr">
        <is>
          <t>Ajay Singh Chauhan</t>
        </is>
      </c>
      <c r="C35" s="111" t="inlineStr">
        <is>
          <t>Sales</t>
        </is>
      </c>
      <c r="D35" s="111" t="inlineStr">
        <is>
          <t>Pradip Dey</t>
        </is>
      </c>
      <c r="E35" s="112" t="n">
        <v>16.1</v>
      </c>
      <c r="F35" s="112" t="n">
        <v>1.1</v>
      </c>
      <c r="G35" s="111" t="inlineStr">
        <is>
          <t>PGDBA</t>
        </is>
      </c>
      <c r="H35" s="113" t="inlineStr">
        <is>
          <t>Vice President Sales</t>
        </is>
      </c>
      <c r="I35" s="114" t="inlineStr">
        <is>
          <t>Principal – Enterprise Sales</t>
        </is>
      </c>
      <c r="J35" s="115" t="inlineStr">
        <is>
          <t>Sales &amp; Business Development</t>
        </is>
      </c>
      <c r="K35" s="115" t="inlineStr">
        <is>
          <t>Sales Leadership</t>
        </is>
      </c>
      <c r="L35" s="114" t="inlineStr">
        <is>
          <t>L8 – Vice President</t>
        </is>
      </c>
      <c r="M35" s="116" t="inlineStr">
        <is>
          <t>C1</t>
        </is>
      </c>
      <c r="N35" s="149" t="inlineStr">
        <is>
          <t>Principal</t>
        </is>
      </c>
      <c r="O35" s="33" t="inlineStr">
        <is>
          <t>C</t>
        </is>
      </c>
      <c r="P35" s="115" t="inlineStr">
        <is>
          <t>IC</t>
        </is>
      </c>
      <c r="Q35" s="139" t="inlineStr">
        <is>
          <t>▼ Down · protected</t>
        </is>
      </c>
      <c r="R35" s="118" t="inlineStr">
        <is>
          <r>
            <rPr>
              <rFont val="Calibri"/>
              <b val="1"/>
              <sz val="10"/>
            </rPr>
            <t>WHAT THE ROLE DOES:</t>
          </r>
          <r>
            <rPr>
              <rFont val="Calibri"/>
              <sz val="10"/>
            </rPr>
            <t xml:space="preserve"> Leads the sales &amp; business development function. At C1: a sub-function, or principal authority across products.
</t>
          </r>
          <r>
            <rPr>
              <rFont val="Calibri"/>
              <b val="1"/>
              <sz val="10"/>
            </rPr>
            <t>Common themes in sub-family holders, all levels' answers:</t>
          </r>
          <r>
            <rPr>
              <rFont val="Calibri"/>
              <sz val="10"/>
            </rPr>
            <t xml:space="preserve"> client · follow till · negotiations · details sdr · understand · call
</t>
          </r>
          <r>
            <rPr>
              <rFont val="Calibri"/>
              <b val="1"/>
              <sz val="10"/>
            </rPr>
            <t>KEY RESPONSIBILITIES:</t>
          </r>
          <r>
            <rPr>
              <rFont val="Calibri"/>
              <sz val="10"/>
            </rPr>
            <t xml:space="preserve"> Leads the sales &amp; business development function; Ambiguous, cross-product problems; Sub-function results or domain quality across products
</t>
          </r>
          <r>
            <rPr>
              <rFont val="Calibri"/>
              <b val="1"/>
              <sz val="10"/>
            </rPr>
            <t>Common themes in sub-family holders, all levels' answers:</t>
          </r>
          <r>
            <rPr>
              <rFont val="Calibri"/>
              <sz val="10"/>
            </rPr>
            <t xml:space="preserve"> building · partner
</t>
          </r>
          <r>
            <rPr>
              <rFont val="Calibri"/>
              <b val="1"/>
              <sz val="10"/>
            </rPr>
            <t>DELIVERS:</t>
          </r>
          <r>
            <rPr>
              <rFont val="Calibri"/>
              <sz val="10"/>
            </rPr>
            <t xml:space="preserve"> Sub-function results or domain quality across products
</t>
          </r>
          <r>
            <rPr>
              <rFont val="Calibri"/>
              <b val="1"/>
              <sz val="10"/>
            </rPr>
            <t>Common themes in sub-family holders, all levels' answers:</t>
          </r>
          <r>
            <rPr>
              <rFont val="Calibri"/>
              <sz val="10"/>
            </rPr>
            <t xml:space="preserve"> sales
</t>
          </r>
          <r>
            <rPr>
              <rFont val="Calibri"/>
              <b val="1"/>
              <sz val="10"/>
            </rPr>
            <t>ACCOUNTABLE FOR:</t>
          </r>
          <r>
            <rPr>
              <rFont val="Calibri"/>
              <sz val="10"/>
            </rPr>
            <t xml:space="preserve"> Sub-function results or domain quality across products
</t>
          </r>
          <r>
            <rPr>
              <rFont val="Calibri"/>
              <b val="1"/>
              <sz val="10"/>
            </rPr>
            <t>Common themes in sub-family holders, all levels' answers:</t>
          </r>
          <r>
            <rPr>
              <rFont val="Calibri"/>
              <sz val="10"/>
            </rPr>
            <t xml:space="preserve"> revenue · generation · sales
</t>
          </r>
          <r>
            <rPr>
              <rFont val="Calibri"/>
              <b val="1"/>
              <sz val="10"/>
            </rPr>
            <t>DECIDES ALONE:</t>
          </r>
          <r>
            <rPr>
              <rFont val="Calibri"/>
              <sz val="10"/>
            </rPr>
            <t xml:space="preserve"> Sets direction for a sub-function or domain
</t>
          </r>
          <r>
            <rPr>
              <rFont val="Calibri"/>
              <b val="1"/>
              <sz val="10"/>
            </rPr>
            <t>SKILLS &amp; KNOWLEDGE · role-holders:</t>
          </r>
          <r>
            <rPr>
              <rFont val="Calibri"/>
              <sz val="10"/>
            </rPr>
            <t xml:space="preserve"> Sales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3 holders, 0 answered the survey; sub-family 3 answered; catalogue RC-170</t>
          </r>
        </is>
      </c>
      <c r="S35" s="119"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9.5 of 12 · D2-level impact.
From the survey and manager mapping — critical role: yes; successor named: no.
</t>
          </r>
          <r>
            <rPr>
              <rFont val="Calibri"/>
              <b val="1"/>
              <sz val="10"/>
            </rPr>
            <t>If the work is missed · role-holders' themes:</t>
          </r>
          <r>
            <rPr>
              <rFont val="Calibri"/>
              <sz val="10"/>
            </rPr>
            <t xml:space="preserve"> revenue · opportunities · lost.
Manager talent mapping — Latest rating: 4 · Potential: High · 9-Box Grid placement: Trusted Professional.</t>
          </r>
        </is>
      </c>
      <c r="T35" s="120" t="n"/>
      <c r="U35" s="121" t="inlineStr">
        <is>
          <r>
            <rPr>
              <rFont val="Calibri"/>
              <sz val="10"/>
            </rPr>
            <t xml:space="preserve">Principal – Enterprise Sales in Sales · iFile, C1 — IC.
</t>
          </r>
          <r>
            <rPr>
              <rFont val="Calibri"/>
              <b val="1"/>
              <sz val="10"/>
            </rPr>
            <t>The work:</t>
          </r>
          <r>
            <rPr>
              <rFont val="Calibri"/>
              <sz val="10"/>
            </rPr>
            <t xml:space="preserve"> Leads the sales &amp; business development function.
At this level the role owns a sub-function, or principal authority across products.
</t>
          </r>
          <r>
            <rPr>
              <rFont val="Calibri"/>
              <b val="1"/>
              <sz val="10"/>
            </rPr>
            <t>Key responsibilities:</t>
          </r>
          <r>
            <rPr>
              <rFont val="Calibri"/>
              <sz val="10"/>
            </rPr>
            <t xml:space="preserve"> Leads the sales &amp; business development function; Ambiguous, cross-product problems; Sub-function results or domain quality across products.
</t>
          </r>
          <r>
            <rPr>
              <rFont val="Calibri"/>
              <b val="1"/>
              <sz val="10"/>
            </rPr>
            <t>Holders describe it with:</t>
          </r>
          <r>
            <rPr>
              <rFont val="Calibri"/>
              <sz val="10"/>
            </rPr>
            <t xml:space="preserve"> building · partner.</t>
          </r>
        </is>
      </c>
      <c r="V35" s="122" t="inlineStr">
        <is>
          <r>
            <rPr>
              <rFont val="Calibri"/>
              <b val="1"/>
              <sz val="10"/>
            </rPr>
            <t>Hire as:</t>
          </r>
          <r>
            <rPr>
              <rFont val="Calibri"/>
              <sz val="10"/>
            </rPr>
            <t xml:space="preserve"> — — IRIS C1 Principal · IC
</t>
          </r>
          <r>
            <rPr>
              <rFont val="Calibri"/>
              <b val="1"/>
              <sz val="10"/>
            </rPr>
            <t>Market level:</t>
          </r>
          <r>
            <rPr>
              <rFont val="Calibri"/>
              <sz val="10"/>
            </rPr>
            <t xml:space="preserve"> P6 / M5 · SFIA 5–6
</t>
          </r>
          <r>
            <rPr>
              <rFont val="Calibri"/>
              <b val="1"/>
              <sz val="10"/>
            </rPr>
            <t>Experience:</t>
          </r>
          <r>
            <rPr>
              <rFont val="Calibri"/>
              <sz val="10"/>
            </rPr>
            <t xml:space="preserve"> 10–14 yrs · Education: Graduate; MBA preferred from B2
</t>
          </r>
          <r>
            <rPr>
              <rFont val="Calibri"/>
              <b val="1"/>
              <sz val="10"/>
            </rPr>
            <t>Equivalent titles at peers:</t>
          </r>
          <r>
            <rPr>
              <rFont val="Calibri"/>
              <sz val="10"/>
            </rPr>
            <t xml:space="preserve"> IRIS Vs Competitor Benchmark — SaaS sales ladder — IC – Strategic / Principal AE · IRIS Vs Competitor Benchmark — SaaS sales ladder — management – Regional Sales Head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35" s="122" t="inlineStr">
        <is>
          <r>
            <rPr>
              <rFont val="Calibri"/>
              <sz val="10"/>
            </rPr>
            <t xml:space="preserve">FUNCTIONAL — skill level 4 of 5 · Advanced
 ★ Sales, Negotiation &amp; Account Growth: Owns key accounts; negotiates complex deals; grows revenue
 ★ Marketing Tech &amp; Digital Marketing: Owns digital strategy, funnel and marketing analytics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Sales
★ = must-have for the family. Scale: 1 Awareness · 2 Working · 3 Practitioner · 4 Advanced · 5 Expert.</t>
          </r>
        </is>
      </c>
      <c r="X35" s="122" t="inlineStr">
        <is>
          <r>
            <rPr>
              <rFont val="Calibri"/>
              <sz val="10"/>
            </rPr>
            <t xml:space="preserve">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35" s="123" t="inlineStr">
        <is>
          <t>iFile · Sales · Band C · Principal expert</t>
        </is>
      </c>
      <c r="Z35" s="124" t="n">
        <v>9.5</v>
      </c>
      <c r="AA35" s="125">
        <f>IFERROR(INDEX(WM_C,MATCH($Y35,WM_KEY,0)),"")</f>
        <v>0.49</v>
      </c>
      <c r="AB35" s="126">
        <f>IF(Z35="","",Z35*AA35)</f>
        <v>4.655</v>
      </c>
      <c r="AC35" s="124" t="n">
        <v>9.5</v>
      </c>
      <c r="AD35" s="125">
        <f>IFERROR(INDEX(WM_AU,MATCH($Y35,WM_KEY,0)),"")</f>
        <v>0.23</v>
      </c>
      <c r="AE35" s="126">
        <f>IF(AC35="","",AC35*AD35)</f>
        <v>2.185</v>
      </c>
      <c r="AF35" s="124" t="n">
        <v>9.5</v>
      </c>
      <c r="AG35" s="125">
        <f>IFERROR(INDEX(WM_AC,MATCH($Y35,WM_KEY,0)),"")</f>
        <v>0.05</v>
      </c>
      <c r="AH35" s="126">
        <f>IF(AF35="","",AF35*AG35)</f>
        <v>0.475</v>
      </c>
      <c r="AI35" s="124" t="n">
        <v>9.5</v>
      </c>
      <c r="AJ35" s="125">
        <f>IFERROR(INDEX(WM_L,MATCH($Y35,WM_KEY,0)),"")</f>
        <v>0.05</v>
      </c>
      <c r="AK35" s="126">
        <f>IF(AI35="","",AI35*AJ35)</f>
        <v>0.475</v>
      </c>
      <c r="AL35" s="124" t="n">
        <v>9</v>
      </c>
      <c r="AM35" s="125">
        <f>IFERROR(INDEX(WM_E,MATCH($Y35,WM_KEY,0)),"")</f>
        <v>0.05</v>
      </c>
      <c r="AN35" s="126">
        <f>IF(AL35="","",AL35*AM35)</f>
        <v>0.45</v>
      </c>
      <c r="AO35" s="127" t="n">
        <v>10</v>
      </c>
      <c r="AP35" s="125">
        <f>IFERROR(INDEX(WM_BI,MATCH($Y35,WM_KEY,0)),"")</f>
        <v>0.13</v>
      </c>
      <c r="AQ35" s="126">
        <f>IF(AO35="","",AO35*AP35)</f>
        <v>1.3</v>
      </c>
      <c r="AR35" s="126">
        <f>IF(COUNT(AB35,AE35,AH35,AK35,AN35,AQ35)&lt;6,"",SUM(AB35,AE35,AH35,AK35,AN35,AQ35))</f>
        <v>9.54</v>
      </c>
      <c r="AS35" s="128" t="str">
        <f>IF(AR35="","",INDEX({"A1","A2","A3","B1","B2","B3","C1","C2","D1","D2","E1","E2"},MAX(1,MIN(12,ROUND(AR35,0)))))</f>
        <v>D2</v>
      </c>
      <c r="AT35" s="129" t="inlineStr">
        <is>
          <r>
            <rPr>
              <rFont val="Calibri"/>
              <b val="1"/>
              <sz val="10"/>
            </rPr>
            <t>Weights:</t>
          </r>
          <r>
            <rPr>
              <rFont val="Calibri"/>
              <sz val="10"/>
            </rPr>
            <t xml:space="preserve"> Complexity 49% · Autonomy 23% · Business impact 13% · Accountability 5% · Leadership 5% · Experience 5%
</t>
          </r>
          <r>
            <rPr>
              <rFont val="Calibri"/>
              <b val="1"/>
              <sz val="10"/>
            </rPr>
            <t>Why:</t>
          </r>
          <r>
            <rPr>
              <rFont val="Calibri"/>
              <sz val="10"/>
            </rPr>
            <t xml:space="preserve"> a principal is judged mainly on expertise across products; experience counts only 5%.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35" s="130" t="inlineStr">
        <is>
          <r>
            <rPr>
              <rFont val="Calibri"/>
              <b val="1"/>
              <sz val="10"/>
            </rPr>
            <t>At build:</t>
          </r>
          <r>
            <rPr>
              <rFont val="Calibri"/>
              <sz val="10"/>
            </rPr>
            <t xml:space="preserve"> Complexity 4.66 + Autonomy 2.19 + Accountability 0.48 + Leadership 0.48 + Experience 0.45 + Business impact 1.30
= 9.54 points → nearest level 10 = D2
</t>
          </r>
          <r>
            <rPr>
              <rFont val="Calibri"/>
              <b val="1"/>
              <sz val="10"/>
            </rPr>
            <t>Final level:</t>
          </r>
          <r>
            <rPr>
              <rFont val="Calibri"/>
              <sz val="10"/>
            </rPr>
            <t xml:space="preserve"> C1 · a rule applied: see the next column</t>
          </r>
        </is>
      </c>
      <c r="AV35" s="130" t="inlineStr">
        <is>
          <r>
            <rPr>
              <rFont val="Calibri"/>
              <sz val="10"/>
            </rPr>
            <t xml:space="preserve">• </t>
          </r>
          <r>
            <rPr>
              <rFont val="Calibri"/>
              <b val="1"/>
              <sz val="10"/>
            </rPr>
            <t>Held at C1 instead of D2:</t>
          </r>
          <r>
            <rPr>
              <rFont val="Calibri"/>
              <sz val="10"/>
            </rPr>
            <t xml:space="preserve"> C2 needs a whole function or a company-wide discipline, and the org chart does not show this yet.
</t>
          </r>
          <r>
            <rPr>
              <rFont val="Calibri"/>
              <b val="1"/>
              <sz val="10"/>
            </rPr>
            <t>Final level:</t>
          </r>
          <r>
            <rPr>
              <rFont val="Calibri"/>
              <sz val="10"/>
            </rPr>
            <t xml:space="preserve"> C1.</t>
          </r>
        </is>
      </c>
      <c r="AW35" s="131" t="inlineStr">
        <is>
          <r>
            <rPr>
              <rFont val="Calibri"/>
              <sz val="10"/>
            </rPr>
            <t xml:space="preserve">Rated 9.5 of 12 · between D1 and D2
</t>
          </r>
          <r>
            <rPr>
              <rFont val="Calibri"/>
              <b val="1"/>
              <sz val="10"/>
            </rPr>
            <t>Start:</t>
          </r>
          <r>
            <rPr>
              <rFont val="Calibri"/>
              <sz val="10"/>
            </rPr>
            <t xml:space="preserve"> 10.0 · vice president title
</t>
          </r>
          <r>
            <rPr>
              <rFont val="Calibri"/>
              <b val="1"/>
              <sz val="10"/>
            </rPr>
            <t>Evidence reads like B2:</t>
          </r>
          <r>
            <rPr>
              <rFont val="Calibri"/>
              <sz val="10"/>
            </rPr>
            <t xml:space="preserve"> KRA only: prepare and roll out sales/GTM plan, build partner ecosystem, RFP submissions → moved down 0.5
</t>
          </r>
          <r>
            <rPr>
              <rFont val="Calibri"/>
              <b val="1"/>
              <sz val="10"/>
            </rPr>
            <t>KRA:</t>
          </r>
          <r>
            <rPr>
              <rFont val="Calibri"/>
              <sz val="10"/>
            </rPr>
            <t xml:space="preserve"> “1. Sales/GTM plan Prepare, collaborate and roll out overall plan for the organization Spearhead/Contribute to acquire at least 1 new client…”
</t>
          </r>
          <r>
            <rPr>
              <rFont val="Calibri"/>
              <b val="1"/>
              <sz val="10"/>
            </rPr>
            <t>Market:</t>
          </r>
          <r>
            <rPr>
              <rFont val="Calibri"/>
              <sz val="10"/>
            </rPr>
            <t xml:space="preserve"> D1 = Competing strategic, financial and regulatory priorities · D2 = Portfolio-level strategic, financial and regulatory trade-offs</t>
          </r>
        </is>
      </c>
      <c r="AX35" s="132" t="inlineStr">
        <is>
          <r>
            <rPr>
              <rFont val="Calibri"/>
              <sz val="10"/>
            </rPr>
            <t xml:space="preserve">Rated 9.5 of 12 · between D1 and D2
</t>
          </r>
          <r>
            <rPr>
              <rFont val="Calibri"/>
              <b val="1"/>
              <sz val="10"/>
            </rPr>
            <t>Start:</t>
          </r>
          <r>
            <rPr>
              <rFont val="Calibri"/>
              <sz val="10"/>
            </rPr>
            <t xml:space="preserve"> 10.0 · vice president title
</t>
          </r>
          <r>
            <rPr>
              <rFont val="Calibri"/>
              <b val="1"/>
              <sz val="10"/>
            </rPr>
            <t>Evidence reads like B1:</t>
          </r>
          <r>
            <rPr>
              <rFont val="Calibri"/>
              <sz val="10"/>
            </rPr>
            <t xml:space="preserve"> No survey; KRA implies closing partnership agreements and shaping the GTM plan collaboratively → moved down 0.5
</t>
          </r>
          <r>
            <rPr>
              <rFont val="Calibri"/>
              <b val="1"/>
              <sz val="10"/>
            </rPr>
            <t>Market:</t>
          </r>
          <r>
            <rPr>
              <rFont val="Calibri"/>
              <sz val="10"/>
            </rPr>
            <t xml:space="preserve"> D1 = Sets business-line direction, pricing and investment · D2 = Sets direction across business lines</t>
          </r>
        </is>
      </c>
      <c r="AY35" s="132" t="inlineStr">
        <is>
          <r>
            <rPr>
              <rFont val="Calibri"/>
              <sz val="10"/>
            </rPr>
            <t xml:space="preserve">Rated 9.5 of 12 · between D1 and D2
</t>
          </r>
          <r>
            <rPr>
              <rFont val="Calibri"/>
              <b val="1"/>
              <sz val="10"/>
            </rPr>
            <t>Start:</t>
          </r>
          <r>
            <rPr>
              <rFont val="Calibri"/>
              <sz val="10"/>
            </rPr>
            <t xml:space="preserve"> 10.0 · vice president title
</t>
          </r>
          <r>
            <rPr>
              <rFont val="Calibri"/>
              <b val="1"/>
              <sz val="10"/>
            </rPr>
            <t>Evidence reads like B2:</t>
          </r>
          <r>
            <rPr>
              <rFont val="Calibri"/>
              <sz val="10"/>
            </rPr>
            <t xml:space="preserve"> KRA targets: one new client by Dec 2026, 8-12 partnership agreements a year → moved down 0.5
</t>
          </r>
          <r>
            <rPr>
              <rFont val="Calibri"/>
              <b val="1"/>
              <sz val="10"/>
            </rPr>
            <t>KRA:</t>
          </r>
          <r>
            <rPr>
              <rFont val="Calibri"/>
              <sz val="10"/>
            </rPr>
            <t xml:space="preserve"> “1. Sales/GTM plan Prepare, collaborate and roll out overall plan for the organization Spearhead/Contribute to acquire at least 1 new client…”
</t>
          </r>
          <r>
            <rPr>
              <rFont val="Calibri"/>
              <b val="1"/>
              <sz val="10"/>
            </rPr>
            <t>Market:</t>
          </r>
          <r>
            <rPr>
              <rFont val="Calibri"/>
              <sz val="10"/>
            </rPr>
            <t xml:space="preserve"> D1 = Business-line P&amp;L and market position · D2 = Multi-business results</t>
          </r>
        </is>
      </c>
      <c r="AZ35" s="132" t="inlineStr">
        <is>
          <r>
            <rPr>
              <rFont val="Calibri"/>
              <sz val="10"/>
            </rPr>
            <t xml:space="preserve">Rated 9.5 of 12 · between D1 and D2
</t>
          </r>
          <r>
            <rPr>
              <rFont val="Calibri"/>
              <b val="1"/>
              <sz val="10"/>
            </rPr>
            <t>Start:</t>
          </r>
          <r>
            <rPr>
              <rFont val="Calibri"/>
              <sz val="10"/>
            </rPr>
            <t xml:space="preserve"> 10.0 · individual contributor, so influence only
</t>
          </r>
          <r>
            <rPr>
              <rFont val="Calibri"/>
              <b val="1"/>
              <sz val="10"/>
            </rPr>
            <t>Evidence reads like A1:</t>
          </r>
          <r>
            <rPr>
              <rFont val="Calibri"/>
              <sz val="10"/>
            </rPr>
            <t xml:space="preserve"> No survey; KRA mentions no team or people leadership; zero reports → moved down 0.5
</t>
          </r>
          <r>
            <rPr>
              <rFont val="Calibri"/>
              <b val="1"/>
              <sz val="10"/>
            </rPr>
            <t>Team:</t>
          </r>
          <r>
            <rPr>
              <rFont val="Calibri"/>
              <sz val="10"/>
            </rPr>
            <t xml:space="preserve"> 0 direct reports · IC
</t>
          </r>
          <r>
            <rPr>
              <rFont val="Calibri"/>
              <b val="1"/>
              <sz val="10"/>
            </rPr>
            <t>Market:</t>
          </r>
          <r>
            <rPr>
              <rFont val="Calibri"/>
              <sz val="10"/>
            </rPr>
            <t xml:space="preserve"> D1 = Defines business strategy; builds the leadership bench · D2 = Builds the leadership team across businesses</t>
          </r>
        </is>
      </c>
      <c r="BA35" s="132" t="inlineStr">
        <is>
          <r>
            <rPr>
              <rFont val="Calibri"/>
              <sz val="10"/>
            </rPr>
            <t xml:space="preserve">Rated 9 of 12
</t>
          </r>
          <r>
            <rPr>
              <rFont val="Calibri"/>
              <b val="1"/>
              <sz val="10"/>
            </rPr>
            <t>Experience:</t>
          </r>
          <r>
            <rPr>
              <rFont val="Calibri"/>
              <sz val="10"/>
            </rPr>
            <t xml:space="preserve"> 16.1 yrs total · 15.0 before IRIS + 1.1 at IRIS = 8.5 on the experience scale
</t>
          </r>
          <r>
            <rPr>
              <rFont val="Calibri"/>
              <b val="1"/>
              <sz val="10"/>
            </rPr>
            <t>Qualification:</t>
          </r>
          <r>
            <rPr>
              <rFont val="Calibri"/>
              <sz val="10"/>
            </rPr>
            <t xml:space="preserve"> PGDBA · postgraduate, relevant to the work → +0.5
</t>
          </r>
          <r>
            <rPr>
              <rFont val="Calibri"/>
              <b val="1"/>
              <sz val="10"/>
            </rPr>
            <t>Market:</t>
          </r>
          <r>
            <rPr>
              <rFont val="Calibri"/>
              <sz val="10"/>
            </rPr>
            <t xml:space="preserve"> C1 roles typically have 12–17 yrs · IRIS guide 10–14</t>
          </r>
        </is>
      </c>
      <c r="BB35" s="132" t="inlineStr">
        <is>
          <r>
            <rPr>
              <rFont val="Calibri"/>
              <sz val="10"/>
            </rPr>
            <t xml:space="preserve">Rated 10 of 12 — a starting estimate.
</t>
          </r>
          <r>
            <rPr>
              <rFont val="Calibri"/>
              <b val="1"/>
              <sz val="10"/>
            </rPr>
            <t>Start:</t>
          </r>
          <r>
            <rPr>
              <rFont val="Calibri"/>
              <sz val="10"/>
            </rPr>
            <t xml:space="preserve"> 9.5,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D2 = Owns the results of several business lines</t>
          </r>
        </is>
      </c>
      <c r="BC35" s="145" t="inlineStr">
        <is>
          <t>• Confirm structure behind the senior title · org chart — Business head</t>
        </is>
      </c>
      <c r="BD35" s="134" t="inlineStr">
        <is>
          <t>✓ HRIS: 16.1 yrs, PGDBA, 0 direct reports
✗ Survey: no response
✓ KRAs: manager-set, quarterly
✓ Manager mapping: rating, potential, 9-box
✗ Job description: not on file</t>
        </is>
      </c>
      <c r="BE35" s="134" t="inlineStr">
        <is>
          <r>
            <rPr>
              <rFont val="Calibri"/>
              <b val="1"/>
              <sz val="10"/>
            </rPr>
            <t>Market level:</t>
          </r>
          <r>
            <rPr>
              <rFont val="Calibri"/>
              <sz val="10"/>
            </rPr>
            <t xml:space="preserve"> P6 / M5 · SFIA 5–6
</t>
          </r>
          <r>
            <rPr>
              <rFont val="Calibri"/>
              <b val="1"/>
              <sz val="10"/>
            </rPr>
            <t>Typical title:</t>
          </r>
          <r>
            <rPr>
              <rFont val="Calibri"/>
              <sz val="10"/>
            </rPr>
            <t xml:space="preserve"> —
</t>
          </r>
          <r>
            <rPr>
              <rFont val="Calibri"/>
              <b val="1"/>
              <sz val="10"/>
            </rPr>
            <t>At peers:</t>
          </r>
          <r>
            <rPr>
              <rFont val="Calibri"/>
              <sz val="10"/>
            </rPr>
            <t xml:space="preserve"> IRIS Vs Competitor Benchmark — SaaS sales ladder — IC: Strategic / Principal AE · IRIS Vs Competitor Benchmark — SaaS sales ladder — management: Regional Sales Head
</t>
          </r>
          <r>
            <rPr>
              <rFont val="Calibri"/>
              <b val="1"/>
              <sz val="10"/>
            </rPr>
            <t>Typical experience:</t>
          </r>
          <r>
            <rPr>
              <rFont val="Calibri"/>
              <sz val="10"/>
            </rPr>
            <t xml:space="preserve"> 12–17 yrs · IRIS guide 10–14
</t>
          </r>
          <r>
            <rPr>
              <rFont val="Calibri"/>
              <b val="1"/>
              <sz val="10"/>
            </rPr>
            <t>Standard:</t>
          </r>
          <r>
            <rPr>
              <rFont val="Calibri"/>
              <sz val="10"/>
            </rPr>
            <t xml:space="preserve"> SaaS sales ladder; MEDDICC-style qualification</t>
          </r>
        </is>
      </c>
      <c r="BF35" s="134" t="inlineStr">
        <is>
          <t>Medium</t>
        </is>
      </c>
      <c r="BG35" s="134" t="inlineStr">
        <is>
          <t>• Work described is smaller than the current designation suggests — manager to confirm the actual role
• Final level C1 is below the current level · L8 ≈ D2 — manager to confirm the scope of the role; pay and title are protected for one cycle</t>
        </is>
      </c>
      <c r="BH35" s="134" t="inlineStr"/>
      <c r="BI35" s="135" t="n"/>
      <c r="BJ35" s="136" t="n"/>
      <c r="BK35" s="136" t="n"/>
      <c r="BL35" s="136" t="n"/>
      <c r="BM35" s="136" t="n"/>
      <c r="BN35" s="137" t="n"/>
      <c r="BO35" s="120" t="n"/>
      <c r="BP35" s="120" t="n"/>
      <c r="BQ35" s="120" t="n"/>
      <c r="BR35" s="120" t="n"/>
      <c r="BS35" s="120" t="n"/>
      <c r="BT35" s="120" t="n"/>
      <c r="BU35" s="120" t="n"/>
      <c r="BV35" s="120" t="n">
        <v>10</v>
      </c>
    </row>
    <row r="36" ht="340" customHeight="1">
      <c r="A36" s="109" t="inlineStr">
        <is>
          <t>IRIS1687</t>
        </is>
      </c>
      <c r="B36" s="110" t="inlineStr">
        <is>
          <t>Amit Jaidka</t>
        </is>
      </c>
      <c r="C36" s="111" t="inlineStr">
        <is>
          <t>Sales</t>
        </is>
      </c>
      <c r="D36" s="111" t="inlineStr">
        <is>
          <t>Arup Ganguly</t>
        </is>
      </c>
      <c r="E36" s="112" t="n">
        <v>19.8</v>
      </c>
      <c r="F36" s="112" t="n">
        <v>8.800000000000001</v>
      </c>
      <c r="G36" s="111" t="inlineStr">
        <is>
          <t>MBA</t>
        </is>
      </c>
      <c r="H36" s="113" t="inlineStr">
        <is>
          <t>Manager Sales</t>
        </is>
      </c>
      <c r="I36" s="114" t="inlineStr">
        <is>
          <t>Lead Alliances Specialist – POD Lead</t>
        </is>
      </c>
      <c r="J36" s="115" t="inlineStr">
        <is>
          <t>Sales &amp; Business Development</t>
        </is>
      </c>
      <c r="K36" s="115" t="inlineStr">
        <is>
          <t>Partnerships &amp; Alliances</t>
        </is>
      </c>
      <c r="L36" s="114" t="inlineStr">
        <is>
          <t>L5 – Manager</t>
        </is>
      </c>
      <c r="M36" s="116" t="inlineStr">
        <is>
          <t>B3</t>
        </is>
      </c>
      <c r="N36" s="18" t="inlineStr">
        <is>
          <t>Lead Specialist · POD Lead</t>
        </is>
      </c>
      <c r="O36" s="20" t="inlineStr">
        <is>
          <t>B</t>
        </is>
      </c>
      <c r="P36" s="115" t="inlineStr">
        <is>
          <t>POD Lead</t>
        </is>
      </c>
      <c r="Q36" s="117" t="inlineStr">
        <is>
          <t>▲ Up</t>
        </is>
      </c>
      <c r="R36" s="118" t="inlineStr">
        <is>
          <r>
            <rPr>
              <rFont val="Calibri"/>
              <b val="1"/>
              <sz val="10"/>
            </rPr>
            <t>WHAT THE ROLE DOES:</t>
          </r>
          <r>
            <rPr>
              <rFont val="Calibri"/>
              <sz val="10"/>
            </rPr>
            <t xml:space="preserve"> Builds and manages partner / alliance revenue. At B3: a practice, or several teams through team leads.
</t>
          </r>
          <r>
            <rPr>
              <rFont val="Calibri"/>
              <b val="1"/>
              <sz val="10"/>
            </rPr>
            <t>KEY RESPONSIBILITIES:</t>
          </r>
          <r>
            <rPr>
              <rFont val="Calibri"/>
              <sz val="10"/>
            </rPr>
            <t xml:space="preserve"> Builds and manages partner / alliance revenue; Sets standards for a practice; cross-team problems; Several teams or a practice
</t>
          </r>
          <r>
            <rPr>
              <rFont val="Calibri"/>
              <b val="1"/>
              <sz val="10"/>
            </rPr>
            <t>DELIVERS:</t>
          </r>
          <r>
            <rPr>
              <rFont val="Calibri"/>
              <sz val="10"/>
            </rPr>
            <t xml:space="preserve"> Several teams or a practice
</t>
          </r>
          <r>
            <rPr>
              <rFont val="Calibri"/>
              <b val="1"/>
              <sz val="10"/>
            </rPr>
            <t>DECIDES ALONE:</t>
          </r>
          <r>
            <rPr>
              <rFont val="Calibri"/>
              <sz val="10"/>
            </rPr>
            <t xml:space="preserve"> Commercial / strategic calls for the unit
</t>
          </r>
          <r>
            <rPr>
              <rFont val="Calibri"/>
              <b val="1"/>
              <sz val="10"/>
            </rPr>
            <t>SKILLS &amp; KNOWLEDGE · role-holders:</t>
          </r>
          <r>
            <rPr>
              <rFont val="Calibri"/>
              <sz val="10"/>
            </rPr>
            <t xml:space="preserve"> Sales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4 · Future-ready 3 · Functional 4 · Leadership 3
</t>
          </r>
          <r>
            <rPr>
              <rFont val="Calibri"/>
              <b val="1"/>
              <sz val="10"/>
            </rPr>
            <t>CREDENTIALS:</t>
          </r>
          <r>
            <rPr>
              <rFont val="Calibri"/>
              <sz val="10"/>
            </rPr>
            <t xml:space="preserve"> Google / HubSpot certifications
</t>
          </r>
          <r>
            <rPr>
              <rFont val="Calibri"/>
              <b val="1"/>
              <sz val="10"/>
            </rPr>
            <t>SOURCE:</t>
          </r>
          <r>
            <rPr>
              <rFont val="Calibri"/>
              <sz val="10"/>
            </rPr>
            <t xml:space="preserve"> Framework only · fewer than 3 answered — 1 holder, 1 answered the survey; sub-family 2 answered; catalogue RC-160</t>
          </r>
        </is>
      </c>
      <c r="S36" s="119"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 of 12 · B2-level impact.
Leads 3 direct reports.
From the survey and manager mapping — critical role: yes; successor named: no.
Manager talent mapping — Latest rating: 5 · Potential: High · 9-Box Grid placement: Future Leader.</t>
          </r>
        </is>
      </c>
      <c r="T36" s="120" t="n"/>
      <c r="U36" s="121" t="inlineStr">
        <is>
          <r>
            <rPr>
              <rFont val="Calibri"/>
              <sz val="10"/>
            </rPr>
            <t xml:space="preserve">Lead Alliances Specialist – POD Lead in Sales · iFile, B3 — POD Lead.
</t>
          </r>
          <r>
            <rPr>
              <rFont val="Calibri"/>
              <b val="1"/>
              <sz val="10"/>
            </rPr>
            <t>The work:</t>
          </r>
          <r>
            <rPr>
              <rFont val="Calibri"/>
              <sz val="10"/>
            </rPr>
            <t xml:space="preserve"> Builds and manages partner / alliance revenue.
At this level the role owns a practice, or several teams through team leads.
</t>
          </r>
          <r>
            <rPr>
              <rFont val="Calibri"/>
              <b val="1"/>
              <sz val="10"/>
            </rPr>
            <t>Key responsibilities:</t>
          </r>
          <r>
            <rPr>
              <rFont val="Calibri"/>
              <sz val="10"/>
            </rPr>
            <t xml:space="preserve"> Builds and manages partner / alliance revenue; Sets standards for a practice; cross-team problems; Several teams or a practice.
Leads 3 direct reports.</t>
          </r>
        </is>
      </c>
      <c r="V36" s="122" t="inlineStr">
        <is>
          <r>
            <rPr>
              <rFont val="Calibri"/>
              <b val="1"/>
              <sz val="10"/>
            </rPr>
            <t>Hire as:</t>
          </r>
          <r>
            <rPr>
              <rFont val="Calibri"/>
              <sz val="10"/>
            </rPr>
            <t xml:space="preserve"> Enterprise / Strategic AE — IRIS B3 Lead Specialist · POD Lead · POD Lead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Graduate; MBA preferred from B2
</t>
          </r>
          <r>
            <rPr>
              <rFont val="Calibri"/>
              <b val="1"/>
              <sz val="10"/>
            </rPr>
            <t>Equivalent titles at peers:</t>
          </r>
          <r>
            <rPr>
              <rFont val="Calibri"/>
              <sz val="10"/>
            </rPr>
            <t xml:space="preserve"> IRIS Vs Competitor Benchmark — SaaS sales ladder — IC – Enterprise AE · IRIS Vs Competitor Benchmark — SaaS sales ladder — management – Senior Sales Manager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36" s="122" t="inlineStr">
        <is>
          <r>
            <rPr>
              <rFont val="Calibri"/>
              <sz val="10"/>
            </rPr>
            <t xml:space="preserve">FUNCTIONAL — skill level 4 of 5 · Advanced
 ★ Sales, Negotiation &amp; Account Growth: Owns key accounts; negotiates complex deals; grows revenue
 ★ Marketing Tech &amp; Digital Marketing: Owns digital strategy, funnel and marketing analytics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Sales
★ = must-have for the family. Scale: 1 Awareness · 2 Working · 3 Practitioner · 4 Advanced · 5 Expert.</t>
          </r>
        </is>
      </c>
      <c r="X36" s="122" t="inlineStr">
        <is>
          <r>
            <rPr>
              <rFont val="Calibri"/>
              <sz val="10"/>
            </rPr>
            <t xml:space="preserve">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36" s="123" t="inlineStr">
        <is>
          <t>iFile · Sales · Band B · Expert / POD Lead</t>
        </is>
      </c>
      <c r="Z36" s="124" t="n">
        <v>5</v>
      </c>
      <c r="AA36" s="125">
        <f>IFERROR(INDEX(WM_C,MATCH($Y36,WM_KEY,0)),"")</f>
        <v>0.46</v>
      </c>
      <c r="AB36" s="126">
        <f>IF(Z36="","",Z36*AA36)</f>
        <v>2.3</v>
      </c>
      <c r="AC36" s="124" t="n">
        <v>5</v>
      </c>
      <c r="AD36" s="125">
        <f>IFERROR(INDEX(WM_AU,MATCH($Y36,WM_KEY,0)),"")</f>
        <v>0.22</v>
      </c>
      <c r="AE36" s="126">
        <f>IF(AC36="","",AC36*AD36)</f>
        <v>1.1</v>
      </c>
      <c r="AF36" s="124" t="n">
        <v>5</v>
      </c>
      <c r="AG36" s="125">
        <f>IFERROR(INDEX(WM_AC,MATCH($Y36,WM_KEY,0)),"")</f>
        <v>0.05</v>
      </c>
      <c r="AH36" s="126">
        <f>IF(AF36="","",AF36*AG36)</f>
        <v>0.25</v>
      </c>
      <c r="AI36" s="124" t="n">
        <v>4</v>
      </c>
      <c r="AJ36" s="125">
        <f>IFERROR(INDEX(WM_L,MATCH($Y36,WM_KEY,0)),"")</f>
        <v>0.05</v>
      </c>
      <c r="AK36" s="126">
        <f>IF(AI36="","",AI36*AJ36)</f>
        <v>0.2</v>
      </c>
      <c r="AL36" s="124" t="n">
        <v>10</v>
      </c>
      <c r="AM36" s="125">
        <f>IFERROR(INDEX(WM_E,MATCH($Y36,WM_KEY,0)),"")</f>
        <v>0.1</v>
      </c>
      <c r="AN36" s="126">
        <f>IF(AL36="","",AL36*AM36)</f>
        <v>1</v>
      </c>
      <c r="AO36" s="127" t="n">
        <v>5.5</v>
      </c>
      <c r="AP36" s="125">
        <f>IFERROR(INDEX(WM_BI,MATCH($Y36,WM_KEY,0)),"")</f>
        <v>0.12</v>
      </c>
      <c r="AQ36" s="126">
        <f>IF(AO36="","",AO36*AP36)</f>
        <v>0.66</v>
      </c>
      <c r="AR36" s="126">
        <f>IF(COUNT(AB36,AE36,AH36,AK36,AN36,AQ36)&lt;6,"",SUM(AB36,AE36,AH36,AK36,AN36,AQ36))</f>
        <v>5.51</v>
      </c>
      <c r="AS36" s="128" t="str">
        <f>IF(AR36="","",INDEX({"A1","A2","A3","B1","B2","B3","C1","C2","D1","D2","E1","E2"},MAX(1,MIN(12,ROUND(AR36,0)))))</f>
        <v>B3</v>
      </c>
      <c r="AT36" s="129"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36" s="130" t="inlineStr">
        <is>
          <r>
            <rPr>
              <rFont val="Calibri"/>
              <b val="1"/>
              <sz val="10"/>
            </rPr>
            <t>At build:</t>
          </r>
          <r>
            <rPr>
              <rFont val="Calibri"/>
              <sz val="10"/>
            </rPr>
            <t xml:space="preserve"> Complexity 2.30 + Autonomy 1.10 + Accountability 0.25 + Leadership 0.20 + Experience 1.00 + Business impact 0.66
= 5.51 points → nearest level 6 = B3
</t>
          </r>
          <r>
            <rPr>
              <rFont val="Calibri"/>
              <b val="1"/>
              <sz val="10"/>
            </rPr>
            <t>Final level:</t>
          </r>
          <r>
            <rPr>
              <rFont val="Calibri"/>
              <sz val="10"/>
            </rPr>
            <t xml:space="preserve"> B3 · same as the score</t>
          </r>
        </is>
      </c>
      <c r="AV36" s="130" t="inlineStr">
        <is>
          <r>
            <rPr>
              <rFont val="Calibri"/>
              <b val="1"/>
              <sz val="10"/>
            </rPr>
            <t>No rule applied:</t>
          </r>
          <r>
            <rPr>
              <rFont val="Calibri"/>
              <sz val="10"/>
            </rPr>
            <t xml:space="preserve"> the score decides.</t>
          </r>
        </is>
      </c>
      <c r="AW36" s="131"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Multi-country, multi-product MEA selling to regulators, banks and partners; tender strategy and negotiation → matches the start
</t>
          </r>
          <r>
            <rPr>
              <rFont val="Calibri"/>
              <b val="1"/>
              <sz val="10"/>
            </rPr>
            <t>KRA:</t>
          </r>
          <r>
            <rPr>
              <rFont val="Calibri"/>
              <sz val="10"/>
            </rPr>
            <t xml:space="preserve"> “1. Achieve assigned MEA revenue and pipeline targets across iFile/SupTech/iDEAL and related opportunities. 2. Convert priority…”
</t>
          </r>
          <r>
            <rPr>
              <rFont val="Calibri"/>
              <b val="1"/>
              <sz val="10"/>
            </rPr>
            <t>Market:</t>
          </r>
          <r>
            <rPr>
              <rFont val="Calibri"/>
              <sz val="10"/>
            </rPr>
            <t xml:space="preserve"> B2 = Hardest problems in the domain</t>
          </r>
        </is>
      </c>
      <c r="AX36" s="132"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Decides client strategy; KRA: leads tender strategy, pricing inputs, commercial negotiation, team weekly reviews → matches the start
</t>
          </r>
          <r>
            <rPr>
              <rFont val="Calibri"/>
              <b val="1"/>
              <sz val="10"/>
            </rPr>
            <t>Market:</t>
          </r>
          <r>
            <rPr>
              <rFont val="Calibri"/>
              <sz val="10"/>
            </rPr>
            <t xml:space="preserve"> B2 = Allocates people and sets team priorities</t>
          </r>
        </is>
      </c>
      <c r="AY36" s="132" t="inlineStr">
        <is>
          <r>
            <rPr>
              <rFont val="Calibri"/>
              <sz val="10"/>
            </rPr>
            <t xml:space="preserve">Rated 5 of 12
</t>
          </r>
          <r>
            <rPr>
              <rFont val="Calibri"/>
              <b val="1"/>
              <sz val="10"/>
            </rPr>
            <t>Start:</t>
          </r>
          <r>
            <rPr>
              <rFont val="Calibri"/>
              <sz val="10"/>
            </rPr>
            <t xml:space="preserve"> 4.5 · manager / senior specialist title; 3 direct reports, 5 people below, 1 of them leads a team
</t>
          </r>
          <r>
            <rPr>
              <rFont val="Calibri"/>
              <b val="1"/>
              <sz val="10"/>
            </rPr>
            <t>Evidence reads like B3:</t>
          </r>
          <r>
            <rPr>
              <rFont val="Calibri"/>
              <sz val="10"/>
            </rPr>
            <t xml:space="preserve"> MEA revenue and pipeline target · INR 5 Cr, market expansion and new business wins → moved up 0.5
</t>
          </r>
          <r>
            <rPr>
              <rFont val="Calibri"/>
              <b val="1"/>
              <sz val="10"/>
            </rPr>
            <t>KRA:</t>
          </r>
          <r>
            <rPr>
              <rFont val="Calibri"/>
              <sz val="10"/>
            </rPr>
            <t xml:space="preserve"> “1. Achieve assigned MEA revenue and pipeline targets across iFile/SupTech/iDEAL and related opportunities. 2. Convert priority…”
</t>
          </r>
          <r>
            <rPr>
              <rFont val="Calibri"/>
              <b val="1"/>
              <sz val="10"/>
            </rPr>
            <t>Market:</t>
          </r>
          <r>
            <rPr>
              <rFont val="Calibri"/>
              <sz val="10"/>
            </rPr>
            <t xml:space="preserve"> B2 = One team or a client portfolio</t>
          </r>
        </is>
      </c>
      <c r="AZ36"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Three direct reports; KRA: manages team productivity, weekly reviews and forecasts → matches the start
</t>
          </r>
          <r>
            <rPr>
              <rFont val="Calibri"/>
              <b val="1"/>
              <sz val="10"/>
            </rPr>
            <t>Team:</t>
          </r>
          <r>
            <rPr>
              <rFont val="Calibri"/>
              <sz val="10"/>
            </rPr>
            <t xml:space="preserve"> 3 direct reports · POD Lead
</t>
          </r>
          <r>
            <rPr>
              <rFont val="Calibri"/>
              <b val="1"/>
              <sz val="10"/>
            </rPr>
            <t>Market:</t>
          </r>
          <r>
            <rPr>
              <rFont val="Calibri"/>
              <sz val="10"/>
            </rPr>
            <t xml:space="preserve"> B1 = IC: mentors and reviews · People: hands-on team lead of 3–5</t>
          </r>
        </is>
      </c>
      <c r="BA36" s="132" t="inlineStr">
        <is>
          <r>
            <rPr>
              <rFont val="Calibri"/>
              <sz val="10"/>
            </rPr>
            <t xml:space="preserve">Rated 10 of 12
</t>
          </r>
          <r>
            <rPr>
              <rFont val="Calibri"/>
              <b val="1"/>
              <sz val="10"/>
            </rPr>
            <t>Experience:</t>
          </r>
          <r>
            <rPr>
              <rFont val="Calibri"/>
              <sz val="10"/>
            </rPr>
            <t xml:space="preserve"> 19.8 yrs total · 11.0 before IRIS + 8.8 at IRIS = 9.7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B3 roles typically have 8–13 yrs · IRIS guide 8–12</t>
          </r>
        </is>
      </c>
      <c r="BB36" s="132"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36" s="133" t="inlineStr"/>
      <c r="BD36" s="134" t="inlineStr">
        <is>
          <t>✓ HRIS: 19.8 yrs, MBA, 3 direct reports
✓ Survey: 20 of 20 questions answered
✓ KRAs: self, manager-set, quarterly
✓ Manager mapping: rating, potential, 9-box
✗ Job description: not on file</t>
        </is>
      </c>
      <c r="BE36" s="134" t="inlineStr">
        <is>
          <r>
            <rPr>
              <rFont val="Calibri"/>
              <b val="1"/>
              <sz val="10"/>
            </rPr>
            <t>Market level:</t>
          </r>
          <r>
            <rPr>
              <rFont val="Calibri"/>
              <sz val="10"/>
            </rPr>
            <t xml:space="preserve"> P5 / M4 · SFIA 5 Ensure, advise
</t>
          </r>
          <r>
            <rPr>
              <rFont val="Calibri"/>
              <b val="1"/>
              <sz val="10"/>
            </rPr>
            <t>Typical title:</t>
          </r>
          <r>
            <rPr>
              <rFont val="Calibri"/>
              <sz val="10"/>
            </rPr>
            <t xml:space="preserve"> Enterprise / Strategic AE
</t>
          </r>
          <r>
            <rPr>
              <rFont val="Calibri"/>
              <b val="1"/>
              <sz val="10"/>
            </rPr>
            <t>At peers:</t>
          </r>
          <r>
            <rPr>
              <rFont val="Calibri"/>
              <sz val="10"/>
            </rPr>
            <t xml:space="preserve"> IRIS Vs Competitor Benchmark — SaaS sales ladder — IC: Enterprise AE · IRIS Vs Competitor Benchmark — SaaS sales ladder — management: Senior Sales Manager
</t>
          </r>
          <r>
            <rPr>
              <rFont val="Calibri"/>
              <b val="1"/>
              <sz val="10"/>
            </rPr>
            <t>Typical experience:</t>
          </r>
          <r>
            <rPr>
              <rFont val="Calibri"/>
              <sz val="10"/>
            </rPr>
            <t xml:space="preserve"> 8–13 yrs · IRIS guide 8–12
</t>
          </r>
          <r>
            <rPr>
              <rFont val="Calibri"/>
              <b val="1"/>
              <sz val="10"/>
            </rPr>
            <t>Standard:</t>
          </r>
          <r>
            <rPr>
              <rFont val="Calibri"/>
              <sz val="10"/>
            </rPr>
            <t xml:space="preserve"> SaaS sales ladder; MEDDICC-style qualification</t>
          </r>
        </is>
      </c>
      <c r="BF36" s="134" t="inlineStr">
        <is>
          <t>High</t>
        </is>
      </c>
      <c r="BG36" s="134" t="inlineStr">
        <is>
          <r>
            <rPr>
              <rFont val="Calibri"/>
              <sz val="10"/>
            </rPr>
            <t xml:space="preserve">• </t>
          </r>
          <r>
            <rPr>
              <rFont val="Calibri"/>
              <b val="1"/>
              <sz val="10"/>
            </rPr>
            <t>Close call:</t>
          </r>
          <r>
            <rPr>
              <rFont val="Calibri"/>
              <sz val="10"/>
            </rPr>
            <t xml:space="preserve"> score 5.51 is within 0.05 of a rounding point and the score decided the level — calibrate against peers before confirming</t>
          </r>
        </is>
      </c>
      <c r="BH36" s="139" t="inlineStr">
        <is>
          <t>Close call</t>
        </is>
      </c>
      <c r="BI36" s="135" t="n"/>
      <c r="BJ36" s="136" t="n"/>
      <c r="BK36" s="136" t="n"/>
      <c r="BL36" s="136" t="n"/>
      <c r="BM36" s="136" t="n"/>
      <c r="BN36" s="137" t="n"/>
      <c r="BO36" s="120" t="n"/>
      <c r="BP36" s="120" t="n"/>
      <c r="BQ36" s="120" t="n"/>
      <c r="BR36" s="120" t="n"/>
      <c r="BS36" s="120" t="n"/>
      <c r="BT36" s="120" t="n"/>
      <c r="BU36" s="120" t="n"/>
      <c r="BV36" s="120" t="n">
        <v>5.5</v>
      </c>
    </row>
    <row r="37" ht="340" customHeight="1">
      <c r="A37" s="109" t="inlineStr">
        <is>
          <t>IRIS1982</t>
        </is>
      </c>
      <c r="B37" s="110" t="inlineStr">
        <is>
          <t>Apurva Kirtikar</t>
        </is>
      </c>
      <c r="C37" s="111" t="inlineStr">
        <is>
          <t>Sales</t>
        </is>
      </c>
      <c r="D37" s="111" t="inlineStr">
        <is>
          <t>Shailesh Gupta</t>
        </is>
      </c>
      <c r="E37" s="112" t="n">
        <v>12.7</v>
      </c>
      <c r="F37" s="112" t="n">
        <v>4.7</v>
      </c>
      <c r="G37" s="111" t="inlineStr">
        <is>
          <t>M.Com</t>
        </is>
      </c>
      <c r="H37" s="113" t="inlineStr">
        <is>
          <t>Senior Manager- Pre sales</t>
        </is>
      </c>
      <c r="I37" s="114" t="inlineStr">
        <is>
          <t>Senior Account Executive – POD Lead</t>
        </is>
      </c>
      <c r="J37" s="115" t="inlineStr">
        <is>
          <t>Sales &amp; Business Development</t>
        </is>
      </c>
      <c r="K37" s="115" t="inlineStr">
        <is>
          <t>Sales Leadership</t>
        </is>
      </c>
      <c r="L37" s="114" t="inlineStr">
        <is>
          <t>L6 – Senior Manager</t>
        </is>
      </c>
      <c r="M37" s="116" t="inlineStr">
        <is>
          <t>B2</t>
        </is>
      </c>
      <c r="N37" s="18" t="inlineStr">
        <is>
          <t>Senior Specialist · POD Lead</t>
        </is>
      </c>
      <c r="O37" s="20" t="inlineStr">
        <is>
          <t>B</t>
        </is>
      </c>
      <c r="P37" s="115" t="inlineStr">
        <is>
          <t>POD Lead</t>
        </is>
      </c>
      <c r="Q37" s="139" t="inlineStr">
        <is>
          <t>▼ Down · protected</t>
        </is>
      </c>
      <c r="R37" s="118" t="inlineStr">
        <is>
          <r>
            <rPr>
              <rFont val="Calibri"/>
              <b val="1"/>
              <sz val="10"/>
            </rPr>
            <t>WHAT THE ROLE DOES:</t>
          </r>
          <r>
            <rPr>
              <rFont val="Calibri"/>
              <sz val="10"/>
            </rPr>
            <t xml:space="preserve"> Leads the sales &amp; business development function. At B2: deep domain expertise, or one team.
</t>
          </r>
          <r>
            <rPr>
              <rFont val="Calibri"/>
              <b val="1"/>
              <sz val="10"/>
            </rPr>
            <t>Common themes in sub-family holders, all levels' answers:</t>
          </r>
          <r>
            <rPr>
              <rFont val="Calibri"/>
              <sz val="10"/>
            </rPr>
            <t xml:space="preserve"> client · follow till · negotiations · details sdr · understand · call
</t>
          </r>
          <r>
            <rPr>
              <rFont val="Calibri"/>
              <b val="1"/>
              <sz val="10"/>
            </rPr>
            <t>KEY RESPONSIBILITIES:</t>
          </r>
          <r>
            <rPr>
              <rFont val="Calibri"/>
              <sz val="10"/>
            </rPr>
            <t xml:space="preserve"> Leads the sales &amp; business development function; Hardest problems in the domain; One team or a client portfolio
</t>
          </r>
          <r>
            <rPr>
              <rFont val="Calibri"/>
              <b val="1"/>
              <sz val="10"/>
            </rPr>
            <t>Common themes in sub-family holders, all levels' answers:</t>
          </r>
          <r>
            <rPr>
              <rFont val="Calibri"/>
              <sz val="10"/>
            </rPr>
            <t xml:space="preserve"> building · partner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sales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revenue · generation · sales
</t>
          </r>
          <r>
            <rPr>
              <rFont val="Calibri"/>
              <b val="1"/>
              <sz val="10"/>
            </rPr>
            <t>DECIDES ALONE:</t>
          </r>
          <r>
            <rPr>
              <rFont val="Calibri"/>
              <sz val="10"/>
            </rPr>
            <t xml:space="preserve"> Allocates people and sets team priorities
</t>
          </r>
          <r>
            <rPr>
              <rFont val="Calibri"/>
              <b val="1"/>
              <sz val="10"/>
            </rPr>
            <t>SKILLS &amp; KNOWLEDGE · role-holders:</t>
          </r>
          <r>
            <rPr>
              <rFont val="Calibri"/>
              <sz val="10"/>
            </rPr>
            <t xml:space="preserve"> Sales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2 holders, 2 answered the survey; sub-family 3 answered; catalogue RC-168</t>
          </r>
        </is>
      </c>
      <c r="S37"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1 direct report.
</t>
          </r>
          <r>
            <rPr>
              <rFont val="Calibri"/>
              <b val="1"/>
              <sz val="10"/>
            </rPr>
            <t>If the work is missed · role-holders' themes:</t>
          </r>
          <r>
            <rPr>
              <rFont val="Calibri"/>
              <sz val="10"/>
            </rPr>
            <t xml:space="preserve"> revenue · opportunities · lost.
Manager talent mapping — Latest rating: 4 · Potential: Medium · 9-Box Grid placement: High Impact / Growth Talent.</t>
          </r>
        </is>
      </c>
      <c r="T37" s="120" t="n"/>
      <c r="U37" s="121" t="inlineStr">
        <is>
          <r>
            <rPr>
              <rFont val="Calibri"/>
              <sz val="10"/>
            </rPr>
            <t xml:space="preserve">Senior Account Executive – POD Lead in Sales · iFile, B2 — POD Lead.
</t>
          </r>
          <r>
            <rPr>
              <rFont val="Calibri"/>
              <b val="1"/>
              <sz val="10"/>
            </rPr>
            <t>The work:</t>
          </r>
          <r>
            <rPr>
              <rFont val="Calibri"/>
              <sz val="10"/>
            </rPr>
            <t xml:space="preserve"> Leads the sales &amp; business development function.
At this level the role owns deep domain expertise, or one team.
</t>
          </r>
          <r>
            <rPr>
              <rFont val="Calibri"/>
              <b val="1"/>
              <sz val="10"/>
            </rPr>
            <t>Key responsibilities:</t>
          </r>
          <r>
            <rPr>
              <rFont val="Calibri"/>
              <sz val="10"/>
            </rPr>
            <t xml:space="preserve"> Leads the sales &amp; business development function; Hardest problems in the domain; One team or a client portfolio.
</t>
          </r>
          <r>
            <rPr>
              <rFont val="Calibri"/>
              <b val="1"/>
              <sz val="10"/>
            </rPr>
            <t>Holders describe it with:</t>
          </r>
          <r>
            <rPr>
              <rFont val="Calibri"/>
              <sz val="10"/>
            </rPr>
            <t xml:space="preserve"> building · partner.
Leads 1 direct report.</t>
          </r>
        </is>
      </c>
      <c r="V37" s="122" t="inlineStr">
        <is>
          <r>
            <rPr>
              <rFont val="Calibri"/>
              <b val="1"/>
              <sz val="10"/>
            </rPr>
            <t>Hire as:</t>
          </r>
          <r>
            <rPr>
              <rFont val="Calibri"/>
              <sz val="10"/>
            </rPr>
            <t xml:space="preserve"> Senior Account Executive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MBA preferred from B2
</t>
          </r>
          <r>
            <rPr>
              <rFont val="Calibri"/>
              <b val="1"/>
              <sz val="10"/>
            </rPr>
            <t>Equivalent titles at peers:</t>
          </r>
          <r>
            <rPr>
              <rFont val="Calibri"/>
              <sz val="10"/>
            </rPr>
            <t xml:space="preserve"> IRIS Vs Competitor Benchmark — SaaS sales ladder — IC – Mid-Market AE · IRIS Vs Competitor Benchmark — SaaS sales ladder — management – Sales Manager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37" s="122" t="inlineStr">
        <is>
          <r>
            <rPr>
              <rFont val="Calibri"/>
              <sz val="10"/>
            </rPr>
            <t xml:space="preserve">FUNCTIONAL — skill level 4 of 5 · Advanced
 ★ Sales, Negotiation &amp; Account Growth: Owns key accounts; negotiates complex deals; grows revenue
 ★ Marketing Tech &amp; Digital Marketing: Owns digital strategy, funnel and marketing analytics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Sales
★ = must-have for the family. Scale: 1 Awareness · 2 Working · 3 Practitioner · 4 Advanced · 5 Expert.</t>
          </r>
        </is>
      </c>
      <c r="X37" s="122" t="inlineStr">
        <is>
          <r>
            <rPr>
              <rFont val="Calibri"/>
              <sz val="10"/>
            </rPr>
            <t xml:space="preserve">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37" s="123" t="inlineStr">
        <is>
          <t>iFile · Sales · Band B · Expert / POD Lead</t>
        </is>
      </c>
      <c r="Z37" s="124" t="n">
        <v>5</v>
      </c>
      <c r="AA37" s="125">
        <f>IFERROR(INDEX(WM_C,MATCH($Y37,WM_KEY,0)),"")</f>
        <v>0.46</v>
      </c>
      <c r="AB37" s="126">
        <f>IF(Z37="","",Z37*AA37)</f>
        <v>2.3</v>
      </c>
      <c r="AC37" s="124" t="n">
        <v>5</v>
      </c>
      <c r="AD37" s="125">
        <f>IFERROR(INDEX(WM_AU,MATCH($Y37,WM_KEY,0)),"")</f>
        <v>0.22</v>
      </c>
      <c r="AE37" s="126">
        <f>IF(AC37="","",AC37*AD37)</f>
        <v>1.1</v>
      </c>
      <c r="AF37" s="124" t="n">
        <v>4.5</v>
      </c>
      <c r="AG37" s="125">
        <f>IFERROR(INDEX(WM_AC,MATCH($Y37,WM_KEY,0)),"")</f>
        <v>0.05</v>
      </c>
      <c r="AH37" s="126">
        <f>IF(AF37="","",AF37*AG37)</f>
        <v>0.225</v>
      </c>
      <c r="AI37" s="124" t="n">
        <v>4</v>
      </c>
      <c r="AJ37" s="125">
        <f>IFERROR(INDEX(WM_L,MATCH($Y37,WM_KEY,0)),"")</f>
        <v>0.05</v>
      </c>
      <c r="AK37" s="126">
        <f>IF(AI37="","",AI37*AJ37)</f>
        <v>0.2</v>
      </c>
      <c r="AL37" s="124" t="n">
        <v>8</v>
      </c>
      <c r="AM37" s="125">
        <f>IFERROR(INDEX(WM_E,MATCH($Y37,WM_KEY,0)),"")</f>
        <v>0.1</v>
      </c>
      <c r="AN37" s="126">
        <f>IF(AL37="","",AL37*AM37)</f>
        <v>0.8</v>
      </c>
      <c r="AO37" s="127" t="n">
        <v>4.5</v>
      </c>
      <c r="AP37" s="125">
        <f>IFERROR(INDEX(WM_BI,MATCH($Y37,WM_KEY,0)),"")</f>
        <v>0.12</v>
      </c>
      <c r="AQ37" s="126">
        <f>IF(AO37="","",AO37*AP37)</f>
        <v>0.54</v>
      </c>
      <c r="AR37" s="126">
        <f>IF(COUNT(AB37,AE37,AH37,AK37,AN37,AQ37)&lt;6,"",SUM(AB37,AE37,AH37,AK37,AN37,AQ37))</f>
        <v>5.165</v>
      </c>
      <c r="AS37" s="128" t="str">
        <f>IF(AR37="","",INDEX({"A1","A2","A3","B1","B2","B3","C1","C2","D1","D2","E1","E2"},MAX(1,MIN(12,ROUND(AR37,0)))))</f>
        <v>B2</v>
      </c>
      <c r="AT37" s="129"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37" s="130" t="inlineStr">
        <is>
          <r>
            <rPr>
              <rFont val="Calibri"/>
              <b val="1"/>
              <sz val="10"/>
            </rPr>
            <t>At build:</t>
          </r>
          <r>
            <rPr>
              <rFont val="Calibri"/>
              <sz val="10"/>
            </rPr>
            <t xml:space="preserve"> Complexity 2.30 + Autonomy 1.10 + Accountability 0.23 + Leadership 0.20 + Experience 0.80 + Business impact 0.54
= 5.17 points → nearest level 5 = B2
</t>
          </r>
          <r>
            <rPr>
              <rFont val="Calibri"/>
              <b val="1"/>
              <sz val="10"/>
            </rPr>
            <t>Final level:</t>
          </r>
          <r>
            <rPr>
              <rFont val="Calibri"/>
              <sz val="10"/>
            </rPr>
            <t xml:space="preserve"> B2 · same as the score</t>
          </r>
        </is>
      </c>
      <c r="AV37" s="130" t="inlineStr">
        <is>
          <r>
            <rPr>
              <rFont val="Calibri"/>
              <b val="1"/>
              <sz val="10"/>
            </rPr>
            <t>No rule applied:</t>
          </r>
          <r>
            <rPr>
              <rFont val="Calibri"/>
              <sz val="10"/>
            </rPr>
            <t xml:space="preserve"> the score decides.</t>
          </r>
        </is>
      </c>
      <c r="AW37" s="131"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Manages iFile bids: RFP responses, solutioning and client demos in XBRL / SupTech domain → moved down 1
</t>
          </r>
          <r>
            <rPr>
              <rFont val="Calibri"/>
              <b val="1"/>
              <sz val="10"/>
            </rPr>
            <t>KRA:</t>
          </r>
          <r>
            <rPr>
              <rFont val="Calibri"/>
              <sz val="10"/>
            </rPr>
            <t xml:space="preserve"> “1. Maintain healthy win rate on qualified opportunities 2. Keep CRM hygiene at 100% (all opportunities &amp; activities logged &amp;…”
</t>
          </r>
          <r>
            <rPr>
              <rFont val="Calibri"/>
              <b val="1"/>
              <sz val="10"/>
            </rPr>
            <t>Market:</t>
          </r>
          <r>
            <rPr>
              <rFont val="Calibri"/>
              <sz val="10"/>
            </rPr>
            <t xml:space="preserve"> B2 = Hardest problems in the domain</t>
          </r>
        </is>
      </c>
      <c r="AX37" s="132"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Decides how to respond to clients and to RFPs for iFile bids → moved down 1
</t>
          </r>
          <r>
            <rPr>
              <rFont val="Calibri"/>
              <b val="1"/>
              <sz val="10"/>
            </rPr>
            <t>Market:</t>
          </r>
          <r>
            <rPr>
              <rFont val="Calibri"/>
              <sz val="10"/>
            </rPr>
            <t xml:space="preserve"> B2 = Allocates people and sets team priorities</t>
          </r>
        </is>
      </c>
      <c r="AY37" s="132" t="inlineStr">
        <is>
          <r>
            <rPr>
              <rFont val="Calibri"/>
              <sz val="10"/>
            </rPr>
            <t xml:space="preserve">Rated 4.5 of 12 · between B1 and B2
</t>
          </r>
          <r>
            <rPr>
              <rFont val="Calibri"/>
              <b val="1"/>
              <sz val="10"/>
            </rPr>
            <t>Start:</t>
          </r>
          <r>
            <rPr>
              <rFont val="Calibri"/>
              <sz val="10"/>
            </rPr>
            <t xml:space="preserve"> 4.8 · senior manager / lead specialist title; 1 direct report
</t>
          </r>
          <r>
            <rPr>
              <rFont val="Calibri"/>
              <b val="1"/>
              <sz val="10"/>
            </rPr>
            <t>Evidence reads like B1:</t>
          </r>
          <r>
            <rPr>
              <rFont val="Calibri"/>
              <sz val="10"/>
            </rPr>
            <t xml:space="preserve"> Ultimately responsible for timely iFile RFP submissions; also sales records and client meetings → moved down 0.2
</t>
          </r>
          <r>
            <rPr>
              <rFont val="Calibri"/>
              <b val="1"/>
              <sz val="10"/>
            </rPr>
            <t>KRA:</t>
          </r>
          <r>
            <rPr>
              <rFont val="Calibri"/>
              <sz val="10"/>
            </rPr>
            <t xml:space="preserve"> “1. Maintain healthy win rate on qualified opportunities 2. Keep CRM hygiene at 100% (all opportunities &amp; activities logged &amp;…”
</t>
          </r>
          <r>
            <rPr>
              <rFont val="Calibri"/>
              <b val="1"/>
              <sz val="10"/>
            </rPr>
            <t>Market:</t>
          </r>
          <r>
            <rPr>
              <rFont val="Calibri"/>
              <sz val="10"/>
            </rPr>
            <t xml:space="preserve"> B1 = A domain or a small team · B2 = One team or a client portfolio</t>
          </r>
        </is>
      </c>
      <c r="AZ37" s="132" t="inlineStr">
        <is>
          <r>
            <rPr>
              <rFont val="Calibri"/>
              <sz val="10"/>
            </rPr>
            <t xml:space="preserve">Rated 4 of 12
</t>
          </r>
          <r>
            <rPr>
              <rFont val="Calibri"/>
              <b val="1"/>
              <sz val="10"/>
            </rPr>
            <t>Start:</t>
          </r>
          <r>
            <rPr>
              <rFont val="Calibri"/>
              <sz val="10"/>
            </rPr>
            <t xml:space="preserve"> 5.0
</t>
          </r>
          <r>
            <rPr>
              <rFont val="Calibri"/>
              <b val="1"/>
              <sz val="10"/>
            </rPr>
            <t>Evidence reads like A2:</t>
          </r>
          <r>
            <rPr>
              <rFont val="Calibri"/>
              <sz val="10"/>
            </rPr>
            <t xml:space="preserve"> One direct report in HR data; only follow-ups with teams described → moved down 1
</t>
          </r>
          <r>
            <rPr>
              <rFont val="Calibri"/>
              <b val="1"/>
              <sz val="10"/>
            </rPr>
            <t>Team:</t>
          </r>
          <r>
            <rPr>
              <rFont val="Calibri"/>
              <sz val="10"/>
            </rPr>
            <t xml:space="preserve"> 1 direct report · POD Lead
</t>
          </r>
          <r>
            <rPr>
              <rFont val="Calibri"/>
              <b val="1"/>
              <sz val="10"/>
            </rPr>
            <t>Market:</t>
          </r>
          <r>
            <rPr>
              <rFont val="Calibri"/>
              <sz val="10"/>
            </rPr>
            <t xml:space="preserve"> B1 = IC: mentors and reviews · People: hands-on team lead of 3–5</t>
          </r>
        </is>
      </c>
      <c r="BA37" s="132" t="inlineStr">
        <is>
          <r>
            <rPr>
              <rFont val="Calibri"/>
              <sz val="10"/>
            </rPr>
            <t xml:space="preserve">Rated 8 of 12
</t>
          </r>
          <r>
            <rPr>
              <rFont val="Calibri"/>
              <b val="1"/>
              <sz val="10"/>
            </rPr>
            <t>Experience:</t>
          </r>
          <r>
            <rPr>
              <rFont val="Calibri"/>
              <sz val="10"/>
            </rPr>
            <t xml:space="preserve"> 12.7 yrs total · 8.0 before IRIS + 4.7 at IRIS = 7.3 on the experience scale
</t>
          </r>
          <r>
            <rPr>
              <rFont val="Calibri"/>
              <b val="1"/>
              <sz val="10"/>
            </rPr>
            <t>Qualification:</t>
          </r>
          <r>
            <rPr>
              <rFont val="Calibri"/>
              <sz val="10"/>
            </rPr>
            <t xml:space="preserve"> M.Com · postgraduate, relevant to the work → +0.5
</t>
          </r>
          <r>
            <rPr>
              <rFont val="Calibri"/>
              <b val="1"/>
              <sz val="10"/>
            </rPr>
            <t>Market:</t>
          </r>
          <r>
            <rPr>
              <rFont val="Calibri"/>
              <sz val="10"/>
            </rPr>
            <t xml:space="preserve"> B2 roles typically have 6–10 yrs · IRIS guide 6–9</t>
          </r>
        </is>
      </c>
      <c r="BB37" s="132"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37" s="133" t="inlineStr"/>
      <c r="BD37" s="134" t="inlineStr">
        <is>
          <t>✓ HRIS: 12.7 yrs, M.Com, 1 direct report
✓ Survey: 20 of 20 questions answered
✓ KRAs: manager-set, quarterly
✓ Manager mapping: rating, potential, 9-box
✗ Job description: not on file</t>
        </is>
      </c>
      <c r="BE37" s="134" t="inlineStr">
        <is>
          <r>
            <rPr>
              <rFont val="Calibri"/>
              <b val="1"/>
              <sz val="10"/>
            </rPr>
            <t>Market level:</t>
          </r>
          <r>
            <rPr>
              <rFont val="Calibri"/>
              <sz val="10"/>
            </rPr>
            <t xml:space="preserve"> P4 / M3 · SFIA 4–5
</t>
          </r>
          <r>
            <rPr>
              <rFont val="Calibri"/>
              <b val="1"/>
              <sz val="10"/>
            </rPr>
            <t>Typical title:</t>
          </r>
          <r>
            <rPr>
              <rFont val="Calibri"/>
              <sz val="10"/>
            </rPr>
            <t xml:space="preserve"> Senior Account Executive
</t>
          </r>
          <r>
            <rPr>
              <rFont val="Calibri"/>
              <b val="1"/>
              <sz val="10"/>
            </rPr>
            <t>At peers:</t>
          </r>
          <r>
            <rPr>
              <rFont val="Calibri"/>
              <sz val="10"/>
            </rPr>
            <t xml:space="preserve"> IRIS Vs Competitor Benchmark — SaaS sales ladder — IC: Mid-Market AE · IRIS Vs Competitor Benchmark — SaaS sales ladder — management: Sales Manager
</t>
          </r>
          <r>
            <rPr>
              <rFont val="Calibri"/>
              <b val="1"/>
              <sz val="10"/>
            </rPr>
            <t>Typical experience:</t>
          </r>
          <r>
            <rPr>
              <rFont val="Calibri"/>
              <sz val="10"/>
            </rPr>
            <t xml:space="preserve"> 6–10 yrs · IRIS guide 6–9
</t>
          </r>
          <r>
            <rPr>
              <rFont val="Calibri"/>
              <b val="1"/>
              <sz val="10"/>
            </rPr>
            <t>Standard:</t>
          </r>
          <r>
            <rPr>
              <rFont val="Calibri"/>
              <sz val="10"/>
            </rPr>
            <t xml:space="preserve"> SaaS sales ladder; MEDDICC-style qualification</t>
          </r>
        </is>
      </c>
      <c r="BF37" s="134" t="inlineStr">
        <is>
          <t>High</t>
        </is>
      </c>
      <c r="BG37" s="134" t="inlineStr">
        <is>
          <t>• Final level B2 is below the current level · L6 ≈ B3 — manager to confirm the scope of the role; pay and title are protected for one cycle</t>
        </is>
      </c>
      <c r="BH37" s="134" t="inlineStr"/>
      <c r="BI37" s="135" t="n"/>
      <c r="BJ37" s="136" t="n"/>
      <c r="BK37" s="136" t="n"/>
      <c r="BL37" s="136" t="n"/>
      <c r="BM37" s="136" t="n"/>
      <c r="BN37" s="137" t="n"/>
      <c r="BO37" s="120" t="n"/>
      <c r="BP37" s="120" t="n"/>
      <c r="BQ37" s="120" t="n"/>
      <c r="BR37" s="120" t="n"/>
      <c r="BS37" s="120" t="n"/>
      <c r="BT37" s="120" t="n"/>
      <c r="BU37" s="120" t="n"/>
      <c r="BV37" s="120" t="n">
        <v>4.5</v>
      </c>
    </row>
    <row r="38" ht="340" customHeight="1">
      <c r="A38" s="109" t="inlineStr">
        <is>
          <t>IRIS2551</t>
        </is>
      </c>
      <c r="B38" s="110" t="inlineStr">
        <is>
          <t>Devam Khatri</t>
        </is>
      </c>
      <c r="C38" s="111" t="inlineStr">
        <is>
          <t>Sales</t>
        </is>
      </c>
      <c r="D38" s="111" t="inlineStr">
        <is>
          <t>Apurva Kirtikar</t>
        </is>
      </c>
      <c r="E38" s="112" t="n">
        <v>5.1</v>
      </c>
      <c r="F38" s="112" t="n">
        <v>0.1</v>
      </c>
      <c r="G38" s="111" t="inlineStr">
        <is>
          <t>MBA</t>
        </is>
      </c>
      <c r="H38" s="113" t="inlineStr">
        <is>
          <t>Manager - Pre Sales</t>
        </is>
      </c>
      <c r="I38" s="114" t="inlineStr">
        <is>
          <t>Pre-Sales Specialist</t>
        </is>
      </c>
      <c r="J38" s="115" t="inlineStr">
        <is>
          <t>Sales &amp; Business Development</t>
        </is>
      </c>
      <c r="K38" s="115" t="inlineStr">
        <is>
          <t>Pre-Sales &amp; Solution Demos</t>
        </is>
      </c>
      <c r="L38" s="114" t="inlineStr">
        <is>
          <t>Not in current mapping files</t>
        </is>
      </c>
      <c r="M38" s="116" t="inlineStr">
        <is>
          <t>B1</t>
        </is>
      </c>
      <c r="N38" s="18" t="inlineStr">
        <is>
          <t>Specialist</t>
        </is>
      </c>
      <c r="O38" s="20" t="inlineStr">
        <is>
          <t>B</t>
        </is>
      </c>
      <c r="P38" s="115" t="inlineStr">
        <is>
          <t>IC</t>
        </is>
      </c>
      <c r="Q38" s="140" t="inlineStr">
        <is>
          <t>● Newly mapped</t>
        </is>
      </c>
      <c r="R38" s="118" t="inlineStr">
        <is>
          <r>
            <rPr>
              <rFont val="Calibri"/>
              <b val="1"/>
              <sz val="10"/>
            </rPr>
            <t>WHAT THE ROLE DOES:</t>
          </r>
          <r>
            <rPr>
              <rFont val="Calibri"/>
              <sz val="10"/>
            </rPr>
            <t xml:space="preserve"> Maps requirements, runs solution demos, supports RFPs and deals. At B1: a domain / module, or a small team.
</t>
          </r>
          <r>
            <rPr>
              <rFont val="Calibri"/>
              <b val="1"/>
              <sz val="10"/>
            </rPr>
            <t>KEY RESPONSIBILITIES:</t>
          </r>
          <r>
            <rPr>
              <rFont val="Calibri"/>
              <sz val="10"/>
            </rPr>
            <t xml:space="preserve"> Maps requirements, runs solution demos, supports RFPs and deals; Domain specialist work; A domain or a small team
</t>
          </r>
          <r>
            <rPr>
              <rFont val="Calibri"/>
              <b val="1"/>
              <sz val="10"/>
            </rPr>
            <t>DELIVERS:</t>
          </r>
          <r>
            <rPr>
              <rFont val="Calibri"/>
              <sz val="10"/>
            </rPr>
            <t xml:space="preserve"> A domain or a small team
</t>
          </r>
          <r>
            <rPr>
              <rFont val="Calibri"/>
              <b val="1"/>
              <sz val="10"/>
            </rPr>
            <t>DECIDES ALONE:</t>
          </r>
          <r>
            <rPr>
              <rFont val="Calibri"/>
              <sz val="10"/>
            </rPr>
            <t xml:space="preserve"> Technical / QC / client calls for the domain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Google / HubSpot certifications
</t>
          </r>
          <r>
            <rPr>
              <rFont val="Calibri"/>
              <b val="1"/>
              <sz val="10"/>
            </rPr>
            <t>SOURCE:</t>
          </r>
          <r>
            <rPr>
              <rFont val="Calibri"/>
              <sz val="10"/>
            </rPr>
            <t xml:space="preserve"> Framework only · fewer than 3 answered — 1 holder, 1 answered the survey; sub-family 1 answered; catalogue RC-161</t>
          </r>
        </is>
      </c>
      <c r="S38"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Manager talent mapping — Latest rating: Not rated · manager · 9-Box Grid placement: Not placed · manager.</t>
          </r>
        </is>
      </c>
      <c r="T38" s="120" t="n"/>
      <c r="U38" s="121" t="inlineStr">
        <is>
          <r>
            <rPr>
              <rFont val="Calibri"/>
              <sz val="10"/>
            </rPr>
            <t xml:space="preserve">Pre-Sales Specialist in Sales · iFile, B1 — IC.
</t>
          </r>
          <r>
            <rPr>
              <rFont val="Calibri"/>
              <b val="1"/>
              <sz val="10"/>
            </rPr>
            <t>The work:</t>
          </r>
          <r>
            <rPr>
              <rFont val="Calibri"/>
              <sz val="10"/>
            </rPr>
            <t xml:space="preserve"> Maps requirements, runs solution demos, supports RFPs and deals.
At this level the role owns a domain / module, or a small team.
</t>
          </r>
          <r>
            <rPr>
              <rFont val="Calibri"/>
              <b val="1"/>
              <sz val="10"/>
            </rPr>
            <t>Key responsibilities:</t>
          </r>
          <r>
            <rPr>
              <rFont val="Calibri"/>
              <sz val="10"/>
            </rPr>
            <t xml:space="preserve"> Maps requirements, runs solution demos, supports RFPs and deals; Domain specialist work; A domain or a small team.</t>
          </r>
        </is>
      </c>
      <c r="V38" s="122" t="inlineStr">
        <is>
          <r>
            <rPr>
              <rFont val="Calibri"/>
              <b val="1"/>
              <sz val="10"/>
            </rPr>
            <t>Hire as:</t>
          </r>
          <r>
            <rPr>
              <rFont val="Calibri"/>
              <sz val="10"/>
            </rPr>
            <t xml:space="preserve"> Account Executive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MBA preferred from B2
</t>
          </r>
          <r>
            <rPr>
              <rFont val="Calibri"/>
              <b val="1"/>
              <sz val="10"/>
            </rPr>
            <t>Equivalent titles at peers:</t>
          </r>
          <r>
            <rPr>
              <rFont val="Calibri"/>
              <sz val="10"/>
            </rPr>
            <t xml:space="preserve"> IRIS Vs Competitor Benchmark — SaaS sales ladder — IC – Account Executive · SMB · IRIS Vs Competitor Benchmark — SaaS sales ladder — management – SDR Team Lead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38" s="122"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 = must-have for the family. Scale: 1 Awareness · 2 Working · 3 Practitioner · 4 Advanced · 5 Expert.</t>
          </r>
        </is>
      </c>
      <c r="X38" s="122"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38" s="123" t="inlineStr">
        <is>
          <t>iFile · Sales · Band B · Expert / POD Lead</t>
        </is>
      </c>
      <c r="Z38" s="124" t="n">
        <v>4</v>
      </c>
      <c r="AA38" s="125">
        <f>IFERROR(INDEX(WM_C,MATCH($Y38,WM_KEY,0)),"")</f>
        <v>0.46</v>
      </c>
      <c r="AB38" s="126">
        <f>IF(Z38="","",Z38*AA38)</f>
        <v>1.84</v>
      </c>
      <c r="AC38" s="124" t="n">
        <v>4</v>
      </c>
      <c r="AD38" s="125">
        <f>IFERROR(INDEX(WM_AU,MATCH($Y38,WM_KEY,0)),"")</f>
        <v>0.22</v>
      </c>
      <c r="AE38" s="126">
        <f>IF(AC38="","",AC38*AD38)</f>
        <v>0.88</v>
      </c>
      <c r="AF38" s="124" t="n">
        <v>4</v>
      </c>
      <c r="AG38" s="125">
        <f>IFERROR(INDEX(WM_AC,MATCH($Y38,WM_KEY,0)),"")</f>
        <v>0.05</v>
      </c>
      <c r="AH38" s="126">
        <f>IF(AF38="","",AF38*AG38)</f>
        <v>0.2</v>
      </c>
      <c r="AI38" s="124" t="n">
        <v>3</v>
      </c>
      <c r="AJ38" s="125">
        <f>IFERROR(INDEX(WM_L,MATCH($Y38,WM_KEY,0)),"")</f>
        <v>0.05</v>
      </c>
      <c r="AK38" s="126">
        <f>IF(AI38="","",AI38*AJ38)</f>
        <v>0.15</v>
      </c>
      <c r="AL38" s="124" t="n">
        <v>4.5</v>
      </c>
      <c r="AM38" s="125">
        <f>IFERROR(INDEX(WM_E,MATCH($Y38,WM_KEY,0)),"")</f>
        <v>0.1</v>
      </c>
      <c r="AN38" s="126">
        <f>IF(AL38="","",AL38*AM38)</f>
        <v>0.45</v>
      </c>
      <c r="AO38" s="127" t="n">
        <v>4</v>
      </c>
      <c r="AP38" s="125">
        <f>IFERROR(INDEX(WM_BI,MATCH($Y38,WM_KEY,0)),"")</f>
        <v>0.12</v>
      </c>
      <c r="AQ38" s="126">
        <f>IF(AO38="","",AO38*AP38)</f>
        <v>0.48</v>
      </c>
      <c r="AR38" s="126">
        <f>IF(COUNT(AB38,AE38,AH38,AK38,AN38,AQ38)&lt;6,"",SUM(AB38,AE38,AH38,AK38,AN38,AQ38))</f>
        <v>4</v>
      </c>
      <c r="AS38" s="128" t="str">
        <f>IF(AR38="","",INDEX({"A1","A2","A3","B1","B2","B3","C1","C2","D1","D2","E1","E2"},MAX(1,MIN(12,ROUND(AR38,0)))))</f>
        <v>B1</v>
      </c>
      <c r="AT38" s="129"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38" s="130" t="inlineStr">
        <is>
          <r>
            <rPr>
              <rFont val="Calibri"/>
              <b val="1"/>
              <sz val="10"/>
            </rPr>
            <t>At build:</t>
          </r>
          <r>
            <rPr>
              <rFont val="Calibri"/>
              <sz val="10"/>
            </rPr>
            <t xml:space="preserve"> Complexity 1.84 + Autonomy 0.88 + Accountability 0.20 + Leadership 0.15 + Experience 0.45 + Business impact 0.48
= 4.00 points → nearest level 4 = B1
</t>
          </r>
          <r>
            <rPr>
              <rFont val="Calibri"/>
              <b val="1"/>
              <sz val="10"/>
            </rPr>
            <t>Final level:</t>
          </r>
          <r>
            <rPr>
              <rFont val="Calibri"/>
              <sz val="10"/>
            </rPr>
            <t xml:space="preserve"> B1 · same as the score</t>
          </r>
        </is>
      </c>
      <c r="AV38" s="130" t="inlineStr">
        <is>
          <r>
            <rPr>
              <rFont val="Calibri"/>
              <b val="1"/>
              <sz val="10"/>
            </rPr>
            <t>No rule applied:</t>
          </r>
          <r>
            <rPr>
              <rFont val="Calibri"/>
              <sz val="10"/>
            </rPr>
            <t xml:space="preserve"> the score decides.</t>
          </r>
        </is>
      </c>
      <c r="AW38" s="131"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Maps client requirements to product features; RFP responses, mapping documents and demos across several proposals → moved down 1
</t>
          </r>
          <r>
            <rPr>
              <rFont val="Calibri"/>
              <b val="1"/>
              <sz val="10"/>
            </rPr>
            <t>Market:</t>
          </r>
          <r>
            <rPr>
              <rFont val="Calibri"/>
              <sz val="10"/>
            </rPr>
            <t xml:space="preserve"> B1 = Domain specialist work</t>
          </r>
        </is>
      </c>
      <c r="AX38" s="132"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Decides NDA signing and lead follow-ups; nothing larger stated → moved down 1
</t>
          </r>
          <r>
            <rPr>
              <rFont val="Calibri"/>
              <b val="1"/>
              <sz val="10"/>
            </rPr>
            <t>Market:</t>
          </r>
          <r>
            <rPr>
              <rFont val="Calibri"/>
              <sz val="10"/>
            </rPr>
            <t xml:space="preserve"> B1 = Technical / QC / client calls for the domain</t>
          </r>
        </is>
      </c>
      <c r="AY38" s="132"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RFP submissions, weekly meeting and monthly tracker; misses escalate and cost revenue → moved down 1
</t>
          </r>
          <r>
            <rPr>
              <rFont val="Calibri"/>
              <b val="1"/>
              <sz val="10"/>
            </rPr>
            <t>Market:</t>
          </r>
          <r>
            <rPr>
              <rFont val="Calibri"/>
              <sz val="10"/>
            </rPr>
            <t xml:space="preserve"> B1 = A domain or a small team</t>
          </r>
        </is>
      </c>
      <c r="AZ38" s="132" t="inlineStr">
        <is>
          <r>
            <rPr>
              <rFont val="Calibri"/>
              <sz val="10"/>
            </rPr>
            <t xml:space="preserve">Rated 3 of 12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No guidance or leadership of others described → moved down 1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38" s="132" t="inlineStr">
        <is>
          <r>
            <rPr>
              <rFont val="Calibri"/>
              <sz val="10"/>
            </rPr>
            <t xml:space="preserve">Rated 4.5 of 12 · between B1 and B2
</t>
          </r>
          <r>
            <rPr>
              <rFont val="Calibri"/>
              <b val="1"/>
              <sz val="10"/>
            </rPr>
            <t>Experience:</t>
          </r>
          <r>
            <rPr>
              <rFont val="Calibri"/>
              <sz val="10"/>
            </rPr>
            <t xml:space="preserve"> 5.1 yrs total · 5.0 before IRIS + 0.1 at IRIS = 3.8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B1 roles typically have 4–8 yrs · IRIS guide 4–7</t>
          </r>
        </is>
      </c>
      <c r="BB38"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38" s="133" t="inlineStr"/>
      <c r="BD38" s="134" t="inlineStr">
        <is>
          <t>✓ HRIS: 5.1 yrs, MBA, 0 direct reports
✓ Survey: 20 of 20 questions answered
✗ KRAs: none on file
✓ Manager mapping: rating, 9-box
✗ Job description: not on file</t>
        </is>
      </c>
      <c r="BE38" s="134" t="inlineStr">
        <is>
          <r>
            <rPr>
              <rFont val="Calibri"/>
              <b val="1"/>
              <sz val="10"/>
            </rPr>
            <t>Market level:</t>
          </r>
          <r>
            <rPr>
              <rFont val="Calibri"/>
              <sz val="10"/>
            </rPr>
            <t xml:space="preserve"> P3 / M2 · SFIA 4 Enable
</t>
          </r>
          <r>
            <rPr>
              <rFont val="Calibri"/>
              <b val="1"/>
              <sz val="10"/>
            </rPr>
            <t>Typical title:</t>
          </r>
          <r>
            <rPr>
              <rFont val="Calibri"/>
              <sz val="10"/>
            </rPr>
            <t xml:space="preserve"> Account Executive
</t>
          </r>
          <r>
            <rPr>
              <rFont val="Calibri"/>
              <b val="1"/>
              <sz val="10"/>
            </rPr>
            <t>At peers:</t>
          </r>
          <r>
            <rPr>
              <rFont val="Calibri"/>
              <sz val="10"/>
            </rPr>
            <t xml:space="preserve"> IRIS Vs Competitor Benchmark — SaaS sales ladder — IC: Account Executive · SMB · IRIS Vs Competitor Benchmark — SaaS sales ladder — management: SDR Team Lead
</t>
          </r>
          <r>
            <rPr>
              <rFont val="Calibri"/>
              <b val="1"/>
              <sz val="10"/>
            </rPr>
            <t>Typical experience:</t>
          </r>
          <r>
            <rPr>
              <rFont val="Calibri"/>
              <sz val="10"/>
            </rPr>
            <t xml:space="preserve"> 4–8 yrs · IRIS guide 4–7
</t>
          </r>
          <r>
            <rPr>
              <rFont val="Calibri"/>
              <b val="1"/>
              <sz val="10"/>
            </rPr>
            <t>Standard:</t>
          </r>
          <r>
            <rPr>
              <rFont val="Calibri"/>
              <sz val="10"/>
            </rPr>
            <t xml:space="preserve"> SaaS sales ladder; MEDDICC-style qualification</t>
          </r>
        </is>
      </c>
      <c r="BF38" s="134" t="inlineStr">
        <is>
          <t>High</t>
        </is>
      </c>
      <c r="BG38" s="134" t="inlineStr"/>
      <c r="BH38" s="134" t="inlineStr"/>
      <c r="BI38" s="135" t="n"/>
      <c r="BJ38" s="136" t="n"/>
      <c r="BK38" s="136" t="n"/>
      <c r="BL38" s="136" t="n"/>
      <c r="BM38" s="136" t="n"/>
      <c r="BN38" s="137" t="n"/>
      <c r="BO38" s="120" t="n"/>
      <c r="BP38" s="120" t="n"/>
      <c r="BQ38" s="120" t="n"/>
      <c r="BR38" s="120" t="n"/>
      <c r="BS38" s="120" t="n"/>
      <c r="BT38" s="120" t="n"/>
      <c r="BU38" s="120" t="n"/>
      <c r="BV38" s="120" t="n">
        <v>4</v>
      </c>
    </row>
    <row r="39" ht="340" customHeight="1">
      <c r="A39" s="109" t="inlineStr">
        <is>
          <t>IRIS2070</t>
        </is>
      </c>
      <c r="B39" s="110" t="inlineStr">
        <is>
          <t>Shreya Jolly</t>
        </is>
      </c>
      <c r="C39" s="111" t="inlineStr">
        <is>
          <t>Sales</t>
        </is>
      </c>
      <c r="D39" s="111" t="inlineStr">
        <is>
          <t>Amit Jaidka</t>
        </is>
      </c>
      <c r="E39" s="112" t="n">
        <v>5</v>
      </c>
      <c r="F39" s="112" t="n">
        <v>3.9</v>
      </c>
      <c r="G39" s="111" t="inlineStr">
        <is>
          <t>MBA</t>
        </is>
      </c>
      <c r="H39" s="113" t="inlineStr">
        <is>
          <t>Assistant Manager Sales</t>
        </is>
      </c>
      <c r="I39" s="114" t="inlineStr">
        <is>
          <t>Account Executive – POD Lead</t>
        </is>
      </c>
      <c r="J39" s="115" t="inlineStr">
        <is>
          <t>Sales &amp; Business Development</t>
        </is>
      </c>
      <c r="K39" s="115" t="inlineStr">
        <is>
          <t>Enterprise Sales &amp; Account Management</t>
        </is>
      </c>
      <c r="L39" s="115" t="inlineStr">
        <is>
          <t>L5 – Assistant Manager</t>
        </is>
      </c>
      <c r="M39" s="150" t="inlineStr">
        <is>
          <t>B1</t>
        </is>
      </c>
      <c r="N39" s="18" t="inlineStr">
        <is>
          <t>Specialist · POD Lead</t>
        </is>
      </c>
      <c r="O39" s="20" t="inlineStr">
        <is>
          <t>B</t>
        </is>
      </c>
      <c r="P39" s="115" t="inlineStr">
        <is>
          <t>POD Lead</t>
        </is>
      </c>
      <c r="Q39" s="147" t="inlineStr">
        <is>
          <t>• Same level</t>
        </is>
      </c>
      <c r="R39" s="118" t="inlineStr">
        <is>
          <r>
            <rPr>
              <rFont val="Calibri"/>
              <b val="1"/>
              <sz val="10"/>
            </rPr>
            <t>WHAT THE ROLE DOES:</t>
          </r>
          <r>
            <rPr>
              <rFont val="Calibri"/>
              <sz val="10"/>
            </rPr>
            <t xml:space="preserve"> Runs discovery, demos, proposals and negotiations; closes and grows accounts. At B1: a domain / module, or a small team.
</t>
          </r>
          <r>
            <rPr>
              <rFont val="Calibri"/>
              <b val="1"/>
              <sz val="10"/>
            </rPr>
            <t>Common themes in sub-family holders, all levels' answers:</t>
          </r>
          <r>
            <rPr>
              <rFont val="Calibri"/>
              <sz val="10"/>
            </rPr>
            <t xml:space="preserve"> sales · company · revenue
</t>
          </r>
          <r>
            <rPr>
              <rFont val="Calibri"/>
              <b val="1"/>
              <sz val="10"/>
            </rPr>
            <t>KEY RESPONSIBILITIES:</t>
          </r>
          <r>
            <rPr>
              <rFont val="Calibri"/>
              <sz val="10"/>
            </rPr>
            <t xml:space="preserve"> Runs discovery, demos, proposals and negotiations; closes and grows accounts; Domain specialist work; A domain or a small team
</t>
          </r>
          <r>
            <rPr>
              <rFont val="Calibri"/>
              <b val="1"/>
              <sz val="10"/>
            </rPr>
            <t>Common themes in sub-family holders, all levels' answers:</t>
          </r>
          <r>
            <rPr>
              <rFont val="Calibri"/>
              <sz val="10"/>
            </rPr>
            <t xml:space="preserve"> ups · follow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client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revenue · client · target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meeting
</t>
          </r>
          <r>
            <rPr>
              <rFont val="Calibri"/>
              <b val="1"/>
              <sz val="10"/>
            </rPr>
            <t>SKILLS &amp; KNOWLEDGE · role-holders:</t>
          </r>
          <r>
            <rPr>
              <rFont val="Calibri"/>
              <sz val="10"/>
            </rPr>
            <t xml:space="preserve"> Sales
</t>
          </r>
          <r>
            <rPr>
              <rFont val="Calibri"/>
              <b val="1"/>
              <sz val="10"/>
            </rPr>
            <t>TOOLS &amp; SYSTEMS:</t>
          </r>
          <r>
            <rPr>
              <rFont val="Calibri"/>
              <sz val="10"/>
            </rPr>
            <t xml:space="preserve"> Excel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2 holders, 2 answered the survey; sub-family 4 answered; catalogue RC-151</t>
          </r>
        </is>
      </c>
      <c r="S39"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4.5 of 12 · B1-level impact.
Leads 2 direct reports.
From the survey and manager mapping — critical role: yes; successor named: no.
Manager talent mapping — Latest rating: 4 · Potential: High · 9-Box Grid placement: High Impact / Growth Talent.</t>
          </r>
        </is>
      </c>
      <c r="T39" s="120" t="n"/>
      <c r="U39" s="121" t="inlineStr">
        <is>
          <r>
            <rPr>
              <rFont val="Calibri"/>
              <sz val="10"/>
            </rPr>
            <t xml:space="preserve">Account Executive – POD Lead in Sales · iFile, B1 — POD Lead.
</t>
          </r>
          <r>
            <rPr>
              <rFont val="Calibri"/>
              <b val="1"/>
              <sz val="10"/>
            </rPr>
            <t>The work:</t>
          </r>
          <r>
            <rPr>
              <rFont val="Calibri"/>
              <sz val="10"/>
            </rPr>
            <t xml:space="preserve"> Runs discovery, demos, proposals and negotiations; closes and grows accounts.
At this level the role owns a domain / module, or a small team.
</t>
          </r>
          <r>
            <rPr>
              <rFont val="Calibri"/>
              <b val="1"/>
              <sz val="10"/>
            </rPr>
            <t>Key responsibilities:</t>
          </r>
          <r>
            <rPr>
              <rFont val="Calibri"/>
              <sz val="10"/>
            </rPr>
            <t xml:space="preserve"> Runs discovery, demos, proposals and negotiations; closes and grows accounts; Domain specialist work; A domain or a small team.
</t>
          </r>
          <r>
            <rPr>
              <rFont val="Calibri"/>
              <b val="1"/>
              <sz val="10"/>
            </rPr>
            <t>Holders describe it with:</t>
          </r>
          <r>
            <rPr>
              <rFont val="Calibri"/>
              <sz val="10"/>
            </rPr>
            <t xml:space="preserve"> ups · follow.
Leads 2 direct reports.</t>
          </r>
        </is>
      </c>
      <c r="V39" s="122" t="inlineStr">
        <is>
          <r>
            <rPr>
              <rFont val="Calibri"/>
              <b val="1"/>
              <sz val="10"/>
            </rPr>
            <t>Hire as:</t>
          </r>
          <r>
            <rPr>
              <rFont val="Calibri"/>
              <sz val="10"/>
            </rPr>
            <t xml:space="preserve"> Account Executive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MBA preferred from B2
</t>
          </r>
          <r>
            <rPr>
              <rFont val="Calibri"/>
              <b val="1"/>
              <sz val="10"/>
            </rPr>
            <t>Equivalent titles at peers:</t>
          </r>
          <r>
            <rPr>
              <rFont val="Calibri"/>
              <sz val="10"/>
            </rPr>
            <t xml:space="preserve"> IRIS Vs Competitor Benchmark — SaaS sales ladder — IC – Account Executive · SMB · IRIS Vs Competitor Benchmark — SaaS sales ladder — management – SDR Team Lead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39" s="122"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Sales
</t>
          </r>
          <r>
            <rPr>
              <rFont val="Calibri"/>
              <b val="1"/>
              <sz val="10"/>
            </rPr>
            <t>TOOLS:</t>
          </r>
          <r>
            <rPr>
              <rFont val="Calibri"/>
              <sz val="10"/>
            </rPr>
            <t xml:space="preserve"> Excel
★ = must-have for the family. Scale: 1 Awareness · 2 Working · 3 Practitioner · 4 Advanced · 5 Expert.</t>
          </r>
        </is>
      </c>
      <c r="X39" s="122"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39" s="123" t="inlineStr">
        <is>
          <t>iFile · Sales · Band B · Expert / POD Lead</t>
        </is>
      </c>
      <c r="Z39" s="124" t="n">
        <v>4</v>
      </c>
      <c r="AA39" s="125">
        <f>IFERROR(INDEX(WM_C,MATCH($Y39,WM_KEY,0)),"")</f>
        <v>0.46</v>
      </c>
      <c r="AB39" s="126">
        <f>IF(Z39="","",Z39*AA39)</f>
        <v>1.84</v>
      </c>
      <c r="AC39" s="124" t="n">
        <v>4</v>
      </c>
      <c r="AD39" s="125">
        <f>IFERROR(INDEX(WM_AU,MATCH($Y39,WM_KEY,0)),"")</f>
        <v>0.22</v>
      </c>
      <c r="AE39" s="126">
        <f>IF(AC39="","",AC39*AD39)</f>
        <v>0.88</v>
      </c>
      <c r="AF39" s="124" t="n">
        <v>4.5</v>
      </c>
      <c r="AG39" s="125">
        <f>IFERROR(INDEX(WM_AC,MATCH($Y39,WM_KEY,0)),"")</f>
        <v>0.05</v>
      </c>
      <c r="AH39" s="126">
        <f>IF(AF39="","",AF39*AG39)</f>
        <v>0.225</v>
      </c>
      <c r="AI39" s="124" t="n">
        <v>4</v>
      </c>
      <c r="AJ39" s="125">
        <f>IFERROR(INDEX(WM_L,MATCH($Y39,WM_KEY,0)),"")</f>
        <v>0.05</v>
      </c>
      <c r="AK39" s="126">
        <f>IF(AI39="","",AI39*AJ39)</f>
        <v>0.2</v>
      </c>
      <c r="AL39" s="124" t="n">
        <v>4.5</v>
      </c>
      <c r="AM39" s="125">
        <f>IFERROR(INDEX(WM_E,MATCH($Y39,WM_KEY,0)),"")</f>
        <v>0.1</v>
      </c>
      <c r="AN39" s="126">
        <f>IF(AL39="","",AL39*AM39)</f>
        <v>0.45</v>
      </c>
      <c r="AO39" s="127" t="n">
        <v>5</v>
      </c>
      <c r="AP39" s="125">
        <f>IFERROR(INDEX(WM_BI,MATCH($Y39,WM_KEY,0)),"")</f>
        <v>0.12</v>
      </c>
      <c r="AQ39" s="126">
        <f>IF(AO39="","",AO39*AP39)</f>
        <v>0.6</v>
      </c>
      <c r="AR39" s="126">
        <f>IF(COUNT(AB39,AE39,AH39,AK39,AN39,AQ39)&lt;6,"",SUM(AB39,AE39,AH39,AK39,AN39,AQ39))</f>
        <v>4.195</v>
      </c>
      <c r="AS39" s="128" t="str">
        <f>IF(AR39="","",INDEX({"A1","A2","A3","B1","B2","B3","C1","C2","D1","D2","E1","E2"},MAX(1,MIN(12,ROUND(AR39,0)))))</f>
        <v>B1</v>
      </c>
      <c r="AT39" s="129"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39" s="130" t="inlineStr">
        <is>
          <r>
            <rPr>
              <rFont val="Calibri"/>
              <b val="1"/>
              <sz val="10"/>
            </rPr>
            <t>At build:</t>
          </r>
          <r>
            <rPr>
              <rFont val="Calibri"/>
              <sz val="10"/>
            </rPr>
            <t xml:space="preserve"> Complexity 1.84 + Autonomy 0.88 + Accountability 0.23 + Leadership 0.20 + Experience 0.45 + Business impact 0.60
= 4.20 points → nearest level 4 = B1
</t>
          </r>
          <r>
            <rPr>
              <rFont val="Calibri"/>
              <b val="1"/>
              <sz val="10"/>
            </rPr>
            <t>Final level:</t>
          </r>
          <r>
            <rPr>
              <rFont val="Calibri"/>
              <sz val="10"/>
            </rPr>
            <t xml:space="preserve"> B1 · same as the score</t>
          </r>
        </is>
      </c>
      <c r="AV39" s="130" t="inlineStr">
        <is>
          <r>
            <rPr>
              <rFont val="Calibri"/>
              <b val="1"/>
              <sz val="10"/>
            </rPr>
            <t>No rule applied:</t>
          </r>
          <r>
            <rPr>
              <rFont val="Calibri"/>
              <sz val="10"/>
            </rPr>
            <t xml:space="preserve"> the score decides.</t>
          </r>
        </is>
      </c>
      <c r="AW39" s="131"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Compliance-driven sales across Africa/ASEAN regulators: proposals, pricing negotiation, contract clauses, onboarding, renewals → matches the start
</t>
          </r>
          <r>
            <rPr>
              <rFont val="Calibri"/>
              <b val="1"/>
              <sz val="10"/>
            </rPr>
            <t>KRA:</t>
          </r>
          <r>
            <rPr>
              <rFont val="Calibri"/>
              <sz val="10"/>
            </rPr>
            <t xml:space="preserve"> “Q1: Deliver assigned sales pipeline and revenue contribution across iFile/INSTANT/CARBON accounts. Q1: Lead customer engagement and ensure…”
</t>
          </r>
          <r>
            <rPr>
              <rFont val="Calibri"/>
              <b val="1"/>
              <sz val="10"/>
            </rPr>
            <t>Market:</t>
          </r>
          <r>
            <rPr>
              <rFont val="Calibri"/>
              <sz val="10"/>
            </rPr>
            <t xml:space="preserve"> B1 = Domain specialist work</t>
          </r>
        </is>
      </c>
      <c r="AX39" s="132"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Decides deal priorities, negotiation approach, proposal structure; allocates tasks to two reports → matches the start
</t>
          </r>
          <r>
            <rPr>
              <rFont val="Calibri"/>
              <b val="1"/>
              <sz val="10"/>
            </rPr>
            <t>Market:</t>
          </r>
          <r>
            <rPr>
              <rFont val="Calibri"/>
              <sz val="10"/>
            </rPr>
            <t xml:space="preserve"> B1 = Technical / QC / client calls for the domain</t>
          </r>
        </is>
      </c>
      <c r="AY39" s="132" t="inlineStr">
        <is>
          <r>
            <rPr>
              <rFont val="Calibri"/>
              <sz val="10"/>
            </rPr>
            <t xml:space="preserve">Rated 4.5 of 12 · between B1 and B2
</t>
          </r>
          <r>
            <rPr>
              <rFont val="Calibri"/>
              <b val="1"/>
              <sz val="10"/>
            </rPr>
            <t>Start:</t>
          </r>
          <r>
            <rPr>
              <rFont val="Calibri"/>
              <sz val="10"/>
            </rPr>
            <t xml:space="preserve"> 4.0 · lead / specialist title; 2 direct reports
</t>
          </r>
          <r>
            <rPr>
              <rFont val="Calibri"/>
              <b val="1"/>
              <sz val="10"/>
            </rPr>
            <t>Evidence reads like B2:</t>
          </r>
          <r>
            <rPr>
              <rFont val="Calibri"/>
              <sz val="10"/>
            </rPr>
            <t xml:space="preserve"> Revenue against target · 1 Cr personal quota, signed contracts' commercial terms, renewals, reports' quotas → moved up 0.5
</t>
          </r>
          <r>
            <rPr>
              <rFont val="Calibri"/>
              <b val="1"/>
              <sz val="10"/>
            </rPr>
            <t>KRA:</t>
          </r>
          <r>
            <rPr>
              <rFont val="Calibri"/>
              <sz val="10"/>
            </rPr>
            <t xml:space="preserve"> “Q1: Deliver assigned sales pipeline and revenue contribution across iFile/INSTANT/CARBON accounts. Q1: Lead customer engagement and ensure…”
</t>
          </r>
          <r>
            <rPr>
              <rFont val="Calibri"/>
              <b val="1"/>
              <sz val="10"/>
            </rPr>
            <t>Market:</t>
          </r>
          <r>
            <rPr>
              <rFont val="Calibri"/>
              <sz val="10"/>
            </rPr>
            <t xml:space="preserve"> B1 = A domain or a small team · B2 = One team or a client portfolio</t>
          </r>
        </is>
      </c>
      <c r="AZ39"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Manages two sales reports: task allocation and monthly pipeline reviews → matches the start
</t>
          </r>
          <r>
            <rPr>
              <rFont val="Calibri"/>
              <b val="1"/>
              <sz val="10"/>
            </rPr>
            <t>Team:</t>
          </r>
          <r>
            <rPr>
              <rFont val="Calibri"/>
              <sz val="10"/>
            </rPr>
            <t xml:space="preserve"> 2 direct reports · POD Lead
</t>
          </r>
          <r>
            <rPr>
              <rFont val="Calibri"/>
              <b val="1"/>
              <sz val="10"/>
            </rPr>
            <t>Market:</t>
          </r>
          <r>
            <rPr>
              <rFont val="Calibri"/>
              <sz val="10"/>
            </rPr>
            <t xml:space="preserve"> B1 = IC: mentors and reviews · People: hands-on team lead of 3–5</t>
          </r>
        </is>
      </c>
      <c r="BA39" s="132" t="inlineStr">
        <is>
          <r>
            <rPr>
              <rFont val="Calibri"/>
              <sz val="10"/>
            </rPr>
            <t xml:space="preserve">Rated 4.5 of 12 · between B1 and B2
</t>
          </r>
          <r>
            <rPr>
              <rFont val="Calibri"/>
              <b val="1"/>
              <sz val="10"/>
            </rPr>
            <t>Experience:</t>
          </r>
          <r>
            <rPr>
              <rFont val="Calibri"/>
              <sz val="10"/>
            </rPr>
            <t xml:space="preserve"> 5.0 yrs total · 1.1 before IRIS + 3.9 at IRIS = 3.8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B1 roles typically have 4–8 yrs · IRIS guide 4–7</t>
          </r>
        </is>
      </c>
      <c r="BB39" s="132" t="inlineStr">
        <is>
          <r>
            <rPr>
              <rFont val="Calibri"/>
              <sz val="10"/>
            </rPr>
            <t xml:space="preserve">Rated 5 of 12 — a starting estimate.
</t>
          </r>
          <r>
            <rPr>
              <rFont val="Calibri"/>
              <b val="1"/>
              <sz val="10"/>
            </rPr>
            <t>Start:</t>
          </r>
          <r>
            <rPr>
              <rFont val="Calibri"/>
              <sz val="10"/>
            </rPr>
            <t xml:space="preserve"> 4.5,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39" s="133" t="inlineStr"/>
      <c r="BD39" s="134" t="inlineStr">
        <is>
          <t>✓ HRIS: 5.0 yrs, MBA, 2 direct reports
✓ Survey: 20 of 20 questions answered
✓ KRAs: self, manager-set, quarterly
✓ Manager mapping: rating, potential, 9-box
✗ Job description: not on file</t>
        </is>
      </c>
      <c r="BE39" s="134" t="inlineStr">
        <is>
          <r>
            <rPr>
              <rFont val="Calibri"/>
              <b val="1"/>
              <sz val="10"/>
            </rPr>
            <t>Market level:</t>
          </r>
          <r>
            <rPr>
              <rFont val="Calibri"/>
              <sz val="10"/>
            </rPr>
            <t xml:space="preserve"> P3 / M2 · SFIA 4 Enable
</t>
          </r>
          <r>
            <rPr>
              <rFont val="Calibri"/>
              <b val="1"/>
              <sz val="10"/>
            </rPr>
            <t>Typical title:</t>
          </r>
          <r>
            <rPr>
              <rFont val="Calibri"/>
              <sz val="10"/>
            </rPr>
            <t xml:space="preserve"> Account Executive
</t>
          </r>
          <r>
            <rPr>
              <rFont val="Calibri"/>
              <b val="1"/>
              <sz val="10"/>
            </rPr>
            <t>At peers:</t>
          </r>
          <r>
            <rPr>
              <rFont val="Calibri"/>
              <sz val="10"/>
            </rPr>
            <t xml:space="preserve"> IRIS Vs Competitor Benchmark — SaaS sales ladder — IC: Account Executive · SMB · IRIS Vs Competitor Benchmark — SaaS sales ladder — management: SDR Team Lead
</t>
          </r>
          <r>
            <rPr>
              <rFont val="Calibri"/>
              <b val="1"/>
              <sz val="10"/>
            </rPr>
            <t>Typical experience:</t>
          </r>
          <r>
            <rPr>
              <rFont val="Calibri"/>
              <sz val="10"/>
            </rPr>
            <t xml:space="preserve"> 4–8 yrs · IRIS guide 4–7
</t>
          </r>
          <r>
            <rPr>
              <rFont val="Calibri"/>
              <b val="1"/>
              <sz val="10"/>
            </rPr>
            <t>Standard:</t>
          </r>
          <r>
            <rPr>
              <rFont val="Calibri"/>
              <sz val="10"/>
            </rPr>
            <t xml:space="preserve"> SaaS sales ladder; MEDDICC-style qualification</t>
          </r>
        </is>
      </c>
      <c r="BF39" s="134" t="inlineStr">
        <is>
          <t>High</t>
        </is>
      </c>
      <c r="BG39" s="134" t="inlineStr"/>
      <c r="BH39" s="134" t="inlineStr"/>
      <c r="BI39" s="135" t="n"/>
      <c r="BJ39" s="136" t="n"/>
      <c r="BK39" s="136" t="n"/>
      <c r="BL39" s="136" t="n"/>
      <c r="BM39" s="136" t="n"/>
      <c r="BN39" s="137" t="n"/>
      <c r="BO39" s="120" t="n"/>
      <c r="BP39" s="120" t="n"/>
      <c r="BQ39" s="120" t="n"/>
      <c r="BR39" s="120" t="n"/>
      <c r="BS39" s="120" t="n"/>
      <c r="BT39" s="120" t="n"/>
      <c r="BU39" s="120" t="n"/>
      <c r="BV39" s="120" t="n">
        <v>5</v>
      </c>
    </row>
    <row r="40" ht="340" customHeight="1">
      <c r="A40" s="109" t="inlineStr">
        <is>
          <t>INTN0304</t>
        </is>
      </c>
      <c r="B40" s="110" t="inlineStr">
        <is>
          <t>Anushka Chaturvedi</t>
        </is>
      </c>
      <c r="C40" s="111" t="inlineStr">
        <is>
          <t>Sales</t>
        </is>
      </c>
      <c r="D40" s="111" t="inlineStr">
        <is>
          <t>Amit Jaidka</t>
        </is>
      </c>
      <c r="E40" s="112" t="n">
        <v>0.4</v>
      </c>
      <c r="F40" s="112" t="n">
        <v>0.4</v>
      </c>
      <c r="G40" s="111" t="inlineStr">
        <is>
          <t>MBA</t>
        </is>
      </c>
      <c r="H40" s="113" t="inlineStr">
        <is>
          <t>Intern</t>
        </is>
      </c>
      <c r="I40" s="114" t="inlineStr">
        <is>
          <t>Intern – Application &amp; Product Support</t>
        </is>
      </c>
      <c r="J40" s="115" t="inlineStr">
        <is>
          <t>Customer Success &amp; Support</t>
        </is>
      </c>
      <c r="K40" s="115" t="inlineStr">
        <is>
          <t>Application &amp; Product Support</t>
        </is>
      </c>
      <c r="L40" s="115" t="inlineStr">
        <is>
          <t>L1 – Intern</t>
        </is>
      </c>
      <c r="M40" s="146" t="inlineStr">
        <is>
          <t>A1</t>
        </is>
      </c>
      <c r="N40" s="138" t="inlineStr">
        <is>
          <t>Intern / Trainee</t>
        </is>
      </c>
      <c r="O40" s="26" t="inlineStr">
        <is>
          <t>A</t>
        </is>
      </c>
      <c r="P40" s="115" t="inlineStr">
        <is>
          <t>IC</t>
        </is>
      </c>
      <c r="Q40" s="147" t="inlineStr">
        <is>
          <t>• Same level</t>
        </is>
      </c>
      <c r="R40" s="118" t="inlineStr">
        <is>
          <r>
            <rPr>
              <rFont val="Calibri"/>
              <b val="1"/>
              <sz val="10"/>
            </rPr>
            <t>WHAT THE ROLE DOES:</t>
          </r>
          <r>
            <rPr>
              <rFont val="Calibri"/>
              <sz val="10"/>
            </rPr>
            <t xml:space="preserve"> Resolves client product and filing issues, troubleshoots, handles UAT/change requests and escalates to engineering. At A1: learning the role; all work reviewed.
</t>
          </r>
          <r>
            <rPr>
              <rFont val="Calibri"/>
              <b val="1"/>
              <sz val="10"/>
            </rPr>
            <t>Common themes in sub-family holders, all levels' answers:</t>
          </r>
          <r>
            <rPr>
              <rFont val="Calibri"/>
              <sz val="10"/>
            </rPr>
            <t xml:space="preserve"> support · clients · queries · provide · issues · resolving
</t>
          </r>
          <r>
            <rPr>
              <rFont val="Calibri"/>
              <b val="1"/>
              <sz val="10"/>
            </rPr>
            <t>KEY RESPONSIBILITIES:</t>
          </r>
          <r>
            <rPr>
              <rFont val="Calibri"/>
              <sz val="10"/>
            </rPr>
            <t xml:space="preserve"> Resolves client product and filing issues, troubleshoots, handles UAT/change requests and escalates to engineering; Learning; follows worked examples; Learning tasks
</t>
          </r>
          <r>
            <rPr>
              <rFont val="Calibri"/>
              <b val="1"/>
              <sz val="10"/>
            </rPr>
            <t>Common themes in sub-family holders, all levels' answers:</t>
          </r>
          <r>
            <rPr>
              <rFont val="Calibri"/>
              <sz val="10"/>
            </rPr>
            <t xml:space="preserve"> support · issue · testing · communication · customer · ticket
</t>
          </r>
          <r>
            <rPr>
              <rFont val="Calibri"/>
              <b val="1"/>
              <sz val="10"/>
            </rPr>
            <t>DELIVERS:</t>
          </r>
          <r>
            <rPr>
              <rFont val="Calibri"/>
              <sz val="10"/>
            </rPr>
            <t xml:space="preserve"> Learning tasks
</t>
          </r>
          <r>
            <rPr>
              <rFont val="Calibri"/>
              <b val="1"/>
              <sz val="10"/>
            </rPr>
            <t>Common themes in sub-family holders, all levels' answers:</t>
          </r>
          <r>
            <rPr>
              <rFont val="Calibri"/>
              <sz val="10"/>
            </rPr>
            <t xml:space="preserve"> support · customer · product · provide · testing · deliver
</t>
          </r>
          <r>
            <rPr>
              <rFont val="Calibri"/>
              <b val="1"/>
              <sz val="10"/>
            </rPr>
            <t>ACCOUNTABLE FOR:</t>
          </r>
          <r>
            <rPr>
              <rFont val="Calibri"/>
              <sz val="10"/>
            </rPr>
            <t xml:space="preserve"> Learning tasks
</t>
          </r>
          <r>
            <rPr>
              <rFont val="Calibri"/>
              <b val="1"/>
              <sz val="10"/>
            </rPr>
            <t>Common themes in sub-family holders, all levels' answers:</t>
          </r>
          <r>
            <rPr>
              <rFont val="Calibri"/>
              <sz val="10"/>
            </rPr>
            <t xml:space="preserve"> client · resolution · am · accountable · timely · if
</t>
          </r>
          <r>
            <rPr>
              <rFont val="Calibri"/>
              <b val="1"/>
              <sz val="10"/>
            </rPr>
            <t>DECIDES ALONE:</t>
          </r>
          <r>
            <rPr>
              <rFont val="Calibri"/>
              <sz val="10"/>
            </rPr>
            <t xml:space="preserve"> Needs approval / close guidance
</t>
          </r>
          <r>
            <rPr>
              <rFont val="Calibri"/>
              <b val="1"/>
              <sz val="10"/>
            </rPr>
            <t>Common themes in sub-family holders, all levels'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Communication · Domain Knowledge · Business Analysis · Platform knowledge · Sales
</t>
          </r>
          <r>
            <rPr>
              <rFont val="Calibri"/>
              <b val="1"/>
              <sz val="10"/>
            </rPr>
            <t>TOOLS &amp; SYSTEMS:</t>
          </r>
          <r>
            <rPr>
              <rFont val="Calibri"/>
              <sz val="10"/>
            </rPr>
            <t xml:space="preserve"> MS Office · Faveo · Arelle · Excel · Claude · Copilot · Microsoft Excel · RBI cims portal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sub-family themes · 3+ answered — 2 holders, 2 answered the survey; sub-family 25 answered; catalogue RC-029</t>
          </r>
        </is>
      </c>
      <c r="S40" s="119"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customer · rework · client · delays · incorrect.
Manager talent mapping — Latest rating: 4 · Potential: Medium · 9-Box Grid placement: Emerging Talent.</t>
          </r>
        </is>
      </c>
      <c r="T40" s="120" t="n"/>
      <c r="U40" s="121" t="inlineStr">
        <is>
          <r>
            <rPr>
              <rFont val="Calibri"/>
              <sz val="10"/>
            </rPr>
            <t xml:space="preserve">Intern – Application &amp; Product Support in Sales · iFile, A1 — IC.
</t>
          </r>
          <r>
            <rPr>
              <rFont val="Calibri"/>
              <b val="1"/>
              <sz val="10"/>
            </rPr>
            <t>The work:</t>
          </r>
          <r>
            <rPr>
              <rFont val="Calibri"/>
              <sz val="10"/>
            </rPr>
            <t xml:space="preserve"> Resolves client product and filing issues, troubleshoots, handles UAT/change requests and escalates to engineering.
At this level the role owns learning the role; all work reviewed.
</t>
          </r>
          <r>
            <rPr>
              <rFont val="Calibri"/>
              <b val="1"/>
              <sz val="10"/>
            </rPr>
            <t>Key responsibilities:</t>
          </r>
          <r>
            <rPr>
              <rFont val="Calibri"/>
              <sz val="10"/>
            </rPr>
            <t xml:space="preserve"> Resolves client product and filing issues, troubleshoots, handles UAT/change requests and escalates to engineering; Learning; follows worked examples; Learning tasks.
</t>
          </r>
          <r>
            <rPr>
              <rFont val="Calibri"/>
              <b val="1"/>
              <sz val="10"/>
            </rPr>
            <t>Holders describe it with:</t>
          </r>
          <r>
            <rPr>
              <rFont val="Calibri"/>
              <sz val="10"/>
            </rPr>
            <t xml:space="preserve"> support · issue · testing · communication · customer · ticket.</t>
          </r>
        </is>
      </c>
      <c r="V40" s="122" t="inlineStr">
        <is>
          <r>
            <rPr>
              <rFont val="Calibri"/>
              <b val="1"/>
              <sz val="10"/>
            </rPr>
            <t>Hire as:</t>
          </r>
          <r>
            <rPr>
              <rFont val="Calibri"/>
              <sz val="10"/>
            </rPr>
            <t xml:space="preserve"> Support Associate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Graduate
</t>
          </r>
          <r>
            <rPr>
              <rFont val="Calibri"/>
              <b val="1"/>
              <sz val="10"/>
            </rPr>
            <t>Equivalent titles at peers:</t>
          </r>
          <r>
            <rPr>
              <rFont val="Calibri"/>
              <sz val="10"/>
            </rPr>
            <t xml:space="preserve"> Workiva – Customer Success intern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40" s="122" t="inlineStr">
        <is>
          <r>
            <rPr>
              <rFont val="Calibri"/>
              <sz val="10"/>
            </rPr>
            <t xml:space="preserve">FUNCTIONAL — skill level 1 of 5 · Awareness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Tech Support · Domain Support · Communication · Domain Knowledge · Business Analysis · Platform knowledge · Sales
</t>
          </r>
          <r>
            <rPr>
              <rFont val="Calibri"/>
              <b val="1"/>
              <sz val="10"/>
            </rPr>
            <t>TOOLS:</t>
          </r>
          <r>
            <rPr>
              <rFont val="Calibri"/>
              <sz val="10"/>
            </rPr>
            <t xml:space="preserve"> MS Office · Faveo · Arelle · Excel · Claude · Copilot · Microsoft Excel · RBI cims portal
★ = must-have for the family. Scale: 1 Awareness · 2 Working · 3 Practitioner · 4 Advanced · 5 Expert.</t>
          </r>
        </is>
      </c>
      <c r="X40" s="122" t="inlineStr">
        <is>
          <r>
            <rPr>
              <rFont val="Calibri"/>
              <sz val="10"/>
            </rPr>
            <t xml:space="preserve">Draft — generated from the framework; hiring-manager review pending · HR Super Master, sheet T5.
1. [Product, Platform &amp; Domain Knowledge · level 1] Tell me about recent work that shows this: "Handles most product and domain scenarios". What exactly did you do, how, and what was the result? Assess with: Scenario interview.
2. [Stakeholder &amp; Client Management · level 1] Tell me about recent work that shows this: "Manages client communication and expectations for own work". What exactly did you do, how, and what was the result? Assess with: Role play / behavioural interview.
3. [Communication &amp; Presentation · level 1] Give an example that shows you can do this: "Writes and presents clearly to clients and teams". Assess with: Presentation / writing test.
4. [Database, SQL &amp; Data Engineering · level 1] Give an example that shows you can do this: "Writes and tunes queries, procedures and ETL". Assess with: SQL test / case.
5. [Regulatory &amp; BFSI Domain · level 1] Give an example that shows you can do this: "Knows the relevant regulators, returns and rules". Assess with: Domain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40" s="123" t="inlineStr">
        <is>
          <t>—</t>
        </is>
      </c>
      <c r="Z40" s="124" t="n"/>
      <c r="AA40" s="125" t="n"/>
      <c r="AB40" s="126" t="n"/>
      <c r="AC40" s="124" t="n"/>
      <c r="AD40" s="125" t="n"/>
      <c r="AE40" s="126" t="n"/>
      <c r="AF40" s="124" t="n"/>
      <c r="AG40" s="125" t="n"/>
      <c r="AH40" s="126" t="n"/>
      <c r="AI40" s="124" t="n"/>
      <c r="AJ40" s="125" t="n"/>
      <c r="AK40" s="126" t="n"/>
      <c r="AL40" s="124" t="n"/>
      <c r="AM40" s="125" t="n"/>
      <c r="AN40" s="126" t="n"/>
      <c r="AO40" s="127" t="n"/>
      <c r="AP40" s="125" t="n"/>
      <c r="AQ40" s="126" t="n"/>
      <c r="AR40" s="126" t="inlineStr"/>
      <c r="AS40" s="128" t="inlineStr"/>
      <c r="AT40" s="129" t="inlineStr">
        <is>
          <r>
            <rPr>
              <rFont val="Calibri"/>
              <b val="1"/>
              <sz val="10"/>
            </rPr>
            <t>Not scored:</t>
          </r>
          <r>
            <rPr>
              <rFont val="Calibri"/>
              <sz val="10"/>
            </rPr>
            <t xml:space="preserve"> interns and first-year trainees start at A1.</t>
          </r>
        </is>
      </c>
      <c r="AU40" s="130" t="inlineStr">
        <is>
          <r>
            <rPr>
              <rFont val="Calibri"/>
              <b val="1"/>
              <sz val="10"/>
            </rPr>
            <t>Not scored:</t>
          </r>
          <r>
            <rPr>
              <rFont val="Calibri"/>
              <sz val="10"/>
            </rPr>
            <t xml:space="preserve"> interns and first-year trainees start at A1.</t>
          </r>
        </is>
      </c>
      <c r="AV40" s="130" t="inlineStr">
        <is>
          <t>Interns and first-year trainees start at A1.</t>
        </is>
      </c>
      <c r="AW40" s="131" t="inlineStr">
        <is>
          <r>
            <rPr>
              <rFont val="Calibri"/>
              <b val="1"/>
              <sz val="10"/>
            </rPr>
            <t>Not scored:</t>
          </r>
          <r>
            <rPr>
              <rFont val="Calibri"/>
              <sz val="10"/>
            </rPr>
            <t xml:space="preserve"> interns and first-year trainees start at A1.</t>
          </r>
        </is>
      </c>
      <c r="AX40" s="132" t="inlineStr">
        <is>
          <r>
            <rPr>
              <rFont val="Calibri"/>
              <b val="1"/>
              <sz val="10"/>
            </rPr>
            <t>Not scored:</t>
          </r>
          <r>
            <rPr>
              <rFont val="Calibri"/>
              <sz val="10"/>
            </rPr>
            <t xml:space="preserve"> interns and first-year trainees start at A1.</t>
          </r>
        </is>
      </c>
      <c r="AY40" s="132" t="inlineStr">
        <is>
          <r>
            <rPr>
              <rFont val="Calibri"/>
              <b val="1"/>
              <sz val="10"/>
            </rPr>
            <t>Not scored:</t>
          </r>
          <r>
            <rPr>
              <rFont val="Calibri"/>
              <sz val="10"/>
            </rPr>
            <t xml:space="preserve"> interns and first-year trainees start at A1.</t>
          </r>
        </is>
      </c>
      <c r="AZ40" s="132" t="inlineStr">
        <is>
          <r>
            <rPr>
              <rFont val="Calibri"/>
              <b val="1"/>
              <sz val="10"/>
            </rPr>
            <t>Not scored:</t>
          </r>
          <r>
            <rPr>
              <rFont val="Calibri"/>
              <sz val="10"/>
            </rPr>
            <t xml:space="preserve"> interns and first-year trainees start at A1.</t>
          </r>
        </is>
      </c>
      <c r="BA40" s="132" t="inlineStr">
        <is>
          <r>
            <rPr>
              <rFont val="Calibri"/>
              <b val="1"/>
              <sz val="10"/>
            </rPr>
            <t>Not scored:</t>
          </r>
          <r>
            <rPr>
              <rFont val="Calibri"/>
              <sz val="10"/>
            </rPr>
            <t xml:space="preserve"> interns and first-year trainees start at A1.</t>
          </r>
        </is>
      </c>
      <c r="BB40" s="132" t="inlineStr">
        <is>
          <r>
            <rPr>
              <rFont val="Calibri"/>
              <b val="1"/>
              <sz val="10"/>
            </rPr>
            <t>Not scored:</t>
          </r>
          <r>
            <rPr>
              <rFont val="Calibri"/>
              <sz val="10"/>
            </rPr>
            <t xml:space="preserve"> interns and first-year trainees start at A1.</t>
          </r>
        </is>
      </c>
      <c r="BC40" s="133" t="inlineStr"/>
      <c r="BD40" s="134" t="inlineStr">
        <is>
          <t>✓ HRIS: 0.4 yrs, MBA, 0 direct reports
✓ Survey: 20 of 20 questions answered
✓ KRAs: self, manager-set, quarterly
✓ Manager mapping: rating, potential, 9-box
✗ Job description: not on file</t>
        </is>
      </c>
      <c r="BE40" s="134"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Support Associate
</t>
          </r>
          <r>
            <rPr>
              <rFont val="Calibri"/>
              <b val="1"/>
              <sz val="10"/>
            </rPr>
            <t>At peers:</t>
          </r>
          <r>
            <rPr>
              <rFont val="Calibri"/>
              <sz val="10"/>
            </rPr>
            <t xml:space="preserve"> Workiva – Customer Success intern
</t>
          </r>
          <r>
            <rPr>
              <rFont val="Calibri"/>
              <b val="1"/>
              <sz val="10"/>
            </rPr>
            <t>Standard:</t>
          </r>
          <r>
            <rPr>
              <rFont val="Calibri"/>
              <sz val="10"/>
            </rPr>
            <t xml:space="preserve"> TSIA frameworks and benchmarks; ITIL 4 service desk</t>
          </r>
        </is>
      </c>
      <c r="BF40" s="134" t="inlineStr">
        <is>
          <t>Medium</t>
        </is>
      </c>
      <c r="BG40" s="134" t="inlineStr"/>
      <c r="BH40" s="134" t="inlineStr"/>
      <c r="BI40" s="135" t="n"/>
      <c r="BJ40" s="136" t="n"/>
      <c r="BK40" s="136" t="n"/>
      <c r="BL40" s="136" t="n"/>
      <c r="BM40" s="136" t="n"/>
      <c r="BN40" s="137" t="n"/>
      <c r="BO40" s="120" t="n"/>
      <c r="BP40" s="120" t="n"/>
      <c r="BQ40" s="120" t="n"/>
      <c r="BR40" s="120" t="n"/>
      <c r="BS40" s="120" t="n"/>
      <c r="BT40" s="120" t="n"/>
      <c r="BU40" s="120" t="n"/>
      <c r="BV40" s="120" t="n"/>
    </row>
    <row r="41" ht="223" customHeight="1">
      <c r="A41" s="109" t="inlineStr">
        <is>
          <t>IRISSG001</t>
        </is>
      </c>
      <c r="B41" s="110" t="inlineStr">
        <is>
          <t>Anand Padmanabhan</t>
        </is>
      </c>
      <c r="C41" s="111" t="inlineStr">
        <is>
          <t>Sales</t>
        </is>
      </c>
      <c r="D41" s="111" t="inlineStr">
        <is>
          <t>Balachandran K</t>
        </is>
      </c>
      <c r="E41" s="112" t="inlineStr">
        <is>
          <t>Not provided · HRIS</t>
        </is>
      </c>
      <c r="F41" s="112" t="n">
        <v>14.9</v>
      </c>
      <c r="G41" s="111" t="inlineStr">
        <is>
          <t>CA</t>
        </is>
      </c>
      <c r="H41" s="113" t="inlineStr">
        <is>
          <t>President</t>
        </is>
      </c>
      <c r="I41" s="114" t="inlineStr">
        <is>
          <t>Senior Consultant – Enterprise Leadership</t>
        </is>
      </c>
      <c r="J41" s="115" t="inlineStr">
        <is>
          <t>Executive Leadership</t>
        </is>
      </c>
      <c r="K41" s="115" t="inlineStr">
        <is>
          <t>Enterprise Leadership</t>
        </is>
      </c>
      <c r="L41" s="114" t="inlineStr">
        <is>
          <t>Not in current mapping files</t>
        </is>
      </c>
      <c r="M41" s="116" t="inlineStr">
        <is>
          <t>X3</t>
        </is>
      </c>
      <c r="N41" s="136" t="inlineStr">
        <is>
          <t>Senior Consultant / Advisor</t>
        </is>
      </c>
      <c r="O41" s="45" t="inlineStr">
        <is>
          <t>X</t>
        </is>
      </c>
      <c r="P41" s="115" t="inlineStr">
        <is>
          <t>Consultant</t>
        </is>
      </c>
      <c r="Q41" s="140" t="inlineStr">
        <is>
          <t>● Newly mapped</t>
        </is>
      </c>
      <c r="R41" s="118" t="inlineStr">
        <is>
          <r>
            <rPr>
              <rFont val="Calibri"/>
              <b val="1"/>
              <sz val="10"/>
            </rPr>
            <t>WHAT THE ROLE DOES:</t>
          </r>
          <r>
            <rPr>
              <rFont val="Calibri"/>
              <sz val="10"/>
            </rPr>
            <t xml:space="preserve"> Sets enterprise strategy; leads the executive team. At X3: expert or advisory scope · ≈ B3–C2.
</t>
          </r>
          <r>
            <rPr>
              <rFont val="Calibri"/>
              <b val="1"/>
              <sz val="10"/>
            </rPr>
            <t>KEY RESPONSIBILITIES:</t>
          </r>
          <r>
            <rPr>
              <rFont val="Calibri"/>
              <sz val="10"/>
            </rPr>
            <t xml:space="preserve"> Sets enterprise strategy; leads the executive team
</t>
          </r>
          <r>
            <rPr>
              <rFont val="Calibri"/>
              <b val="1"/>
              <sz val="10"/>
            </rPr>
            <t>DELIVERS:</t>
          </r>
          <r>
            <rPr>
              <rFont val="Calibri"/>
              <sz val="10"/>
            </rPr>
            <t xml:space="preserve"> Sets enterprise strategy; leads the executive team.
</t>
          </r>
          <r>
            <rPr>
              <rFont val="Calibri"/>
              <b val="1"/>
              <sz val="10"/>
            </rPr>
            <t>ACCOUNTABLE FOR:</t>
          </r>
          <r>
            <rPr>
              <rFont val="Calibri"/>
              <sz val="10"/>
            </rPr>
            <t xml:space="preserve"> Deliverables under the statement of work
</t>
          </r>
          <r>
            <rPr>
              <rFont val="Calibri"/>
              <b val="1"/>
              <sz val="10"/>
            </rPr>
            <t>DECIDES ALONE:</t>
          </r>
          <r>
            <rPr>
              <rFont val="Calibri"/>
              <sz val="10"/>
            </rPr>
            <t xml:space="preserve"> Within the statement of work
</t>
          </r>
          <r>
            <rPr>
              <rFont val="Calibri"/>
              <b val="1"/>
              <sz val="10"/>
            </rPr>
            <t>SKILLS &amp; KNOWLEDGE · role-holders:</t>
          </r>
          <r>
            <rPr>
              <rFont val="Calibri"/>
              <sz val="10"/>
            </rPr>
            <t xml:space="preserve"> Management · Sales
COMPETENCIES REQUIRED — must-have ★: Strategic Thinking &amp; Business Acumen · People Leadership &amp; Mentoring
</t>
          </r>
          <r>
            <rPr>
              <rFont val="Calibri"/>
              <b val="1"/>
              <sz val="10"/>
            </rPr>
            <t>OTHER FUNCTIONAL COMPETENCIES:</t>
          </r>
          <r>
            <rPr>
              <rFont val="Calibri"/>
              <sz val="10"/>
            </rPr>
            <t xml:space="preserve"> Stakeholder &amp; Client Management · Product, Platform &amp; Domain Knowledge · Regulatory &amp; BFSI Domain · Communication &amp; Presentation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MBA / PGDM · preferred at C+
</t>
          </r>
          <r>
            <rPr>
              <rFont val="Calibri"/>
              <b val="1"/>
              <sz val="10"/>
            </rPr>
            <t>SOURCE:</t>
          </r>
          <r>
            <rPr>
              <rFont val="Calibri"/>
              <sz val="10"/>
            </rPr>
            <t xml:space="preserve"> Framework only · fewer than 3 answered — 1 holder, 0 answered the survey; sub-family 0 answered; catalogue RC-094</t>
          </r>
        </is>
      </c>
      <c r="S41" s="119" t="inlineStr">
        <is>
          <r>
            <rPr>
              <rFont val="Calibri"/>
              <b val="1"/>
              <sz val="10"/>
            </rPr>
            <t>What the role answers for:</t>
          </r>
          <r>
            <rPr>
              <rFont val="Calibri"/>
              <sz val="10"/>
            </rPr>
            <t xml:space="preserve"> —.
Manager talent mapping — Latest rating: Not rated · manager · 9-Box Grid placement: Not placed · manager.</t>
          </r>
        </is>
      </c>
      <c r="T41" s="120" t="n"/>
      <c r="U41" s="121" t="inlineStr">
        <is>
          <r>
            <rPr>
              <rFont val="Calibri"/>
              <sz val="10"/>
            </rPr>
            <t xml:space="preserve">Senior Consultant – Enterprise Leadership in Sales · iFile, X3 — Consultant.
</t>
          </r>
          <r>
            <rPr>
              <rFont val="Calibri"/>
              <b val="1"/>
              <sz val="10"/>
            </rPr>
            <t>The work:</t>
          </r>
          <r>
            <rPr>
              <rFont val="Calibri"/>
              <sz val="10"/>
            </rPr>
            <t xml:space="preserve"> Sets enterprise strategy; leads the executive team.
At this level the role owns expert or advisory scope · ≈ B3–C2.
</t>
          </r>
          <r>
            <rPr>
              <rFont val="Calibri"/>
              <b val="1"/>
              <sz val="10"/>
            </rPr>
            <t>Key responsibilities:</t>
          </r>
          <r>
            <rPr>
              <rFont val="Calibri"/>
              <sz val="10"/>
            </rPr>
            <t xml:space="preserve"> Sets enterprise strategy; leads the executive team.</t>
          </r>
        </is>
      </c>
      <c r="V41" s="122" t="inlineStr">
        <is>
          <r>
            <rPr>
              <rFont val="Calibri"/>
              <sz val="10"/>
            </rPr>
            <t xml:space="preserve">External consultant — hire under a statement of work, priced by rate card. Scope: Senior Consultant – Enterprise Leadership.
</t>
          </r>
          <r>
            <rPr>
              <rFont val="Calibri"/>
              <b val="1"/>
              <sz val="10"/>
            </rPr>
            <t>Skills:</t>
          </r>
          <r>
            <rPr>
              <rFont val="Calibri"/>
              <sz val="10"/>
            </rPr>
            <t xml:space="preserve"> Management · Sales</t>
          </r>
        </is>
      </c>
      <c r="W41" s="122" t="inlineStr">
        <is>
          <r>
            <rPr>
              <rFont val="Calibri"/>
              <b val="1"/>
              <sz val="10"/>
            </rPr>
            <t>Consultant:</t>
          </r>
          <r>
            <rPr>
              <rFont val="Calibri"/>
              <sz val="10"/>
            </rPr>
            <t xml:space="preserve"> competencies are set by the statement of work.</t>
          </r>
        </is>
      </c>
      <c r="X41" s="122" t="inlineStr">
        <is>
          <r>
            <rPr>
              <rFont val="Calibri"/>
              <b val="1"/>
              <sz val="10"/>
            </rPr>
            <t>Consultant:</t>
          </r>
          <r>
            <rPr>
              <rFont val="Calibri"/>
              <sz val="10"/>
            </rPr>
            <t xml:space="preserve"> assess against the statement of work — deliverables, rate card and references.</t>
          </r>
        </is>
      </c>
      <c r="Y41" s="123" t="inlineStr">
        <is>
          <t>—</t>
        </is>
      </c>
      <c r="Z41" s="124" t="n"/>
      <c r="AA41" s="125" t="n"/>
      <c r="AB41" s="126" t="n"/>
      <c r="AC41" s="124" t="n"/>
      <c r="AD41" s="125" t="n"/>
      <c r="AE41" s="126" t="n"/>
      <c r="AF41" s="124" t="n"/>
      <c r="AG41" s="125" t="n"/>
      <c r="AH41" s="126" t="n"/>
      <c r="AI41" s="124" t="n"/>
      <c r="AJ41" s="125" t="n"/>
      <c r="AK41" s="126" t="n"/>
      <c r="AL41" s="124" t="n"/>
      <c r="AM41" s="125" t="n"/>
      <c r="AN41" s="126" t="n"/>
      <c r="AO41" s="127" t="n"/>
      <c r="AP41" s="125" t="n"/>
      <c r="AQ41" s="126" t="n"/>
      <c r="AR41" s="126" t="inlineStr"/>
      <c r="AS41" s="128" t="inlineStr"/>
      <c r="AT41" s="129" t="inlineStr">
        <is>
          <r>
            <rPr>
              <rFont val="Calibri"/>
              <b val="1"/>
              <sz val="10"/>
            </rPr>
            <t>Not scored:</t>
          </r>
          <r>
            <rPr>
              <rFont val="Calibri"/>
              <sz val="10"/>
            </rPr>
            <t xml:space="preserve"> consultants sit outside the career ladder · X1–X3, by the scope of their statement of work.</t>
          </r>
        </is>
      </c>
      <c r="AU41" s="130" t="inlineStr">
        <is>
          <r>
            <rPr>
              <rFont val="Calibri"/>
              <b val="1"/>
              <sz val="10"/>
            </rPr>
            <t>Not scored:</t>
          </r>
          <r>
            <rPr>
              <rFont val="Calibri"/>
              <sz val="10"/>
            </rPr>
            <t xml:space="preserve"> consultants sit outside the career ladder · X1–X3, by the scope of their statement of work.</t>
          </r>
        </is>
      </c>
      <c r="AV41" s="130" t="inlineStr">
        <is>
          <r>
            <rPr>
              <rFont val="Calibri"/>
              <sz val="10"/>
            </rPr>
            <t xml:space="preserve">• Placed at X3 · consultant, outside the employee ladder by leadership decision: Engaged as a consultant, not an employee: moves from Band E to Band X · senior consultant.
</t>
          </r>
          <r>
            <rPr>
              <rFont val="Calibri"/>
              <b val="1"/>
              <sz val="10"/>
            </rPr>
            <t>Final level:</t>
          </r>
          <r>
            <rPr>
              <rFont val="Calibri"/>
              <sz val="10"/>
            </rPr>
            <t xml:space="preserve"> X3.</t>
          </r>
        </is>
      </c>
      <c r="AW41" s="131" t="inlineStr">
        <is>
          <r>
            <rPr>
              <rFont val="Calibri"/>
              <b val="1"/>
              <sz val="10"/>
            </rPr>
            <t>Not scored:</t>
          </r>
          <r>
            <rPr>
              <rFont val="Calibri"/>
              <sz val="10"/>
            </rPr>
            <t xml:space="preserve"> consultants sit outside the career ladder · X1–X3, by the scope of their statement of work.</t>
          </r>
        </is>
      </c>
      <c r="AX41" s="132" t="inlineStr">
        <is>
          <r>
            <rPr>
              <rFont val="Calibri"/>
              <b val="1"/>
              <sz val="10"/>
            </rPr>
            <t>Not scored:</t>
          </r>
          <r>
            <rPr>
              <rFont val="Calibri"/>
              <sz val="10"/>
            </rPr>
            <t xml:space="preserve"> consultants sit outside the career ladder · X1–X3, by the scope of their statement of work.</t>
          </r>
        </is>
      </c>
      <c r="AY41" s="132" t="inlineStr">
        <is>
          <r>
            <rPr>
              <rFont val="Calibri"/>
              <b val="1"/>
              <sz val="10"/>
            </rPr>
            <t>Not scored:</t>
          </r>
          <r>
            <rPr>
              <rFont val="Calibri"/>
              <sz val="10"/>
            </rPr>
            <t xml:space="preserve"> consultants sit outside the career ladder · X1–X3, by the scope of their statement of work.</t>
          </r>
        </is>
      </c>
      <c r="AZ41" s="132" t="inlineStr">
        <is>
          <r>
            <rPr>
              <rFont val="Calibri"/>
              <b val="1"/>
              <sz val="10"/>
            </rPr>
            <t>Not scored:</t>
          </r>
          <r>
            <rPr>
              <rFont val="Calibri"/>
              <sz val="10"/>
            </rPr>
            <t xml:space="preserve"> consultants sit outside the career ladder · X1–X3, by the scope of their statement of work.</t>
          </r>
        </is>
      </c>
      <c r="BA41" s="132" t="inlineStr">
        <is>
          <r>
            <rPr>
              <rFont val="Calibri"/>
              <b val="1"/>
              <sz val="10"/>
            </rPr>
            <t>Not scored:</t>
          </r>
          <r>
            <rPr>
              <rFont val="Calibri"/>
              <sz val="10"/>
            </rPr>
            <t xml:space="preserve"> consultants sit outside the career ladder · X1–X3, by the scope of their statement of work.</t>
          </r>
        </is>
      </c>
      <c r="BB41" s="132" t="inlineStr">
        <is>
          <r>
            <rPr>
              <rFont val="Calibri"/>
              <b val="1"/>
              <sz val="10"/>
            </rPr>
            <t>Not scored:</t>
          </r>
          <r>
            <rPr>
              <rFont val="Calibri"/>
              <sz val="10"/>
            </rPr>
            <t xml:space="preserve"> consultants sit outside the career ladder · X1–X3, by the scope of their statement of work.</t>
          </r>
        </is>
      </c>
      <c r="BC41" s="133" t="inlineStr"/>
      <c r="BD41" s="134" t="inlineStr">
        <is>
          <t>✗ HRIS: experience missing, CA, 0 direct reports
✗ Survey: no response
✗ KRAs: none on file
✓ Manager mapping: rating, 9-box
✗ Job description: not on file
✓ Validated inputs: Approved level: E1 → X3 · Engaged as a consultant, not an employee: moves from Band E to Band X · senior consultant · Leadership decision · HR review of 9 Oct 2026 · 2026-10-09</t>
        </is>
      </c>
      <c r="BE41" s="134" t="inlineStr">
        <is>
          <r>
            <rPr>
              <rFont val="Calibri"/>
              <b val="1"/>
              <sz val="10"/>
            </rPr>
            <t>Consultant:</t>
          </r>
          <r>
            <rPr>
              <rFont val="Calibri"/>
              <sz val="10"/>
            </rPr>
            <t xml:space="preserve"> priced by rate card under the statement of work.</t>
          </r>
        </is>
      </c>
      <c r="BF41" s="134" t="inlineStr">
        <is>
          <t>Low</t>
        </is>
      </c>
      <c r="BG41" s="134" t="inlineStr">
        <is>
          <t>• Total experience is not on record · new joiner — level is provisional until HR adds it
• No survey answers or KRA — the role factors rest on designation and reporting lines only</t>
        </is>
      </c>
      <c r="BH41" s="134" t="inlineStr"/>
      <c r="BI41" s="135" t="n"/>
      <c r="BJ41" s="136" t="n"/>
      <c r="BK41" s="136" t="n"/>
      <c r="BL41" s="136" t="n"/>
      <c r="BM41" s="136" t="n"/>
      <c r="BN41" s="137" t="n"/>
      <c r="BO41" s="120" t="n"/>
      <c r="BP41" s="120" t="n"/>
      <c r="BQ41" s="120" t="n"/>
      <c r="BR41" s="120" t="n"/>
      <c r="BS41" s="120" t="n"/>
      <c r="BT41" s="120" t="n"/>
      <c r="BU41" s="120" t="n"/>
      <c r="BV41" s="120" t="n"/>
    </row>
    <row r="42" ht="340" customHeight="1">
      <c r="A42" s="109" t="inlineStr">
        <is>
          <t>IRISC312</t>
        </is>
      </c>
      <c r="B42" s="110" t="inlineStr">
        <is>
          <t>Rajesh Nair</t>
        </is>
      </c>
      <c r="C42" s="111" t="inlineStr">
        <is>
          <t>Sales</t>
        </is>
      </c>
      <c r="D42" s="111" t="inlineStr">
        <is>
          <t>Arup Ganguly</t>
        </is>
      </c>
      <c r="E42" s="112" t="n">
        <v>15.3</v>
      </c>
      <c r="F42" s="112" t="n">
        <v>1.3</v>
      </c>
      <c r="G42" s="111" t="inlineStr">
        <is>
          <t>MBA</t>
        </is>
      </c>
      <c r="H42" s="113" t="inlineStr">
        <is>
          <t>Consultant</t>
        </is>
      </c>
      <c r="I42" s="114" t="inlineStr">
        <is>
          <t>Consultant – Enterprise Sales &amp; Account Management</t>
        </is>
      </c>
      <c r="J42" s="115" t="inlineStr">
        <is>
          <t>Sales &amp; Business Development</t>
        </is>
      </c>
      <c r="K42" s="115" t="inlineStr">
        <is>
          <t>Enterprise Sales &amp; Account Management</t>
        </is>
      </c>
      <c r="L42" s="115" t="inlineStr">
        <is>
          <t>L3 – Professional / Associate</t>
        </is>
      </c>
      <c r="M42" s="151" t="inlineStr">
        <is>
          <t>X2</t>
        </is>
      </c>
      <c r="N42" s="136" t="inlineStr">
        <is>
          <t>Consultant</t>
        </is>
      </c>
      <c r="O42" s="45" t="inlineStr">
        <is>
          <t>X</t>
        </is>
      </c>
      <c r="P42" s="115" t="inlineStr">
        <is>
          <t>Consultant</t>
        </is>
      </c>
      <c r="Q42" s="147" t="inlineStr">
        <is>
          <t>• Same level</t>
        </is>
      </c>
      <c r="R42" s="118" t="inlineStr">
        <is>
          <r>
            <rPr>
              <rFont val="Calibri"/>
              <b val="1"/>
              <sz val="10"/>
            </rPr>
            <t>WHAT THE ROLE DOES:</t>
          </r>
          <r>
            <rPr>
              <rFont val="Calibri"/>
              <sz val="10"/>
            </rPr>
            <t xml:space="preserve"> Runs discovery, demos, proposals and negotiations; closes and grows accounts. At X2: specialist scope or workstream · ≈ B1–B2.
</t>
          </r>
          <r>
            <rPr>
              <rFont val="Calibri"/>
              <b val="1"/>
              <sz val="10"/>
            </rPr>
            <t>Common themes in sub-family holders, all levels' answers:</t>
          </r>
          <r>
            <rPr>
              <rFont val="Calibri"/>
              <sz val="10"/>
            </rPr>
            <t xml:space="preserve"> sales · company · revenue
</t>
          </r>
          <r>
            <rPr>
              <rFont val="Calibri"/>
              <b val="1"/>
              <sz val="10"/>
            </rPr>
            <t>KEY RESPONSIBILITIES:</t>
          </r>
          <r>
            <rPr>
              <rFont val="Calibri"/>
              <sz val="10"/>
            </rPr>
            <t xml:space="preserve"> Runs discovery, demos, proposals and negotiations; closes and grows accounts
</t>
          </r>
          <r>
            <rPr>
              <rFont val="Calibri"/>
              <b val="1"/>
              <sz val="10"/>
            </rPr>
            <t>Common themes in sub-family holders, all levels' answers:</t>
          </r>
          <r>
            <rPr>
              <rFont val="Calibri"/>
              <sz val="10"/>
            </rPr>
            <t xml:space="preserve"> ups · follow
</t>
          </r>
          <r>
            <rPr>
              <rFont val="Calibri"/>
              <b val="1"/>
              <sz val="10"/>
            </rPr>
            <t>DELIVERS:</t>
          </r>
          <r>
            <rPr>
              <rFont val="Calibri"/>
              <sz val="10"/>
            </rPr>
            <t xml:space="preserve"> Runs discovery, demos, proposals and negotiations; closes and grows accounts.
</t>
          </r>
          <r>
            <rPr>
              <rFont val="Calibri"/>
              <b val="1"/>
              <sz val="10"/>
            </rPr>
            <t>Common themes in sub-family holders, all levels' answers:</t>
          </r>
          <r>
            <rPr>
              <rFont val="Calibri"/>
              <sz val="10"/>
            </rPr>
            <t xml:space="preserve"> client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revenue · client · target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meeting
</t>
          </r>
          <r>
            <rPr>
              <rFont val="Calibri"/>
              <b val="1"/>
              <sz val="10"/>
            </rPr>
            <t>SKILLS &amp; KNOWLEDGE · role-holders:</t>
          </r>
          <r>
            <rPr>
              <rFont val="Calibri"/>
              <sz val="10"/>
            </rPr>
            <t xml:space="preserve"> Sales
</t>
          </r>
          <r>
            <rPr>
              <rFont val="Calibri"/>
              <b val="1"/>
              <sz val="10"/>
            </rPr>
            <t>TOOLS &amp; SYSTEMS:</t>
          </r>
          <r>
            <rPr>
              <rFont val="Calibri"/>
              <sz val="10"/>
            </rPr>
            <t xml:space="preserve"> Excel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1 holder, 1 answered the survey; sub-family 4 answered; catalogue RC-153</t>
          </r>
        </is>
      </c>
      <c r="S42" s="119" t="inlineStr">
        <is>
          <r>
            <rPr>
              <rFont val="Calibri"/>
              <b val="1"/>
              <sz val="10"/>
            </rPr>
            <t>What the role answers for:</t>
          </r>
          <r>
            <rPr>
              <rFont val="Calibri"/>
              <sz val="10"/>
            </rPr>
            <t xml:space="preserve"> —.
From the survey and manager mapping — critical role: yes; successor named: no.
Manager talent mapping — Latest rating: 3 · Potential: Medium · 9-Box Grid placement: Core Contributor.</t>
          </r>
        </is>
      </c>
      <c r="T42" s="120" t="n"/>
      <c r="U42" s="121" t="inlineStr">
        <is>
          <r>
            <rPr>
              <rFont val="Calibri"/>
              <sz val="10"/>
            </rPr>
            <t xml:space="preserve">Consultant – Enterprise Sales &amp; Account Management in Sales · iFile, X2 — Consultant.
</t>
          </r>
          <r>
            <rPr>
              <rFont val="Calibri"/>
              <b val="1"/>
              <sz val="10"/>
            </rPr>
            <t>The work:</t>
          </r>
          <r>
            <rPr>
              <rFont val="Calibri"/>
              <sz val="10"/>
            </rPr>
            <t xml:space="preserve"> Runs discovery, demos, proposals and negotiations; closes and grows accounts.
At this level the role owns specialist scope or workstream · ≈ B1–B2.
</t>
          </r>
          <r>
            <rPr>
              <rFont val="Calibri"/>
              <b val="1"/>
              <sz val="10"/>
            </rPr>
            <t>Key responsibilities:</t>
          </r>
          <r>
            <rPr>
              <rFont val="Calibri"/>
              <sz val="10"/>
            </rPr>
            <t xml:space="preserve"> Runs discovery, demos, proposals and negotiations; closes and grows accounts.
</t>
          </r>
          <r>
            <rPr>
              <rFont val="Calibri"/>
              <b val="1"/>
              <sz val="10"/>
            </rPr>
            <t>Holders describe it with:</t>
          </r>
          <r>
            <rPr>
              <rFont val="Calibri"/>
              <sz val="10"/>
            </rPr>
            <t xml:space="preserve"> ups · follow.</t>
          </r>
        </is>
      </c>
      <c r="V42" s="122" t="inlineStr">
        <is>
          <r>
            <rPr>
              <rFont val="Calibri"/>
              <sz val="10"/>
            </rPr>
            <t xml:space="preserve">External consultant — hire under a statement of work, priced by rate card. Scope: Consultant – Enterprise Sales &amp; Account Management.
</t>
          </r>
          <r>
            <rPr>
              <rFont val="Calibri"/>
              <b val="1"/>
              <sz val="10"/>
            </rPr>
            <t>Skills:</t>
          </r>
          <r>
            <rPr>
              <rFont val="Calibri"/>
              <sz val="10"/>
            </rPr>
            <t xml:space="preserve"> Sales</t>
          </r>
        </is>
      </c>
      <c r="W42" s="122" t="inlineStr">
        <is>
          <r>
            <rPr>
              <rFont val="Calibri"/>
              <b val="1"/>
              <sz val="10"/>
            </rPr>
            <t>Consultant:</t>
          </r>
          <r>
            <rPr>
              <rFont val="Calibri"/>
              <sz val="10"/>
            </rPr>
            <t xml:space="preserve"> competencies are set by the statement of work.</t>
          </r>
        </is>
      </c>
      <c r="X42" s="122" t="inlineStr">
        <is>
          <r>
            <rPr>
              <rFont val="Calibri"/>
              <b val="1"/>
              <sz val="10"/>
            </rPr>
            <t>Consultant:</t>
          </r>
          <r>
            <rPr>
              <rFont val="Calibri"/>
              <sz val="10"/>
            </rPr>
            <t xml:space="preserve"> assess against the statement of work — deliverables, rate card and references.</t>
          </r>
        </is>
      </c>
      <c r="Y42" s="123" t="inlineStr">
        <is>
          <t>—</t>
        </is>
      </c>
      <c r="Z42" s="124" t="n"/>
      <c r="AA42" s="125" t="n"/>
      <c r="AB42" s="126" t="n"/>
      <c r="AC42" s="124" t="n"/>
      <c r="AD42" s="125" t="n"/>
      <c r="AE42" s="126" t="n"/>
      <c r="AF42" s="124" t="n"/>
      <c r="AG42" s="125" t="n"/>
      <c r="AH42" s="126" t="n"/>
      <c r="AI42" s="124" t="n"/>
      <c r="AJ42" s="125" t="n"/>
      <c r="AK42" s="126" t="n"/>
      <c r="AL42" s="124" t="n"/>
      <c r="AM42" s="125" t="n"/>
      <c r="AN42" s="126" t="n"/>
      <c r="AO42" s="127" t="n"/>
      <c r="AP42" s="125" t="n"/>
      <c r="AQ42" s="126" t="n"/>
      <c r="AR42" s="126" t="inlineStr"/>
      <c r="AS42" s="128" t="inlineStr"/>
      <c r="AT42" s="129" t="inlineStr">
        <is>
          <r>
            <rPr>
              <rFont val="Calibri"/>
              <b val="1"/>
              <sz val="10"/>
            </rPr>
            <t>Not scored:</t>
          </r>
          <r>
            <rPr>
              <rFont val="Calibri"/>
              <sz val="10"/>
            </rPr>
            <t xml:space="preserve"> consultants sit outside the career ladder · X1–X3, by the scope of their statement of work.</t>
          </r>
        </is>
      </c>
      <c r="AU42" s="130" t="inlineStr">
        <is>
          <r>
            <rPr>
              <rFont val="Calibri"/>
              <b val="1"/>
              <sz val="10"/>
            </rPr>
            <t>Not scored:</t>
          </r>
          <r>
            <rPr>
              <rFont val="Calibri"/>
              <sz val="10"/>
            </rPr>
            <t xml:space="preserve"> consultants sit outside the career ladder · X1–X3, by the scope of their statement of work.</t>
          </r>
        </is>
      </c>
      <c r="AV42" s="130" t="inlineStr">
        <is>
          <t>Consultants sit outside the career ladder, at X1–X3 by the scope of their statement of work.</t>
        </is>
      </c>
      <c r="AW42" s="131" t="inlineStr">
        <is>
          <r>
            <rPr>
              <rFont val="Calibri"/>
              <b val="1"/>
              <sz val="10"/>
            </rPr>
            <t>Not scored:</t>
          </r>
          <r>
            <rPr>
              <rFont val="Calibri"/>
              <sz val="10"/>
            </rPr>
            <t xml:space="preserve"> consultants sit outside the career ladder · X1–X3, by the scope of their statement of work.</t>
          </r>
        </is>
      </c>
      <c r="AX42" s="132" t="inlineStr">
        <is>
          <r>
            <rPr>
              <rFont val="Calibri"/>
              <b val="1"/>
              <sz val="10"/>
            </rPr>
            <t>Not scored:</t>
          </r>
          <r>
            <rPr>
              <rFont val="Calibri"/>
              <sz val="10"/>
            </rPr>
            <t xml:space="preserve"> consultants sit outside the career ladder · X1–X3, by the scope of their statement of work.</t>
          </r>
        </is>
      </c>
      <c r="AY42" s="132" t="inlineStr">
        <is>
          <r>
            <rPr>
              <rFont val="Calibri"/>
              <b val="1"/>
              <sz val="10"/>
            </rPr>
            <t>Not scored:</t>
          </r>
          <r>
            <rPr>
              <rFont val="Calibri"/>
              <sz val="10"/>
            </rPr>
            <t xml:space="preserve"> consultants sit outside the career ladder · X1–X3, by the scope of their statement of work.</t>
          </r>
        </is>
      </c>
      <c r="AZ42" s="132" t="inlineStr">
        <is>
          <r>
            <rPr>
              <rFont val="Calibri"/>
              <b val="1"/>
              <sz val="10"/>
            </rPr>
            <t>Not scored:</t>
          </r>
          <r>
            <rPr>
              <rFont val="Calibri"/>
              <sz val="10"/>
            </rPr>
            <t xml:space="preserve"> consultants sit outside the career ladder · X1–X3, by the scope of their statement of work.</t>
          </r>
        </is>
      </c>
      <c r="BA42" s="132" t="inlineStr">
        <is>
          <r>
            <rPr>
              <rFont val="Calibri"/>
              <b val="1"/>
              <sz val="10"/>
            </rPr>
            <t>Not scored:</t>
          </r>
          <r>
            <rPr>
              <rFont val="Calibri"/>
              <sz val="10"/>
            </rPr>
            <t xml:space="preserve"> consultants sit outside the career ladder · X1–X3, by the scope of their statement of work.</t>
          </r>
        </is>
      </c>
      <c r="BB42" s="132" t="inlineStr">
        <is>
          <r>
            <rPr>
              <rFont val="Calibri"/>
              <b val="1"/>
              <sz val="10"/>
            </rPr>
            <t>Not scored:</t>
          </r>
          <r>
            <rPr>
              <rFont val="Calibri"/>
              <sz val="10"/>
            </rPr>
            <t xml:space="preserve"> consultants sit outside the career ladder · X1–X3, by the scope of their statement of work.</t>
          </r>
        </is>
      </c>
      <c r="BC42" s="133" t="inlineStr"/>
      <c r="BD42" s="134" t="inlineStr">
        <is>
          <t>✓ HRIS: 15.3 yrs, MBA, 0 direct reports
✓ Survey: 20 of 20 questions answered
✓ KRAs: self, manager-set, quarterly
✓ Manager mapping: rating, potential, 9-box
✗ Job description: not on file</t>
        </is>
      </c>
      <c r="BE42" s="134" t="inlineStr">
        <is>
          <r>
            <rPr>
              <rFont val="Calibri"/>
              <b val="1"/>
              <sz val="10"/>
            </rPr>
            <t>Consultant:</t>
          </r>
          <r>
            <rPr>
              <rFont val="Calibri"/>
              <sz val="10"/>
            </rPr>
            <t xml:space="preserve"> priced by rate card under the statement of work.</t>
          </r>
        </is>
      </c>
      <c r="BF42" s="134" t="inlineStr">
        <is>
          <t>—</t>
        </is>
      </c>
      <c r="BG42" s="134" t="inlineStr"/>
      <c r="BH42" s="134" t="inlineStr"/>
      <c r="BI42" s="135" t="n"/>
      <c r="BJ42" s="136" t="n"/>
      <c r="BK42" s="136" t="n"/>
      <c r="BL42" s="136" t="n"/>
      <c r="BM42" s="136" t="n"/>
      <c r="BN42" s="137" t="n"/>
      <c r="BO42" s="120" t="n"/>
      <c r="BP42" s="120" t="n"/>
      <c r="BQ42" s="120" t="n"/>
      <c r="BR42" s="120" t="n"/>
      <c r="BS42" s="120" t="n"/>
      <c r="BT42" s="120" t="n"/>
      <c r="BU42" s="120" t="n"/>
      <c r="BV42" s="120" t="n"/>
    </row>
    <row r="43" ht="340" customHeight="1">
      <c r="A43" s="109" t="inlineStr">
        <is>
          <t>IRIS1833</t>
        </is>
      </c>
      <c r="B43" s="110" t="inlineStr">
        <is>
          <t>Shraddha Gawali</t>
        </is>
      </c>
      <c r="C43" s="111" t="inlineStr">
        <is>
          <t>Support</t>
        </is>
      </c>
      <c r="D43" s="111" t="inlineStr">
        <is>
          <t>Kimaya Mundlye</t>
        </is>
      </c>
      <c r="E43" s="112" t="n">
        <v>6.7</v>
      </c>
      <c r="F43" s="112" t="n">
        <v>6.7</v>
      </c>
      <c r="G43" s="111" t="inlineStr">
        <is>
          <t>B.Com</t>
        </is>
      </c>
      <c r="H43" s="113" t="inlineStr">
        <is>
          <t>Team Lead</t>
        </is>
      </c>
      <c r="I43" s="114" t="inlineStr">
        <is>
          <t>Support Specialist</t>
        </is>
      </c>
      <c r="J43" s="115" t="inlineStr">
        <is>
          <t>Customer Success &amp; Support</t>
        </is>
      </c>
      <c r="K43" s="115" t="inlineStr">
        <is>
          <t>Application &amp; Product Support</t>
        </is>
      </c>
      <c r="L43" s="114" t="inlineStr">
        <is>
          <t>L5 – Lead · IC</t>
        </is>
      </c>
      <c r="M43" s="116" t="inlineStr">
        <is>
          <t>B1</t>
        </is>
      </c>
      <c r="N43" s="18" t="inlineStr">
        <is>
          <t>Specialist</t>
        </is>
      </c>
      <c r="O43" s="20" t="inlineStr">
        <is>
          <t>B</t>
        </is>
      </c>
      <c r="P43" s="115" t="inlineStr">
        <is>
          <t>IC</t>
        </is>
      </c>
      <c r="Q43" s="139" t="inlineStr">
        <is>
          <t>▼ Down · protected</t>
        </is>
      </c>
      <c r="R43" s="118" t="inlineStr">
        <is>
          <r>
            <rPr>
              <rFont val="Calibri"/>
              <b val="1"/>
              <sz val="10"/>
            </rPr>
            <t>WHAT THE ROLE DOES:</t>
          </r>
          <r>
            <rPr>
              <rFont val="Calibri"/>
              <sz val="10"/>
            </rPr>
            <t xml:space="preserve"> Resolves client product and filing issues, troubleshoots, handles UAT/change requests and escalates to engineering. At B1: a domain / module, or a small team.
</t>
          </r>
          <r>
            <rPr>
              <rFont val="Calibri"/>
              <b val="1"/>
              <sz val="10"/>
            </rPr>
            <t>KEY RESPONSIBILITIES:</t>
          </r>
          <r>
            <rPr>
              <rFont val="Calibri"/>
              <sz val="10"/>
            </rPr>
            <t xml:space="preserve"> Resolves client product and filing issues, troubleshoots, handles UAT/change requests and escalates to engineering; Domain specialist work; A domain or a small team
</t>
          </r>
          <r>
            <rPr>
              <rFont val="Calibri"/>
              <b val="1"/>
              <sz val="10"/>
            </rPr>
            <t>Common themes in role-holders' answers:</t>
          </r>
          <r>
            <rPr>
              <rFont val="Calibri"/>
              <sz val="10"/>
            </rPr>
            <t xml:space="preserve"> management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tracking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client · if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Tech Support
</t>
          </r>
          <r>
            <rPr>
              <rFont val="Calibri"/>
              <b val="1"/>
              <sz val="10"/>
            </rPr>
            <t>MANAGER-SET KRAs:</t>
          </r>
          <r>
            <rPr>
              <rFont val="Calibri"/>
              <sz val="10"/>
            </rPr>
            <t xml:space="preserve"> Common themes in manager-set KRAs: accounts · csat · documentation · reduce · drive · keep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3 holders, 3 answered the survey; sub-family 25 answered; catalogue RC-032</t>
          </r>
        </is>
      </c>
      <c r="S43"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work only this person does: no; successor named: yes.
</t>
          </r>
          <r>
            <rPr>
              <rFont val="Calibri"/>
              <b val="1"/>
              <sz val="10"/>
            </rPr>
            <t>If the work is missed · role-holders' themes:</t>
          </r>
          <r>
            <rPr>
              <rFont val="Calibri"/>
              <sz val="10"/>
            </rPr>
            <t xml:space="preserve"> tracking · client · result.
</t>
          </r>
          <r>
            <rPr>
              <rFont val="Calibri"/>
              <b val="1"/>
              <sz val="10"/>
            </rPr>
            <t>Measured on · manager-set KRA themes:</t>
          </r>
          <r>
            <rPr>
              <rFont val="Calibri"/>
              <sz val="10"/>
            </rPr>
            <t xml:space="preserve"> accounts · csat · documentation · reduce · drive · keep.
Manager talent mapping — Latest rating: 3 · Potential: Medium · 9-Box Grid placement: Core Contributor.</t>
          </r>
        </is>
      </c>
      <c r="T43" s="120" t="n"/>
      <c r="U43" s="121" t="inlineStr">
        <is>
          <r>
            <rPr>
              <rFont val="Calibri"/>
              <sz val="10"/>
            </rPr>
            <t xml:space="preserve">Support Specialist in Support · iFile, B1 — IC.
</t>
          </r>
          <r>
            <rPr>
              <rFont val="Calibri"/>
              <b val="1"/>
              <sz val="10"/>
            </rPr>
            <t>The work:</t>
          </r>
          <r>
            <rPr>
              <rFont val="Calibri"/>
              <sz val="10"/>
            </rPr>
            <t xml:space="preserve"> Resolves client product and filing issues, troubleshoots, handles UAT/change requests and escalates to engineering.
At this level the role owns a domain / module, or a small team.
</t>
          </r>
          <r>
            <rPr>
              <rFont val="Calibri"/>
              <b val="1"/>
              <sz val="10"/>
            </rPr>
            <t>Key responsibilities:</t>
          </r>
          <r>
            <rPr>
              <rFont val="Calibri"/>
              <sz val="10"/>
            </rPr>
            <t xml:space="preserve"> Resolves client product and filing issues, troubleshoots, handles UAT/change requests and escalates to engineering; Domain specialist work; A domain or a small team.
</t>
          </r>
          <r>
            <rPr>
              <rFont val="Calibri"/>
              <b val="1"/>
              <sz val="10"/>
            </rPr>
            <t>Holders describe it with:</t>
          </r>
          <r>
            <rPr>
              <rFont val="Calibri"/>
              <sz val="10"/>
            </rPr>
            <t xml:space="preserve"> management.</t>
          </r>
        </is>
      </c>
      <c r="V43" s="122" t="inlineStr">
        <is>
          <r>
            <rPr>
              <rFont val="Calibri"/>
              <b val="1"/>
              <sz val="10"/>
            </rPr>
            <t>Hire as:</t>
          </r>
          <r>
            <rPr>
              <rFont val="Calibri"/>
              <sz val="10"/>
            </rPr>
            <t xml:space="preserve"> Senior Executive / CSM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t>
          </r>
          <r>
            <rPr>
              <rFont val="Calibri"/>
              <b val="1"/>
              <sz val="10"/>
            </rPr>
            <t>Equivalent titles at peers:</t>
          </r>
          <r>
            <rPr>
              <rFont val="Calibri"/>
              <sz val="10"/>
            </rPr>
            <t xml:space="preserve"> Workiva – Customer Success Manager · IRIS Vs Competitor Benchmark — SaaS customer-success ladder – CSM · IRIS Vs Competitor Benchmark — support tiers – L3 / Problem Analyst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43" s="122"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Tech Support
★ = must-have for the family. Scale: 1 Awareness · 2 Working · 3 Practitioner · 4 Advanced · 5 Expert.</t>
          </r>
        </is>
      </c>
      <c r="X43" s="122"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43" s="123" t="inlineStr">
        <is>
          <t>iFile · Support · Band B · Expert / POD Lead</t>
        </is>
      </c>
      <c r="Z43" s="124" t="n">
        <v>3.5</v>
      </c>
      <c r="AA43" s="125">
        <f>IFERROR(INDEX(WM_C,MATCH($Y43,WM_KEY,0)),"")</f>
        <v>0.46</v>
      </c>
      <c r="AB43" s="126">
        <f>IF(Z43="","",Z43*AA43)</f>
        <v>1.61</v>
      </c>
      <c r="AC43" s="124" t="n">
        <v>3.5</v>
      </c>
      <c r="AD43" s="125">
        <f>IFERROR(INDEX(WM_AU,MATCH($Y43,WM_KEY,0)),"")</f>
        <v>0.17</v>
      </c>
      <c r="AE43" s="126">
        <f>IF(AC43="","",AC43*AD43)</f>
        <v>0.595</v>
      </c>
      <c r="AF43" s="124" t="n">
        <v>3.5</v>
      </c>
      <c r="AG43" s="125">
        <f>IFERROR(INDEX(WM_AC,MATCH($Y43,WM_KEY,0)),"")</f>
        <v>0.1</v>
      </c>
      <c r="AH43" s="126">
        <f>IF(AF43="","",AF43*AG43)</f>
        <v>0.35</v>
      </c>
      <c r="AI43" s="124" t="n">
        <v>2.5</v>
      </c>
      <c r="AJ43" s="125">
        <f>IFERROR(INDEX(WM_L,MATCH($Y43,WM_KEY,0)),"")</f>
        <v>0.05</v>
      </c>
      <c r="AK43" s="126">
        <f>IF(AI43="","",AI43*AJ43)</f>
        <v>0.125</v>
      </c>
      <c r="AL43" s="124" t="n">
        <v>4.5</v>
      </c>
      <c r="AM43" s="125">
        <f>IFERROR(INDEX(WM_E,MATCH($Y43,WM_KEY,0)),"")</f>
        <v>0.1</v>
      </c>
      <c r="AN43" s="126">
        <f>IF(AL43="","",AL43*AM43)</f>
        <v>0.45</v>
      </c>
      <c r="AO43" s="127" t="n">
        <v>3.5</v>
      </c>
      <c r="AP43" s="125">
        <f>IFERROR(INDEX(WM_BI,MATCH($Y43,WM_KEY,0)),"")</f>
        <v>0.12</v>
      </c>
      <c r="AQ43" s="126">
        <f>IF(AO43="","",AO43*AP43)</f>
        <v>0.42</v>
      </c>
      <c r="AR43" s="126">
        <f>IF(COUNT(AB43,AE43,AH43,AK43,AN43,AQ43)&lt;6,"",SUM(AB43,AE43,AH43,AK43,AN43,AQ43))</f>
        <v>3.55</v>
      </c>
      <c r="AS43" s="128" t="str">
        <f>IF(AR43="","",INDEX({"A1","A2","A3","B1","B2","B3","C1","C2","D1","D2","E1","E2"},MAX(1,MIN(12,ROUND(AR43,0)))))</f>
        <v>B1</v>
      </c>
      <c r="AT43" s="129" t="inlineStr">
        <is>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43" s="130" t="inlineStr">
        <is>
          <r>
            <rPr>
              <rFont val="Calibri"/>
              <b val="1"/>
              <sz val="10"/>
            </rPr>
            <t>At build:</t>
          </r>
          <r>
            <rPr>
              <rFont val="Calibri"/>
              <sz val="10"/>
            </rPr>
            <t xml:space="preserve"> Complexity 1.61 + Autonomy 0.60 + Accountability 0.35 + Leadership 0.12 + Experience 0.45 + Business impact 0.42
= 3.55 points → nearest level 4 = B1
</t>
          </r>
          <r>
            <rPr>
              <rFont val="Calibri"/>
              <b val="1"/>
              <sz val="10"/>
            </rPr>
            <t>Final level:</t>
          </r>
          <r>
            <rPr>
              <rFont val="Calibri"/>
              <sz val="10"/>
            </rPr>
            <t xml:space="preserve"> B1 · same as the score</t>
          </r>
        </is>
      </c>
      <c r="AV43" s="130" t="inlineStr">
        <is>
          <r>
            <rPr>
              <rFont val="Calibri"/>
              <b val="1"/>
              <sz val="10"/>
            </rPr>
            <t>No rule applied:</t>
          </r>
          <r>
            <rPr>
              <rFont val="Calibri"/>
              <sz val="10"/>
            </rPr>
            <t xml:space="preserve"> the score decides.</t>
          </r>
        </is>
      </c>
      <c r="AW43" s="131"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Ticket management on the IRP project using Faveo; issue analysis → moved down 0.5
</t>
          </r>
          <r>
            <rPr>
              <rFont val="Calibri"/>
              <b val="1"/>
              <sz val="10"/>
            </rPr>
            <t>KRA:</t>
          </r>
          <r>
            <rPr>
              <rFont val="Calibri"/>
              <sz val="10"/>
            </rPr>
            <t xml:space="preserve"> “1. Keep team CSAT &gt;=4.2/5 and NPS trending positive 2. Ensure &gt;=95% team SLA adherence on resolution &amp; first response 3. Drive…”
</t>
          </r>
          <r>
            <rPr>
              <rFont val="Calibri"/>
              <b val="1"/>
              <sz val="10"/>
            </rPr>
            <t>Market:</t>
          </r>
          <r>
            <rPr>
              <rFont val="Calibri"/>
              <sz val="10"/>
            </rPr>
            <t xml:space="preserve"> A3 = Varied and non-standard work; handles exceptions · B1 = Domain specialist work</t>
          </r>
        </is>
      </c>
      <c r="AX43"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No concrete decisions stated · 'ownership' only; routine ticket handling → moved down 0.5
</t>
          </r>
          <r>
            <rPr>
              <rFont val="Calibri"/>
              <b val="1"/>
              <sz val="10"/>
            </rPr>
            <t>Market:</t>
          </r>
          <r>
            <rPr>
              <rFont val="Calibri"/>
              <sz val="10"/>
            </rPr>
            <t xml:space="preserve"> A3 = Technical / QC / client calls on own work · B1 = Technical / QC / client calls for the domain</t>
          </r>
        </is>
      </c>
      <c r="AY43"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Ticket responses, including covering a colleague's tickets → moved down 0.5
</t>
          </r>
          <r>
            <rPr>
              <rFont val="Calibri"/>
              <b val="1"/>
              <sz val="10"/>
            </rPr>
            <t>KRA:</t>
          </r>
          <r>
            <rPr>
              <rFont val="Calibri"/>
              <sz val="10"/>
            </rPr>
            <t xml:space="preserve"> “1. Keep team CSAT &gt;=4.2/5 and NPS trending positive 2. Ensure &gt;=95% team SLA adherence on resolution &amp; first response 3. Drive…”
</t>
          </r>
          <r>
            <rPr>
              <rFont val="Calibri"/>
              <b val="1"/>
              <sz val="10"/>
            </rPr>
            <t>Market:</t>
          </r>
          <r>
            <rPr>
              <rFont val="Calibri"/>
              <sz val="10"/>
            </rPr>
            <t xml:space="preserve"> A3 = A module / process, or work with client or regulatory consequences · B1 = A domain or a small team</t>
          </r>
        </is>
      </c>
      <c r="AZ43" s="132" t="inlineStr">
        <is>
          <r>
            <rPr>
              <rFont val="Calibri"/>
              <sz val="10"/>
            </rPr>
            <t xml:space="preserve">Rated 2.5 of 12 · between A2 and A3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No team leadership described; self-describes as client solution executive → moved down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43" s="132" t="inlineStr">
        <is>
          <r>
            <rPr>
              <rFont val="Calibri"/>
              <sz val="10"/>
            </rPr>
            <t xml:space="preserve">Rated 4.5 of 12 · between B1 and B2
</t>
          </r>
          <r>
            <rPr>
              <rFont val="Calibri"/>
              <b val="1"/>
              <sz val="10"/>
            </rPr>
            <t>Experience:</t>
          </r>
          <r>
            <rPr>
              <rFont val="Calibri"/>
              <sz val="10"/>
            </rPr>
            <t xml:space="preserve"> 6.7 yrs total · 6.7 at IRIS; none recorded before IRIS = 4.6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B1 roles typically have 4–8 yrs · IRIS guide 4–7</t>
          </r>
        </is>
      </c>
      <c r="BB43" s="132"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43" s="133" t="inlineStr"/>
      <c r="BD43" s="134" t="inlineStr">
        <is>
          <t>✓ HRIS: 6.7 yrs, B.Com, 0 direct reports
✓ Survey: 20 of 20 questions answered
✓ KRAs: self, manager-set, quarterly
✓ Manager mapping: rating, potential, 9-box
✗ Job description: not on file</t>
        </is>
      </c>
      <c r="BE43"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Executive / CSM
</t>
          </r>
          <r>
            <rPr>
              <rFont val="Calibri"/>
              <b val="1"/>
              <sz val="10"/>
            </rPr>
            <t>At peers:</t>
          </r>
          <r>
            <rPr>
              <rFont val="Calibri"/>
              <sz val="10"/>
            </rPr>
            <t xml:space="preserve"> Workiva – Customer Success Manager · IRIS Vs Competitor Benchmark — SaaS customer-success ladder: CSM · IRIS Vs Competitor Benchmark — support tiers: L3 / Problem Analyst
</t>
          </r>
          <r>
            <rPr>
              <rFont val="Calibri"/>
              <b val="1"/>
              <sz val="10"/>
            </rPr>
            <t>Typical experience:</t>
          </r>
          <r>
            <rPr>
              <rFont val="Calibri"/>
              <sz val="10"/>
            </rPr>
            <t xml:space="preserve"> 4–8 yrs · IRIS guide 4–7
</t>
          </r>
          <r>
            <rPr>
              <rFont val="Calibri"/>
              <b val="1"/>
              <sz val="10"/>
            </rPr>
            <t>Standard:</t>
          </r>
          <r>
            <rPr>
              <rFont val="Calibri"/>
              <sz val="10"/>
            </rPr>
            <t xml:space="preserve"> TSIA frameworks and benchmarks; ITIL 4 service desk</t>
          </r>
        </is>
      </c>
      <c r="BF43" s="134" t="inlineStr">
        <is>
          <t>Medium</t>
        </is>
      </c>
      <c r="BG43" s="134" t="inlineStr">
        <is>
          <t>• Work described is smaller than the current designation suggests — manager to confirm the actual role
• Final level B1 is below the current level · L5 ≈ B3 — manager to confirm the scope of the role; pay and title are protected for one cycle</t>
        </is>
      </c>
      <c r="BH43" s="134" t="inlineStr"/>
      <c r="BI43" s="135" t="n"/>
      <c r="BJ43" s="136" t="n"/>
      <c r="BK43" s="136" t="n"/>
      <c r="BL43" s="136" t="n"/>
      <c r="BM43" s="136" t="n"/>
      <c r="BN43" s="137" t="n"/>
      <c r="BO43" s="120" t="n"/>
      <c r="BP43" s="120" t="n"/>
      <c r="BQ43" s="120" t="n"/>
      <c r="BR43" s="120" t="n"/>
      <c r="BS43" s="120" t="n"/>
      <c r="BT43" s="120" t="n"/>
      <c r="BU43" s="120" t="n"/>
      <c r="BV43" s="120" t="n">
        <v>3.5</v>
      </c>
    </row>
    <row r="44" ht="340" customHeight="1">
      <c r="A44" s="109" t="inlineStr">
        <is>
          <t>IRIS1728</t>
        </is>
      </c>
      <c r="B44" s="110" t="inlineStr">
        <is>
          <t>Vijay Sakpal</t>
        </is>
      </c>
      <c r="C44" s="111" t="inlineStr">
        <is>
          <t>Support</t>
        </is>
      </c>
      <c r="D44" s="111" t="inlineStr">
        <is>
          <t>Yunus Patel</t>
        </is>
      </c>
      <c r="E44" s="112" t="n">
        <v>14.8</v>
      </c>
      <c r="F44" s="112" t="n">
        <v>8.199999999999999</v>
      </c>
      <c r="G44" s="111" t="inlineStr">
        <is>
          <t>B.SC</t>
        </is>
      </c>
      <c r="H44" s="113" t="inlineStr">
        <is>
          <t>Team Lead</t>
        </is>
      </c>
      <c r="I44" s="114" t="inlineStr">
        <is>
          <t>Support Specialist</t>
        </is>
      </c>
      <c r="J44" s="115" t="inlineStr">
        <is>
          <t>Customer Success &amp; Support</t>
        </is>
      </c>
      <c r="K44" s="115" t="inlineStr">
        <is>
          <t>Application &amp; Product Support</t>
        </is>
      </c>
      <c r="L44" s="114" t="inlineStr">
        <is>
          <t>L5 – Lead · IC</t>
        </is>
      </c>
      <c r="M44" s="116" t="inlineStr">
        <is>
          <t>B1</t>
        </is>
      </c>
      <c r="N44" s="18" t="inlineStr">
        <is>
          <t>Specialist</t>
        </is>
      </c>
      <c r="O44" s="20" t="inlineStr">
        <is>
          <t>B</t>
        </is>
      </c>
      <c r="P44" s="115" t="inlineStr">
        <is>
          <t>IC</t>
        </is>
      </c>
      <c r="Q44" s="139" t="inlineStr">
        <is>
          <t>▼ Down · protected</t>
        </is>
      </c>
      <c r="R44" s="118" t="inlineStr">
        <is>
          <r>
            <rPr>
              <rFont val="Calibri"/>
              <b val="1"/>
              <sz val="10"/>
            </rPr>
            <t>WHAT THE ROLE DOES:</t>
          </r>
          <r>
            <rPr>
              <rFont val="Calibri"/>
              <sz val="10"/>
            </rPr>
            <t xml:space="preserve"> Resolves client product and filing issues, troubleshoots, handles UAT/change requests and escalates to engineering. At B1: a domain / module, or a small team.
</t>
          </r>
          <r>
            <rPr>
              <rFont val="Calibri"/>
              <b val="1"/>
              <sz val="10"/>
            </rPr>
            <t>KEY RESPONSIBILITIES:</t>
          </r>
          <r>
            <rPr>
              <rFont val="Calibri"/>
              <sz val="10"/>
            </rPr>
            <t xml:space="preserve"> Resolves client product and filing issues, troubleshoots, handles UAT/change requests and escalates to engineering; Domain specialist work; A domain or a small team
</t>
          </r>
          <r>
            <rPr>
              <rFont val="Calibri"/>
              <b val="1"/>
              <sz val="10"/>
            </rPr>
            <t>Common themes in role-holders' answers:</t>
          </r>
          <r>
            <rPr>
              <rFont val="Calibri"/>
              <sz val="10"/>
            </rPr>
            <t xml:space="preserve"> management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tracking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client · if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Tech Support
</t>
          </r>
          <r>
            <rPr>
              <rFont val="Calibri"/>
              <b val="1"/>
              <sz val="10"/>
            </rPr>
            <t>MANAGER-SET KRAs:</t>
          </r>
          <r>
            <rPr>
              <rFont val="Calibri"/>
              <sz val="10"/>
            </rPr>
            <t xml:space="preserve"> Common themes in manager-set KRAs: accounts · csat · documentation · reduce · drive · keep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3 holders, 3 answered the survey; sub-family 25 answered; catalogue RC-032</t>
          </r>
        </is>
      </c>
      <c r="S44"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tracking · client · result.
</t>
          </r>
          <r>
            <rPr>
              <rFont val="Calibri"/>
              <b val="1"/>
              <sz val="10"/>
            </rPr>
            <t>Measured on · manager-set KRA themes:</t>
          </r>
          <r>
            <rPr>
              <rFont val="Calibri"/>
              <sz val="10"/>
            </rPr>
            <t xml:space="preserve"> accounts · csat · documentation · reduce · drive · keep.
Manager talent mapping — Latest rating: 3 · Potential: Low · 9-Box Grid placement: Reliable Specialist.</t>
          </r>
        </is>
      </c>
      <c r="T44" s="120" t="n"/>
      <c r="U44" s="121" t="inlineStr">
        <is>
          <r>
            <rPr>
              <rFont val="Calibri"/>
              <sz val="10"/>
            </rPr>
            <t xml:space="preserve">Support Specialist in Support · iFile, B1 — IC.
</t>
          </r>
          <r>
            <rPr>
              <rFont val="Calibri"/>
              <b val="1"/>
              <sz val="10"/>
            </rPr>
            <t>The work:</t>
          </r>
          <r>
            <rPr>
              <rFont val="Calibri"/>
              <sz val="10"/>
            </rPr>
            <t xml:space="preserve"> Resolves client product and filing issues, troubleshoots, handles UAT/change requests and escalates to engineering.
At this level the role owns a domain / module, or a small team.
</t>
          </r>
          <r>
            <rPr>
              <rFont val="Calibri"/>
              <b val="1"/>
              <sz val="10"/>
            </rPr>
            <t>Key responsibilities:</t>
          </r>
          <r>
            <rPr>
              <rFont val="Calibri"/>
              <sz val="10"/>
            </rPr>
            <t xml:space="preserve"> Resolves client product and filing issues, troubleshoots, handles UAT/change requests and escalates to engineering; Domain specialist work; A domain or a small team.
</t>
          </r>
          <r>
            <rPr>
              <rFont val="Calibri"/>
              <b val="1"/>
              <sz val="10"/>
            </rPr>
            <t>Holders describe it with:</t>
          </r>
          <r>
            <rPr>
              <rFont val="Calibri"/>
              <sz val="10"/>
            </rPr>
            <t xml:space="preserve"> management.</t>
          </r>
        </is>
      </c>
      <c r="V44" s="122" t="inlineStr">
        <is>
          <r>
            <rPr>
              <rFont val="Calibri"/>
              <b val="1"/>
              <sz val="10"/>
            </rPr>
            <t>Hire as:</t>
          </r>
          <r>
            <rPr>
              <rFont val="Calibri"/>
              <sz val="10"/>
            </rPr>
            <t xml:space="preserve"> Senior Executive / CSM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t>
          </r>
          <r>
            <rPr>
              <rFont val="Calibri"/>
              <b val="1"/>
              <sz val="10"/>
            </rPr>
            <t>Equivalent titles at peers:</t>
          </r>
          <r>
            <rPr>
              <rFont val="Calibri"/>
              <sz val="10"/>
            </rPr>
            <t xml:space="preserve"> Workiva – Customer Success Manager · IRIS Vs Competitor Benchmark — SaaS customer-success ladder – CSM · IRIS Vs Competitor Benchmark — support tiers – L3 / Problem Analyst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44" s="122"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Tech Support
★ = must-have for the family. Scale: 1 Awareness · 2 Working · 3 Practitioner · 4 Advanced · 5 Expert.</t>
          </r>
        </is>
      </c>
      <c r="X44" s="122"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44" s="123" t="inlineStr">
        <is>
          <t>iFile · Support · Band B · Expert / POD Lead</t>
        </is>
      </c>
      <c r="Z44" s="124" t="n">
        <v>3.5</v>
      </c>
      <c r="AA44" s="125">
        <f>IFERROR(INDEX(WM_C,MATCH($Y44,WM_KEY,0)),"")</f>
        <v>0.46</v>
      </c>
      <c r="AB44" s="126">
        <f>IF(Z44="","",Z44*AA44)</f>
        <v>1.61</v>
      </c>
      <c r="AC44" s="124" t="n">
        <v>3</v>
      </c>
      <c r="AD44" s="125">
        <f>IFERROR(INDEX(WM_AU,MATCH($Y44,WM_KEY,0)),"")</f>
        <v>0.17</v>
      </c>
      <c r="AE44" s="126">
        <f>IF(AC44="","",AC44*AD44)</f>
        <v>0.51</v>
      </c>
      <c r="AF44" s="124" t="n">
        <v>3.5</v>
      </c>
      <c r="AG44" s="125">
        <f>IFERROR(INDEX(WM_AC,MATCH($Y44,WM_KEY,0)),"")</f>
        <v>0.1</v>
      </c>
      <c r="AH44" s="126">
        <f>IF(AF44="","",AF44*AG44)</f>
        <v>0.35</v>
      </c>
      <c r="AI44" s="124" t="n">
        <v>2</v>
      </c>
      <c r="AJ44" s="125">
        <f>IFERROR(INDEX(WM_L,MATCH($Y44,WM_KEY,0)),"")</f>
        <v>0.05</v>
      </c>
      <c r="AK44" s="126">
        <f>IF(AI44="","",AI44*AJ44)</f>
        <v>0.1</v>
      </c>
      <c r="AL44" s="124" t="n">
        <v>8</v>
      </c>
      <c r="AM44" s="125">
        <f>IFERROR(INDEX(WM_E,MATCH($Y44,WM_KEY,0)),"")</f>
        <v>0.1</v>
      </c>
      <c r="AN44" s="126">
        <f>IF(AL44="","",AL44*AM44)</f>
        <v>0.8</v>
      </c>
      <c r="AO44" s="127" t="n">
        <v>3.5</v>
      </c>
      <c r="AP44" s="125">
        <f>IFERROR(INDEX(WM_BI,MATCH($Y44,WM_KEY,0)),"")</f>
        <v>0.12</v>
      </c>
      <c r="AQ44" s="126">
        <f>IF(AO44="","",AO44*AP44)</f>
        <v>0.42</v>
      </c>
      <c r="AR44" s="126">
        <f>IF(COUNT(AB44,AE44,AH44,AK44,AN44,AQ44)&lt;6,"",SUM(AB44,AE44,AH44,AK44,AN44,AQ44))</f>
        <v>3.79</v>
      </c>
      <c r="AS44" s="128" t="str">
        <f>IF(AR44="","",INDEX({"A1","A2","A3","B1","B2","B3","C1","C2","D1","D2","E1","E2"},MAX(1,MIN(12,ROUND(AR44,0)))))</f>
        <v>B1</v>
      </c>
      <c r="AT44" s="129" t="inlineStr">
        <is>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44" s="130" t="inlineStr">
        <is>
          <r>
            <rPr>
              <rFont val="Calibri"/>
              <b val="1"/>
              <sz val="10"/>
            </rPr>
            <t>At build:</t>
          </r>
          <r>
            <rPr>
              <rFont val="Calibri"/>
              <sz val="10"/>
            </rPr>
            <t xml:space="preserve"> Complexity 1.61 + Autonomy 0.51 + Accountability 0.35 + Leadership 0.10 + Experience 0.80 + Business impact 0.42
= 3.79 points → nearest level 4 = B1
</t>
          </r>
          <r>
            <rPr>
              <rFont val="Calibri"/>
              <b val="1"/>
              <sz val="10"/>
            </rPr>
            <t>Final level:</t>
          </r>
          <r>
            <rPr>
              <rFont val="Calibri"/>
              <sz val="10"/>
            </rPr>
            <t xml:space="preserve"> B1 · same as the score</t>
          </r>
        </is>
      </c>
      <c r="AV44" s="130" t="inlineStr">
        <is>
          <r>
            <rPr>
              <rFont val="Calibri"/>
              <b val="1"/>
              <sz val="10"/>
            </rPr>
            <t>No rule applied:</t>
          </r>
          <r>
            <rPr>
              <rFont val="Calibri"/>
              <sz val="10"/>
            </rPr>
            <t xml:space="preserve"> the score decides.</t>
          </r>
        </is>
      </c>
      <c r="AW44" s="131"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Sole owner of defect-SLA tracking between developers and client; analyses and comments on defects → moved down 0.5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A3 = Varied and non-standard work; handles exceptions · B1 = Domain specialist work</t>
          </r>
        </is>
      </c>
      <c r="AX44" s="132" t="inlineStr">
        <is>
          <r>
            <rPr>
              <rFont val="Calibri"/>
              <sz val="10"/>
            </rPr>
            <t xml:space="preserve">Rated 3 of 12
</t>
          </r>
          <r>
            <rPr>
              <rFont val="Calibri"/>
              <b val="1"/>
              <sz val="10"/>
            </rPr>
            <t>Start:</t>
          </r>
          <r>
            <rPr>
              <rFont val="Calibri"/>
              <sz val="10"/>
            </rPr>
            <t xml:space="preserve"> 4.0 · lead / specialist title
</t>
          </r>
          <r>
            <rPr>
              <rFont val="Calibri"/>
              <b val="1"/>
              <sz val="10"/>
            </rPr>
            <t>Evidence reads like A2:</t>
          </r>
          <r>
            <rPr>
              <rFont val="Calibri"/>
              <sz val="10"/>
            </rPr>
            <t xml:space="preserve"> Follows up developers and prioritises SLA risks; escalates when SLA is threatened → moved down 1
</t>
          </r>
          <r>
            <rPr>
              <rFont val="Calibri"/>
              <b val="1"/>
              <sz val="10"/>
            </rPr>
            <t>Market:</t>
          </r>
          <r>
            <rPr>
              <rFont val="Calibri"/>
              <sz val="10"/>
            </rPr>
            <t xml:space="preserve"> A3 = Technical / QC / client calls on own work</t>
          </r>
        </is>
      </c>
      <c r="AY44"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Defect SLA tracking and daily client report end to end; breaches bring penalty → moved down 0.5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A3 = A module / process, or work with client or regulatory consequences · B1 = A domain or a small team</t>
          </r>
        </is>
      </c>
      <c r="AZ44" s="132" t="inlineStr">
        <is>
          <r>
            <rPr>
              <rFont val="Calibri"/>
              <sz val="10"/>
            </rPr>
            <t xml:space="preserve">Rated 2 of 12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Coordinates developers but no team guidance described → moved down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44" s="132" t="inlineStr">
        <is>
          <r>
            <rPr>
              <rFont val="Calibri"/>
              <sz val="10"/>
            </rPr>
            <t xml:space="preserve">Rated 8 of 12
</t>
          </r>
          <r>
            <rPr>
              <rFont val="Calibri"/>
              <b val="1"/>
              <sz val="10"/>
            </rPr>
            <t>Experience:</t>
          </r>
          <r>
            <rPr>
              <rFont val="Calibri"/>
              <sz val="10"/>
            </rPr>
            <t xml:space="preserve"> 14.8 yrs total · 6.6 before IRIS + 8.2 at IRIS = 8.1 on the experience scale
</t>
          </r>
          <r>
            <rPr>
              <rFont val="Calibri"/>
              <b val="1"/>
              <sz val="10"/>
            </rPr>
            <t>Qualification:</t>
          </r>
          <r>
            <rPr>
              <rFont val="Calibri"/>
              <sz val="10"/>
            </rPr>
            <t xml:space="preserve"> B.SC · graduate → no change
</t>
          </r>
          <r>
            <rPr>
              <rFont val="Calibri"/>
              <b val="1"/>
              <sz val="10"/>
            </rPr>
            <t>Market:</t>
          </r>
          <r>
            <rPr>
              <rFont val="Calibri"/>
              <sz val="10"/>
            </rPr>
            <t xml:space="preserve"> B1 roles typically have 4–8 yrs · IRIS guide 4–7</t>
          </r>
        </is>
      </c>
      <c r="BB44" s="132"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44" s="133" t="inlineStr"/>
      <c r="BD44" s="134" t="inlineStr">
        <is>
          <t>✓ HRIS: 14.8 yrs, B.SC, 0 direct reports
✓ Survey: 20 of 20 questions answered
✓ KRAs: manager-set, quarterly
✓ Manager mapping: rating, potential, 9-box
✗ Job description: not on file</t>
        </is>
      </c>
      <c r="BE44"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Executive / CSM
</t>
          </r>
          <r>
            <rPr>
              <rFont val="Calibri"/>
              <b val="1"/>
              <sz val="10"/>
            </rPr>
            <t>At peers:</t>
          </r>
          <r>
            <rPr>
              <rFont val="Calibri"/>
              <sz val="10"/>
            </rPr>
            <t xml:space="preserve"> Workiva – Customer Success Manager · IRIS Vs Competitor Benchmark — SaaS customer-success ladder: CSM · IRIS Vs Competitor Benchmark — support tiers: L3 / Problem Analyst
</t>
          </r>
          <r>
            <rPr>
              <rFont val="Calibri"/>
              <b val="1"/>
              <sz val="10"/>
            </rPr>
            <t>Typical experience:</t>
          </r>
          <r>
            <rPr>
              <rFont val="Calibri"/>
              <sz val="10"/>
            </rPr>
            <t xml:space="preserve"> 4–8 yrs · IRIS guide 4–7
</t>
          </r>
          <r>
            <rPr>
              <rFont val="Calibri"/>
              <b val="1"/>
              <sz val="10"/>
            </rPr>
            <t>Standard:</t>
          </r>
          <r>
            <rPr>
              <rFont val="Calibri"/>
              <sz val="10"/>
            </rPr>
            <t xml:space="preserve"> TSIA frameworks and benchmarks; ITIL 4 service desk</t>
          </r>
        </is>
      </c>
      <c r="BF44" s="134" t="inlineStr">
        <is>
          <t>High</t>
        </is>
      </c>
      <c r="BG44" s="134" t="inlineStr">
        <is>
          <t>• Work described is smaller than the current designation suggests — manager to confirm the actual role
• Final level B1 is below the current level · L5 ≈ B3 — manager to confirm the scope of the role; pay and title are protected for one cycle</t>
        </is>
      </c>
      <c r="BH44" s="134" t="inlineStr"/>
      <c r="BI44" s="135" t="n"/>
      <c r="BJ44" s="136" t="n"/>
      <c r="BK44" s="136" t="n"/>
      <c r="BL44" s="136" t="n"/>
      <c r="BM44" s="136" t="n"/>
      <c r="BN44" s="137" t="n"/>
      <c r="BO44" s="120" t="n"/>
      <c r="BP44" s="120" t="n"/>
      <c r="BQ44" s="120" t="n"/>
      <c r="BR44" s="120" t="n"/>
      <c r="BS44" s="120" t="n"/>
      <c r="BT44" s="120" t="n"/>
      <c r="BU44" s="120" t="n"/>
      <c r="BV44" s="120" t="n">
        <v>3.5</v>
      </c>
    </row>
    <row r="45" ht="340" customHeight="1">
      <c r="A45" s="109" t="inlineStr">
        <is>
          <t>IRIS2046</t>
        </is>
      </c>
      <c r="B45" s="110" t="inlineStr">
        <is>
          <t>Bhagyashree Bauskar</t>
        </is>
      </c>
      <c r="C45" s="111" t="inlineStr">
        <is>
          <t>Support</t>
        </is>
      </c>
      <c r="D45" s="111" t="inlineStr">
        <is>
          <t>Kimaya Mundlye</t>
        </is>
      </c>
      <c r="E45" s="112" t="n">
        <v>6.1</v>
      </c>
      <c r="F45" s="112" t="n">
        <v>4.1</v>
      </c>
      <c r="G45" s="111" t="inlineStr">
        <is>
          <t>MBA</t>
        </is>
      </c>
      <c r="H45" s="113" t="inlineStr">
        <is>
          <t>Client Solutions Executive</t>
        </is>
      </c>
      <c r="I45" s="114" t="inlineStr">
        <is>
          <t>Senior Support Executive</t>
        </is>
      </c>
      <c r="J45" s="115" t="inlineStr">
        <is>
          <t>Customer Success &amp; Support</t>
        </is>
      </c>
      <c r="K45" s="115" t="inlineStr">
        <is>
          <t>Application &amp; Product Support</t>
        </is>
      </c>
      <c r="L45" s="114" t="inlineStr">
        <is>
          <t>L3 – Professional / Associate</t>
        </is>
      </c>
      <c r="M45" s="116" t="inlineStr">
        <is>
          <t>A3</t>
        </is>
      </c>
      <c r="N45" s="138" t="inlineStr">
        <is>
          <t>Senior Associate</t>
        </is>
      </c>
      <c r="O45" s="26" t="inlineStr">
        <is>
          <t>A</t>
        </is>
      </c>
      <c r="P45" s="115" t="inlineStr">
        <is>
          <t>IC</t>
        </is>
      </c>
      <c r="Q45" s="117" t="inlineStr">
        <is>
          <t>▲ Up</t>
        </is>
      </c>
      <c r="R45" s="118"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45"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5 · Potential: High · 9-Box Grid placement: High Impact / Growth Talent.</t>
          </r>
        </is>
      </c>
      <c r="T45" s="120" t="n"/>
      <c r="U45" s="121" t="inlineStr">
        <is>
          <r>
            <rPr>
              <rFont val="Calibri"/>
              <sz val="10"/>
            </rPr>
            <t xml:space="preserve">Senior Support Executive in Support · iFile,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45" s="122"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45" s="122"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45" s="122"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5" s="123" t="inlineStr">
        <is>
          <t>iFile · Support · Band A · Early career</t>
        </is>
      </c>
      <c r="Z45" s="124" t="n">
        <v>2.5</v>
      </c>
      <c r="AA45" s="125">
        <f>IFERROR(INDEX(WM_C,MATCH($Y45,WM_KEY,0)),"")</f>
        <v>0.54</v>
      </c>
      <c r="AB45" s="126">
        <f>IF(Z45="","",Z45*AA45)</f>
        <v>1.35</v>
      </c>
      <c r="AC45" s="124" t="n">
        <v>2</v>
      </c>
      <c r="AD45" s="125">
        <f>IFERROR(INDEX(WM_AU,MATCH($Y45,WM_KEY,0)),"")</f>
        <v>0.16</v>
      </c>
      <c r="AE45" s="126">
        <f>IF(AC45="","",AC45*AD45)</f>
        <v>0.32</v>
      </c>
      <c r="AF45" s="124" t="n">
        <v>2</v>
      </c>
      <c r="AG45" s="125">
        <f>IFERROR(INDEX(WM_AC,MATCH($Y45,WM_KEY,0)),"")</f>
        <v>0.09</v>
      </c>
      <c r="AH45" s="126">
        <f>IF(AF45="","",AF45*AG45)</f>
        <v>0.18</v>
      </c>
      <c r="AI45" s="124" t="n">
        <v>1.5</v>
      </c>
      <c r="AJ45" s="125">
        <f>IFERROR(INDEX(WM_L,MATCH($Y45,WM_KEY,0)),"")</f>
        <v>0</v>
      </c>
      <c r="AK45" s="126">
        <f>IF(AI45="","",AI45*AJ45)</f>
        <v>0</v>
      </c>
      <c r="AL45" s="124" t="n">
        <v>5</v>
      </c>
      <c r="AM45" s="125">
        <f>IFERROR(INDEX(WM_E,MATCH($Y45,WM_KEY,0)),"")</f>
        <v>0.1</v>
      </c>
      <c r="AN45" s="126">
        <f>IF(AL45="","",AL45*AM45)</f>
        <v>0.5</v>
      </c>
      <c r="AO45" s="127" t="n">
        <v>2</v>
      </c>
      <c r="AP45" s="125">
        <f>IFERROR(INDEX(WM_BI,MATCH($Y45,WM_KEY,0)),"")</f>
        <v>0.11</v>
      </c>
      <c r="AQ45" s="126">
        <f>IF(AO45="","",AO45*AP45)</f>
        <v>0.22</v>
      </c>
      <c r="AR45" s="126">
        <f>IF(COUNT(AB45,AE45,AH45,AK45,AN45,AQ45)&lt;6,"",SUM(AB45,AE45,AH45,AK45,AN45,AQ45))</f>
        <v>2.57</v>
      </c>
      <c r="AS45" s="128" t="str">
        <f>IF(AR45="","",INDEX({"A1","A2","A3","B1","B2","B3","C1","C2","D1","D2","E1","E2"},MAX(1,MIN(12,ROUND(AR45,0)))))</f>
        <v>A3</v>
      </c>
      <c r="AT45" s="129"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45" s="130" t="inlineStr">
        <is>
          <r>
            <rPr>
              <rFont val="Calibri"/>
              <b val="1"/>
              <sz val="10"/>
            </rPr>
            <t>At build:</t>
          </r>
          <r>
            <rPr>
              <rFont val="Calibri"/>
              <sz val="10"/>
            </rPr>
            <t xml:space="preserve"> Complexity 1.35 + Autonomy 0.32 + Accountability 0.18 + Leadership 0.00 + Experience 0.50 + Business impact 0.22
= 2.57 points → nearest level 3 = A3
</t>
          </r>
          <r>
            <rPr>
              <rFont val="Calibri"/>
              <b val="1"/>
              <sz val="10"/>
            </rPr>
            <t>Final level:</t>
          </r>
          <r>
            <rPr>
              <rFont val="Calibri"/>
              <sz val="10"/>
            </rPr>
            <t xml:space="preserve"> A3 · same as the score</t>
          </r>
        </is>
      </c>
      <c r="AV45" s="130" t="inlineStr">
        <is>
          <r>
            <rPr>
              <rFont val="Calibri"/>
              <b val="1"/>
              <sz val="10"/>
            </rPr>
            <t>No rule applied:</t>
          </r>
          <r>
            <rPr>
              <rFont val="Calibri"/>
              <sz val="10"/>
            </rPr>
            <t xml:space="preserve"> the score decides.</t>
          </r>
        </is>
      </c>
      <c r="AW45"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Data modelling · CMS and item master creation, root-cause finding; manager cites EBR domain expertise → moved up 0.5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Standard work of the discipline · A3 = Varied and non-standard work; handles exceptions</t>
          </r>
        </is>
      </c>
      <c r="AX4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only on resolving errors → matches the start
</t>
          </r>
          <r>
            <rPr>
              <rFont val="Calibri"/>
              <b val="1"/>
              <sz val="10"/>
            </rPr>
            <t>Market:</t>
          </r>
          <r>
            <rPr>
              <rFont val="Calibri"/>
              <sz val="10"/>
            </rPr>
            <t xml:space="preserve"> A2 = Chooses own approach within standards</t>
          </r>
        </is>
      </c>
      <c r="AY4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CR returns and domain queries; errors mean rework and client delay → matches the start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Own deliverables · accuracy, TAT</t>
          </r>
        </is>
      </c>
      <c r="AZ45" s="132"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Lists 'problem solving of team'; no formal guiding role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45" s="132" t="inlineStr">
        <is>
          <r>
            <rPr>
              <rFont val="Calibri"/>
              <sz val="10"/>
            </rPr>
            <t xml:space="preserve">Rated 5 of 12
</t>
          </r>
          <r>
            <rPr>
              <rFont val="Calibri"/>
              <b val="1"/>
              <sz val="10"/>
            </rPr>
            <t>Experience:</t>
          </r>
          <r>
            <rPr>
              <rFont val="Calibri"/>
              <sz val="10"/>
            </rPr>
            <t xml:space="preserve"> 6.1 yrs total · 2.0 before IRIS + 4.1 at IRIS = 4.3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A3 roles typically have 2–5 yrs · IRIS guide 2–4</t>
          </r>
        </is>
      </c>
      <c r="BB45"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45" s="133" t="inlineStr"/>
      <c r="BD45" s="134" t="inlineStr">
        <is>
          <t>✓ HRIS: 6.1 yrs, MBA, 0 direct reports
✓ Survey: 20 of 20 questions answered
✓ KRAs: manager-set, quarterly
✓ Manager mapping: rating, potential, 9-box
✗ Job description: not on file</t>
        </is>
      </c>
      <c r="BE45" s="134"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45" s="134" t="inlineStr">
        <is>
          <t>Medium</t>
        </is>
      </c>
      <c r="BG45" s="134" t="inlineStr"/>
      <c r="BH45" s="134" t="inlineStr"/>
      <c r="BI45" s="135" t="n"/>
      <c r="BJ45" s="136" t="n"/>
      <c r="BK45" s="136" t="n"/>
      <c r="BL45" s="136" t="n"/>
      <c r="BM45" s="136" t="n"/>
      <c r="BN45" s="137" t="n"/>
      <c r="BO45" s="120" t="n"/>
      <c r="BP45" s="120" t="n"/>
      <c r="BQ45" s="120" t="n"/>
      <c r="BR45" s="120" t="n"/>
      <c r="BS45" s="120" t="n"/>
      <c r="BT45" s="120" t="n"/>
      <c r="BU45" s="120" t="n"/>
      <c r="BV45" s="120" t="n">
        <v>2</v>
      </c>
    </row>
    <row r="46" ht="340" customHeight="1">
      <c r="A46" s="109" t="inlineStr">
        <is>
          <t>IRIS2047</t>
        </is>
      </c>
      <c r="B46" s="110" t="inlineStr">
        <is>
          <t>Dipeeka Yewale</t>
        </is>
      </c>
      <c r="C46" s="111" t="inlineStr">
        <is>
          <t>Support</t>
        </is>
      </c>
      <c r="D46" s="111" t="inlineStr">
        <is>
          <t>Kimaya Mundlye</t>
        </is>
      </c>
      <c r="E46" s="112" t="n">
        <v>4.1</v>
      </c>
      <c r="F46" s="112" t="n">
        <v>4.1</v>
      </c>
      <c r="G46" s="111" t="inlineStr">
        <is>
          <t>B.Com</t>
        </is>
      </c>
      <c r="H46" s="113" t="inlineStr">
        <is>
          <t>Client Solutions Executive</t>
        </is>
      </c>
      <c r="I46" s="114" t="inlineStr">
        <is>
          <t>Senior Support Executive</t>
        </is>
      </c>
      <c r="J46" s="115" t="inlineStr">
        <is>
          <t>Customer Success &amp; Support</t>
        </is>
      </c>
      <c r="K46" s="115" t="inlineStr">
        <is>
          <t>Application &amp; Product Support</t>
        </is>
      </c>
      <c r="L46" s="114" t="inlineStr">
        <is>
          <t>L3 – Professional / Associate</t>
        </is>
      </c>
      <c r="M46" s="116" t="inlineStr">
        <is>
          <t>A3</t>
        </is>
      </c>
      <c r="N46" s="138" t="inlineStr">
        <is>
          <t>Senior Associate</t>
        </is>
      </c>
      <c r="O46" s="26" t="inlineStr">
        <is>
          <t>A</t>
        </is>
      </c>
      <c r="P46" s="115" t="inlineStr">
        <is>
          <t>IC</t>
        </is>
      </c>
      <c r="Q46" s="117" t="inlineStr">
        <is>
          <t>▲ Up</t>
        </is>
      </c>
      <c r="R46" s="118"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46"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Core Contributor.</t>
          </r>
        </is>
      </c>
      <c r="T46" s="120" t="n"/>
      <c r="U46" s="121" t="inlineStr">
        <is>
          <r>
            <rPr>
              <rFont val="Calibri"/>
              <sz val="10"/>
            </rPr>
            <t xml:space="preserve">Senior Support Executive in Support · iFile,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46" s="122"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46" s="122"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46" s="122"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6" s="123" t="inlineStr">
        <is>
          <t>iFile · Support · Band A · Early career</t>
        </is>
      </c>
      <c r="Z46" s="124" t="n">
        <v>2</v>
      </c>
      <c r="AA46" s="125">
        <f>IFERROR(INDEX(WM_C,MATCH($Y46,WM_KEY,0)),"")</f>
        <v>0.54</v>
      </c>
      <c r="AB46" s="126">
        <f>IF(Z46="","",Z46*AA46)</f>
        <v>1.08</v>
      </c>
      <c r="AC46" s="124" t="n">
        <v>2</v>
      </c>
      <c r="AD46" s="125">
        <f>IFERROR(INDEX(WM_AU,MATCH($Y46,WM_KEY,0)),"")</f>
        <v>0.16</v>
      </c>
      <c r="AE46" s="126">
        <f>IF(AC46="","",AC46*AD46)</f>
        <v>0.32</v>
      </c>
      <c r="AF46" s="124" t="n">
        <v>2</v>
      </c>
      <c r="AG46" s="125">
        <f>IFERROR(INDEX(WM_AC,MATCH($Y46,WM_KEY,0)),"")</f>
        <v>0.09</v>
      </c>
      <c r="AH46" s="126">
        <f>IF(AF46="","",AF46*AG46)</f>
        <v>0.18</v>
      </c>
      <c r="AI46" s="124" t="n">
        <v>1</v>
      </c>
      <c r="AJ46" s="125">
        <f>IFERROR(INDEX(WM_L,MATCH($Y46,WM_KEY,0)),"")</f>
        <v>0</v>
      </c>
      <c r="AK46" s="126">
        <f>IF(AI46="","",AI46*AJ46)</f>
        <v>0</v>
      </c>
      <c r="AL46" s="124" t="n">
        <v>3.5</v>
      </c>
      <c r="AM46" s="125">
        <f>IFERROR(INDEX(WM_E,MATCH($Y46,WM_KEY,0)),"")</f>
        <v>0.1</v>
      </c>
      <c r="AN46" s="126">
        <f>IF(AL46="","",AL46*AM46)</f>
        <v>0.35</v>
      </c>
      <c r="AO46" s="127" t="n">
        <v>2</v>
      </c>
      <c r="AP46" s="125">
        <f>IFERROR(INDEX(WM_BI,MATCH($Y46,WM_KEY,0)),"")</f>
        <v>0.11</v>
      </c>
      <c r="AQ46" s="126">
        <f>IF(AO46="","",AO46*AP46)</f>
        <v>0.22</v>
      </c>
      <c r="AR46" s="126">
        <f>IF(COUNT(AB46,AE46,AH46,AK46,AN46,AQ46)&lt;6,"",SUM(AB46,AE46,AH46,AK46,AN46,AQ46))</f>
        <v>2.15</v>
      </c>
      <c r="AS46" s="128" t="str">
        <f>IF(AR46="","",INDEX({"A1","A2","A3","B1","B2","B3","C1","C2","D1","D2","E1","E2"},MAX(1,MIN(12,ROUND(AR46,0)))))</f>
        <v>A2</v>
      </c>
      <c r="AT46" s="129"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46" s="130" t="inlineStr">
        <is>
          <r>
            <rPr>
              <rFont val="Calibri"/>
              <b val="1"/>
              <sz val="10"/>
            </rPr>
            <t>At build:</t>
          </r>
          <r>
            <rPr>
              <rFont val="Calibri"/>
              <sz val="10"/>
            </rPr>
            <t xml:space="preserve"> Complexity 1.08 + Autonomy 0.32 + Accountability 0.18 + Leadership 0.00 + Experience 0.35 + Business impact 0.22
= 2.15 points → nearest level 2 = A2
</t>
          </r>
          <r>
            <rPr>
              <rFont val="Calibri"/>
              <b val="1"/>
              <sz val="10"/>
            </rPr>
            <t>Final level:</t>
          </r>
          <r>
            <rPr>
              <rFont val="Calibri"/>
              <sz val="10"/>
            </rPr>
            <t xml:space="preserve"> A3 · a rule applied: see the next column</t>
          </r>
        </is>
      </c>
      <c r="AV46" s="130" t="inlineStr">
        <is>
          <r>
            <rPr>
              <rFont val="Calibri"/>
              <sz val="10"/>
            </rPr>
            <t xml:space="preserve">• </t>
          </r>
          <r>
            <rPr>
              <rFont val="Calibri"/>
              <b val="1"/>
              <sz val="10"/>
            </rPr>
            <t>Raised to A3:</t>
          </r>
          <r>
            <rPr>
              <rFont val="Calibri"/>
              <sz val="10"/>
            </rPr>
            <t xml:space="preserve"> 4.1 years' experience is 2 years or more.
</t>
          </r>
          <r>
            <rPr>
              <rFont val="Calibri"/>
              <b val="1"/>
              <sz val="10"/>
            </rPr>
            <t>Final level:</t>
          </r>
          <r>
            <rPr>
              <rFont val="Calibri"/>
              <sz val="10"/>
            </rPr>
            <t xml:space="preserve"> A3.</t>
          </r>
        </is>
      </c>
      <c r="AW46"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Implements assigned CMS changes for client change requests and verifies DQ issues → matches the start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Standard work of the discipline</t>
          </r>
        </is>
      </c>
      <c r="AX46"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only on resolving DQ issues → matches the start
</t>
          </r>
          <r>
            <rPr>
              <rFont val="Calibri"/>
              <b val="1"/>
              <sz val="10"/>
            </rPr>
            <t>Market:</t>
          </r>
          <r>
            <rPr>
              <rFont val="Calibri"/>
              <sz val="10"/>
            </rPr>
            <t xml:space="preserve"> A2 = Chooses own approach within standards</t>
          </r>
        </is>
      </c>
      <c r="AY46"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Assigned changes implemented accurately and tested; mistakes create rework → matches the start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Own deliverables · accuracy, TAT</t>
          </r>
        </is>
      </c>
      <c r="AZ46"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Mentions team coordination only; no guidance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46" s="132" t="inlineStr">
        <is>
          <r>
            <rPr>
              <rFont val="Calibri"/>
              <sz val="10"/>
            </rPr>
            <t xml:space="preserve">Rated 3.5 of 12 · between A3 and B1
</t>
          </r>
          <r>
            <rPr>
              <rFont val="Calibri"/>
              <b val="1"/>
              <sz val="10"/>
            </rPr>
            <t>Experience:</t>
          </r>
          <r>
            <rPr>
              <rFont val="Calibri"/>
              <sz val="10"/>
            </rPr>
            <t xml:space="preserve"> 4.1 yrs total · 4.1 at IRIS; none recorded before IRIS = 3.4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46"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46" s="133" t="inlineStr"/>
      <c r="BD46" s="134" t="inlineStr">
        <is>
          <t>✓ HRIS: 4.1 yrs, B.Com, 0 direct reports
✓ Survey: 19 of 20 questions answered
✓ KRAs: manager-set, quarterly
✓ Manager mapping: rating, potential, 9-box
✗ Job description: not on file</t>
        </is>
      </c>
      <c r="BE46" s="134"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46" s="134" t="inlineStr">
        <is>
          <t>Medium</t>
        </is>
      </c>
      <c r="BG46" s="134" t="inlineStr"/>
      <c r="BH46" s="134" t="inlineStr"/>
      <c r="BI46" s="135" t="n"/>
      <c r="BJ46" s="136" t="n"/>
      <c r="BK46" s="136" t="n"/>
      <c r="BL46" s="136" t="n"/>
      <c r="BM46" s="136" t="n"/>
      <c r="BN46" s="137" t="n"/>
      <c r="BO46" s="120" t="n"/>
      <c r="BP46" s="120" t="n"/>
      <c r="BQ46" s="120" t="n"/>
      <c r="BR46" s="120" t="n"/>
      <c r="BS46" s="120" t="n"/>
      <c r="BT46" s="120" t="n"/>
      <c r="BU46" s="120" t="n"/>
      <c r="BV46" s="120" t="n">
        <v>2</v>
      </c>
    </row>
    <row r="47" ht="340" customHeight="1">
      <c r="A47" s="109" t="inlineStr">
        <is>
          <t>IRIS1919</t>
        </is>
      </c>
      <c r="B47" s="110" t="inlineStr">
        <is>
          <t>Jyoti Patil</t>
        </is>
      </c>
      <c r="C47" s="111" t="inlineStr">
        <is>
          <t>Support</t>
        </is>
      </c>
      <c r="D47" s="111" t="inlineStr">
        <is>
          <t>Yunus Patel</t>
        </is>
      </c>
      <c r="E47" s="112" t="n">
        <v>8.300000000000001</v>
      </c>
      <c r="F47" s="112" t="n">
        <v>5.3</v>
      </c>
      <c r="G47" s="111" t="inlineStr">
        <is>
          <t>B.E</t>
        </is>
      </c>
      <c r="H47" s="113" t="inlineStr">
        <is>
          <t>Tech Support Executive</t>
        </is>
      </c>
      <c r="I47" s="114" t="inlineStr">
        <is>
          <t>Senior Support Executive</t>
        </is>
      </c>
      <c r="J47" s="115" t="inlineStr">
        <is>
          <t>Customer Success &amp; Support</t>
        </is>
      </c>
      <c r="K47" s="115" t="inlineStr">
        <is>
          <t>Application &amp; Product Support</t>
        </is>
      </c>
      <c r="L47" s="114" t="inlineStr">
        <is>
          <t>L3 – Professional / Associate</t>
        </is>
      </c>
      <c r="M47" s="116" t="inlineStr">
        <is>
          <t>A3</t>
        </is>
      </c>
      <c r="N47" s="138" t="inlineStr">
        <is>
          <t>Senior Associate</t>
        </is>
      </c>
      <c r="O47" s="26" t="inlineStr">
        <is>
          <t>A</t>
        </is>
      </c>
      <c r="P47" s="115" t="inlineStr">
        <is>
          <t>IC</t>
        </is>
      </c>
      <c r="Q47" s="117" t="inlineStr">
        <is>
          <t>▲ Up</t>
        </is>
      </c>
      <c r="R47" s="118"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47"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Core Contributor.</t>
          </r>
        </is>
      </c>
      <c r="T47" s="120" t="n"/>
      <c r="U47" s="121" t="inlineStr">
        <is>
          <r>
            <rPr>
              <rFont val="Calibri"/>
              <sz val="10"/>
            </rPr>
            <t xml:space="preserve">Senior Support Executive in Support · iFile,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47" s="122"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47" s="122"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47" s="122"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7" s="123" t="inlineStr">
        <is>
          <t>iFile · Support · Band A · Early career</t>
        </is>
      </c>
      <c r="Z47" s="124" t="n">
        <v>2.5</v>
      </c>
      <c r="AA47" s="125">
        <f>IFERROR(INDEX(WM_C,MATCH($Y47,WM_KEY,0)),"")</f>
        <v>0.54</v>
      </c>
      <c r="AB47" s="126">
        <f>IF(Z47="","",Z47*AA47)</f>
        <v>1.35</v>
      </c>
      <c r="AC47" s="124" t="n">
        <v>2</v>
      </c>
      <c r="AD47" s="125">
        <f>IFERROR(INDEX(WM_AU,MATCH($Y47,WM_KEY,0)),"")</f>
        <v>0.16</v>
      </c>
      <c r="AE47" s="126">
        <f>IF(AC47="","",AC47*AD47)</f>
        <v>0.32</v>
      </c>
      <c r="AF47" s="124" t="n">
        <v>2</v>
      </c>
      <c r="AG47" s="125">
        <f>IFERROR(INDEX(WM_AC,MATCH($Y47,WM_KEY,0)),"")</f>
        <v>0.09</v>
      </c>
      <c r="AH47" s="126">
        <f>IF(AF47="","",AF47*AG47)</f>
        <v>0.18</v>
      </c>
      <c r="AI47" s="124" t="n">
        <v>1</v>
      </c>
      <c r="AJ47" s="125">
        <f>IFERROR(INDEX(WM_L,MATCH($Y47,WM_KEY,0)),"")</f>
        <v>0</v>
      </c>
      <c r="AK47" s="126">
        <f>IF(AI47="","",AI47*AJ47)</f>
        <v>0</v>
      </c>
      <c r="AL47" s="124" t="n">
        <v>5.5</v>
      </c>
      <c r="AM47" s="125">
        <f>IFERROR(INDEX(WM_E,MATCH($Y47,WM_KEY,0)),"")</f>
        <v>0.1</v>
      </c>
      <c r="AN47" s="126">
        <f>IF(AL47="","",AL47*AM47)</f>
        <v>0.55</v>
      </c>
      <c r="AO47" s="127" t="n">
        <v>2</v>
      </c>
      <c r="AP47" s="125">
        <f>IFERROR(INDEX(WM_BI,MATCH($Y47,WM_KEY,0)),"")</f>
        <v>0.11</v>
      </c>
      <c r="AQ47" s="126">
        <f>IF(AO47="","",AO47*AP47)</f>
        <v>0.22</v>
      </c>
      <c r="AR47" s="126">
        <f>IF(COUNT(AB47,AE47,AH47,AK47,AN47,AQ47)&lt;6,"",SUM(AB47,AE47,AH47,AK47,AN47,AQ47))</f>
        <v>2.62</v>
      </c>
      <c r="AS47" s="128" t="str">
        <f>IF(AR47="","",INDEX({"A1","A2","A3","B1","B2","B3","C1","C2","D1","D2","E1","E2"},MAX(1,MIN(12,ROUND(AR47,0)))))</f>
        <v>A3</v>
      </c>
      <c r="AT47" s="129"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47" s="130" t="inlineStr">
        <is>
          <r>
            <rPr>
              <rFont val="Calibri"/>
              <b val="1"/>
              <sz val="10"/>
            </rPr>
            <t>At build:</t>
          </r>
          <r>
            <rPr>
              <rFont val="Calibri"/>
              <sz val="10"/>
            </rPr>
            <t xml:space="preserve"> Complexity 1.35 + Autonomy 0.32 + Accountability 0.18 + Leadership 0.00 + Experience 0.55 + Business impact 0.22
= 2.62 points → nearest level 3 = A3
</t>
          </r>
          <r>
            <rPr>
              <rFont val="Calibri"/>
              <b val="1"/>
              <sz val="10"/>
            </rPr>
            <t>Final level:</t>
          </r>
          <r>
            <rPr>
              <rFont val="Calibri"/>
              <sz val="10"/>
            </rPr>
            <t xml:space="preserve"> A3 · same as the score</t>
          </r>
        </is>
      </c>
      <c r="AV47" s="130" t="inlineStr">
        <is>
          <r>
            <rPr>
              <rFont val="Calibri"/>
              <b val="1"/>
              <sz val="10"/>
            </rPr>
            <t>No rule applied:</t>
          </r>
          <r>
            <rPr>
              <rFont val="Calibri"/>
              <sz val="10"/>
            </rPr>
            <t xml:space="preserve"> the score decides.</t>
          </r>
        </is>
      </c>
      <c r="AW47"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Designs web forms and validations for demos, gathers requirements, tests portal, writes documentation → moved up 0.5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Standard work of the discipline · A3 = Varied and non-standard work; handles exceptions</t>
          </r>
        </is>
      </c>
      <c r="AX47"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form design and layouts only → matches the start
</t>
          </r>
          <r>
            <rPr>
              <rFont val="Calibri"/>
              <b val="1"/>
              <sz val="10"/>
            </rPr>
            <t>Market:</t>
          </r>
          <r>
            <rPr>
              <rFont val="Calibri"/>
              <sz val="10"/>
            </rPr>
            <t xml:space="preserve"> A2 = Chooses own approach within standards</t>
          </r>
        </is>
      </c>
      <c r="AY47"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Catching validation or design defects in own forms before deployment to higher environments → matches the start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Own deliverables · accuracy, TAT</t>
          </r>
        </is>
      </c>
      <c r="AZ47"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Mentions team coordination;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47" s="132" t="inlineStr">
        <is>
          <r>
            <rPr>
              <rFont val="Calibri"/>
              <sz val="10"/>
            </rPr>
            <t xml:space="preserve">Rated 5.5 of 12 · between B2 and B3
</t>
          </r>
          <r>
            <rPr>
              <rFont val="Calibri"/>
              <b val="1"/>
              <sz val="10"/>
            </rPr>
            <t>Experience:</t>
          </r>
          <r>
            <rPr>
              <rFont val="Calibri"/>
              <sz val="10"/>
            </rPr>
            <t xml:space="preserve"> 8.3 yrs total · 3.0 before IRIS + 5.3 at IRIS = 5.3 on the experience scale
</t>
          </r>
          <r>
            <rPr>
              <rFont val="Calibri"/>
              <b val="1"/>
              <sz val="10"/>
            </rPr>
            <t>Qualification:</t>
          </r>
          <r>
            <rPr>
              <rFont val="Calibri"/>
              <sz val="10"/>
            </rPr>
            <t xml:space="preserve"> B.E · graduate → no change
</t>
          </r>
          <r>
            <rPr>
              <rFont val="Calibri"/>
              <b val="1"/>
              <sz val="10"/>
            </rPr>
            <t>Market:</t>
          </r>
          <r>
            <rPr>
              <rFont val="Calibri"/>
              <sz val="10"/>
            </rPr>
            <t xml:space="preserve"> A3 roles typically have 2–5 yrs · IRIS guide 2–4</t>
          </r>
        </is>
      </c>
      <c r="BB47"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47" s="133" t="inlineStr"/>
      <c r="BD47" s="134" t="inlineStr">
        <is>
          <t>✓ HRIS: 8.3 yrs, B.E, 0 direct reports
✓ Survey: 20 of 20 questions answered
✓ KRAs: manager-set, quarterly
✓ Manager mapping: rating, potential, 9-box
✗ Job description: not on file</t>
        </is>
      </c>
      <c r="BE47" s="134"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47" s="134" t="inlineStr">
        <is>
          <t>High</t>
        </is>
      </c>
      <c r="BG47" s="134" t="inlineStr">
        <is>
          <t>• 8.3 yrs of experience in a role that reads as Band A work — a career-path question for the manager: can the role be widened · Specialist, B1 or is it correctly sized?</t>
        </is>
      </c>
      <c r="BH47" s="134" t="inlineStr"/>
      <c r="BI47" s="135" t="n"/>
      <c r="BJ47" s="136" t="n"/>
      <c r="BK47" s="136" t="n"/>
      <c r="BL47" s="136" t="n"/>
      <c r="BM47" s="136" t="n"/>
      <c r="BN47" s="137" t="n"/>
      <c r="BO47" s="120" t="n"/>
      <c r="BP47" s="120" t="n"/>
      <c r="BQ47" s="120" t="n"/>
      <c r="BR47" s="120" t="n"/>
      <c r="BS47" s="120" t="n"/>
      <c r="BT47" s="120" t="n"/>
      <c r="BU47" s="120" t="n"/>
      <c r="BV47" s="120" t="n">
        <v>2</v>
      </c>
    </row>
    <row r="48" ht="340" customHeight="1">
      <c r="A48" s="109" t="inlineStr">
        <is>
          <t>IRIS1931</t>
        </is>
      </c>
      <c r="B48" s="110" t="inlineStr">
        <is>
          <t>Manohar Golbane</t>
        </is>
      </c>
      <c r="C48" s="111" t="inlineStr">
        <is>
          <t>Support</t>
        </is>
      </c>
      <c r="D48" s="111" t="inlineStr">
        <is>
          <t>Kimaya Mundlye</t>
        </is>
      </c>
      <c r="E48" s="112" t="n">
        <v>13.6</v>
      </c>
      <c r="F48" s="112" t="n">
        <v>5.2</v>
      </c>
      <c r="G48" s="111" t="inlineStr">
        <is>
          <t>B.Com</t>
        </is>
      </c>
      <c r="H48" s="113" t="inlineStr">
        <is>
          <t>Analyst</t>
        </is>
      </c>
      <c r="I48" s="114" t="inlineStr">
        <is>
          <t>Senior Support Executive</t>
        </is>
      </c>
      <c r="J48" s="115" t="inlineStr">
        <is>
          <t>Customer Success &amp; Support</t>
        </is>
      </c>
      <c r="K48" s="115" t="inlineStr">
        <is>
          <t>Application &amp; Product Support</t>
        </is>
      </c>
      <c r="L48" s="114" t="inlineStr">
        <is>
          <t>L3 – Professional / Associate</t>
        </is>
      </c>
      <c r="M48" s="116" t="inlineStr">
        <is>
          <t>A3</t>
        </is>
      </c>
      <c r="N48" s="138" t="inlineStr">
        <is>
          <t>Senior Associate</t>
        </is>
      </c>
      <c r="O48" s="26" t="inlineStr">
        <is>
          <t>A</t>
        </is>
      </c>
      <c r="P48" s="115" t="inlineStr">
        <is>
          <t>IC</t>
        </is>
      </c>
      <c r="Q48" s="117" t="inlineStr">
        <is>
          <t>▲ Up</t>
        </is>
      </c>
      <c r="R48" s="118"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4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4 · Potential: High · 9-Box Grid placement: High Impact / Growth Talent.</t>
          </r>
        </is>
      </c>
      <c r="T48" s="120" t="n"/>
      <c r="U48" s="121" t="inlineStr">
        <is>
          <r>
            <rPr>
              <rFont val="Calibri"/>
              <sz val="10"/>
            </rPr>
            <t xml:space="preserve">Senior Support Executive in Support · iFile,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48" s="122"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48" s="122"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48" s="122"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8" s="123" t="inlineStr">
        <is>
          <t>iFile · Support · Band A · Early career</t>
        </is>
      </c>
      <c r="Z48" s="124" t="n">
        <v>2.5</v>
      </c>
      <c r="AA48" s="125">
        <f>IFERROR(INDEX(WM_C,MATCH($Y48,WM_KEY,0)),"")</f>
        <v>0.54</v>
      </c>
      <c r="AB48" s="126">
        <f>IF(Z48="","",Z48*AA48)</f>
        <v>1.35</v>
      </c>
      <c r="AC48" s="124" t="n">
        <v>2</v>
      </c>
      <c r="AD48" s="125">
        <f>IFERROR(INDEX(WM_AU,MATCH($Y48,WM_KEY,0)),"")</f>
        <v>0.16</v>
      </c>
      <c r="AE48" s="126">
        <f>IF(AC48="","",AC48*AD48)</f>
        <v>0.32</v>
      </c>
      <c r="AF48" s="124" t="n">
        <v>2.5</v>
      </c>
      <c r="AG48" s="125">
        <f>IFERROR(INDEX(WM_AC,MATCH($Y48,WM_KEY,0)),"")</f>
        <v>0.09</v>
      </c>
      <c r="AH48" s="126">
        <f>IF(AF48="","",AF48*AG48)</f>
        <v>0.225</v>
      </c>
      <c r="AI48" s="124" t="n">
        <v>1</v>
      </c>
      <c r="AJ48" s="125">
        <f>IFERROR(INDEX(WM_L,MATCH($Y48,WM_KEY,0)),"")</f>
        <v>0</v>
      </c>
      <c r="AK48" s="126">
        <f>IF(AI48="","",AI48*AJ48)</f>
        <v>0</v>
      </c>
      <c r="AL48" s="124" t="n">
        <v>7.5</v>
      </c>
      <c r="AM48" s="125">
        <f>IFERROR(INDEX(WM_E,MATCH($Y48,WM_KEY,0)),"")</f>
        <v>0.1</v>
      </c>
      <c r="AN48" s="126">
        <f>IF(AL48="","",AL48*AM48)</f>
        <v>0.75</v>
      </c>
      <c r="AO48" s="127" t="n">
        <v>2.5</v>
      </c>
      <c r="AP48" s="125">
        <f>IFERROR(INDEX(WM_BI,MATCH($Y48,WM_KEY,0)),"")</f>
        <v>0.11</v>
      </c>
      <c r="AQ48" s="126">
        <f>IF(AO48="","",AO48*AP48)</f>
        <v>0.275</v>
      </c>
      <c r="AR48" s="126">
        <f>IF(COUNT(AB48,AE48,AH48,AK48,AN48,AQ48)&lt;6,"",SUM(AB48,AE48,AH48,AK48,AN48,AQ48))</f>
        <v>2.92</v>
      </c>
      <c r="AS48" s="128" t="str">
        <f>IF(AR48="","",INDEX({"A1","A2","A3","B1","B2","B3","C1","C2","D1","D2","E1","E2"},MAX(1,MIN(12,ROUND(AR48,0)))))</f>
        <v>A3</v>
      </c>
      <c r="AT48" s="129"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48" s="130" t="inlineStr">
        <is>
          <r>
            <rPr>
              <rFont val="Calibri"/>
              <b val="1"/>
              <sz val="10"/>
            </rPr>
            <t>At build:</t>
          </r>
          <r>
            <rPr>
              <rFont val="Calibri"/>
              <sz val="10"/>
            </rPr>
            <t xml:space="preserve"> Complexity 1.35 + Autonomy 0.32 + Accountability 0.22 + Leadership 0.00 + Experience 0.75 + Business impact 0.28
= 2.92 points → nearest level 3 = A3
</t>
          </r>
          <r>
            <rPr>
              <rFont val="Calibri"/>
              <b val="1"/>
              <sz val="10"/>
            </rPr>
            <t>Final level:</t>
          </r>
          <r>
            <rPr>
              <rFont val="Calibri"/>
              <sz val="10"/>
            </rPr>
            <t xml:space="preserve"> A3 · same as the score</t>
          </r>
        </is>
      </c>
      <c r="AV48" s="130" t="inlineStr">
        <is>
          <r>
            <rPr>
              <rFont val="Calibri"/>
              <b val="1"/>
              <sz val="10"/>
            </rPr>
            <t>No rule applied:</t>
          </r>
          <r>
            <rPr>
              <rFont val="Calibri"/>
              <sz val="10"/>
            </rPr>
            <t xml:space="preserve"> the score decides.</t>
          </r>
        </is>
      </c>
      <c r="AW48"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 survey / KRA answers · summarised by the rater; not quoted → moved up 0.5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Standard work of the discipline · A3 = Varied and non-standard work; handles exceptions</t>
          </r>
        </is>
      </c>
      <c r="AX4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only on returns testing; coordinates with TCS and ReBIT teams → matches the start
</t>
          </r>
          <r>
            <rPr>
              <rFont val="Calibri"/>
              <b val="1"/>
              <sz val="10"/>
            </rPr>
            <t>Market:</t>
          </r>
          <r>
            <rPr>
              <rFont val="Calibri"/>
              <sz val="10"/>
            </rPr>
            <t xml:space="preserve"> A2 = Chooses own approach within standards</t>
          </r>
        </is>
      </c>
      <c r="AY48"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Tests returns before release; answerable for client-side issues after testing → moved up 0.5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Own deliverables · accuracy, TAT · A3 = A module / process, or work with client or regulatory consequences</t>
          </r>
        </is>
      </c>
      <c r="AZ48"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48" s="132" t="inlineStr">
        <is>
          <r>
            <rPr>
              <rFont val="Calibri"/>
              <sz val="10"/>
            </rPr>
            <t xml:space="preserve">Rated 7.5 of 12 · between C1 and C2
</t>
          </r>
          <r>
            <rPr>
              <rFont val="Calibri"/>
              <b val="1"/>
              <sz val="10"/>
            </rPr>
            <t>Experience:</t>
          </r>
          <r>
            <rPr>
              <rFont val="Calibri"/>
              <sz val="10"/>
            </rPr>
            <t xml:space="preserve"> 13.6 yrs total · 8.4 before IRIS + 5.2 at IRIS = 7.6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48"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48" s="133" t="inlineStr"/>
      <c r="BD48" s="134" t="inlineStr">
        <is>
          <t>✓ HRIS: 13.6 yrs, B.Com, 0 direct reports
✓ Survey: 20 of 20 questions answered
✓ KRAs: manager-set, quarterly
✓ Manager mapping: rating, potential, 9-box
✗ Job description: not on file</t>
        </is>
      </c>
      <c r="BE48" s="134"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48" s="134" t="inlineStr">
        <is>
          <t>High</t>
        </is>
      </c>
      <c r="BG48" s="134" t="inlineStr">
        <is>
          <t>• 13.6 yrs of experience in a role that reads as Band A work — a career-path question for the manager: can the role be widened · Specialist, B1 or is it correctly sized?</t>
        </is>
      </c>
      <c r="BH48" s="134" t="inlineStr"/>
      <c r="BI48" s="135" t="n"/>
      <c r="BJ48" s="136" t="n"/>
      <c r="BK48" s="136" t="n"/>
      <c r="BL48" s="136" t="n"/>
      <c r="BM48" s="136" t="n"/>
      <c r="BN48" s="137" t="n"/>
      <c r="BO48" s="120" t="n"/>
      <c r="BP48" s="120" t="n"/>
      <c r="BQ48" s="120" t="n"/>
      <c r="BR48" s="120" t="n"/>
      <c r="BS48" s="120" t="n"/>
      <c r="BT48" s="120" t="n"/>
      <c r="BU48" s="120" t="n"/>
      <c r="BV48" s="120" t="n">
        <v>2.5</v>
      </c>
    </row>
    <row r="49" ht="340" customHeight="1">
      <c r="A49" s="109" t="inlineStr">
        <is>
          <t>IRIS2203</t>
        </is>
      </c>
      <c r="B49" s="110" t="inlineStr">
        <is>
          <t>Prajakta Mandhare</t>
        </is>
      </c>
      <c r="C49" s="111" t="inlineStr">
        <is>
          <t>Support</t>
        </is>
      </c>
      <c r="D49" s="111" t="inlineStr">
        <is>
          <t>Kimaya Mundlye</t>
        </is>
      </c>
      <c r="E49" s="112" t="n">
        <v>7.1</v>
      </c>
      <c r="F49" s="112" t="n">
        <v>2.9</v>
      </c>
      <c r="G49" s="111" t="inlineStr">
        <is>
          <t>B.Com</t>
        </is>
      </c>
      <c r="H49" s="113" t="inlineStr">
        <is>
          <t>Client Solutions Executive</t>
        </is>
      </c>
      <c r="I49" s="114" t="inlineStr">
        <is>
          <t>Senior Support Executive</t>
        </is>
      </c>
      <c r="J49" s="115" t="inlineStr">
        <is>
          <t>Customer Success &amp; Support</t>
        </is>
      </c>
      <c r="K49" s="115" t="inlineStr">
        <is>
          <t>Application &amp; Product Support</t>
        </is>
      </c>
      <c r="L49" s="114" t="inlineStr">
        <is>
          <t>L3 – Professional / Associate</t>
        </is>
      </c>
      <c r="M49" s="116" t="inlineStr">
        <is>
          <t>A3</t>
        </is>
      </c>
      <c r="N49" s="138" t="inlineStr">
        <is>
          <t>Senior Associate</t>
        </is>
      </c>
      <c r="O49" s="26" t="inlineStr">
        <is>
          <t>A</t>
        </is>
      </c>
      <c r="P49" s="115" t="inlineStr">
        <is>
          <t>IC</t>
        </is>
      </c>
      <c r="Q49" s="117" t="inlineStr">
        <is>
          <t>▲ Up</t>
        </is>
      </c>
      <c r="R49" s="118"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4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High · 9-Box Grid placement: Emerging Talent.</t>
          </r>
        </is>
      </c>
      <c r="T49" s="120" t="n"/>
      <c r="U49" s="121" t="inlineStr">
        <is>
          <r>
            <rPr>
              <rFont val="Calibri"/>
              <sz val="10"/>
            </rPr>
            <t xml:space="preserve">Senior Support Executive in Support · iFile,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49" s="122"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49" s="122"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49" s="122"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9" s="123" t="inlineStr">
        <is>
          <t>iFile · Support · Band A · Early career</t>
        </is>
      </c>
      <c r="Z49" s="124" t="n">
        <v>2</v>
      </c>
      <c r="AA49" s="125">
        <f>IFERROR(INDEX(WM_C,MATCH($Y49,WM_KEY,0)),"")</f>
        <v>0.54</v>
      </c>
      <c r="AB49" s="126">
        <f>IF(Z49="","",Z49*AA49)</f>
        <v>1.08</v>
      </c>
      <c r="AC49" s="124" t="n">
        <v>2</v>
      </c>
      <c r="AD49" s="125">
        <f>IFERROR(INDEX(WM_AU,MATCH($Y49,WM_KEY,0)),"")</f>
        <v>0.16</v>
      </c>
      <c r="AE49" s="126">
        <f>IF(AC49="","",AC49*AD49)</f>
        <v>0.32</v>
      </c>
      <c r="AF49" s="124" t="n">
        <v>2</v>
      </c>
      <c r="AG49" s="125">
        <f>IFERROR(INDEX(WM_AC,MATCH($Y49,WM_KEY,0)),"")</f>
        <v>0.09</v>
      </c>
      <c r="AH49" s="126">
        <f>IF(AF49="","",AF49*AG49)</f>
        <v>0.18</v>
      </c>
      <c r="AI49" s="124" t="n">
        <v>1</v>
      </c>
      <c r="AJ49" s="125">
        <f>IFERROR(INDEX(WM_L,MATCH($Y49,WM_KEY,0)),"")</f>
        <v>0</v>
      </c>
      <c r="AK49" s="126">
        <f>IF(AI49="","",AI49*AJ49)</f>
        <v>0</v>
      </c>
      <c r="AL49" s="124" t="n">
        <v>5</v>
      </c>
      <c r="AM49" s="125">
        <f>IFERROR(INDEX(WM_E,MATCH($Y49,WM_KEY,0)),"")</f>
        <v>0.1</v>
      </c>
      <c r="AN49" s="126">
        <f>IF(AL49="","",AL49*AM49)</f>
        <v>0.5</v>
      </c>
      <c r="AO49" s="127" t="n">
        <v>2</v>
      </c>
      <c r="AP49" s="125">
        <f>IFERROR(INDEX(WM_BI,MATCH($Y49,WM_KEY,0)),"")</f>
        <v>0.11</v>
      </c>
      <c r="AQ49" s="126">
        <f>IF(AO49="","",AO49*AP49)</f>
        <v>0.22</v>
      </c>
      <c r="AR49" s="126">
        <f>IF(COUNT(AB49,AE49,AH49,AK49,AN49,AQ49)&lt;6,"",SUM(AB49,AE49,AH49,AK49,AN49,AQ49))</f>
        <v>2.3</v>
      </c>
      <c r="AS49" s="128" t="str">
        <f>IF(AR49="","",INDEX({"A1","A2","A3","B1","B2","B3","C1","C2","D1","D2","E1","E2"},MAX(1,MIN(12,ROUND(AR49,0)))))</f>
        <v>A2</v>
      </c>
      <c r="AT49" s="129"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49" s="130" t="inlineStr">
        <is>
          <r>
            <rPr>
              <rFont val="Calibri"/>
              <b val="1"/>
              <sz val="10"/>
            </rPr>
            <t>At build:</t>
          </r>
          <r>
            <rPr>
              <rFont val="Calibri"/>
              <sz val="10"/>
            </rPr>
            <t xml:space="preserve"> Complexity 1.08 + Autonomy 0.32 + Accountability 0.18 + Leadership 0.00 + Experience 0.50 + Business impact 0.22
= 2.30 points → nearest level 2 = A2
</t>
          </r>
          <r>
            <rPr>
              <rFont val="Calibri"/>
              <b val="1"/>
              <sz val="10"/>
            </rPr>
            <t>Final level:</t>
          </r>
          <r>
            <rPr>
              <rFont val="Calibri"/>
              <sz val="10"/>
            </rPr>
            <t xml:space="preserve"> A3 · a rule applied: see the next column</t>
          </r>
        </is>
      </c>
      <c r="AV49" s="130" t="inlineStr">
        <is>
          <r>
            <rPr>
              <rFont val="Calibri"/>
              <sz val="10"/>
            </rPr>
            <t xml:space="preserve">• </t>
          </r>
          <r>
            <rPr>
              <rFont val="Calibri"/>
              <b val="1"/>
              <sz val="10"/>
            </rPr>
            <t>Raised to A3:</t>
          </r>
          <r>
            <rPr>
              <rFont val="Calibri"/>
              <sz val="10"/>
            </rPr>
            <t xml:space="preserve"> 7.1 years' experience is 2 years or more.
</t>
          </r>
          <r>
            <rPr>
              <rFont val="Calibri"/>
              <b val="1"/>
              <sz val="10"/>
            </rPr>
            <t>Final level:</t>
          </r>
          <r>
            <rPr>
              <rFont val="Calibri"/>
              <sz val="10"/>
            </rPr>
            <t xml:space="preserve"> A3.</t>
          </r>
        </is>
      </c>
      <c r="AW49"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Creates and executes test cases; handles queries, escalating unresolved technical issues → matches the start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Standard work of the discipline</t>
          </r>
        </is>
      </c>
      <c r="AX4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Resolves validation errors; escalates to technical team when basic checks fail → matches the start
</t>
          </r>
          <r>
            <rPr>
              <rFont val="Calibri"/>
              <b val="1"/>
              <sz val="10"/>
            </rPr>
            <t>Market:</t>
          </r>
          <r>
            <rPr>
              <rFont val="Calibri"/>
              <sz val="10"/>
            </rPr>
            <t xml:space="preserve"> A2 = Chooses own approach within standards</t>
          </r>
        </is>
      </c>
      <c r="AY4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Correctness of own resolutions and test results; wrong resolution leads to escalation → matches the start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Own deliverables · accuracy, TAT</t>
          </r>
        </is>
      </c>
      <c r="AZ49"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49" s="132" t="inlineStr">
        <is>
          <r>
            <rPr>
              <rFont val="Calibri"/>
              <sz val="10"/>
            </rPr>
            <t xml:space="preserve">Rated 5 of 12
</t>
          </r>
          <r>
            <rPr>
              <rFont val="Calibri"/>
              <b val="1"/>
              <sz val="10"/>
            </rPr>
            <t>Experience:</t>
          </r>
          <r>
            <rPr>
              <rFont val="Calibri"/>
              <sz val="10"/>
            </rPr>
            <t xml:space="preserve"> 7.1 yrs total · 4.2 before IRIS + 2.9 at IRIS = 4.8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49"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49" s="133" t="inlineStr"/>
      <c r="BD49" s="134" t="inlineStr">
        <is>
          <t>✓ HRIS: 7.1 yrs, B.Com, 0 direct reports
✓ Survey: 20 of 20 questions answered
✓ KRAs: manager-set, quarterly
✓ Manager mapping: rating, potential, 9-box
✗ Job description: not on file</t>
        </is>
      </c>
      <c r="BE49" s="134"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49" s="134" t="inlineStr">
        <is>
          <t>Medium</t>
        </is>
      </c>
      <c r="BG49" s="134" t="inlineStr">
        <is>
          <t>• 7.1 yrs of experience in a role that reads as Band A work — a career-path question for the manager: can the role be widened · Specialist, B1 or is it correctly sized?</t>
        </is>
      </c>
      <c r="BH49" s="134" t="inlineStr"/>
      <c r="BI49" s="135" t="n"/>
      <c r="BJ49" s="136" t="n"/>
      <c r="BK49" s="136" t="n"/>
      <c r="BL49" s="136" t="n"/>
      <c r="BM49" s="136" t="n"/>
      <c r="BN49" s="137" t="n"/>
      <c r="BO49" s="120" t="n"/>
      <c r="BP49" s="120" t="n"/>
      <c r="BQ49" s="120" t="n"/>
      <c r="BR49" s="120" t="n"/>
      <c r="BS49" s="120" t="n"/>
      <c r="BT49" s="120" t="n"/>
      <c r="BU49" s="120" t="n"/>
      <c r="BV49" s="120" t="n">
        <v>2</v>
      </c>
    </row>
    <row r="50" ht="340" customHeight="1">
      <c r="A50" s="109" t="inlineStr">
        <is>
          <t>IRIS1873</t>
        </is>
      </c>
      <c r="B50" s="110" t="inlineStr">
        <is>
          <t>Sayed Ibrahim</t>
        </is>
      </c>
      <c r="C50" s="111" t="inlineStr">
        <is>
          <t>Support</t>
        </is>
      </c>
      <c r="D50" s="111" t="inlineStr">
        <is>
          <t>Nivedita Wagh</t>
        </is>
      </c>
      <c r="E50" s="112" t="n">
        <v>10.9</v>
      </c>
      <c r="F50" s="112" t="n">
        <v>6</v>
      </c>
      <c r="G50" s="111" t="inlineStr">
        <is>
          <t>MBA</t>
        </is>
      </c>
      <c r="H50" s="113" t="inlineStr">
        <is>
          <t>Analyst</t>
        </is>
      </c>
      <c r="I50" s="114" t="inlineStr">
        <is>
          <t>Senior Support Executive</t>
        </is>
      </c>
      <c r="J50" s="115" t="inlineStr">
        <is>
          <t>Customer Success &amp; Support</t>
        </is>
      </c>
      <c r="K50" s="115" t="inlineStr">
        <is>
          <t>Application &amp; Product Support</t>
        </is>
      </c>
      <c r="L50" s="114" t="inlineStr">
        <is>
          <t>L3 – Professional / Associate</t>
        </is>
      </c>
      <c r="M50" s="116" t="inlineStr">
        <is>
          <t>A3</t>
        </is>
      </c>
      <c r="N50" s="138" t="inlineStr">
        <is>
          <t>Senior Associate</t>
        </is>
      </c>
      <c r="O50" s="26" t="inlineStr">
        <is>
          <t>A</t>
        </is>
      </c>
      <c r="P50" s="115" t="inlineStr">
        <is>
          <t>IC</t>
        </is>
      </c>
      <c r="Q50" s="117" t="inlineStr">
        <is>
          <t>▲ Up</t>
        </is>
      </c>
      <c r="R50" s="118"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5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Core Contributor.</t>
          </r>
        </is>
      </c>
      <c r="T50" s="120" t="n"/>
      <c r="U50" s="121" t="inlineStr">
        <is>
          <r>
            <rPr>
              <rFont val="Calibri"/>
              <sz val="10"/>
            </rPr>
            <t xml:space="preserve">Senior Support Executive in Support · iFile,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50" s="122"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50" s="122"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50" s="122"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50" s="123" t="inlineStr">
        <is>
          <t>iFile · Support · Band A · Early career</t>
        </is>
      </c>
      <c r="Z50" s="124" t="n">
        <v>2</v>
      </c>
      <c r="AA50" s="125">
        <f>IFERROR(INDEX(WM_C,MATCH($Y50,WM_KEY,0)),"")</f>
        <v>0.54</v>
      </c>
      <c r="AB50" s="126">
        <f>IF(Z50="","",Z50*AA50)</f>
        <v>1.08</v>
      </c>
      <c r="AC50" s="124" t="n">
        <v>2</v>
      </c>
      <c r="AD50" s="125">
        <f>IFERROR(INDEX(WM_AU,MATCH($Y50,WM_KEY,0)),"")</f>
        <v>0.16</v>
      </c>
      <c r="AE50" s="126">
        <f>IF(AC50="","",AC50*AD50)</f>
        <v>0.32</v>
      </c>
      <c r="AF50" s="124" t="n">
        <v>2</v>
      </c>
      <c r="AG50" s="125">
        <f>IFERROR(INDEX(WM_AC,MATCH($Y50,WM_KEY,0)),"")</f>
        <v>0.09</v>
      </c>
      <c r="AH50" s="126">
        <f>IF(AF50="","",AF50*AG50)</f>
        <v>0.18</v>
      </c>
      <c r="AI50" s="124" t="n">
        <v>1</v>
      </c>
      <c r="AJ50" s="125">
        <f>IFERROR(INDEX(WM_L,MATCH($Y50,WM_KEY,0)),"")</f>
        <v>0</v>
      </c>
      <c r="AK50" s="126">
        <f>IF(AI50="","",AI50*AJ50)</f>
        <v>0</v>
      </c>
      <c r="AL50" s="124" t="n">
        <v>7</v>
      </c>
      <c r="AM50" s="125">
        <f>IFERROR(INDEX(WM_E,MATCH($Y50,WM_KEY,0)),"")</f>
        <v>0.1</v>
      </c>
      <c r="AN50" s="126">
        <f>IF(AL50="","",AL50*AM50)</f>
        <v>0.7</v>
      </c>
      <c r="AO50" s="127" t="n">
        <v>2</v>
      </c>
      <c r="AP50" s="125">
        <f>IFERROR(INDEX(WM_BI,MATCH($Y50,WM_KEY,0)),"")</f>
        <v>0.11</v>
      </c>
      <c r="AQ50" s="126">
        <f>IF(AO50="","",AO50*AP50)</f>
        <v>0.22</v>
      </c>
      <c r="AR50" s="126">
        <f>IF(COUNT(AB50,AE50,AH50,AK50,AN50,AQ50)&lt;6,"",SUM(AB50,AE50,AH50,AK50,AN50,AQ50))</f>
        <v>2.5</v>
      </c>
      <c r="AS50" s="128" t="str">
        <f>IF(AR50="","",INDEX({"A1","A2","A3","B1","B2","B3","C1","C2","D1","D2","E1","E2"},MAX(1,MIN(12,ROUND(AR50,0)))))</f>
        <v>A3</v>
      </c>
      <c r="AT50" s="129"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50" s="130" t="inlineStr">
        <is>
          <r>
            <rPr>
              <rFont val="Calibri"/>
              <b val="1"/>
              <sz val="10"/>
            </rPr>
            <t>At build:</t>
          </r>
          <r>
            <rPr>
              <rFont val="Calibri"/>
              <sz val="10"/>
            </rPr>
            <t xml:space="preserve"> Complexity 1.08 + Autonomy 0.32 + Accountability 0.18 + Leadership 0.00 + Experience 0.70 + Business impact 0.22
= 2.50 points → nearest level 3 = A3
</t>
          </r>
          <r>
            <rPr>
              <rFont val="Calibri"/>
              <b val="1"/>
              <sz val="10"/>
            </rPr>
            <t>Final level:</t>
          </r>
          <r>
            <rPr>
              <rFont val="Calibri"/>
              <sz val="10"/>
            </rPr>
            <t xml:space="preserve"> A3 · same as the score</t>
          </r>
        </is>
      </c>
      <c r="AV50" s="130" t="inlineStr">
        <is>
          <r>
            <rPr>
              <rFont val="Calibri"/>
              <b val="1"/>
              <sz val="10"/>
            </rPr>
            <t>No rule applied:</t>
          </r>
          <r>
            <rPr>
              <rFont val="Calibri"/>
              <sz val="10"/>
            </rPr>
            <t xml:space="preserve"> the score decides.</t>
          </r>
        </is>
      </c>
      <c r="AW50"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Client demos, email query support, ticket monitoring and a weekly pivot-table ticket report → matches the start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Standard work of the discipline</t>
          </r>
        </is>
      </c>
      <c r="AX50"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Assigns tickets to appropriate agents and resolves validation errors; routine decisions → matches the start
</t>
          </r>
          <r>
            <rPr>
              <rFont val="Calibri"/>
              <b val="1"/>
              <sz val="10"/>
            </rPr>
            <t>Market:</t>
          </r>
          <r>
            <rPr>
              <rFont val="Calibri"/>
              <sz val="10"/>
            </rPr>
            <t xml:space="preserve"> A2 = Chooses own approach within standards</t>
          </r>
        </is>
      </c>
      <c r="AY50"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Timely monitoring and correct assignment of tickets; weekly open-ticket count report → matches the start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Own deliverables · accuracy, TAT</t>
          </r>
        </is>
      </c>
      <c r="AZ50"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Routes tickets to agents but no guidance or leadership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50" s="132" t="inlineStr">
        <is>
          <r>
            <rPr>
              <rFont val="Calibri"/>
              <sz val="10"/>
            </rPr>
            <t xml:space="preserve">Rated 7 of 12
</t>
          </r>
          <r>
            <rPr>
              <rFont val="Calibri"/>
              <b val="1"/>
              <sz val="10"/>
            </rPr>
            <t>Experience:</t>
          </r>
          <r>
            <rPr>
              <rFont val="Calibri"/>
              <sz val="10"/>
            </rPr>
            <t xml:space="preserve"> 10.9 yrs total · 4.9 before IRIS + 6.0 at IRIS = 6.5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A3 roles typically have 2–5 yrs · IRIS guide 2–4</t>
          </r>
        </is>
      </c>
      <c r="BB50"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50" s="133" t="inlineStr"/>
      <c r="BD50" s="134" t="inlineStr">
        <is>
          <t>✓ HRIS: 10.9 yrs, MBA, 0 direct reports
✓ Survey: 20 of 20 questions answered
✓ KRAs: self, manager-set, quarterly
✓ Manager mapping: rating, potential, 9-box
✗ Job description: not on file</t>
        </is>
      </c>
      <c r="BE50" s="134"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50" s="134" t="inlineStr">
        <is>
          <t>High</t>
        </is>
      </c>
      <c r="BG50" s="134" t="inlineStr">
        <is>
          <r>
            <rPr>
              <rFont val="Calibri"/>
              <sz val="10"/>
            </rPr>
            <t xml:space="preserve">• 10.9 yrs of experience in a role that reads as Band A work — a career-path question for the manager: can the role be widened · Specialist, B1 or is it correctly sized?
• </t>
          </r>
          <r>
            <rPr>
              <rFont val="Calibri"/>
              <b val="1"/>
              <sz val="10"/>
            </rPr>
            <t>Close call:</t>
          </r>
          <r>
            <rPr>
              <rFont val="Calibri"/>
              <sz val="10"/>
            </rPr>
            <t xml:space="preserve"> score 2.50 is within 0.05 of a rounding point and the score decided the level — calibrate against peers before confirming</t>
          </r>
        </is>
      </c>
      <c r="BH50" s="139" t="inlineStr">
        <is>
          <t>Close call</t>
        </is>
      </c>
      <c r="BI50" s="135" t="n"/>
      <c r="BJ50" s="136" t="n"/>
      <c r="BK50" s="136" t="n"/>
      <c r="BL50" s="136" t="n"/>
      <c r="BM50" s="136" t="n"/>
      <c r="BN50" s="137" t="n"/>
      <c r="BO50" s="120" t="n"/>
      <c r="BP50" s="120" t="n"/>
      <c r="BQ50" s="120" t="n"/>
      <c r="BR50" s="120" t="n"/>
      <c r="BS50" s="120" t="n"/>
      <c r="BT50" s="120" t="n"/>
      <c r="BU50" s="120" t="n"/>
      <c r="BV50" s="120" t="n">
        <v>2</v>
      </c>
    </row>
    <row r="51" ht="340" customHeight="1">
      <c r="A51" s="109" t="inlineStr">
        <is>
          <t>IRIS2202</t>
        </is>
      </c>
      <c r="B51" s="110" t="inlineStr">
        <is>
          <t>Shreya Shinde</t>
        </is>
      </c>
      <c r="C51" s="111" t="inlineStr">
        <is>
          <t>Support</t>
        </is>
      </c>
      <c r="D51" s="111" t="inlineStr">
        <is>
          <t>Shruti Patil</t>
        </is>
      </c>
      <c r="E51" s="112" t="n">
        <v>12.8</v>
      </c>
      <c r="F51" s="112" t="n">
        <v>2.9</v>
      </c>
      <c r="G51" s="111" t="inlineStr">
        <is>
          <t>B.Com</t>
        </is>
      </c>
      <c r="H51" s="113" t="inlineStr">
        <is>
          <t>Client Solutions Executive</t>
        </is>
      </c>
      <c r="I51" s="114" t="inlineStr">
        <is>
          <t>Senior Support Executive</t>
        </is>
      </c>
      <c r="J51" s="115" t="inlineStr">
        <is>
          <t>Customer Success &amp; Support</t>
        </is>
      </c>
      <c r="K51" s="115" t="inlineStr">
        <is>
          <t>Application &amp; Product Support</t>
        </is>
      </c>
      <c r="L51" s="114" t="inlineStr">
        <is>
          <t>L3 – Professional / Associate</t>
        </is>
      </c>
      <c r="M51" s="116" t="inlineStr">
        <is>
          <t>A3</t>
        </is>
      </c>
      <c r="N51" s="138" t="inlineStr">
        <is>
          <t>Senior Associate</t>
        </is>
      </c>
      <c r="O51" s="26" t="inlineStr">
        <is>
          <t>A</t>
        </is>
      </c>
      <c r="P51" s="115" t="inlineStr">
        <is>
          <t>IC</t>
        </is>
      </c>
      <c r="Q51" s="117" t="inlineStr">
        <is>
          <t>▲ Up</t>
        </is>
      </c>
      <c r="R51" s="118"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51"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no; successor named: yes.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Core Contributor.</t>
          </r>
        </is>
      </c>
      <c r="T51" s="120" t="n"/>
      <c r="U51" s="121" t="inlineStr">
        <is>
          <r>
            <rPr>
              <rFont val="Calibri"/>
              <sz val="10"/>
            </rPr>
            <t xml:space="preserve">Senior Support Executive in Support · iFile,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51" s="122"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51" s="122"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51" s="122"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51" s="123" t="inlineStr">
        <is>
          <t>iFile · Support · Band A · Early career</t>
        </is>
      </c>
      <c r="Z51" s="124" t="n">
        <v>2</v>
      </c>
      <c r="AA51" s="125">
        <f>IFERROR(INDEX(WM_C,MATCH($Y51,WM_KEY,0)),"")</f>
        <v>0.54</v>
      </c>
      <c r="AB51" s="126">
        <f>IF(Z51="","",Z51*AA51)</f>
        <v>1.08</v>
      </c>
      <c r="AC51" s="124" t="n">
        <v>2</v>
      </c>
      <c r="AD51" s="125">
        <f>IFERROR(INDEX(WM_AU,MATCH($Y51,WM_KEY,0)),"")</f>
        <v>0.16</v>
      </c>
      <c r="AE51" s="126">
        <f>IF(AC51="","",AC51*AD51)</f>
        <v>0.32</v>
      </c>
      <c r="AF51" s="124" t="n">
        <v>2</v>
      </c>
      <c r="AG51" s="125">
        <f>IFERROR(INDEX(WM_AC,MATCH($Y51,WM_KEY,0)),"")</f>
        <v>0.09</v>
      </c>
      <c r="AH51" s="126">
        <f>IF(AF51="","",AF51*AG51)</f>
        <v>0.18</v>
      </c>
      <c r="AI51" s="124" t="n">
        <v>1.5</v>
      </c>
      <c r="AJ51" s="125">
        <f>IFERROR(INDEX(WM_L,MATCH($Y51,WM_KEY,0)),"")</f>
        <v>0</v>
      </c>
      <c r="AK51" s="126">
        <f>IF(AI51="","",AI51*AJ51)</f>
        <v>0</v>
      </c>
      <c r="AL51" s="124" t="n">
        <v>7.5</v>
      </c>
      <c r="AM51" s="125">
        <f>IFERROR(INDEX(WM_E,MATCH($Y51,WM_KEY,0)),"")</f>
        <v>0.1</v>
      </c>
      <c r="AN51" s="126">
        <f>IF(AL51="","",AL51*AM51)</f>
        <v>0.75</v>
      </c>
      <c r="AO51" s="127" t="n">
        <v>2</v>
      </c>
      <c r="AP51" s="125">
        <f>IFERROR(INDEX(WM_BI,MATCH($Y51,WM_KEY,0)),"")</f>
        <v>0.11</v>
      </c>
      <c r="AQ51" s="126">
        <f>IF(AO51="","",AO51*AP51)</f>
        <v>0.22</v>
      </c>
      <c r="AR51" s="126">
        <f>IF(COUNT(AB51,AE51,AH51,AK51,AN51,AQ51)&lt;6,"",SUM(AB51,AE51,AH51,AK51,AN51,AQ51))</f>
        <v>2.55</v>
      </c>
      <c r="AS51" s="128" t="str">
        <f>IF(AR51="","",INDEX({"A1","A2","A3","B1","B2","B3","C1","C2","D1","D2","E1","E2"},MAX(1,MIN(12,ROUND(AR51,0)))))</f>
        <v>A3</v>
      </c>
      <c r="AT51" s="129"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51" s="130" t="inlineStr">
        <is>
          <r>
            <rPr>
              <rFont val="Calibri"/>
              <b val="1"/>
              <sz val="10"/>
            </rPr>
            <t>At build:</t>
          </r>
          <r>
            <rPr>
              <rFont val="Calibri"/>
              <sz val="10"/>
            </rPr>
            <t xml:space="preserve"> Complexity 1.08 + Autonomy 0.32 + Accountability 0.18 + Leadership 0.00 + Experience 0.75 + Business impact 0.22
= 2.55 points → nearest level 3 = A3
</t>
          </r>
          <r>
            <rPr>
              <rFont val="Calibri"/>
              <b val="1"/>
              <sz val="10"/>
            </rPr>
            <t>Final level:</t>
          </r>
          <r>
            <rPr>
              <rFont val="Calibri"/>
              <sz val="10"/>
            </rPr>
            <t xml:space="preserve"> A3 · same as the score</t>
          </r>
        </is>
      </c>
      <c r="AV51" s="130" t="inlineStr">
        <is>
          <r>
            <rPr>
              <rFont val="Calibri"/>
              <b val="1"/>
              <sz val="10"/>
            </rPr>
            <t>No rule applied:</t>
          </r>
          <r>
            <rPr>
              <rFont val="Calibri"/>
              <sz val="10"/>
            </rPr>
            <t xml:space="preserve"> the score decides.</t>
          </r>
        </is>
      </c>
      <c r="AW51"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Resolves support tickets, prepares test cases, runs functional and API testing → matches the start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Standard work of the discipline</t>
          </r>
        </is>
      </c>
      <c r="AX5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Resolves tickets, prepares test cases and fixes validation errors independently → matches the start
</t>
          </r>
          <r>
            <rPr>
              <rFont val="Calibri"/>
              <b val="1"/>
              <sz val="10"/>
            </rPr>
            <t>Market:</t>
          </r>
          <r>
            <rPr>
              <rFont val="Calibri"/>
              <sz val="10"/>
            </rPr>
            <t xml:space="preserve"> A2 = Chooses own approach within standards</t>
          </r>
        </is>
      </c>
      <c r="AY5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Follow-up of issues to closure and accuracy of test cases and results → matches the start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Own deliverables · accuracy, TAT</t>
          </r>
        </is>
      </c>
      <c r="AZ51" s="132"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Provides KT sessions and team knowledge sharing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51" s="132" t="inlineStr">
        <is>
          <r>
            <rPr>
              <rFont val="Calibri"/>
              <sz val="10"/>
            </rPr>
            <t xml:space="preserve">Rated 7.5 of 12 · between C1 and C2
</t>
          </r>
          <r>
            <rPr>
              <rFont val="Calibri"/>
              <b val="1"/>
              <sz val="10"/>
            </rPr>
            <t>Experience:</t>
          </r>
          <r>
            <rPr>
              <rFont val="Calibri"/>
              <sz val="10"/>
            </rPr>
            <t xml:space="preserve"> 12.8 yrs total · 9.9 before IRIS + 2.9 at IRIS = 7.3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51"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51" s="133" t="inlineStr"/>
      <c r="BD51" s="134" t="inlineStr">
        <is>
          <t>✓ HRIS: 12.8 yrs, B.Com, 0 direct reports
✓ Survey: 20 of 20 questions answered
✓ KRAs: self, manager-set, quarterly
✓ Manager mapping: rating, potential, 9-box
✗ Job description: not on file</t>
        </is>
      </c>
      <c r="BE51" s="134"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51" s="134" t="inlineStr">
        <is>
          <t>Medium</t>
        </is>
      </c>
      <c r="BG51" s="134" t="inlineStr">
        <is>
          <t>• Serving notice · Employee Master, 23 Sep 2026
• 12.8 yrs of experience in a role that reads as Band A work — a career-path question for the manager: can the role be widened · Specialist, B1 or is it correctly sized?</t>
        </is>
      </c>
      <c r="BH51" s="134" t="inlineStr"/>
      <c r="BI51" s="135" t="n"/>
      <c r="BJ51" s="136" t="n"/>
      <c r="BK51" s="136" t="n"/>
      <c r="BL51" s="136" t="n"/>
      <c r="BM51" s="136" t="n"/>
      <c r="BN51" s="137" t="n"/>
      <c r="BO51" s="120" t="n"/>
      <c r="BP51" s="120" t="n"/>
      <c r="BQ51" s="120" t="n"/>
      <c r="BR51" s="120" t="n"/>
      <c r="BS51" s="120" t="n"/>
      <c r="BT51" s="120" t="n"/>
      <c r="BU51" s="120" t="n"/>
      <c r="BV51" s="120" t="n">
        <v>2</v>
      </c>
    </row>
    <row r="52" ht="340" customHeight="1">
      <c r="A52" s="109" t="inlineStr">
        <is>
          <t>IRIS1907</t>
        </is>
      </c>
      <c r="B52" s="110" t="inlineStr">
        <is>
          <t>Varsha Kambale</t>
        </is>
      </c>
      <c r="C52" s="111" t="inlineStr">
        <is>
          <t>Support</t>
        </is>
      </c>
      <c r="D52" s="111" t="inlineStr">
        <is>
          <t>Shruti Patil</t>
        </is>
      </c>
      <c r="E52" s="112" t="n">
        <v>10.4</v>
      </c>
      <c r="F52" s="112" t="n">
        <v>5.4</v>
      </c>
      <c r="G52" s="111" t="inlineStr">
        <is>
          <t>B.E</t>
        </is>
      </c>
      <c r="H52" s="113" t="inlineStr">
        <is>
          <t>Client Solutions Executive</t>
        </is>
      </c>
      <c r="I52" s="114" t="inlineStr">
        <is>
          <t>Senior Support Executive</t>
        </is>
      </c>
      <c r="J52" s="115" t="inlineStr">
        <is>
          <t>Customer Success &amp; Support</t>
        </is>
      </c>
      <c r="K52" s="115" t="inlineStr">
        <is>
          <t>Application &amp; Product Support</t>
        </is>
      </c>
      <c r="L52" s="114" t="inlineStr">
        <is>
          <t>L3 – Professional / Associate</t>
        </is>
      </c>
      <c r="M52" s="116" t="inlineStr">
        <is>
          <t>A3</t>
        </is>
      </c>
      <c r="N52" s="138" t="inlineStr">
        <is>
          <t>Senior Associate</t>
        </is>
      </c>
      <c r="O52" s="26" t="inlineStr">
        <is>
          <t>A</t>
        </is>
      </c>
      <c r="P52" s="115" t="inlineStr">
        <is>
          <t>IC</t>
        </is>
      </c>
      <c r="Q52" s="117" t="inlineStr">
        <is>
          <t>▲ Up</t>
        </is>
      </c>
      <c r="R52" s="118"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5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yes.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Reliable Specialist.</t>
          </r>
        </is>
      </c>
      <c r="T52" s="120" t="n"/>
      <c r="U52" s="121" t="inlineStr">
        <is>
          <r>
            <rPr>
              <rFont val="Calibri"/>
              <sz val="10"/>
            </rPr>
            <t xml:space="preserve">Senior Support Executive in Support · iFile,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52" s="122"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52" s="122"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52" s="122"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52" s="123" t="inlineStr">
        <is>
          <t>iFile · Support · Band A · Early career</t>
        </is>
      </c>
      <c r="Z52" s="124" t="n">
        <v>2.5</v>
      </c>
      <c r="AA52" s="125">
        <f>IFERROR(INDEX(WM_C,MATCH($Y52,WM_KEY,0)),"")</f>
        <v>0.54</v>
      </c>
      <c r="AB52" s="126">
        <f>IF(Z52="","",Z52*AA52)</f>
        <v>1.35</v>
      </c>
      <c r="AC52" s="124" t="n">
        <v>2</v>
      </c>
      <c r="AD52" s="125">
        <f>IFERROR(INDEX(WM_AU,MATCH($Y52,WM_KEY,0)),"")</f>
        <v>0.16</v>
      </c>
      <c r="AE52" s="126">
        <f>IF(AC52="","",AC52*AD52)</f>
        <v>0.32</v>
      </c>
      <c r="AF52" s="124" t="n">
        <v>2.5</v>
      </c>
      <c r="AG52" s="125">
        <f>IFERROR(INDEX(WM_AC,MATCH($Y52,WM_KEY,0)),"")</f>
        <v>0.09</v>
      </c>
      <c r="AH52" s="126">
        <f>IF(AF52="","",AF52*AG52)</f>
        <v>0.225</v>
      </c>
      <c r="AI52" s="124" t="n">
        <v>1</v>
      </c>
      <c r="AJ52" s="125">
        <f>IFERROR(INDEX(WM_L,MATCH($Y52,WM_KEY,0)),"")</f>
        <v>0</v>
      </c>
      <c r="AK52" s="126">
        <f>IF(AI52="","",AI52*AJ52)</f>
        <v>0</v>
      </c>
      <c r="AL52" s="124" t="n">
        <v>6</v>
      </c>
      <c r="AM52" s="125">
        <f>IFERROR(INDEX(WM_E,MATCH($Y52,WM_KEY,0)),"")</f>
        <v>0.1</v>
      </c>
      <c r="AN52" s="126">
        <f>IF(AL52="","",AL52*AM52)</f>
        <v>0.6</v>
      </c>
      <c r="AO52" s="127" t="n">
        <v>3</v>
      </c>
      <c r="AP52" s="125">
        <f>IFERROR(INDEX(WM_BI,MATCH($Y52,WM_KEY,0)),"")</f>
        <v>0.11</v>
      </c>
      <c r="AQ52" s="126">
        <f>IF(AO52="","",AO52*AP52)</f>
        <v>0.33</v>
      </c>
      <c r="AR52" s="126">
        <f>IF(COUNT(AB52,AE52,AH52,AK52,AN52,AQ52)&lt;6,"",SUM(AB52,AE52,AH52,AK52,AN52,AQ52))</f>
        <v>2.825</v>
      </c>
      <c r="AS52" s="128" t="str">
        <f>IF(AR52="","",INDEX({"A1","A2","A3","B1","B2","B3","C1","C2","D1","D2","E1","E2"},MAX(1,MIN(12,ROUND(AR52,0)))))</f>
        <v>A3</v>
      </c>
      <c r="AT52" s="129"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52" s="130" t="inlineStr">
        <is>
          <r>
            <rPr>
              <rFont val="Calibri"/>
              <b val="1"/>
              <sz val="10"/>
            </rPr>
            <t>At build:</t>
          </r>
          <r>
            <rPr>
              <rFont val="Calibri"/>
              <sz val="10"/>
            </rPr>
            <t xml:space="preserve"> Complexity 1.35 + Autonomy 0.32 + Accountability 0.22 + Leadership 0.00 + Experience 0.60 + Business impact 0.33
= 2.83 points → nearest level 3 = A3
</t>
          </r>
          <r>
            <rPr>
              <rFont val="Calibri"/>
              <b val="1"/>
              <sz val="10"/>
            </rPr>
            <t>Final level:</t>
          </r>
          <r>
            <rPr>
              <rFont val="Calibri"/>
              <sz val="10"/>
            </rPr>
            <t xml:space="preserve"> A3 · same as the score</t>
          </r>
        </is>
      </c>
      <c r="AV52" s="130" t="inlineStr">
        <is>
          <r>
            <rPr>
              <rFont val="Calibri"/>
              <b val="1"/>
              <sz val="10"/>
            </rPr>
            <t>No rule applied:</t>
          </r>
          <r>
            <rPr>
              <rFont val="Calibri"/>
              <sz val="10"/>
            </rPr>
            <t xml:space="preserve"> the score decides.</t>
          </r>
        </is>
      </c>
      <c r="AW52"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Functional and regression testing, UAT release validation, root cause analysis, production issue support → moved up 0.5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Standard work of the discipline · A3 = Varied and non-standard work; handles exceptions</t>
          </r>
        </is>
      </c>
      <c r="AX5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daily QA support, initial troubleshooting, reproducing issues and documenting results → matches the start
</t>
          </r>
          <r>
            <rPr>
              <rFont val="Calibri"/>
              <b val="1"/>
              <sz val="10"/>
            </rPr>
            <t>Market:</t>
          </r>
          <r>
            <rPr>
              <rFont val="Calibri"/>
              <sz val="10"/>
            </rPr>
            <t xml:space="preserve"> A2 = Chooses own approach within standards</t>
          </r>
        </is>
      </c>
      <c r="AY52"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UAT and release validation, production issue resolution, support SLAs and SLA reporting → moved up 0.5
</t>
          </r>
          <r>
            <rPr>
              <rFont val="Calibri"/>
              <b val="1"/>
              <sz val="10"/>
            </rPr>
            <t>KRA:</t>
          </r>
          <r>
            <rPr>
              <rFont val="Calibri"/>
              <sz val="10"/>
            </rPr>
            <t xml:space="preserve"> “1. Maintain client/customer satisfaction · CSAT of &gt;=4.2 / 5 2. Resolve &gt;=95% of assigned tickets/queries within SLA 3. Keep first-response…”
</t>
          </r>
          <r>
            <rPr>
              <rFont val="Calibri"/>
              <b val="1"/>
              <sz val="10"/>
            </rPr>
            <t>Market:</t>
          </r>
          <r>
            <rPr>
              <rFont val="Calibri"/>
              <sz val="10"/>
            </rPr>
            <t xml:space="preserve"> A2 = Own deliverables · accuracy, TAT · A3 = A module / process, or work with client or regulatory consequences</t>
          </r>
        </is>
      </c>
      <c r="AZ52"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52" s="132" t="inlineStr">
        <is>
          <r>
            <rPr>
              <rFont val="Calibri"/>
              <sz val="10"/>
            </rPr>
            <t xml:space="preserve">Rated 6 of 12
</t>
          </r>
          <r>
            <rPr>
              <rFont val="Calibri"/>
              <b val="1"/>
              <sz val="10"/>
            </rPr>
            <t>Experience:</t>
          </r>
          <r>
            <rPr>
              <rFont val="Calibri"/>
              <sz val="10"/>
            </rPr>
            <t xml:space="preserve"> 10.4 yrs total · 5.0 before IRIS + 5.4 at IRIS = 6.2 on the experience scale
</t>
          </r>
          <r>
            <rPr>
              <rFont val="Calibri"/>
              <b val="1"/>
              <sz val="10"/>
            </rPr>
            <t>Qualification:</t>
          </r>
          <r>
            <rPr>
              <rFont val="Calibri"/>
              <sz val="10"/>
            </rPr>
            <t xml:space="preserve"> B.E · graduate → no change
</t>
          </r>
          <r>
            <rPr>
              <rFont val="Calibri"/>
              <b val="1"/>
              <sz val="10"/>
            </rPr>
            <t>Market:</t>
          </r>
          <r>
            <rPr>
              <rFont val="Calibri"/>
              <sz val="10"/>
            </rPr>
            <t xml:space="preserve"> A3 roles typically have 2–5 yrs · IRIS guide 2–4</t>
          </r>
        </is>
      </c>
      <c r="BB52"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52" s="133" t="inlineStr"/>
      <c r="BD52" s="134" t="inlineStr">
        <is>
          <t>✓ HRIS: 10.4 yrs, B.E, 0 direct reports
✓ Survey: 20 of 20 questions answered
✓ KRAs: self, manager-set, quarterly
✓ Manager mapping: rating, potential, 9-box
✗ Job description: not on file</t>
        </is>
      </c>
      <c r="BE52" s="134"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52" s="134" t="inlineStr">
        <is>
          <t>High</t>
        </is>
      </c>
      <c r="BG52" s="134" t="inlineStr">
        <is>
          <t>• 10.4 yrs of experience in a role that reads as Band A work — a career-path question for the manager: can the role be widened · Specialist, B1 or is it correctly sized?</t>
        </is>
      </c>
      <c r="BH52" s="134" t="inlineStr"/>
      <c r="BI52" s="135" t="n"/>
      <c r="BJ52" s="136" t="n"/>
      <c r="BK52" s="136" t="n"/>
      <c r="BL52" s="136" t="n"/>
      <c r="BM52" s="136" t="n"/>
      <c r="BN52" s="137" t="n"/>
      <c r="BO52" s="120" t="n"/>
      <c r="BP52" s="120" t="n"/>
      <c r="BQ52" s="120" t="n"/>
      <c r="BR52" s="120" t="n"/>
      <c r="BS52" s="120" t="n"/>
      <c r="BT52" s="120" t="n"/>
      <c r="BU52" s="120" t="n"/>
      <c r="BV52" s="120" t="n">
        <v>3</v>
      </c>
    </row>
    <row r="53" ht="340" customHeight="1">
      <c r="A53" s="109" t="inlineStr">
        <is>
          <t>IRISC348</t>
        </is>
      </c>
      <c r="B53" s="110" t="inlineStr">
        <is>
          <t>Uzma Shaikh</t>
        </is>
      </c>
      <c r="C53" s="111" t="inlineStr">
        <is>
          <t>Support</t>
        </is>
      </c>
      <c r="D53" s="111" t="inlineStr">
        <is>
          <t>Shruti Patil</t>
        </is>
      </c>
      <c r="E53" s="112" t="n">
        <v>0.3</v>
      </c>
      <c r="F53" s="112" t="n">
        <v>0.3</v>
      </c>
      <c r="G53" s="111" t="inlineStr">
        <is>
          <t>B.Tech</t>
        </is>
      </c>
      <c r="H53" s="113" t="inlineStr">
        <is>
          <t>Consultant</t>
        </is>
      </c>
      <c r="I53" s="114" t="inlineStr">
        <is>
          <t>Support Executive</t>
        </is>
      </c>
      <c r="J53" s="115" t="inlineStr">
        <is>
          <t>Customer Success &amp; Support</t>
        </is>
      </c>
      <c r="K53" s="115" t="inlineStr">
        <is>
          <t>Application &amp; Product Support</t>
        </is>
      </c>
      <c r="L53" s="114" t="inlineStr">
        <is>
          <t>Not in current mapping files</t>
        </is>
      </c>
      <c r="M53" s="116" t="inlineStr">
        <is>
          <t>A2</t>
        </is>
      </c>
      <c r="N53" s="138" t="inlineStr">
        <is>
          <t>Associate</t>
        </is>
      </c>
      <c r="O53" s="26" t="inlineStr">
        <is>
          <t>A</t>
        </is>
      </c>
      <c r="P53" s="115" t="inlineStr">
        <is>
          <t>IC</t>
        </is>
      </c>
      <c r="Q53" s="140" t="inlineStr">
        <is>
          <t>● Newly mapped</t>
        </is>
      </c>
      <c r="R53" s="118" t="inlineStr">
        <is>
          <r>
            <rPr>
              <rFont val="Calibri"/>
              <b val="1"/>
              <sz val="10"/>
            </rPr>
            <t>WHAT THE ROLE DOES:</t>
          </r>
          <r>
            <rPr>
              <rFont val="Calibri"/>
              <sz val="10"/>
            </rPr>
            <t xml:space="preserve"> Resolves client product and filing issues, troubleshoots, handles UAT/change requests and escalates to engineering. At A2: standard work delivered independently.
</t>
          </r>
          <r>
            <rPr>
              <rFont val="Calibri"/>
              <b val="1"/>
              <sz val="10"/>
            </rPr>
            <t>Common themes in sub-family holders, all levels' answers:</t>
          </r>
          <r>
            <rPr>
              <rFont val="Calibri"/>
              <sz val="10"/>
            </rPr>
            <t xml:space="preserve"> support · clients · queries · provide · issues · resolving
</t>
          </r>
          <r>
            <rPr>
              <rFont val="Calibri"/>
              <b val="1"/>
              <sz val="10"/>
            </rPr>
            <t>KEY RESPONSIBILITIES:</t>
          </r>
          <r>
            <rPr>
              <rFont val="Calibri"/>
              <sz val="10"/>
            </rPr>
            <t xml:space="preserve"> Resolves client product and filing issues, troubleshoots, handles UAT/change requests and escalates to engineering; Standard work of the discipline; Own deliverables · accuracy, TAT
</t>
          </r>
          <r>
            <rPr>
              <rFont val="Calibri"/>
              <b val="1"/>
              <sz val="10"/>
            </rPr>
            <t>Common themes in sub-family holders, all levels' answers:</t>
          </r>
          <r>
            <rPr>
              <rFont val="Calibri"/>
              <sz val="10"/>
            </rPr>
            <t xml:space="preserve"> support · issue · testing · communication · customer · ticket
</t>
          </r>
          <r>
            <rPr>
              <rFont val="Calibri"/>
              <b val="1"/>
              <sz val="10"/>
            </rPr>
            <t>DELIVERS:</t>
          </r>
          <r>
            <rPr>
              <rFont val="Calibri"/>
              <sz val="10"/>
            </rPr>
            <t xml:space="preserve"> Own deliverables · accuracy, TAT
</t>
          </r>
          <r>
            <rPr>
              <rFont val="Calibri"/>
              <b val="1"/>
              <sz val="10"/>
            </rPr>
            <t>Common themes in sub-family holders, all levels' answers:</t>
          </r>
          <r>
            <rPr>
              <rFont val="Calibri"/>
              <sz val="10"/>
            </rPr>
            <t xml:space="preserve"> support · customer · product · provide · testing · deliver
</t>
          </r>
          <r>
            <rPr>
              <rFont val="Calibri"/>
              <b val="1"/>
              <sz val="10"/>
            </rPr>
            <t>ACCOUNTABLE FOR:</t>
          </r>
          <r>
            <rPr>
              <rFont val="Calibri"/>
              <sz val="10"/>
            </rPr>
            <t xml:space="preserve"> Own deliverables · accuracy, TAT
</t>
          </r>
          <r>
            <rPr>
              <rFont val="Calibri"/>
              <b val="1"/>
              <sz val="10"/>
            </rPr>
            <t>Common themes in sub-family holders, all levels' answers:</t>
          </r>
          <r>
            <rPr>
              <rFont val="Calibri"/>
              <sz val="10"/>
            </rPr>
            <t xml:space="preserve"> client · resolution · am · accountable · timely · if
</t>
          </r>
          <r>
            <rPr>
              <rFont val="Calibri"/>
              <b val="1"/>
              <sz val="10"/>
            </rPr>
            <t>DECIDES ALONE:</t>
          </r>
          <r>
            <rPr>
              <rFont val="Calibri"/>
              <sz val="10"/>
            </rPr>
            <t xml:space="preserve"> Chooses own approach within standards
</t>
          </r>
          <r>
            <rPr>
              <rFont val="Calibri"/>
              <b val="1"/>
              <sz val="10"/>
            </rPr>
            <t>Common themes in sub-family holders, all levels'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Communication · Domain Knowledge · Business Analysis · Platform knowledge · Sales
</t>
          </r>
          <r>
            <rPr>
              <rFont val="Calibri"/>
              <b val="1"/>
              <sz val="10"/>
            </rPr>
            <t>TOOLS &amp; SYSTEMS:</t>
          </r>
          <r>
            <rPr>
              <rFont val="Calibri"/>
              <sz val="10"/>
            </rPr>
            <t xml:space="preserve"> MS Office · Faveo · Arelle · Excel · Claude · Copilot · Microsoft Excel · RBI cims portal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sub-family themes · 3+ answered — 2 holders, 2 answered the survey; sub-family 25 answered; catalogue RC-030</t>
          </r>
        </is>
      </c>
      <c r="S53"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customer · rework · client · delays · incorrect.
Manager talent mapping — Latest rating: Not rated · manager · 9-Box Grid placement: Not placed · manager.</t>
          </r>
        </is>
      </c>
      <c r="T53" s="120" t="n"/>
      <c r="U53" s="121" t="inlineStr">
        <is>
          <r>
            <rPr>
              <rFont val="Calibri"/>
              <sz val="10"/>
            </rPr>
            <t xml:space="preserve">Support Executive in Support · iFile, A2 — IC.
</t>
          </r>
          <r>
            <rPr>
              <rFont val="Calibri"/>
              <b val="1"/>
              <sz val="10"/>
            </rPr>
            <t>The work:</t>
          </r>
          <r>
            <rPr>
              <rFont val="Calibri"/>
              <sz val="10"/>
            </rPr>
            <t xml:space="preserve"> Resolves client product and filing issues, troubleshoots, handles UAT/change requests and escalates to engineering.
At this level the role owns standard work delivered independently.
</t>
          </r>
          <r>
            <rPr>
              <rFont val="Calibri"/>
              <b val="1"/>
              <sz val="10"/>
            </rPr>
            <t>Key responsibilities:</t>
          </r>
          <r>
            <rPr>
              <rFont val="Calibri"/>
              <sz val="10"/>
            </rPr>
            <t xml:space="preserve"> Resolves client product and filing issues, troubleshoots, handles UAT/change requests and escalates to engineering; Standard work of the discipline; Own deliverables · accuracy, TAT.
</t>
          </r>
          <r>
            <rPr>
              <rFont val="Calibri"/>
              <b val="1"/>
              <sz val="10"/>
            </rPr>
            <t>Holders describe it with:</t>
          </r>
          <r>
            <rPr>
              <rFont val="Calibri"/>
              <sz val="10"/>
            </rPr>
            <t xml:space="preserve"> support · issue · testing · communication · customer · ticket.</t>
          </r>
        </is>
      </c>
      <c r="V53" s="122" t="inlineStr">
        <is>
          <r>
            <rPr>
              <rFont val="Calibri"/>
              <b val="1"/>
              <sz val="10"/>
            </rPr>
            <t>Hire as:</t>
          </r>
          <r>
            <rPr>
              <rFont val="Calibri"/>
              <sz val="10"/>
            </rPr>
            <t xml:space="preserve"> Support Associate / Support / CS Executive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t>
          </r>
          <r>
            <rPr>
              <rFont val="Calibri"/>
              <b val="1"/>
              <sz val="10"/>
            </rPr>
            <t>Equivalent titles at peers:</t>
          </r>
          <r>
            <rPr>
              <rFont val="Calibri"/>
              <sz val="10"/>
            </rPr>
            <t xml:space="preserve"> IRIS Vs Competitor Benchmark — SaaS customer-success ladder – Support Associate · IRIS Vs Competitor Benchmark — support tiers – L1 Service Desk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53" s="122" t="inlineStr">
        <is>
          <r>
            <rPr>
              <rFont val="Calibri"/>
              <sz val="10"/>
            </rPr>
            <t xml:space="preserve">FUNCTIONAL — skill level 2 of 5 · Working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Communication · Domain Knowledge · Business Analysis · Platform knowledge · Sales
</t>
          </r>
          <r>
            <rPr>
              <rFont val="Calibri"/>
              <b val="1"/>
              <sz val="10"/>
            </rPr>
            <t>TOOLS:</t>
          </r>
          <r>
            <rPr>
              <rFont val="Calibri"/>
              <sz val="10"/>
            </rPr>
            <t xml:space="preserve"> MS Office · Faveo · Arelle · Excel · Claude · Copilot · Microsoft Excel · RBI cims portal
★ = must-have for the family. Scale: 1 Awareness · 2 Working · 3 Practitioner · 4 Advanced · 5 Expert.</t>
          </r>
        </is>
      </c>
      <c r="X53" s="122" t="inlineStr">
        <is>
          <r>
            <rPr>
              <rFont val="Calibri"/>
              <sz val="10"/>
            </rPr>
            <t xml:space="preserve">Draft — generated from the framework; hiring-manager review pending · HR Super Master, sheet T5.
1. [Product, Platform &amp; Domain Knowledge · level 2] Tell me about recent work that shows this: "Handles most product and domain scenarios". What exactly did you do, how, and what was the result? Assess with: Scenario interview.
2. [Stakeholder &amp; Client Management · level 2] Tell me about recent work that shows this: "Manages client communication and expectations for own work". What exactly did you do, how, and what was the result? Assess with: Role play / behavioural interview.
3. [Communication &amp; Presentation · level 2] Give an example that shows you can do this: "Writes and presents clearly to clients and teams". Assess with: Presentation / writing test.
4. [Database, SQL &amp; Data Engineering · level 2] Give an example that shows you can do this: "Writes and tunes queries, procedures and ETL". Assess with: SQL test / case.
5. [Regulatory &amp; BFSI Domain · level 2]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53" s="123" t="inlineStr">
        <is>
          <t>iFile · Support · Band A · Early career</t>
        </is>
      </c>
      <c r="Z53" s="124" t="n">
        <v>2</v>
      </c>
      <c r="AA53" s="125">
        <f>IFERROR(INDEX(WM_C,MATCH($Y53,WM_KEY,0)),"")</f>
        <v>0.54</v>
      </c>
      <c r="AB53" s="126">
        <f>IF(Z53="","",Z53*AA53)</f>
        <v>1.08</v>
      </c>
      <c r="AC53" s="124" t="n">
        <v>2</v>
      </c>
      <c r="AD53" s="125">
        <f>IFERROR(INDEX(WM_AU,MATCH($Y53,WM_KEY,0)),"")</f>
        <v>0.16</v>
      </c>
      <c r="AE53" s="126">
        <f>IF(AC53="","",AC53*AD53)</f>
        <v>0.32</v>
      </c>
      <c r="AF53" s="124" t="n">
        <v>2</v>
      </c>
      <c r="AG53" s="125">
        <f>IFERROR(INDEX(WM_AC,MATCH($Y53,WM_KEY,0)),"")</f>
        <v>0.09</v>
      </c>
      <c r="AH53" s="126">
        <f>IF(AF53="","",AF53*AG53)</f>
        <v>0.18</v>
      </c>
      <c r="AI53" s="124" t="n">
        <v>1.5</v>
      </c>
      <c r="AJ53" s="125">
        <f>IFERROR(INDEX(WM_L,MATCH($Y53,WM_KEY,0)),"")</f>
        <v>0</v>
      </c>
      <c r="AK53" s="126">
        <f>IF(AI53="","",AI53*AJ53)</f>
        <v>0</v>
      </c>
      <c r="AL53" s="124" t="n">
        <v>1.5</v>
      </c>
      <c r="AM53" s="125">
        <f>IFERROR(INDEX(WM_E,MATCH($Y53,WM_KEY,0)),"")</f>
        <v>0.1</v>
      </c>
      <c r="AN53" s="126">
        <f>IF(AL53="","",AL53*AM53)</f>
        <v>0.15</v>
      </c>
      <c r="AO53" s="127" t="n">
        <v>2</v>
      </c>
      <c r="AP53" s="125">
        <f>IFERROR(INDEX(WM_BI,MATCH($Y53,WM_KEY,0)),"")</f>
        <v>0.11</v>
      </c>
      <c r="AQ53" s="126">
        <f>IF(AO53="","",AO53*AP53)</f>
        <v>0.22</v>
      </c>
      <c r="AR53" s="126">
        <f>IF(COUNT(AB53,AE53,AH53,AK53,AN53,AQ53)&lt;6,"",SUM(AB53,AE53,AH53,AK53,AN53,AQ53))</f>
        <v>1.95</v>
      </c>
      <c r="AS53" s="128" t="str">
        <f>IF(AR53="","",INDEX({"A1","A2","A3","B1","B2","B3","C1","C2","D1","D2","E1","E2"},MAX(1,MIN(12,ROUND(AR53,0)))))</f>
        <v>A2</v>
      </c>
      <c r="AT53" s="129"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53" s="130" t="inlineStr">
        <is>
          <r>
            <rPr>
              <rFont val="Calibri"/>
              <b val="1"/>
              <sz val="10"/>
            </rPr>
            <t>At build:</t>
          </r>
          <r>
            <rPr>
              <rFont val="Calibri"/>
              <sz val="10"/>
            </rPr>
            <t xml:space="preserve"> Complexity 1.08 + Autonomy 0.32 + Accountability 0.18 + Leadership 0.00 + Experience 0.15 + Business impact 0.22
= 1.95 points → nearest level 2 = A2
</t>
          </r>
          <r>
            <rPr>
              <rFont val="Calibri"/>
              <b val="1"/>
              <sz val="10"/>
            </rPr>
            <t>Final level:</t>
          </r>
          <r>
            <rPr>
              <rFont val="Calibri"/>
              <sz val="10"/>
            </rPr>
            <t xml:space="preserve"> A2 · same as the score</t>
          </r>
        </is>
      </c>
      <c r="AV53" s="130" t="inlineStr">
        <is>
          <r>
            <rPr>
              <rFont val="Calibri"/>
              <b val="1"/>
              <sz val="10"/>
            </rPr>
            <t>No rule applied:</t>
          </r>
          <r>
            <rPr>
              <rFont val="Calibri"/>
              <sz val="10"/>
            </rPr>
            <t xml:space="preserve"> the score decides.</t>
          </r>
        </is>
      </c>
      <c r="AW53"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Checks tickets, tests scenarios and produces test cases and results → matches the start
</t>
          </r>
          <r>
            <rPr>
              <rFont val="Calibri"/>
              <b val="1"/>
              <sz val="10"/>
            </rPr>
            <t>Market:</t>
          </r>
          <r>
            <rPr>
              <rFont val="Calibri"/>
              <sz val="10"/>
            </rPr>
            <t xml:space="preserve"> A2 = Standard work of the discipline</t>
          </r>
        </is>
      </c>
      <c r="AX5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only on handling the portal → matches the start
</t>
          </r>
          <r>
            <rPr>
              <rFont val="Calibri"/>
              <b val="1"/>
              <sz val="10"/>
            </rPr>
            <t>Market:</t>
          </r>
          <r>
            <rPr>
              <rFont val="Calibri"/>
              <sz val="10"/>
            </rPr>
            <t xml:space="preserve"> A2 = Chooses own approach within standards</t>
          </r>
        </is>
      </c>
      <c r="AY5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Test results and timely client responses; errors delay deployment → matches the start
</t>
          </r>
          <r>
            <rPr>
              <rFont val="Calibri"/>
              <b val="1"/>
              <sz val="10"/>
            </rPr>
            <t>Market:</t>
          </r>
          <r>
            <rPr>
              <rFont val="Calibri"/>
              <sz val="10"/>
            </rPr>
            <t xml:space="preserve"> A2 = Own deliverables · accuracy, TAT</t>
          </r>
        </is>
      </c>
      <c r="AZ53" s="132"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Assists team members and developers with portal work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53" s="132" t="inlineStr">
        <is>
          <r>
            <rPr>
              <rFont val="Calibri"/>
              <sz val="10"/>
            </rPr>
            <t xml:space="preserve">Rated 1.5 of 12 · between A1 and A2
</t>
          </r>
          <r>
            <rPr>
              <rFont val="Calibri"/>
              <b val="1"/>
              <sz val="10"/>
            </rPr>
            <t>Experience:</t>
          </r>
          <r>
            <rPr>
              <rFont val="Calibri"/>
              <sz val="10"/>
            </rPr>
            <t xml:space="preserve"> 0.3 yrs total · 0.3 at IRIS; none recorded before IRIS = 1.3 on the experience scale
</t>
          </r>
          <r>
            <rPr>
              <rFont val="Calibri"/>
              <b val="1"/>
              <sz val="10"/>
            </rPr>
            <t>Qualification:</t>
          </r>
          <r>
            <rPr>
              <rFont val="Calibri"/>
              <sz val="10"/>
            </rPr>
            <t xml:space="preserve"> B.Tech · graduate → no change
</t>
          </r>
          <r>
            <rPr>
              <rFont val="Calibri"/>
              <b val="1"/>
              <sz val="10"/>
            </rPr>
            <t>Market:</t>
          </r>
          <r>
            <rPr>
              <rFont val="Calibri"/>
              <sz val="10"/>
            </rPr>
            <t xml:space="preserve"> A2 roles typically have 0–3 yrs · IRIS guide 0–2</t>
          </r>
        </is>
      </c>
      <c r="BB53"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53" s="133" t="inlineStr"/>
      <c r="BD53" s="134" t="inlineStr">
        <is>
          <t>✓ HRIS: 0.3 yrs, B.Tech, 0 direct reports
✓ Survey: 20 of 20 questions answered
✗ KRAs: none on file
✓ Manager mapping: rating, 9-box
✗ Job description: not on file</t>
        </is>
      </c>
      <c r="BE53" s="134" t="inlineStr">
        <is>
          <r>
            <rPr>
              <rFont val="Calibri"/>
              <b val="1"/>
              <sz val="10"/>
            </rPr>
            <t>Market level:</t>
          </r>
          <r>
            <rPr>
              <rFont val="Calibri"/>
              <sz val="10"/>
            </rPr>
            <t xml:space="preserve"> P1–P2 · SFIA 2 Assist
</t>
          </r>
          <r>
            <rPr>
              <rFont val="Calibri"/>
              <b val="1"/>
              <sz val="10"/>
            </rPr>
            <t>Typical title:</t>
          </r>
          <r>
            <rPr>
              <rFont val="Calibri"/>
              <sz val="10"/>
            </rPr>
            <t xml:space="preserve"> Support Associate / Support / CS Executive
</t>
          </r>
          <r>
            <rPr>
              <rFont val="Calibri"/>
              <b val="1"/>
              <sz val="10"/>
            </rPr>
            <t>At peers:</t>
          </r>
          <r>
            <rPr>
              <rFont val="Calibri"/>
              <sz val="10"/>
            </rPr>
            <t xml:space="preserve"> IRIS Vs Competitor Benchmark — SaaS customer-success ladder: Support Associate · IRIS Vs Competitor Benchmark — support tiers: L1 Service Desk
</t>
          </r>
          <r>
            <rPr>
              <rFont val="Calibri"/>
              <b val="1"/>
              <sz val="10"/>
            </rPr>
            <t>Typical experience:</t>
          </r>
          <r>
            <rPr>
              <rFont val="Calibri"/>
              <sz val="10"/>
            </rPr>
            <t xml:space="preserve"> 0–3 yrs · IRIS guide 0–2
</t>
          </r>
          <r>
            <rPr>
              <rFont val="Calibri"/>
              <b val="1"/>
              <sz val="10"/>
            </rPr>
            <t>Standard:</t>
          </r>
          <r>
            <rPr>
              <rFont val="Calibri"/>
              <sz val="10"/>
            </rPr>
            <t xml:space="preserve"> TSIA frameworks and benchmarks; ITIL 4 service desk</t>
          </r>
        </is>
      </c>
      <c r="BF53" s="134" t="inlineStr">
        <is>
          <t>Medium</t>
        </is>
      </c>
      <c r="BG53" s="134" t="inlineStr"/>
      <c r="BH53" s="134" t="inlineStr"/>
      <c r="BI53" s="135" t="n"/>
      <c r="BJ53" s="136" t="n"/>
      <c r="BK53" s="136" t="n"/>
      <c r="BL53" s="136" t="n"/>
      <c r="BM53" s="136" t="n"/>
      <c r="BN53" s="137" t="n"/>
      <c r="BO53" s="120" t="n"/>
      <c r="BP53" s="120" t="n"/>
      <c r="BQ53" s="120" t="n"/>
      <c r="BR53" s="120" t="n"/>
      <c r="BS53" s="120" t="n"/>
      <c r="BT53" s="120" t="n"/>
      <c r="BU53" s="120" t="n"/>
      <c r="BV53" s="120" t="n">
        <v>2</v>
      </c>
    </row>
    <row r="54" ht="340" customHeight="1">
      <c r="A54" s="109" t="inlineStr">
        <is>
          <t>IRISC223</t>
        </is>
      </c>
      <c r="B54" s="110" t="inlineStr">
        <is>
          <t>Pradip Dey</t>
        </is>
      </c>
      <c r="C54" s="111" t="inlineStr">
        <is>
          <t>Technology</t>
        </is>
      </c>
      <c r="D54" s="111" t="inlineStr">
        <is>
          <t>Shailesh Gupta</t>
        </is>
      </c>
      <c r="E54" s="112" t="n">
        <v>24.6</v>
      </c>
      <c r="F54" s="112" t="n">
        <v>4.6</v>
      </c>
      <c r="G54" s="111" t="inlineStr">
        <is>
          <t>MCA</t>
        </is>
      </c>
      <c r="H54" s="142" t="inlineStr">
        <is>
          <t>Head Delivery</t>
        </is>
      </c>
      <c r="I54" s="115" t="inlineStr">
        <is>
          <t>Head – Delivery</t>
        </is>
      </c>
      <c r="J54" s="115" t="inlineStr">
        <is>
          <t>Project &amp; Program Management</t>
        </is>
      </c>
      <c r="K54" s="115" t="inlineStr">
        <is>
          <t>Delivery Leadership</t>
        </is>
      </c>
      <c r="L54" s="115" t="inlineStr">
        <is>
          <t>L7 – Head / Sr Director</t>
        </is>
      </c>
      <c r="M54" s="152" t="inlineStr">
        <is>
          <t>C2</t>
        </is>
      </c>
      <c r="N54" s="149" t="inlineStr">
        <is>
          <t>Head of Function</t>
        </is>
      </c>
      <c r="O54" s="33" t="inlineStr">
        <is>
          <t>C</t>
        </is>
      </c>
      <c r="P54" s="115" t="inlineStr">
        <is>
          <t>People Manager</t>
        </is>
      </c>
      <c r="Q54" s="147" t="inlineStr">
        <is>
          <t>• Same level</t>
        </is>
      </c>
      <c r="R54" s="118" t="inlineStr">
        <is>
          <r>
            <rPr>
              <rFont val="Calibri"/>
              <b val="1"/>
              <sz val="10"/>
            </rPr>
            <t>WHAT THE ROLE DOES:</t>
          </r>
          <r>
            <rPr>
              <rFont val="Calibri"/>
              <sz val="10"/>
            </rPr>
            <t xml:space="preserve"> Leads the project &amp; program management function. At C2: a function or department, or a company-wide discipline.
</t>
          </r>
          <r>
            <rPr>
              <rFont val="Calibri"/>
              <b val="1"/>
              <sz val="10"/>
            </rPr>
            <t>KEY RESPONSIBILITIES:</t>
          </r>
          <r>
            <rPr>
              <rFont val="Calibri"/>
              <sz val="10"/>
            </rPr>
            <t xml:space="preserve"> Leads the project &amp; program management function; Function-wide or company-wide problems; creates methods and standards; Function results, budget and risk
</t>
          </r>
          <r>
            <rPr>
              <rFont val="Calibri"/>
              <b val="1"/>
              <sz val="10"/>
            </rPr>
            <t>DELIVERS:</t>
          </r>
          <r>
            <rPr>
              <rFont val="Calibri"/>
              <sz val="10"/>
            </rPr>
            <t xml:space="preserve"> Function results, budget and risk
</t>
          </r>
          <r>
            <rPr>
              <rFont val="Calibri"/>
              <b val="1"/>
              <sz val="10"/>
            </rPr>
            <t>DECIDES ALONE:</t>
          </r>
          <r>
            <rPr>
              <rFont val="Calibri"/>
              <sz val="10"/>
            </rPr>
            <t xml:space="preserve"> Sets direction for a function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4 · Future-ready 4 · Functional 5 · Leadership 4
</t>
          </r>
          <r>
            <rPr>
              <rFont val="Calibri"/>
              <b val="1"/>
              <sz val="10"/>
            </rPr>
            <t>CREDENTIALS:</t>
          </r>
          <r>
            <rPr>
              <rFont val="Calibri"/>
              <sz val="10"/>
            </rPr>
            <t xml:space="preserve"> PMP / PRINCE2 / CSM / SAFe
</t>
          </r>
          <r>
            <rPr>
              <rFont val="Calibri"/>
              <b val="1"/>
              <sz val="10"/>
            </rPr>
            <t>SOURCE:</t>
          </r>
          <r>
            <rPr>
              <rFont val="Calibri"/>
              <sz val="10"/>
            </rPr>
            <t xml:space="preserve"> Framework only · fewer than 3 answered — 1 holder, 0 answered the survey; sub-family 0 answered; catalogue RC-131</t>
          </r>
        </is>
      </c>
      <c r="S54" s="119" t="inlineStr">
        <is>
          <r>
            <rPr>
              <rFont val="Calibri"/>
              <b val="1"/>
              <sz val="10"/>
            </rPr>
            <t>What the role answers for:</t>
          </r>
          <r>
            <rPr>
              <rFont val="Calibri"/>
              <sz val="10"/>
            </rPr>
            <t xml:space="preserve"> Function results, budget and risk.
</t>
          </r>
          <r>
            <rPr>
              <rFont val="Calibri"/>
              <b val="1"/>
              <sz val="10"/>
            </rPr>
            <t>Accountability &amp; Impact rating:</t>
          </r>
          <r>
            <rPr>
              <rFont val="Calibri"/>
              <sz val="10"/>
            </rPr>
            <t xml:space="preserve"> 8 of 12 · C2-level impact.
Leads 21 direct reports.
Manager talent mapping — Latest rating: Not rated · manager · 9-Box Grid placement: Not placed · manager.</t>
          </r>
        </is>
      </c>
      <c r="T54" s="120" t="n"/>
      <c r="U54" s="121" t="inlineStr">
        <is>
          <r>
            <rPr>
              <rFont val="Calibri"/>
              <sz val="10"/>
            </rPr>
            <t xml:space="preserve">Head – Delivery in Technology · iFile, C2 — People Manager.
</t>
          </r>
          <r>
            <rPr>
              <rFont val="Calibri"/>
              <b val="1"/>
              <sz val="10"/>
            </rPr>
            <t>The work:</t>
          </r>
          <r>
            <rPr>
              <rFont val="Calibri"/>
              <sz val="10"/>
            </rPr>
            <t xml:space="preserve"> Leads the project &amp; program management function.
At this level the role owns a function or department, or a company-wide discipline.
</t>
          </r>
          <r>
            <rPr>
              <rFont val="Calibri"/>
              <b val="1"/>
              <sz val="10"/>
            </rPr>
            <t>Key responsibilities:</t>
          </r>
          <r>
            <rPr>
              <rFont val="Calibri"/>
              <sz val="10"/>
            </rPr>
            <t xml:space="preserve"> Leads the project &amp; program management function; Function-wide or company-wide problems; creates methods and standards; Function results, budget and risk.
Leads 21 direct reports.</t>
          </r>
        </is>
      </c>
      <c r="V54" s="122" t="inlineStr">
        <is>
          <r>
            <rPr>
              <rFont val="Calibri"/>
              <b val="1"/>
              <sz val="10"/>
            </rPr>
            <t>Hire as:</t>
          </r>
          <r>
            <rPr>
              <rFont val="Calibri"/>
              <sz val="10"/>
            </rPr>
            <t xml:space="preserve"> Senior Head / General Manager — IRIS C2 Head of Function · People Manager
</t>
          </r>
          <r>
            <rPr>
              <rFont val="Calibri"/>
              <b val="1"/>
              <sz val="10"/>
            </rPr>
            <t>Market level:</t>
          </r>
          <r>
            <rPr>
              <rFont val="Calibri"/>
              <sz val="10"/>
            </rPr>
            <t xml:space="preserve"> P7 / M6 · SFIA 6 Initiate, influence
</t>
          </r>
          <r>
            <rPr>
              <rFont val="Calibri"/>
              <b val="1"/>
              <sz val="10"/>
            </rPr>
            <t>Experience:</t>
          </r>
          <r>
            <rPr>
              <rFont val="Calibri"/>
              <sz val="10"/>
            </rPr>
            <t xml:space="preserve"> 12–17 yrs · Education: Graduate; PMP / PRINCE2 / CSM preferred from B2
</t>
          </r>
          <r>
            <rPr>
              <rFont val="Calibri"/>
              <b val="1"/>
              <sz val="10"/>
            </rPr>
            <t>Team size at this level:</t>
          </r>
          <r>
            <rPr>
              <rFont val="Calibri"/>
              <sz val="10"/>
            </rPr>
            <t xml:space="preserve"> 5–8 managers / associate heads
</t>
          </r>
          <r>
            <rPr>
              <rFont val="Calibri"/>
              <b val="1"/>
              <sz val="10"/>
            </rPr>
            <t>Equivalent titles at peers:</t>
          </r>
          <r>
            <rPr>
              <rFont val="Calibri"/>
              <sz val="10"/>
            </rPr>
            <t xml:space="preserve"> IRIS Vs Competitor Benchmark — PMI pathway + SaaS delivery ladder – Director PMO / Delivery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54" s="122" t="inlineStr">
        <is>
          <r>
            <rPr>
              <rFont val="Calibri"/>
              <sz val="10"/>
            </rPr>
            <t xml:space="preserve">FUNCTIONAL — skill level 5 of 5 · Expert
 ★ Project, Program &amp; Agile Management: Runs programmes across teams; improves delivery methods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 = must-have for the family. Scale: 1 Awareness · 2 Working · 3 Practitioner · 4 Advanced · 5 Expert.</t>
          </r>
        </is>
      </c>
      <c r="X54" s="122" t="inlineStr">
        <is>
          <r>
            <rPr>
              <rFont val="Calibri"/>
              <sz val="10"/>
            </rPr>
            <t xml:space="preserve">Draft — generated from the framework; hiring-manager review pending · HR Super Master, sheet T5.
1. [Project, Program &amp; Agile Management · level 5] Tell me about recent work that shows this: "Runs programmes across teams; improves delivery methods". What exactly did you do, how, and what was the result? Assess with: Case interview.
2. [Stakeholder &amp; Client Management · level 5] Tell me about recent work that shows this: "Owns key relationships; resolves escalations". What exactly did you do, how, and what was the result? Assess with: Role play / behavioural interview.
3. [Communication &amp; Presentation · level 5] Give an example that shows you can do this: "Presents to senior stakeholders; shapes messaging". Assess with: Presentation / writing test.
4. [Process Improvement &amp; Quality Mindset · level 5] Give an example that shows you can do this: "Redesigns team processes; reduces error rates measurably". Assess with: Work sample / case.
5. [Strategic Thinking &amp; Business Acumen · level 5]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54" s="123" t="inlineStr">
        <is>
          <t>iFile · Technology · Band C · Head / Manager</t>
        </is>
      </c>
      <c r="Z54" s="124" t="n">
        <v>8</v>
      </c>
      <c r="AA54" s="125">
        <f>IFERROR(INDEX(WM_C,MATCH($Y54,WM_KEY,0)),"")</f>
        <v>0.48</v>
      </c>
      <c r="AB54" s="126">
        <f>IF(Z54="","",Z54*AA54)</f>
        <v>3.84</v>
      </c>
      <c r="AC54" s="124" t="n">
        <v>8</v>
      </c>
      <c r="AD54" s="125">
        <f>IFERROR(INDEX(WM_AU,MATCH($Y54,WM_KEY,0)),"")</f>
        <v>0.18</v>
      </c>
      <c r="AE54" s="126">
        <f>IF(AC54="","",AC54*AD54)</f>
        <v>1.44</v>
      </c>
      <c r="AF54" s="124" t="n">
        <v>8</v>
      </c>
      <c r="AG54" s="125">
        <f>IFERROR(INDEX(WM_AC,MATCH($Y54,WM_KEY,0)),"")</f>
        <v>0.06</v>
      </c>
      <c r="AH54" s="126">
        <f>IF(AF54="","",AF54*AG54)</f>
        <v>0.48</v>
      </c>
      <c r="AI54" s="124" t="n">
        <v>8</v>
      </c>
      <c r="AJ54" s="125">
        <f>IFERROR(INDEX(WM_L,MATCH($Y54,WM_KEY,0)),"")</f>
        <v>0.15</v>
      </c>
      <c r="AK54" s="126">
        <f>IF(AI54="","",AI54*AJ54)</f>
        <v>1.2</v>
      </c>
      <c r="AL54" s="124" t="n">
        <v>11.5</v>
      </c>
      <c r="AM54" s="125">
        <f>IFERROR(INDEX(WM_E,MATCH($Y54,WM_KEY,0)),"")</f>
        <v>0.05</v>
      </c>
      <c r="AN54" s="126">
        <f>IF(AL54="","",AL54*AM54)</f>
        <v>0.575</v>
      </c>
      <c r="AO54" s="127" t="n">
        <v>8</v>
      </c>
      <c r="AP54" s="125">
        <f>IFERROR(INDEX(WM_BI,MATCH($Y54,WM_KEY,0)),"")</f>
        <v>0.08</v>
      </c>
      <c r="AQ54" s="126">
        <f>IF(AO54="","",AO54*AP54)</f>
        <v>0.64</v>
      </c>
      <c r="AR54" s="126">
        <f>IF(COUNT(AB54,AE54,AH54,AK54,AN54,AQ54)&lt;6,"",SUM(AB54,AE54,AH54,AK54,AN54,AQ54))</f>
        <v>8.175</v>
      </c>
      <c r="AS54" s="128" t="str">
        <f>IF(AR54="","",INDEX({"A1","A2","A3","B1","B2","B3","C1","C2","D1","D2","E1","E2"},MAX(1,MIN(12,ROUND(AR54,0)))))</f>
        <v>C2</v>
      </c>
      <c r="AT54" s="129" t="inlineStr">
        <is>
          <r>
            <rPr>
              <rFont val="Calibri"/>
              <b val="1"/>
              <sz val="10"/>
            </rPr>
            <t>Weights:</t>
          </r>
          <r>
            <rPr>
              <rFont val="Calibri"/>
              <sz val="10"/>
            </rPr>
            <t xml:space="preserve"> Complexity 48% · Autonomy 18% · Leadership 15% · Business impact 8% · Accountability 6%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54" s="130" t="inlineStr">
        <is>
          <r>
            <rPr>
              <rFont val="Calibri"/>
              <b val="1"/>
              <sz val="10"/>
            </rPr>
            <t>At build:</t>
          </r>
          <r>
            <rPr>
              <rFont val="Calibri"/>
              <sz val="10"/>
            </rPr>
            <t xml:space="preserve"> Complexity 3.84 + Autonomy 1.44 + Accountability 0.48 + Leadership 1.20 + Experience 0.58 + Business impact 0.64
= 8.18 points → nearest level 8 = C2
</t>
          </r>
          <r>
            <rPr>
              <rFont val="Calibri"/>
              <b val="1"/>
              <sz val="10"/>
            </rPr>
            <t>Final level:</t>
          </r>
          <r>
            <rPr>
              <rFont val="Calibri"/>
              <sz val="10"/>
            </rPr>
            <t xml:space="preserve"> C2 · same as the score</t>
          </r>
        </is>
      </c>
      <c r="AV54" s="130" t="inlineStr">
        <is>
          <r>
            <rPr>
              <rFont val="Calibri"/>
              <b val="1"/>
              <sz val="10"/>
            </rPr>
            <t>No rule applied:</t>
          </r>
          <r>
            <rPr>
              <rFont val="Calibri"/>
              <sz val="10"/>
            </rPr>
            <t xml:space="preserve"> the score decides.</t>
          </r>
        </is>
      </c>
      <c r="AW54" s="143"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Function-wide or company-wide problems; creates methods and standards</t>
          </r>
        </is>
      </c>
      <c r="AX54" s="144"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Sets direction for a function</t>
          </r>
        </is>
      </c>
      <c r="AY54" s="144" t="inlineStr">
        <is>
          <r>
            <rPr>
              <rFont val="Calibri"/>
              <color rgb="009C0006"/>
              <sz val="10"/>
            </rPr>
            <t xml:space="preserve">Rated 8 of 12
</t>
          </r>
          <r>
            <rPr>
              <rFont val="Calibri"/>
              <b val="1"/>
              <color rgb="009C0006"/>
              <sz val="10"/>
            </rPr>
            <t>Start:</t>
          </r>
          <r>
            <rPr>
              <rFont val="Calibri"/>
              <color rgb="009C0006"/>
              <sz val="10"/>
            </rPr>
            <t xml:space="preserve"> 8.0 · head-of-function title; 21 direct reports, 149 people below, 12 of them lead teams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Function results, budget and risk</t>
          </r>
        </is>
      </c>
      <c r="AZ54" s="144" t="inlineStr">
        <is>
          <r>
            <rPr>
              <rFont val="Calibri"/>
              <color rgb="009C0006"/>
              <sz val="10"/>
            </rPr>
            <t xml:space="preserve">Rated 8 of 12
</t>
          </r>
          <r>
            <rPr>
              <rFont val="Calibri"/>
              <b val="1"/>
              <color rgb="009C0006"/>
              <sz val="10"/>
            </rPr>
            <t>Start:</t>
          </r>
          <r>
            <rPr>
              <rFont val="Calibri"/>
              <color rgb="009C0006"/>
              <sz val="10"/>
            </rPr>
            <t xml:space="preserve"> 8.0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21 direct reports · People Manager
</t>
          </r>
          <r>
            <rPr>
              <rFont val="Calibri"/>
              <b val="1"/>
              <color rgb="009C0006"/>
              <sz val="10"/>
            </rPr>
            <t>Market:</t>
          </r>
          <r>
            <rPr>
              <rFont val="Calibri"/>
              <color rgb="009C0006"/>
              <sz val="10"/>
            </rPr>
            <t xml:space="preserve"> C2 = Leads a function; shapes functional strategy</t>
          </r>
        </is>
      </c>
      <c r="BA54" s="132" t="inlineStr">
        <is>
          <r>
            <rPr>
              <rFont val="Calibri"/>
              <sz val="10"/>
            </rPr>
            <t xml:space="preserve">Rated 11.5 of 12 · between E1 and E2
</t>
          </r>
          <r>
            <rPr>
              <rFont val="Calibri"/>
              <b val="1"/>
              <sz val="10"/>
            </rPr>
            <t>Experience:</t>
          </r>
          <r>
            <rPr>
              <rFont val="Calibri"/>
              <sz val="10"/>
            </rPr>
            <t xml:space="preserve"> 24.6 yrs total · 20.0 before IRIS + 4.6 at IRIS = 11.2 on the experience scale
</t>
          </r>
          <r>
            <rPr>
              <rFont val="Calibri"/>
              <b val="1"/>
              <sz val="10"/>
            </rPr>
            <t>Qualification:</t>
          </r>
          <r>
            <rPr>
              <rFont val="Calibri"/>
              <sz val="10"/>
            </rPr>
            <t xml:space="preserve"> MCA · postgraduate, relevant to the work → +0.5</t>
          </r>
        </is>
      </c>
      <c r="BB54" s="132" t="inlineStr">
        <is>
          <r>
            <rPr>
              <rFont val="Calibri"/>
              <sz val="10"/>
            </rPr>
            <t xml:space="preserve">Rated 8 of 12 — a starting estimate.
</t>
          </r>
          <r>
            <rPr>
              <rFont val="Calibri"/>
              <b val="1"/>
              <sz val="10"/>
            </rPr>
            <t>Start:</t>
          </r>
          <r>
            <rPr>
              <rFont val="Calibri"/>
              <sz val="10"/>
            </rPr>
            <t xml:space="preserve"> 8,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C2 = Drives a function's or department's results and costs</t>
          </r>
        </is>
      </c>
      <c r="BC54" s="145" t="inlineStr">
        <is>
          <t>• Survey response or KRAs describing the work · nothing on file — Employee + manager
• Confirm hands-on delivery share · Player-Coach candidate — Manager</t>
        </is>
      </c>
      <c r="BD54" s="134" t="inlineStr">
        <is>
          <t>✓ HRIS: 24.6 yrs, MCA, 21 direct reports
✗ Survey: no response
✗ KRAs: none on file
✓ Manager mapping: rating, 9-box
✗ Job description: not on file</t>
        </is>
      </c>
      <c r="BE54" s="134" t="inlineStr">
        <is>
          <r>
            <rPr>
              <rFont val="Calibri"/>
              <b val="1"/>
              <sz val="10"/>
            </rPr>
            <t>Market level:</t>
          </r>
          <r>
            <rPr>
              <rFont val="Calibri"/>
              <sz val="10"/>
            </rPr>
            <t xml:space="preserve"> P7 / M6 · SFIA 6 Initiate, influence
</t>
          </r>
          <r>
            <rPr>
              <rFont val="Calibri"/>
              <b val="1"/>
              <sz val="10"/>
            </rPr>
            <t>Typical title:</t>
          </r>
          <r>
            <rPr>
              <rFont val="Calibri"/>
              <sz val="10"/>
            </rPr>
            <t xml:space="preserve"> Senior Head / General Manager
</t>
          </r>
          <r>
            <rPr>
              <rFont val="Calibri"/>
              <b val="1"/>
              <sz val="10"/>
            </rPr>
            <t>At peers:</t>
          </r>
          <r>
            <rPr>
              <rFont val="Calibri"/>
              <sz val="10"/>
            </rPr>
            <t xml:space="preserve"> IRIS Vs Competitor Benchmark — PMI pathway + SaaS delivery ladder: Director PMO / Delivery
</t>
          </r>
          <r>
            <rPr>
              <rFont val="Calibri"/>
              <b val="1"/>
              <sz val="10"/>
            </rPr>
            <t>Standard:</t>
          </r>
          <r>
            <rPr>
              <rFont val="Calibri"/>
              <sz val="10"/>
            </rPr>
            <t xml:space="preserve"> PMI PMBOK and Talent Triangle; CAPM → PMP → PgMP</t>
          </r>
        </is>
      </c>
      <c r="BF54" s="134" t="inlineStr">
        <is>
          <t>Low</t>
        </is>
      </c>
      <c r="BG54" s="134" t="inlineStr">
        <is>
          <t>• No survey answers or KRA — the role factors rest on designation and reporting lines only</t>
        </is>
      </c>
      <c r="BH54" s="48" t="inlineStr">
        <is>
          <t>C+ candidate: leads people and scores 8.18 on the Player-Coach weights, but no survey / KRA evidence of own delivery — manager to confirm the person still delivers hands-on</t>
        </is>
      </c>
      <c r="BI54" s="135" t="n"/>
      <c r="BJ54" s="136" t="n"/>
      <c r="BK54" s="136" t="n"/>
      <c r="BL54" s="136" t="n"/>
      <c r="BM54" s="136" t="n"/>
      <c r="BN54" s="137" t="n"/>
      <c r="BO54" s="120" t="n"/>
      <c r="BP54" s="120" t="n"/>
      <c r="BQ54" s="120" t="n"/>
      <c r="BR54" s="120" t="n"/>
      <c r="BS54" s="120" t="n"/>
      <c r="BT54" s="120" t="n"/>
      <c r="BU54" s="120" t="n"/>
      <c r="BV54" s="120" t="n">
        <v>8</v>
      </c>
    </row>
    <row r="55" ht="340" customHeight="1">
      <c r="A55" s="109" t="inlineStr">
        <is>
          <t>IRIS1690</t>
        </is>
      </c>
      <c r="B55" s="110" t="inlineStr">
        <is>
          <t>Sharanagouda Patil</t>
        </is>
      </c>
      <c r="C55" s="111" t="inlineStr">
        <is>
          <t>Technology</t>
        </is>
      </c>
      <c r="D55" s="111" t="inlineStr">
        <is>
          <t>Pradip Dey</t>
        </is>
      </c>
      <c r="E55" s="112" t="n">
        <v>19</v>
      </c>
      <c r="F55" s="112" t="n">
        <v>8.800000000000001</v>
      </c>
      <c r="G55" s="111" t="inlineStr">
        <is>
          <t>MCA</t>
        </is>
      </c>
      <c r="H55" s="142" t="inlineStr">
        <is>
          <t>Technical Architect</t>
        </is>
      </c>
      <c r="I55" s="115" t="inlineStr">
        <is>
          <t>Technical Architect</t>
        </is>
      </c>
      <c r="J55" s="115" t="inlineStr">
        <is>
          <t>Engineering &amp; Architecture</t>
        </is>
      </c>
      <c r="K55" s="115" t="inlineStr">
        <is>
          <t>Solution &amp; Technical Architecture</t>
        </is>
      </c>
      <c r="L55" s="114" t="inlineStr">
        <is>
          <t>L3 – Professional / Associate</t>
        </is>
      </c>
      <c r="M55" s="116" t="inlineStr">
        <is>
          <t>C1</t>
        </is>
      </c>
      <c r="N55" s="149" t="inlineStr">
        <is>
          <t>Principal</t>
        </is>
      </c>
      <c r="O55" s="33" t="inlineStr">
        <is>
          <t>C</t>
        </is>
      </c>
      <c r="P55" s="115" t="inlineStr">
        <is>
          <t>IC</t>
        </is>
      </c>
      <c r="Q55" s="117" t="inlineStr">
        <is>
          <t>▲ Up</t>
        </is>
      </c>
      <c r="R55" s="118" t="inlineStr">
        <is>
          <r>
            <rPr>
              <rFont val="Calibri"/>
              <b val="1"/>
              <sz val="10"/>
            </rPr>
            <t>WHAT THE ROLE DOES:</t>
          </r>
          <r>
            <rPr>
              <rFont val="Calibri"/>
              <sz val="10"/>
            </rPr>
            <t xml:space="preserve"> Designs system / solution architecture, integrations and technical standards; guides build teams. At C1: a sub-function, or principal authority across products.
</t>
          </r>
          <r>
            <rPr>
              <rFont val="Calibri"/>
              <b val="1"/>
              <sz val="10"/>
            </rPr>
            <t>Common themes in sub-family holders, all levels' answers:</t>
          </r>
          <r>
            <rPr>
              <rFont val="Calibri"/>
              <sz val="10"/>
            </rPr>
            <t xml:space="preserve"> technical · client · project · design · development · business
</t>
          </r>
          <r>
            <rPr>
              <rFont val="Calibri"/>
              <b val="1"/>
              <sz val="10"/>
            </rPr>
            <t>KEY RESPONSIBILITIES:</t>
          </r>
          <r>
            <rPr>
              <rFont val="Calibri"/>
              <sz val="10"/>
            </rPr>
            <t xml:space="preserve"> Designs system / solution architecture, integrations and technical standards; guides build teams; Ambiguous, cross-product problems; Sub-function results or domain quality across products
</t>
          </r>
          <r>
            <rPr>
              <rFont val="Calibri"/>
              <b val="1"/>
              <sz val="10"/>
            </rPr>
            <t>Common themes in sub-family holders, all levels' answers:</t>
          </r>
          <r>
            <rPr>
              <rFont val="Calibri"/>
              <sz val="10"/>
            </rPr>
            <t xml:space="preserve"> client · technical · documentation · solution · architecture · management
</t>
          </r>
          <r>
            <rPr>
              <rFont val="Calibri"/>
              <b val="1"/>
              <sz val="10"/>
            </rPr>
            <t>DELIVERS:</t>
          </r>
          <r>
            <rPr>
              <rFont val="Calibri"/>
              <sz val="10"/>
            </rPr>
            <t xml:space="preserve"> Sub-function results or domain quality across products
</t>
          </r>
          <r>
            <rPr>
              <rFont val="Calibri"/>
              <b val="1"/>
              <sz val="10"/>
            </rPr>
            <t>Common themes in sub-family holders, all levels' answers:</t>
          </r>
          <r>
            <rPr>
              <rFont val="Calibri"/>
              <sz val="10"/>
            </rPr>
            <t xml:space="preserve"> architecture · design · documentation · solution · technical · project
</t>
          </r>
          <r>
            <rPr>
              <rFont val="Calibri"/>
              <b val="1"/>
              <sz val="10"/>
            </rPr>
            <t>ACCOUNTABLE FOR:</t>
          </r>
          <r>
            <rPr>
              <rFont val="Calibri"/>
              <sz val="10"/>
            </rPr>
            <t xml:space="preserve"> Sub-function results or domain quality across products
</t>
          </r>
          <r>
            <rPr>
              <rFont val="Calibri"/>
              <b val="1"/>
              <sz val="10"/>
            </rPr>
            <t>Common themes in sub-family holders, all levels' answers:</t>
          </r>
          <r>
            <rPr>
              <rFont val="Calibri"/>
              <sz val="10"/>
            </rPr>
            <t xml:space="preserve"> technical · client · solution · architecture · design · am
</t>
          </r>
          <r>
            <rPr>
              <rFont val="Calibri"/>
              <b val="1"/>
              <sz val="10"/>
            </rPr>
            <t>DECIDES ALONE:</t>
          </r>
          <r>
            <rPr>
              <rFont val="Calibri"/>
              <sz val="10"/>
            </rPr>
            <t xml:space="preserve"> Sets direction for a sub-function or domain
</t>
          </r>
          <r>
            <rPr>
              <rFont val="Calibri"/>
              <b val="1"/>
              <sz val="10"/>
            </rPr>
            <t>Common themes in sub-family holders, all levels' answers:</t>
          </r>
          <r>
            <rPr>
              <rFont val="Calibri"/>
              <sz val="10"/>
            </rPr>
            <t xml:space="preserve"> technical · approach · design · standards
</t>
          </r>
          <r>
            <rPr>
              <rFont val="Calibri"/>
              <b val="1"/>
              <sz val="10"/>
            </rPr>
            <t>SKILLS &amp; KNOWLEDGE · role-holders:</t>
          </r>
          <r>
            <rPr>
              <rFont val="Calibri"/>
              <sz val="10"/>
            </rPr>
            <t xml:space="preserve"> Java · NET MVC · Spring Boot
</t>
          </r>
          <r>
            <rPr>
              <rFont val="Calibri"/>
              <b val="1"/>
              <sz val="10"/>
            </rPr>
            <t>TOOLS &amp; SYSTEMS:</t>
          </r>
          <r>
            <rPr>
              <rFont val="Calibri"/>
              <sz val="10"/>
            </rPr>
            <t xml:space="preserve"> Visual Studio
COMPETENCIES REQUIRED — must-have ★: System Design &amp; Architecture · Programming &amp; Tech-Stack Depth
</t>
          </r>
          <r>
            <rPr>
              <rFont val="Calibri"/>
              <b val="1"/>
              <sz val="10"/>
            </rPr>
            <t>OTHER FUNCTIONAL COMPETENCIES:</t>
          </r>
          <r>
            <rPr>
              <rFont val="Calibri"/>
              <sz val="10"/>
            </rPr>
            <t xml:space="preserve"> Cloud, DevOps &amp; CI/CD · Cybersecurity &amp; Infrastructure · Stakeholder &amp; Client Management · Strategic Thinking &amp; Business Acumen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AWS / Azure architect · optional; Cloud / language certifications · optional
</t>
          </r>
          <r>
            <rPr>
              <rFont val="Calibri"/>
              <b val="1"/>
              <sz val="10"/>
            </rPr>
            <t>SOURCE:</t>
          </r>
          <r>
            <rPr>
              <rFont val="Calibri"/>
              <sz val="10"/>
            </rPr>
            <t xml:space="preserve"> Framework + sub-family themes · 3+ answered — 2 holders, 1 answered the survey; sub-family 9 answered; catalogue RC-057</t>
          </r>
        </is>
      </c>
      <c r="S55" s="119"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6 of 12 · B3-level impact.
Leads 9 direct reports.
From the survey and manager mapping — critical role: yes; successor named: no.
</t>
          </r>
          <r>
            <rPr>
              <rFont val="Calibri"/>
              <b val="1"/>
              <sz val="10"/>
            </rPr>
            <t>If the work is missed · role-holders' themes:</t>
          </r>
          <r>
            <rPr>
              <rFont val="Calibri"/>
              <sz val="10"/>
            </rPr>
            <t xml:space="preserve"> client · time · rework.
Manager talent mapping — Latest rating: 4 · Potential: High · 9-Box Grid placement: High Impact / Growth Talent.</t>
          </r>
        </is>
      </c>
      <c r="T55" s="120" t="n"/>
      <c r="U55" s="121" t="inlineStr">
        <is>
          <r>
            <rPr>
              <rFont val="Calibri"/>
              <sz val="10"/>
            </rPr>
            <t xml:space="preserve">Technical Architect in Technology · iFile, C1 — IC.
</t>
          </r>
          <r>
            <rPr>
              <rFont val="Calibri"/>
              <b val="1"/>
              <sz val="10"/>
            </rPr>
            <t>The work:</t>
          </r>
          <r>
            <rPr>
              <rFont val="Calibri"/>
              <sz val="10"/>
            </rPr>
            <t xml:space="preserve"> Designs system / solution architecture, integrations and technical standards; guides build teams.
At this level the role owns a sub-function, or principal authority across products.
</t>
          </r>
          <r>
            <rPr>
              <rFont val="Calibri"/>
              <b val="1"/>
              <sz val="10"/>
            </rPr>
            <t>Key responsibilities:</t>
          </r>
          <r>
            <rPr>
              <rFont val="Calibri"/>
              <sz val="10"/>
            </rPr>
            <t xml:space="preserve"> Designs system / solution architecture, integrations and technical standards; guides build teams; Ambiguous, cross-product problems; Sub-function results or domain quality across products.
</t>
          </r>
          <r>
            <rPr>
              <rFont val="Calibri"/>
              <b val="1"/>
              <sz val="10"/>
            </rPr>
            <t>Holders describe it with:</t>
          </r>
          <r>
            <rPr>
              <rFont val="Calibri"/>
              <sz val="10"/>
            </rPr>
            <t xml:space="preserve"> client · technical · documentation · solution · architecture · management.
Leads 9 direct reports.</t>
          </r>
        </is>
      </c>
      <c r="V55" s="122" t="inlineStr">
        <is>
          <r>
            <rPr>
              <rFont val="Calibri"/>
              <b val="1"/>
              <sz val="10"/>
            </rPr>
            <t>Hire as:</t>
          </r>
          <r>
            <rPr>
              <rFont val="Calibri"/>
              <sz val="10"/>
            </rPr>
            <t xml:space="preserve"> Chief / Enterprise Architect — IRIS C1 Principal · IC
</t>
          </r>
          <r>
            <rPr>
              <rFont val="Calibri"/>
              <b val="1"/>
              <sz val="10"/>
            </rPr>
            <t>Market level:</t>
          </r>
          <r>
            <rPr>
              <rFont val="Calibri"/>
              <sz val="10"/>
            </rPr>
            <t xml:space="preserve"> P6 / M5 · SFIA 5–6
</t>
          </r>
          <r>
            <rPr>
              <rFont val="Calibri"/>
              <b val="1"/>
              <sz val="10"/>
            </rPr>
            <t>Experience:</t>
          </r>
          <r>
            <rPr>
              <rFont val="Calibri"/>
              <sz val="10"/>
            </rPr>
            <t xml:space="preserve"> 10–14 yrs · Education: BE / B.Tech / MCA / M.Tech
</t>
          </r>
          <r>
            <rPr>
              <rFont val="Calibri"/>
              <b val="1"/>
              <sz val="10"/>
            </rPr>
            <t>Equivalent titles at peers:</t>
          </r>
          <r>
            <rPr>
              <rFont val="Calibri"/>
              <sz val="10"/>
            </rPr>
            <t xml:space="preserve"> Nasdaq / AxiomSL – Principal SE · Salesforce – PMTS · Atlassian – P60 Principal · 10+ yrs · Freshworks – Senior Staff SE
</t>
          </r>
          <r>
            <rPr>
              <rFont val="Calibri"/>
              <b val="1"/>
              <sz val="10"/>
            </rPr>
            <t>Credentials:</t>
          </r>
          <r>
            <rPr>
              <rFont val="Calibri"/>
              <sz val="10"/>
            </rPr>
            <t xml:space="preserve"> AWS / Azure architect · optional; Cloud / language certifications · optional
</t>
          </r>
          <r>
            <rPr>
              <rFont val="Calibri"/>
              <b val="1"/>
              <sz val="10"/>
            </rPr>
            <t>Must already know:</t>
          </r>
          <r>
            <rPr>
              <rFont val="Calibri"/>
              <sz val="10"/>
            </rPr>
            <t xml:space="preserve"> Architecture governance, security by design</t>
          </r>
        </is>
      </c>
      <c r="W55" s="122" t="inlineStr">
        <is>
          <r>
            <rPr>
              <rFont val="Calibri"/>
              <sz val="10"/>
            </rPr>
            <t xml:space="preserve">FUNCTIONAL — skill level 4 of 5 · Advanced
 ★ System Design &amp; Architecture: Designs scalable, secure solutions across products; reviews designs
 ★ Programming &amp; Tech-Stack Depth: Sets coding standards; solves performance and design issues across modules
 •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Java · NET MVC · Spring Boot
</t>
          </r>
          <r>
            <rPr>
              <rFont val="Calibri"/>
              <b val="1"/>
              <sz val="10"/>
            </rPr>
            <t>TOOLS:</t>
          </r>
          <r>
            <rPr>
              <rFont val="Calibri"/>
              <sz val="10"/>
            </rPr>
            <t xml:space="preserve"> Visual Studio
★ = must-have for the family. Scale: 1 Awareness · 2 Working · 3 Practitioner · 4 Advanced · 5 Expert.</t>
          </r>
        </is>
      </c>
      <c r="X55" s="122" t="inlineStr">
        <is>
          <r>
            <rPr>
              <rFont val="Calibri"/>
              <sz val="10"/>
            </rPr>
            <t xml:space="preserve">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55" s="123" t="inlineStr">
        <is>
          <t>iFile · Technology · Band C · Principal expert</t>
        </is>
      </c>
      <c r="Z55" s="124" t="n">
        <v>6.5</v>
      </c>
      <c r="AA55" s="125">
        <f>IFERROR(INDEX(WM_C,MATCH($Y55,WM_KEY,0)),"")</f>
        <v>0.59</v>
      </c>
      <c r="AB55" s="126">
        <f>IF(Z55="","",Z55*AA55)</f>
        <v>3.835</v>
      </c>
      <c r="AC55" s="124" t="n">
        <v>6.5</v>
      </c>
      <c r="AD55" s="125">
        <f>IFERROR(INDEX(WM_AU,MATCH($Y55,WM_KEY,0)),"")</f>
        <v>0.18</v>
      </c>
      <c r="AE55" s="126">
        <f>IF(AC55="","",AC55*AD55)</f>
        <v>1.17</v>
      </c>
      <c r="AF55" s="124" t="n">
        <v>6</v>
      </c>
      <c r="AG55" s="125">
        <f>IFERROR(INDEX(WM_AC,MATCH($Y55,WM_KEY,0)),"")</f>
        <v>0.05</v>
      </c>
      <c r="AH55" s="126">
        <f>IF(AF55="","",AF55*AG55)</f>
        <v>0.3</v>
      </c>
      <c r="AI55" s="124" t="n">
        <v>5.5</v>
      </c>
      <c r="AJ55" s="125">
        <f>IFERROR(INDEX(WM_L,MATCH($Y55,WM_KEY,0)),"")</f>
        <v>0.05</v>
      </c>
      <c r="AK55" s="126">
        <f>IF(AI55="","",AI55*AJ55)</f>
        <v>0.275</v>
      </c>
      <c r="AL55" s="124" t="n">
        <v>10</v>
      </c>
      <c r="AM55" s="125">
        <f>IFERROR(INDEX(WM_E,MATCH($Y55,WM_KEY,0)),"")</f>
        <v>0.05</v>
      </c>
      <c r="AN55" s="126">
        <f>IF(AL55="","",AL55*AM55)</f>
        <v>0.5</v>
      </c>
      <c r="AO55" s="127" t="n">
        <v>6.5</v>
      </c>
      <c r="AP55" s="125">
        <f>IFERROR(INDEX(WM_BI,MATCH($Y55,WM_KEY,0)),"")</f>
        <v>0.08</v>
      </c>
      <c r="AQ55" s="126">
        <f>IF(AO55="","",AO55*AP55)</f>
        <v>0.52</v>
      </c>
      <c r="AR55" s="126">
        <f>IF(COUNT(AB55,AE55,AH55,AK55,AN55,AQ55)&lt;6,"",SUM(AB55,AE55,AH55,AK55,AN55,AQ55))</f>
        <v>6.6</v>
      </c>
      <c r="AS55" s="128" t="str">
        <f>IF(AR55="","",INDEX({"A1","A2","A3","B1","B2","B3","C1","C2","D1","D2","E1","E2"},MAX(1,MIN(12,ROUND(AR55,0)))))</f>
        <v>C1</v>
      </c>
      <c r="AT55" s="129" t="inlineStr">
        <is>
          <r>
            <rPr>
              <rFont val="Calibri"/>
              <b val="1"/>
              <sz val="10"/>
            </rPr>
            <t>Weights:</t>
          </r>
          <r>
            <rPr>
              <rFont val="Calibri"/>
              <sz val="10"/>
            </rPr>
            <t xml:space="preserve"> Complexity 59% · Autonomy 18% · Business impact 8% · Accountability 5% · Leadership 5% · Experience 5%
</t>
          </r>
          <r>
            <rPr>
              <rFont val="Calibri"/>
              <b val="1"/>
              <sz val="10"/>
            </rPr>
            <t>Why:</t>
          </r>
          <r>
            <rPr>
              <rFont val="Calibri"/>
              <sz val="10"/>
            </rPr>
            <t xml:space="preserve"> a principal is judged mainly on expertise across products; experience counts only 5%.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55" s="130" t="inlineStr">
        <is>
          <r>
            <rPr>
              <rFont val="Calibri"/>
              <b val="1"/>
              <sz val="10"/>
            </rPr>
            <t>At build:</t>
          </r>
          <r>
            <rPr>
              <rFont val="Calibri"/>
              <sz val="10"/>
            </rPr>
            <t xml:space="preserve"> Complexity 3.83 + Autonomy 1.17 + Accountability 0.30 + Leadership 0.28 + Experience 0.50 + Business impact 0.52
= 6.60 points → nearest level 7 = C1
</t>
          </r>
          <r>
            <rPr>
              <rFont val="Calibri"/>
              <b val="1"/>
              <sz val="10"/>
            </rPr>
            <t>Final level:</t>
          </r>
          <r>
            <rPr>
              <rFont val="Calibri"/>
              <sz val="10"/>
            </rPr>
            <t xml:space="preserve"> C1 · same as the score</t>
          </r>
        </is>
      </c>
      <c r="AV55" s="130" t="inlineStr">
        <is>
          <r>
            <rPr>
              <rFont val="Calibri"/>
              <b val="1"/>
              <sz val="10"/>
            </rPr>
            <t>No rule applied:</t>
          </r>
          <r>
            <rPr>
              <rFont val="Calibri"/>
              <sz val="10"/>
            </rPr>
            <t xml:space="preserve"> the score decides.</t>
          </r>
        </is>
      </c>
      <c r="AW55" s="131" t="inlineStr">
        <is>
          <r>
            <rPr>
              <rFont val="Calibri"/>
              <sz val="10"/>
            </rPr>
            <t xml:space="preserve">Rated 6.5 of 12 · between B3 and C1
</t>
          </r>
          <r>
            <rPr>
              <rFont val="Calibri"/>
              <b val="1"/>
              <sz val="10"/>
            </rPr>
            <t>Start:</t>
          </r>
          <r>
            <rPr>
              <rFont val="Calibri"/>
              <sz val="10"/>
            </rPr>
            <t xml:space="preserve"> 7.0 · principal / architect title
</t>
          </r>
          <r>
            <rPr>
              <rFont val="Calibri"/>
              <b val="1"/>
              <sz val="10"/>
            </rPr>
            <t>Evidence reads like B1:</t>
          </r>
          <r>
            <rPr>
              <rFont val="Calibri"/>
              <sz val="10"/>
            </rPr>
            <t xml:space="preserve"> Application development needing XBRL knowledge, client-specific requirements, legacy modernisation; no design detail given → moved down 0.5
</t>
          </r>
          <r>
            <rPr>
              <rFont val="Calibri"/>
              <b val="1"/>
              <sz val="10"/>
            </rPr>
            <t>KRA:</t>
          </r>
          <r>
            <rPr>
              <rFont val="Calibri"/>
              <sz val="10"/>
            </rPr>
            <t xml:space="preserve"> “1. SBC project completion Provide technical leadership and ensure SBC project work is getting completed without major escalations Train…”
</t>
          </r>
          <r>
            <rPr>
              <rFont val="Calibri"/>
              <b val="1"/>
              <sz val="10"/>
            </rPr>
            <t>Market:</t>
          </r>
          <r>
            <rPr>
              <rFont val="Calibri"/>
              <sz val="10"/>
            </rPr>
            <t xml:space="preserve"> B3 = Sets standards for a practice; cross-team problems · C1 = Ambiguous, cross-product problems</t>
          </r>
        </is>
      </c>
      <c r="AX55" s="132" t="inlineStr">
        <is>
          <r>
            <rPr>
              <rFont val="Calibri"/>
              <sz val="10"/>
            </rPr>
            <t xml:space="preserve">Rated 6.5 of 12 · between B3 and C1
</t>
          </r>
          <r>
            <rPr>
              <rFont val="Calibri"/>
              <b val="1"/>
              <sz val="10"/>
            </rPr>
            <t>Start:</t>
          </r>
          <r>
            <rPr>
              <rFont val="Calibri"/>
              <sz val="10"/>
            </rPr>
            <t xml:space="preserve"> 7.0 · principal / architect title
</t>
          </r>
          <r>
            <rPr>
              <rFont val="Calibri"/>
              <b val="1"/>
              <sz val="10"/>
            </rPr>
            <t>Evidence reads like B1:</t>
          </r>
          <r>
            <rPr>
              <rFont val="Calibri"/>
              <sz val="10"/>
            </rPr>
            <t xml:space="preserve"> States only 'Technical' decisions; manages a 9-person team, so calls apply to them → moved down 0.5
</t>
          </r>
          <r>
            <rPr>
              <rFont val="Calibri"/>
              <b val="1"/>
              <sz val="10"/>
            </rPr>
            <t>Market:</t>
          </r>
          <r>
            <rPr>
              <rFont val="Calibri"/>
              <sz val="10"/>
            </rPr>
            <t xml:space="preserve"> B3 = Commercial / strategic calls for the unit · C1 = Sets direction for a sub-function or domain</t>
          </r>
        </is>
      </c>
      <c r="AY55" s="132" t="inlineStr">
        <is>
          <r>
            <rPr>
              <rFont val="Calibri"/>
              <sz val="10"/>
            </rPr>
            <t xml:space="preserve">Rated 6 of 12
</t>
          </r>
          <r>
            <rPr>
              <rFont val="Calibri"/>
              <b val="1"/>
              <sz val="10"/>
            </rPr>
            <t>Start:</t>
          </r>
          <r>
            <rPr>
              <rFont val="Calibri"/>
              <sz val="10"/>
            </rPr>
            <t xml:space="preserve"> 6.5 · principal / architect title; 9 direct reports, 16 people below, 3 of them lead teams
</t>
          </r>
          <r>
            <rPr>
              <rFont val="Calibri"/>
              <b val="1"/>
              <sz val="10"/>
            </rPr>
            <t>Evidence reads like B1:</t>
          </r>
          <r>
            <rPr>
              <rFont val="Calibri"/>
              <sz val="10"/>
            </rPr>
            <t xml:space="preserve"> Accountable for technical quality, timelines and compatibility of work owned; manages a team → moved down 0.5
</t>
          </r>
          <r>
            <rPr>
              <rFont val="Calibri"/>
              <b val="1"/>
              <sz val="10"/>
            </rPr>
            <t>KRA:</t>
          </r>
          <r>
            <rPr>
              <rFont val="Calibri"/>
              <sz val="10"/>
            </rPr>
            <t xml:space="preserve"> “1. SBC project completion Provide technical leadership and ensure SBC project work is getting completed without major escalations Train…”
</t>
          </r>
          <r>
            <rPr>
              <rFont val="Calibri"/>
              <b val="1"/>
              <sz val="10"/>
            </rPr>
            <t>Market:</t>
          </r>
          <r>
            <rPr>
              <rFont val="Calibri"/>
              <sz val="10"/>
            </rPr>
            <t xml:space="preserve"> B3 = Several teams or a practice</t>
          </r>
        </is>
      </c>
      <c r="AZ55" s="132" t="inlineStr">
        <is>
          <r>
            <rPr>
              <rFont val="Calibri"/>
              <sz val="10"/>
            </rPr>
            <t xml:space="preserve">Rated 5.5 of 12 · between B2 and B3
</t>
          </r>
          <r>
            <rPr>
              <rFont val="Calibri"/>
              <b val="1"/>
              <sz val="10"/>
            </rPr>
            <t>Start:</t>
          </r>
          <r>
            <rPr>
              <rFont val="Calibri"/>
              <sz val="10"/>
            </rPr>
            <t xml:space="preserve"> 6.0
</t>
          </r>
          <r>
            <rPr>
              <rFont val="Calibri"/>
              <b val="1"/>
              <sz val="10"/>
            </rPr>
            <t>Evidence reads like B2:</t>
          </r>
          <r>
            <rPr>
              <rFont val="Calibri"/>
              <sz val="10"/>
            </rPr>
            <t xml:space="preserve"> States 'managing team'; HR shows 9 direct reports; no detail on how → moved down 0.5
</t>
          </r>
          <r>
            <rPr>
              <rFont val="Calibri"/>
              <b val="1"/>
              <sz val="10"/>
            </rPr>
            <t>Team:</t>
          </r>
          <r>
            <rPr>
              <rFont val="Calibri"/>
              <sz val="10"/>
            </rPr>
            <t xml:space="preserve"> 9 direct reports · IC
</t>
          </r>
          <r>
            <rPr>
              <rFont val="Calibri"/>
              <b val="1"/>
              <sz val="10"/>
            </rPr>
            <t>Market:</t>
          </r>
          <r>
            <rPr>
              <rFont val="Calibri"/>
              <sz val="10"/>
            </rPr>
            <t xml:space="preserve"> B2 = IC: guides others in the domain · People: manages a team of 6+ · B3 = IC: leads a practice · People: team leads / managers report in</t>
          </r>
        </is>
      </c>
      <c r="BA55" s="132" t="inlineStr">
        <is>
          <r>
            <rPr>
              <rFont val="Calibri"/>
              <sz val="10"/>
            </rPr>
            <t xml:space="preserve">Rated 10 of 12
</t>
          </r>
          <r>
            <rPr>
              <rFont val="Calibri"/>
              <b val="1"/>
              <sz val="10"/>
            </rPr>
            <t>Experience:</t>
          </r>
          <r>
            <rPr>
              <rFont val="Calibri"/>
              <sz val="10"/>
            </rPr>
            <t xml:space="preserve"> 19.0 yrs total · 10.2 before IRIS + 8.8 at IRIS = 9.4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C1 roles typically have 12–17 yrs · IRIS guide 10–14</t>
          </r>
        </is>
      </c>
      <c r="BB55" s="132" t="inlineStr">
        <is>
          <r>
            <rPr>
              <rFont val="Calibri"/>
              <sz val="10"/>
            </rPr>
            <t xml:space="preserve">Rated 6.5 of 12 — a starting estimate.
</t>
          </r>
          <r>
            <rPr>
              <rFont val="Calibri"/>
              <b val="1"/>
              <sz val="10"/>
            </rPr>
            <t>Start:</t>
          </r>
          <r>
            <rPr>
              <rFont val="Calibri"/>
              <sz val="10"/>
            </rPr>
            <t xml:space="preserve"> 6,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 · C1 = Changes results across a sub-function or across products</t>
          </r>
        </is>
      </c>
      <c r="BC55" s="133" t="inlineStr"/>
      <c r="BD55" s="134" t="inlineStr">
        <is>
          <t>✓ HRIS: 19.0 yrs, MCA, 9 direct reports
✓ Survey: 20 of 20 questions answered
✓ KRAs: manager-set, quarterly
✓ Manager mapping: rating, potential, 9-box
✗ Job description: not on file</t>
        </is>
      </c>
      <c r="BE55" s="134" t="inlineStr">
        <is>
          <r>
            <rPr>
              <rFont val="Calibri"/>
              <b val="1"/>
              <sz val="10"/>
            </rPr>
            <t>Market level:</t>
          </r>
          <r>
            <rPr>
              <rFont val="Calibri"/>
              <sz val="10"/>
            </rPr>
            <t xml:space="preserve"> P6 / M5 · SFIA 5–6
</t>
          </r>
          <r>
            <rPr>
              <rFont val="Calibri"/>
              <b val="1"/>
              <sz val="10"/>
            </rPr>
            <t>Typical title:</t>
          </r>
          <r>
            <rPr>
              <rFont val="Calibri"/>
              <sz val="10"/>
            </rPr>
            <t xml:space="preserve"> Chief / Enterprise Architect
</t>
          </r>
          <r>
            <rPr>
              <rFont val="Calibri"/>
              <b val="1"/>
              <sz val="10"/>
            </rPr>
            <t>At peers:</t>
          </r>
          <r>
            <rPr>
              <rFont val="Calibri"/>
              <sz val="10"/>
            </rPr>
            <t xml:space="preserve"> Nasdaq / AxiomSL – Principal SE · Salesforce – PMTS · Atlassian – P60 Principal · 10+ yrs
</t>
          </r>
          <r>
            <rPr>
              <rFont val="Calibri"/>
              <b val="1"/>
              <sz val="10"/>
            </rPr>
            <t>Typical experience:</t>
          </r>
          <r>
            <rPr>
              <rFont val="Calibri"/>
              <sz val="10"/>
            </rPr>
            <t xml:space="preserve"> 12–17 yrs · IRIS guide 10–14
</t>
          </r>
          <r>
            <rPr>
              <rFont val="Calibri"/>
              <b val="1"/>
              <sz val="10"/>
            </rPr>
            <t>Standard:</t>
          </r>
          <r>
            <rPr>
              <rFont val="Calibri"/>
              <sz val="10"/>
            </rPr>
            <t xml:space="preserve"> SFIA 9; TOGAF</t>
          </r>
        </is>
      </c>
      <c r="BF55" s="134" t="inlineStr">
        <is>
          <t>Medium</t>
        </is>
      </c>
      <c r="BG55" s="134" t="inlineStr">
        <is>
          <t>• Architect line-managing 9 people — kept on the specialist track; confirm specialist vs people-manager role
• Final level C1 is 5 levels above the current level on record · L3 ≈ A2 — the record looks out of date; HR to confirm</t>
        </is>
      </c>
      <c r="BH55" s="134" t="inlineStr"/>
      <c r="BI55" s="135" t="n"/>
      <c r="BJ55" s="136" t="n"/>
      <c r="BK55" s="136" t="n"/>
      <c r="BL55" s="136" t="n"/>
      <c r="BM55" s="136" t="n"/>
      <c r="BN55" s="137" t="n"/>
      <c r="BO55" s="120" t="n"/>
      <c r="BP55" s="120" t="n"/>
      <c r="BQ55" s="120" t="n"/>
      <c r="BR55" s="120" t="n"/>
      <c r="BS55" s="120" t="n"/>
      <c r="BT55" s="120" t="n"/>
      <c r="BU55" s="120" t="n"/>
      <c r="BV55" s="120" t="n">
        <v>6.5</v>
      </c>
    </row>
    <row r="56" ht="340" customHeight="1">
      <c r="A56" s="109" t="inlineStr">
        <is>
          <t>IRIS0211</t>
        </is>
      </c>
      <c r="B56" s="110" t="inlineStr">
        <is>
          <t>Brij Kishor Singh</t>
        </is>
      </c>
      <c r="C56" s="111" t="inlineStr">
        <is>
          <t>Technology</t>
        </is>
      </c>
      <c r="D56" s="111" t="inlineStr">
        <is>
          <t>Pradip Dey</t>
        </is>
      </c>
      <c r="E56" s="112" t="n">
        <v>18.2</v>
      </c>
      <c r="F56" s="112" t="n">
        <v>18.2</v>
      </c>
      <c r="G56" s="111" t="inlineStr">
        <is>
          <t>MCA</t>
        </is>
      </c>
      <c r="H56" s="113" t="inlineStr">
        <is>
          <t>Technical Architect</t>
        </is>
      </c>
      <c r="I56" s="114" t="inlineStr">
        <is>
          <t>Practice Lead – Solution &amp; Technical Architecture · Player-Coach</t>
        </is>
      </c>
      <c r="J56" s="115" t="inlineStr">
        <is>
          <t>Engineering &amp; Architecture</t>
        </is>
      </c>
      <c r="K56" s="115" t="inlineStr">
        <is>
          <t>Solution &amp; Technical Architecture</t>
        </is>
      </c>
      <c r="L56" s="114" t="inlineStr">
        <is>
          <t>L3 – Professional / Associate</t>
        </is>
      </c>
      <c r="M56" s="153" t="inlineStr">
        <is>
          <t>B+</t>
        </is>
      </c>
      <c r="N56" s="154" t="inlineStr">
        <is>
          <t>Practice Lead · Player-Coach</t>
        </is>
      </c>
      <c r="O56" s="30" t="inlineStr">
        <is>
          <t>B+</t>
        </is>
      </c>
      <c r="P56" s="115" t="inlineStr">
        <is>
          <t>Player-Coach</t>
        </is>
      </c>
      <c r="Q56" s="117" t="inlineStr">
        <is>
          <t>▲ Up</t>
        </is>
      </c>
      <c r="R56" s="118" t="inlineStr">
        <is>
          <r>
            <rPr>
              <rFont val="Calibri"/>
              <b val="1"/>
              <sz val="10"/>
            </rPr>
            <t>WHAT THE ROLE DOES:</t>
          </r>
          <r>
            <rPr>
              <rFont val="Calibri"/>
              <sz val="10"/>
            </rPr>
            <t xml:space="preserve"> Designs system / solution architecture, integrations and technical standards; guides build teams. At B+: a practice or product area: does the hardest hands-on work itself and leads 3–6 people · player-coach.
</t>
          </r>
          <r>
            <rPr>
              <rFont val="Calibri"/>
              <b val="1"/>
              <sz val="10"/>
            </rPr>
            <t>Common themes in role-holders' answers:</t>
          </r>
          <r>
            <rPr>
              <rFont val="Calibri"/>
              <sz val="10"/>
            </rPr>
            <t xml:space="preserve"> technical · client · design · understanding · solution · application
</t>
          </r>
          <r>
            <rPr>
              <rFont val="Calibri"/>
              <b val="1"/>
              <sz val="10"/>
            </rPr>
            <t>KEY RESPONSIBILITIES:</t>
          </r>
          <r>
            <rPr>
              <rFont val="Calibri"/>
              <sz val="10"/>
            </rPr>
            <t xml:space="preserve"> 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Common themes in role-holders' answers:</t>
          </r>
          <r>
            <rPr>
              <rFont val="Calibri"/>
              <sz val="10"/>
            </rPr>
            <t xml:space="preserve"> client · documentation · technical · solution · requirement · meeting
</t>
          </r>
          <r>
            <rPr>
              <rFont val="Calibri"/>
              <b val="1"/>
              <sz val="10"/>
            </rPr>
            <t>DELIVERS:</t>
          </r>
          <r>
            <rPr>
              <rFont val="Calibri"/>
              <sz val="10"/>
            </rPr>
            <t xml:space="preserve"> Practice outcomes plus own deliverables; quality and delivery of the team
</t>
          </r>
          <r>
            <rPr>
              <rFont val="Calibri"/>
              <b val="1"/>
              <sz val="10"/>
            </rPr>
            <t>Common themes in role-holders' answers:</t>
          </r>
          <r>
            <rPr>
              <rFont val="Calibri"/>
              <sz val="10"/>
            </rPr>
            <t xml:space="preserve"> solution · architecture · design
</t>
          </r>
          <r>
            <rPr>
              <rFont val="Calibri"/>
              <b val="1"/>
              <sz val="10"/>
            </rPr>
            <t>ACCOUNTABLE FOR:</t>
          </r>
          <r>
            <rPr>
              <rFont val="Calibri"/>
              <sz val="10"/>
            </rPr>
            <t xml:space="preserve"> Practice outcomes plus own deliverables; quality and delivery of the team
</t>
          </r>
          <r>
            <rPr>
              <rFont val="Calibri"/>
              <b val="1"/>
              <sz val="10"/>
            </rPr>
            <t>Common themes in role-holders' answers:</t>
          </r>
          <r>
            <rPr>
              <rFont val="Calibri"/>
              <sz val="10"/>
            </rPr>
            <t xml:space="preserve"> client · if · solution · architecture · design · technical
</t>
          </r>
          <r>
            <rPr>
              <rFont val="Calibri"/>
              <b val="1"/>
              <sz val="10"/>
            </rPr>
            <t>DECIDES ALONE:</t>
          </r>
          <r>
            <rPr>
              <rFont val="Calibri"/>
              <sz val="10"/>
            </rPr>
            <t xml:space="preserve"> Decides approach and priorities for the practice; escalates only cross-function trade-offs
</t>
          </r>
          <r>
            <rPr>
              <rFont val="Calibri"/>
              <b val="1"/>
              <sz val="10"/>
            </rPr>
            <t>Common themes in role-holders' answers:</t>
          </r>
          <r>
            <rPr>
              <rFont val="Calibri"/>
              <sz val="10"/>
            </rPr>
            <t xml:space="preserve"> approach
</t>
          </r>
          <r>
            <rPr>
              <rFont val="Calibri"/>
              <b val="1"/>
              <sz val="10"/>
            </rPr>
            <t>SKILLS &amp; KNOWLEDGE · role-holders:</t>
          </r>
          <r>
            <rPr>
              <rFont val="Calibri"/>
              <sz val="10"/>
            </rPr>
            <t xml:space="preserve"> Java · Spring Boot · NET MVC
</t>
          </r>
          <r>
            <rPr>
              <rFont val="Calibri"/>
              <b val="1"/>
              <sz val="10"/>
            </rPr>
            <t>MANAGER-SET KRAs:</t>
          </r>
          <r>
            <rPr>
              <rFont val="Calibri"/>
              <sz val="10"/>
            </rPr>
            <t xml:space="preserve"> Common themes in manager-set KRAs: support · technical · project · completion · develop · year
COMPETENCIES REQUIRED — must-have ★: System Design &amp; Architecture · Programming &amp; Tech-Stack Depth
</t>
          </r>
          <r>
            <rPr>
              <rFont val="Calibri"/>
              <b val="1"/>
              <sz val="10"/>
            </rPr>
            <t>OTHER FUNCTIONAL COMPETENCIES:</t>
          </r>
          <r>
            <rPr>
              <rFont val="Calibri"/>
              <sz val="10"/>
            </rPr>
            <t xml:space="preserve"> Cloud, DevOps &amp; CI/CD · Cybersecurity &amp; Infrastructure · Stakeholder &amp; Client Management · Strategic Thinking &amp; Business Acumen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AWS / Azure architect · optional; Cloud / language certifications · optional
</t>
          </r>
          <r>
            <rPr>
              <rFont val="Calibri"/>
              <b val="1"/>
              <sz val="10"/>
            </rPr>
            <t>SOURCE:</t>
          </r>
          <r>
            <rPr>
              <rFont val="Calibri"/>
              <sz val="10"/>
            </rPr>
            <t xml:space="preserve"> Framework + role-holders' themes · 3+ answered — 5 holders, 5 answered the survey; sub-family 9 answered; catalogue RC-056</t>
          </r>
        </is>
      </c>
      <c r="S56" s="119" t="inlineStr">
        <is>
          <r>
            <rPr>
              <rFont val="Calibri"/>
              <b val="1"/>
              <sz val="10"/>
            </rPr>
            <t>What the role answers for:</t>
          </r>
          <r>
            <rPr>
              <rFont val="Calibri"/>
              <sz val="10"/>
            </rPr>
            <t xml:space="preserve"> Practice outcomes plus own deliverables; quality and delivery of the team.
</t>
          </r>
          <r>
            <rPr>
              <rFont val="Calibri"/>
              <b val="1"/>
              <sz val="10"/>
            </rPr>
            <t>Accountability &amp; Impact rating:</t>
          </r>
          <r>
            <rPr>
              <rFont val="Calibri"/>
              <sz val="10"/>
            </rPr>
            <t xml:space="preserve"> 6 of 12 · B3-level impact.
Leads 4 direct reports.
From the survey and manager mapping — critical role: yes; successor named: no.
</t>
          </r>
          <r>
            <rPr>
              <rFont val="Calibri"/>
              <b val="1"/>
              <sz val="10"/>
            </rPr>
            <t>If the work is missed · role-holders' themes:</t>
          </r>
          <r>
            <rPr>
              <rFont val="Calibri"/>
              <sz val="10"/>
            </rPr>
            <t xml:space="preserve"> client · time.
</t>
          </r>
          <r>
            <rPr>
              <rFont val="Calibri"/>
              <b val="1"/>
              <sz val="10"/>
            </rPr>
            <t>Measured on · manager-set KRA themes:</t>
          </r>
          <r>
            <rPr>
              <rFont val="Calibri"/>
              <sz val="10"/>
            </rPr>
            <t xml:space="preserve"> support · technical · project · completion · develop · year.
Manager talent mapping — Latest rating: 4 · Potential: High · 9-Box Grid placement: Trusted Professional.</t>
          </r>
        </is>
      </c>
      <c r="T56" s="120" t="n"/>
      <c r="U56" s="121" t="inlineStr">
        <is>
          <r>
            <rPr>
              <rFont val="Calibri"/>
              <sz val="10"/>
            </rPr>
            <t xml:space="preserve">Practice Lead – Solution &amp; Technical Architecture · Player-Coach in Technology · iFile, B+ — Player-Coach.
</t>
          </r>
          <r>
            <rPr>
              <rFont val="Calibri"/>
              <b val="1"/>
              <sz val="10"/>
            </rPr>
            <t>The work:</t>
          </r>
          <r>
            <rPr>
              <rFont val="Calibri"/>
              <sz val="10"/>
            </rPr>
            <t xml:space="preserve"> Designs system / solution architecture, integrations and technical standards; guides build teams.
</t>
          </r>
          <r>
            <rPr>
              <rFont val="Calibri"/>
              <b val="1"/>
              <sz val="10"/>
            </rPr>
            <t>At this level the role owns a practice or product area:</t>
          </r>
          <r>
            <rPr>
              <rFont val="Calibri"/>
              <sz val="10"/>
            </rPr>
            <t xml:space="preserve"> does the hardest hands-on work itself and leads 3–6 people · player-coach.
</t>
          </r>
          <r>
            <rPr>
              <rFont val="Calibri"/>
              <b val="1"/>
              <sz val="10"/>
            </rPr>
            <t>Key responsibilities:</t>
          </r>
          <r>
            <rPr>
              <rFont val="Calibri"/>
              <sz val="10"/>
            </rPr>
            <t xml:space="preserve"> 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Holders describe it with:</t>
          </r>
          <r>
            <rPr>
              <rFont val="Calibri"/>
              <sz val="10"/>
            </rPr>
            <t xml:space="preserve"> client · documentation · technical · solution · requirement · meeting.
Leads 4 direct reports.</t>
          </r>
        </is>
      </c>
      <c r="V56" s="122" t="inlineStr">
        <is>
          <r>
            <rPr>
              <rFont val="Calibri"/>
              <b val="1"/>
              <sz val="10"/>
            </rPr>
            <t>Hire as:</t>
          </r>
          <r>
            <rPr>
              <rFont val="Calibri"/>
              <sz val="10"/>
            </rPr>
            <t xml:space="preserve"> Tech Lead Manager / Practice Lead · player-coach — IRIS B+ Practice Lead · Player-Coach · Player-Coach
</t>
          </r>
          <r>
            <rPr>
              <rFont val="Calibri"/>
              <b val="1"/>
              <sz val="10"/>
            </rPr>
            <t>Market level:</t>
          </r>
          <r>
            <rPr>
              <rFont val="Calibri"/>
              <sz val="10"/>
            </rPr>
            <t xml:space="preserve"> P5–P6 / M4–M5 · SFIA 5 Ensure, advise
</t>
          </r>
          <r>
            <rPr>
              <rFont val="Calibri"/>
              <b val="1"/>
              <sz val="10"/>
            </rPr>
            <t>Experience:</t>
          </r>
          <r>
            <rPr>
              <rFont val="Calibri"/>
              <sz val="10"/>
            </rPr>
            <t xml:space="preserve"> 9–14 yrs · Education: BE / B.Tech / MCA / M.Tech
</t>
          </r>
          <r>
            <rPr>
              <rFont val="Calibri"/>
              <b val="1"/>
              <sz val="10"/>
            </rPr>
            <t>Team size at this level:</t>
          </r>
          <r>
            <rPr>
              <rFont val="Calibri"/>
              <sz val="10"/>
            </rPr>
            <t xml:space="preserve"> 3–6 direct reports with ≥ 40% of time on own delivery · McKinsey player/coach 3–5; Google Tech Lead Manager
</t>
          </r>
          <r>
            <rPr>
              <rFont val="Calibri"/>
              <b val="1"/>
              <sz val="10"/>
            </rPr>
            <t>Equivalent titles at peers:</t>
          </r>
          <r>
            <rPr>
              <rFont val="Calibri"/>
              <sz val="10"/>
            </rPr>
            <t xml:space="preserve"> Google – Tech Lead Manager · TLM · McKinsey player/coach · 3–5 reports · SaaS: player-coach team lead carrying own work
</t>
          </r>
          <r>
            <rPr>
              <rFont val="Calibri"/>
              <b val="1"/>
              <sz val="10"/>
            </rPr>
            <t>Credentials:</t>
          </r>
          <r>
            <rPr>
              <rFont val="Calibri"/>
              <sz val="10"/>
            </rPr>
            <t xml:space="preserve"> AWS / Azure architect · optional; Cloud / language certifications · optional
</t>
          </r>
          <r>
            <rPr>
              <rFont val="Calibri"/>
              <b val="1"/>
              <sz val="10"/>
            </rPr>
            <t>Must already know:</t>
          </r>
          <r>
            <rPr>
              <rFont val="Calibri"/>
              <sz val="10"/>
            </rPr>
            <t xml:space="preserve"> Architecture governance, security by design</t>
          </r>
        </is>
      </c>
      <c r="W56" s="122" t="inlineStr">
        <is>
          <r>
            <rPr>
              <rFont val="Calibri"/>
              <sz val="10"/>
            </rPr>
            <t xml:space="preserve">FUNCTIONAL — skill level 4 of 5 · Advanced
 ★ System Design &amp; Architecture: Designs scalable, secure solutions across products; reviews designs
 ★ Programming &amp; Tech-Stack Depth: Sets coding standards; solves performance and design issues across modules
 •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Java · Spring Boot · NET MVC
★ = must-have for the family. Scale: 1 Awareness · 2 Working · 3 Practitioner · 4 Advanced · 5 Expert.</t>
          </r>
        </is>
      </c>
      <c r="X56" s="122" t="inlineStr">
        <is>
          <r>
            <rPr>
              <rFont val="Calibri"/>
              <sz val="10"/>
            </rPr>
            <t xml:space="preserve">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56" s="123" t="inlineStr">
        <is>
          <t>iFile · Technology · B+ · Player-Coach</t>
        </is>
      </c>
      <c r="Z56" s="124" t="n">
        <v>6.5</v>
      </c>
      <c r="AA56" s="125">
        <f>IFERROR(INDEX(WM_C,MATCH($Y56,WM_KEY,0)),"")</f>
        <v>0.49</v>
      </c>
      <c r="AB56" s="126">
        <f>IF(Z56="","",Z56*AA56)</f>
        <v>3.185</v>
      </c>
      <c r="AC56" s="124" t="n">
        <v>6</v>
      </c>
      <c r="AD56" s="125">
        <f>IFERROR(INDEX(WM_AU,MATCH($Y56,WM_KEY,0)),"")</f>
        <v>0.18</v>
      </c>
      <c r="AE56" s="126">
        <f>IF(AC56="","",AC56*AD56)</f>
        <v>1.08</v>
      </c>
      <c r="AF56" s="124" t="n">
        <v>6</v>
      </c>
      <c r="AG56" s="125">
        <f>IFERROR(INDEX(WM_AC,MATCH($Y56,WM_KEY,0)),"")</f>
        <v>0.05</v>
      </c>
      <c r="AH56" s="126">
        <f>IF(AF56="","",AF56*AG56)</f>
        <v>0.3</v>
      </c>
      <c r="AI56" s="124" t="n">
        <v>5</v>
      </c>
      <c r="AJ56" s="125">
        <f>IFERROR(INDEX(WM_L,MATCH($Y56,WM_KEY,0)),"")</f>
        <v>0.1</v>
      </c>
      <c r="AK56" s="126">
        <f>IF(AI56="","",AI56*AJ56)</f>
        <v>0.5</v>
      </c>
      <c r="AL56" s="124" t="n">
        <v>9.5</v>
      </c>
      <c r="AM56" s="125">
        <f>IFERROR(INDEX(WM_E,MATCH($Y56,WM_KEY,0)),"")</f>
        <v>0.1</v>
      </c>
      <c r="AN56" s="126">
        <f>IF(AL56="","",AL56*AM56)</f>
        <v>0.95</v>
      </c>
      <c r="AO56" s="127" t="n">
        <v>6.5</v>
      </c>
      <c r="AP56" s="125">
        <f>IFERROR(INDEX(WM_BI,MATCH($Y56,WM_KEY,0)),"")</f>
        <v>0.08</v>
      </c>
      <c r="AQ56" s="126">
        <f>IF(AO56="","",AO56*AP56)</f>
        <v>0.52</v>
      </c>
      <c r="AR56" s="126">
        <f>IF(COUNT(AB56,AE56,AH56,AK56,AN56,AQ56)&lt;6,"",SUM(AB56,AE56,AH56,AK56,AN56,AQ56))</f>
        <v>6.535</v>
      </c>
      <c r="AS56" s="128" t="str">
        <f>IF(AR56="","",INDEX({"A1","A2","A3","B1","B2","B3","C1","C2","D1","D2","E1","E2"},MAX(1,MIN(12,ROUND(AR56,0)))))</f>
        <v>C1</v>
      </c>
      <c r="AT56" s="129" t="inlineStr">
        <is>
          <r>
            <rPr>
              <rFont val="Calibri"/>
              <b val="1"/>
              <sz val="10"/>
            </rPr>
            <t>Weights:</t>
          </r>
          <r>
            <rPr>
              <rFont val="Calibri"/>
              <sz val="10"/>
            </rPr>
            <t xml:space="preserve"> Complexity 49% · Autonomy 18% · Leadership 10% · Experience 10% · Business impact 8% · Accountability 5%
</t>
          </r>
          <r>
            <rPr>
              <rFont val="Calibri"/>
              <b val="1"/>
              <sz val="10"/>
            </rPr>
            <t>Why:</t>
          </r>
          <r>
            <rPr>
              <rFont val="Calibri"/>
              <sz val="10"/>
            </rPr>
            <t xml:space="preserve"> a player-coach is judged half on own expert work and half on leading people.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56" s="130" t="inlineStr">
        <is>
          <r>
            <rPr>
              <rFont val="Calibri"/>
              <b val="1"/>
              <sz val="10"/>
            </rPr>
            <t>At build:</t>
          </r>
          <r>
            <rPr>
              <rFont val="Calibri"/>
              <sz val="10"/>
            </rPr>
            <t xml:space="preserve"> Complexity 3.19 + Autonomy 1.08 + Accountability 0.30 + Leadership 0.50 + Experience 0.95 + Business impact 0.52
= 6.54 points → nearest level 7 = C1
</t>
          </r>
          <r>
            <rPr>
              <rFont val="Calibri"/>
              <b val="1"/>
              <sz val="10"/>
            </rPr>
            <t>Final level:</t>
          </r>
          <r>
            <rPr>
              <rFont val="Calibri"/>
              <sz val="10"/>
            </rPr>
            <t xml:space="preserve"> B+ · a rule applied: see the next column</t>
          </r>
        </is>
      </c>
      <c r="AV56" s="130" t="inlineStr">
        <is>
          <r>
            <rPr>
              <rFont val="Calibri"/>
              <sz val="10"/>
            </rPr>
            <t xml:space="preserve">• </t>
          </r>
          <r>
            <rPr>
              <rFont val="Calibri"/>
              <b val="1"/>
              <sz val="10"/>
            </rPr>
            <t>Stays at B3, the top of Band B:</t>
          </r>
          <r>
            <rPr>
              <rFont val="Calibri"/>
              <sz val="10"/>
            </rPr>
            <t xml:space="preserve"> to enter Band C the score must reach 6.5 on Band C's own weights, and it is 6.46.
• </t>
          </r>
          <r>
            <rPr>
              <rFont val="Calibri"/>
              <b val="1"/>
              <sz val="10"/>
            </rPr>
            <t>Moved up to the B+ Player-Coach transition step:</t>
          </r>
          <r>
            <rPr>
              <rFont val="Calibri"/>
              <sz val="10"/>
            </rPr>
            <t xml:space="preserve"> leads people and still does hands-on work; Player-Coach score 6.54 · needs 6.25 and complexity–accountability average 6.25 · needs 5.5.
</t>
          </r>
          <r>
            <rPr>
              <rFont val="Calibri"/>
              <b val="1"/>
              <sz val="10"/>
            </rPr>
            <t>Final level:</t>
          </r>
          <r>
            <rPr>
              <rFont val="Calibri"/>
              <sz val="10"/>
            </rPr>
            <t xml:space="preserve"> B+.</t>
          </r>
        </is>
      </c>
      <c r="AW56" s="131" t="inlineStr">
        <is>
          <r>
            <rPr>
              <rFont val="Calibri"/>
              <sz val="10"/>
            </rPr>
            <t xml:space="preserve">Rated 6.5 of 12 · between B3 and C1
</t>
          </r>
          <r>
            <rPr>
              <rFont val="Calibri"/>
              <b val="1"/>
              <sz val="10"/>
            </rPr>
            <t>Start:</t>
          </r>
          <r>
            <rPr>
              <rFont val="Calibri"/>
              <sz val="10"/>
            </rPr>
            <t xml:space="preserve"> 7.0 · principal / architect title
</t>
          </r>
          <r>
            <rPr>
              <rFont val="Calibri"/>
              <b val="1"/>
              <sz val="10"/>
            </rPr>
            <t>Evidence reads like B3:</t>
          </r>
          <r>
            <rPr>
              <rFont val="Calibri"/>
              <sz val="10"/>
            </rPr>
            <t xml:space="preserve"> Designs solution architecture and integrations for client implementations in Bhutan, Jordan, Malaysia; assesses change-request impact → moved down 0.5
</t>
          </r>
          <r>
            <rPr>
              <rFont val="Calibri"/>
              <b val="1"/>
              <sz val="10"/>
            </rPr>
            <t>KRA:</t>
          </r>
          <r>
            <rPr>
              <rFont val="Calibri"/>
              <sz val="10"/>
            </rPr>
            <t xml:space="preserve"> “1. Account/Project Management Ensure constant touch with clients and rapport building, especially SSM, RMA, IFSCA Ensure project activities…”
</t>
          </r>
          <r>
            <rPr>
              <rFont val="Calibri"/>
              <b val="1"/>
              <sz val="10"/>
            </rPr>
            <t>Market:</t>
          </r>
          <r>
            <rPr>
              <rFont val="Calibri"/>
              <sz val="10"/>
            </rPr>
            <t xml:space="preserve"> B3 = Sets standards for a practice; cross-team problems · C1 = Ambiguous, cross-product problems</t>
          </r>
        </is>
      </c>
      <c r="AX56" s="132" t="inlineStr">
        <is>
          <r>
            <rPr>
              <rFont val="Calibri"/>
              <sz val="10"/>
            </rPr>
            <t xml:space="preserve">Rated 6 of 12
</t>
          </r>
          <r>
            <rPr>
              <rFont val="Calibri"/>
              <b val="1"/>
              <sz val="10"/>
            </rPr>
            <t>Start:</t>
          </r>
          <r>
            <rPr>
              <rFont val="Calibri"/>
              <sz val="10"/>
            </rPr>
            <t xml:space="preserve"> 7.0 · principal / architect title
</t>
          </r>
          <r>
            <rPr>
              <rFont val="Calibri"/>
              <b val="1"/>
              <sz val="10"/>
            </rPr>
            <t>Evidence reads like B2:</t>
          </r>
          <r>
            <rPr>
              <rFont val="Calibri"/>
              <sz val="10"/>
            </rPr>
            <t xml:space="preserve"> Decides architecture patterns, integration methods and technology options; gives CR effort estimates to clients → moved down 1
</t>
          </r>
          <r>
            <rPr>
              <rFont val="Calibri"/>
              <b val="1"/>
              <sz val="10"/>
            </rPr>
            <t>Market:</t>
          </r>
          <r>
            <rPr>
              <rFont val="Calibri"/>
              <sz val="10"/>
            </rPr>
            <t xml:space="preserve"> B3 = Commercial / strategic calls for the unit</t>
          </r>
        </is>
      </c>
      <c r="AY56" s="132" t="inlineStr">
        <is>
          <r>
            <rPr>
              <rFont val="Calibri"/>
              <sz val="10"/>
            </rPr>
            <t xml:space="preserve">Rated 6 of 12
</t>
          </r>
          <r>
            <rPr>
              <rFont val="Calibri"/>
              <b val="1"/>
              <sz val="10"/>
            </rPr>
            <t>Start:</t>
          </r>
          <r>
            <rPr>
              <rFont val="Calibri"/>
              <sz val="10"/>
            </rPr>
            <t xml:space="preserve"> 6.5 · principal / architect title; 4 direct reports, 10 people below, 2 of them lead teams
</t>
          </r>
          <r>
            <rPr>
              <rFont val="Calibri"/>
              <b val="1"/>
              <sz val="10"/>
            </rPr>
            <t>Evidence reads like B2:</t>
          </r>
          <r>
            <rPr>
              <rFont val="Calibri"/>
              <sz val="10"/>
            </rPr>
            <t xml:space="preserve"> Owns solution design, CR impact assessment and estimates across several client accounts → moved down 0.5
</t>
          </r>
          <r>
            <rPr>
              <rFont val="Calibri"/>
              <b val="1"/>
              <sz val="10"/>
            </rPr>
            <t>KRA:</t>
          </r>
          <r>
            <rPr>
              <rFont val="Calibri"/>
              <sz val="10"/>
            </rPr>
            <t xml:space="preserve"> “1. Account/Project Management Ensure constant touch with clients and rapport building, especially SSM, RMA, IFSCA Ensure project activities…”
</t>
          </r>
          <r>
            <rPr>
              <rFont val="Calibri"/>
              <b val="1"/>
              <sz val="10"/>
            </rPr>
            <t>Market:</t>
          </r>
          <r>
            <rPr>
              <rFont val="Calibri"/>
              <sz val="10"/>
            </rPr>
            <t xml:space="preserve"> B3 = Several teams or a practice</t>
          </r>
        </is>
      </c>
      <c r="AZ56" s="132" t="inlineStr">
        <is>
          <r>
            <rPr>
              <rFont val="Calibri"/>
              <sz val="10"/>
            </rPr>
            <t xml:space="preserve">Rated 5 of 12
</t>
          </r>
          <r>
            <rPr>
              <rFont val="Calibri"/>
              <b val="1"/>
              <sz val="10"/>
            </rPr>
            <t>Start:</t>
          </r>
          <r>
            <rPr>
              <rFont val="Calibri"/>
              <sz val="10"/>
            </rPr>
            <t xml:space="preserve"> 6.0
</t>
          </r>
          <r>
            <rPr>
              <rFont val="Calibri"/>
              <b val="1"/>
              <sz val="10"/>
            </rPr>
            <t>Evidence reads like B1:</t>
          </r>
          <r>
            <rPr>
              <rFont val="Calibri"/>
              <sz val="10"/>
            </rPr>
            <t xml:space="preserve"> Four direct reports; KRA: team building and developing future leaders; survey describes little people leadership → moved down 1
</t>
          </r>
          <r>
            <rPr>
              <rFont val="Calibri"/>
              <b val="1"/>
              <sz val="10"/>
            </rPr>
            <t>Team:</t>
          </r>
          <r>
            <rPr>
              <rFont val="Calibri"/>
              <sz val="10"/>
            </rPr>
            <t xml:space="preserve"> 4 direct reports · Player-Coach
</t>
          </r>
          <r>
            <rPr>
              <rFont val="Calibri"/>
              <b val="1"/>
              <sz val="10"/>
            </rPr>
            <t>Market:</t>
          </r>
          <r>
            <rPr>
              <rFont val="Calibri"/>
              <sz val="10"/>
            </rPr>
            <t xml:space="preserve"> B2 = IC: guides others in the domain · People: manages a team of 6+</t>
          </r>
        </is>
      </c>
      <c r="BA56" s="132" t="inlineStr">
        <is>
          <r>
            <rPr>
              <rFont val="Calibri"/>
              <sz val="10"/>
            </rPr>
            <t xml:space="preserve">Rated 9.5 of 12 · between D1 and D2
</t>
          </r>
          <r>
            <rPr>
              <rFont val="Calibri"/>
              <b val="1"/>
              <sz val="10"/>
            </rPr>
            <t>Experience:</t>
          </r>
          <r>
            <rPr>
              <rFont val="Calibri"/>
              <sz val="10"/>
            </rPr>
            <t xml:space="preserve"> 18.2 yrs total · 18.2 at IRIS; none recorded before IRIS = 9.2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B+ roles typically have 9–14 yrs · IRIS guide 9–14</t>
          </r>
        </is>
      </c>
      <c r="BB56" s="132" t="inlineStr">
        <is>
          <r>
            <rPr>
              <rFont val="Calibri"/>
              <sz val="10"/>
            </rPr>
            <t xml:space="preserve">Rated 6.5 of 12 — a starting estimate.
</t>
          </r>
          <r>
            <rPr>
              <rFont val="Calibri"/>
              <b val="1"/>
              <sz val="10"/>
            </rPr>
            <t>Start:</t>
          </r>
          <r>
            <rPr>
              <rFont val="Calibri"/>
              <sz val="10"/>
            </rPr>
            <t xml:space="preserve"> 6,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 · C1 = Changes results across a sub-function or across products</t>
          </r>
        </is>
      </c>
      <c r="BC56" s="133" t="inlineStr"/>
      <c r="BD56" s="134" t="inlineStr">
        <is>
          <t>✓ HRIS: 18.2 yrs, MCA, 4 direct reports
✓ Survey: 20 of 20 questions answered
✓ KRAs: manager-set, quarterly
✓ Manager mapping: rating, potential, 9-box
✗ Job description: not on file</t>
        </is>
      </c>
      <c r="BE56" s="134" t="inlineStr">
        <is>
          <r>
            <rPr>
              <rFont val="Calibri"/>
              <b val="1"/>
              <sz val="10"/>
            </rPr>
            <t>Market level:</t>
          </r>
          <r>
            <rPr>
              <rFont val="Calibri"/>
              <sz val="10"/>
            </rPr>
            <t xml:space="preserve"> P5–P6 / M4–M5 · SFIA 5 Ensure, advise
</t>
          </r>
          <r>
            <rPr>
              <rFont val="Calibri"/>
              <b val="1"/>
              <sz val="10"/>
            </rPr>
            <t>Typical title:</t>
          </r>
          <r>
            <rPr>
              <rFont val="Calibri"/>
              <sz val="10"/>
            </rPr>
            <t xml:space="preserve"> Tech Lead Manager / Practice Lead · player-coach
</t>
          </r>
          <r>
            <rPr>
              <rFont val="Calibri"/>
              <b val="1"/>
              <sz val="10"/>
            </rPr>
            <t>At peers:</t>
          </r>
          <r>
            <rPr>
              <rFont val="Calibri"/>
              <sz val="10"/>
            </rPr>
            <t xml:space="preserve"> Google – Tech Lead Manager · TLM · McKinsey player/coach · 3–5 reports · SaaS: player-coach team lead carrying own work
</t>
          </r>
          <r>
            <rPr>
              <rFont val="Calibri"/>
              <b val="1"/>
              <sz val="10"/>
            </rPr>
            <t>Typical experience:</t>
          </r>
          <r>
            <rPr>
              <rFont val="Calibri"/>
              <sz val="10"/>
            </rPr>
            <t xml:space="preserve"> 9–14 yrs · IRIS guide 9–14
</t>
          </r>
          <r>
            <rPr>
              <rFont val="Calibri"/>
              <b val="1"/>
              <sz val="10"/>
            </rPr>
            <t>Standard:</t>
          </r>
          <r>
            <rPr>
              <rFont val="Calibri"/>
              <sz val="10"/>
            </rPr>
            <t xml:space="preserve"> SFIA 9; TOGAF</t>
          </r>
        </is>
      </c>
      <c r="BF56" s="134" t="inlineStr">
        <is>
          <t>Medium</t>
        </is>
      </c>
      <c r="BG56" s="134" t="inlineStr">
        <is>
          <r>
            <rPr>
              <rFont val="Calibri"/>
              <sz val="10"/>
            </rPr>
            <t xml:space="preserve">• Architect line-managing 4 people — kept on the specialist track; confirm specialist vs people-manager role
• Final level B+ is 4.5 levels above the current level on record · L3 ≈ A2 — the record looks out of date; HR to confirm
• </t>
          </r>
          <r>
            <rPr>
              <rFont val="Calibri"/>
              <b val="1"/>
              <sz val="10"/>
            </rPr>
            <t>Near a gate:</t>
          </r>
          <r>
            <rPr>
              <rFont val="Calibri"/>
              <sz val="10"/>
            </rPr>
            <t xml:space="preserve"> top of band: 6.46 on Band C's weights, 0.04 short of the 6.5 needed to enter Band C — calibrate before confirming</t>
          </r>
        </is>
      </c>
      <c r="BH56" s="155" t="inlineStr">
        <is>
          <t>Player-Coach</t>
        </is>
      </c>
      <c r="BI56" s="135" t="n"/>
      <c r="BJ56" s="136" t="n"/>
      <c r="BK56" s="136" t="n"/>
      <c r="BL56" s="136" t="n"/>
      <c r="BM56" s="136" t="n"/>
      <c r="BN56" s="137" t="n"/>
      <c r="BO56" s="120" t="n"/>
      <c r="BP56" s="120" t="n"/>
      <c r="BQ56" s="120" t="n"/>
      <c r="BR56" s="120" t="n"/>
      <c r="BS56" s="120" t="n"/>
      <c r="BT56" s="120" t="n"/>
      <c r="BU56" s="120" t="n"/>
      <c r="BV56" s="120" t="n">
        <v>6.5</v>
      </c>
    </row>
    <row r="57" ht="340" customHeight="1">
      <c r="A57" s="109" t="inlineStr">
        <is>
          <t>IRIS0217</t>
        </is>
      </c>
      <c r="B57" s="110" t="inlineStr">
        <is>
          <t>Hemant Trivedi</t>
        </is>
      </c>
      <c r="C57" s="111" t="inlineStr">
        <is>
          <t>Technology</t>
        </is>
      </c>
      <c r="D57" s="111" t="inlineStr">
        <is>
          <t>Pradip Dey</t>
        </is>
      </c>
      <c r="E57" s="112" t="n">
        <v>19.1</v>
      </c>
      <c r="F57" s="112" t="n">
        <v>18.1</v>
      </c>
      <c r="G57" s="111" t="inlineStr">
        <is>
          <t>B.E</t>
        </is>
      </c>
      <c r="H57" s="113" t="inlineStr">
        <is>
          <t>Technical Architect</t>
        </is>
      </c>
      <c r="I57" s="114" t="inlineStr">
        <is>
          <t>Practice Lead – Solution &amp; Technical Architecture · Player-Coach</t>
        </is>
      </c>
      <c r="J57" s="115" t="inlineStr">
        <is>
          <t>Engineering &amp; Architecture</t>
        </is>
      </c>
      <c r="K57" s="115" t="inlineStr">
        <is>
          <t>Solution &amp; Technical Architecture</t>
        </is>
      </c>
      <c r="L57" s="114" t="inlineStr">
        <is>
          <t>L3 – Professional / Associate</t>
        </is>
      </c>
      <c r="M57" s="153" t="inlineStr">
        <is>
          <t>B+</t>
        </is>
      </c>
      <c r="N57" s="154" t="inlineStr">
        <is>
          <t>Practice Lead · Player-Coach</t>
        </is>
      </c>
      <c r="O57" s="30" t="inlineStr">
        <is>
          <t>B+</t>
        </is>
      </c>
      <c r="P57" s="115" t="inlineStr">
        <is>
          <t>Player-Coach</t>
        </is>
      </c>
      <c r="Q57" s="117" t="inlineStr">
        <is>
          <t>▲ Up</t>
        </is>
      </c>
      <c r="R57" s="118" t="inlineStr">
        <is>
          <r>
            <rPr>
              <rFont val="Calibri"/>
              <b val="1"/>
              <sz val="10"/>
            </rPr>
            <t>WHAT THE ROLE DOES:</t>
          </r>
          <r>
            <rPr>
              <rFont val="Calibri"/>
              <sz val="10"/>
            </rPr>
            <t xml:space="preserve"> Designs system / solution architecture, integrations and technical standards; guides build teams. At B+: a practice or product area: does the hardest hands-on work itself and leads 3–6 people · player-coach.
</t>
          </r>
          <r>
            <rPr>
              <rFont val="Calibri"/>
              <b val="1"/>
              <sz val="10"/>
            </rPr>
            <t>Common themes in role-holders' answers:</t>
          </r>
          <r>
            <rPr>
              <rFont val="Calibri"/>
              <sz val="10"/>
            </rPr>
            <t xml:space="preserve"> technical · client · design · understanding · solution · application
</t>
          </r>
          <r>
            <rPr>
              <rFont val="Calibri"/>
              <b val="1"/>
              <sz val="10"/>
            </rPr>
            <t>KEY RESPONSIBILITIES:</t>
          </r>
          <r>
            <rPr>
              <rFont val="Calibri"/>
              <sz val="10"/>
            </rPr>
            <t xml:space="preserve"> 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Common themes in role-holders' answers:</t>
          </r>
          <r>
            <rPr>
              <rFont val="Calibri"/>
              <sz val="10"/>
            </rPr>
            <t xml:space="preserve"> client · documentation · technical · solution · requirement · meeting
</t>
          </r>
          <r>
            <rPr>
              <rFont val="Calibri"/>
              <b val="1"/>
              <sz val="10"/>
            </rPr>
            <t>DELIVERS:</t>
          </r>
          <r>
            <rPr>
              <rFont val="Calibri"/>
              <sz val="10"/>
            </rPr>
            <t xml:space="preserve"> Practice outcomes plus own deliverables; quality and delivery of the team
</t>
          </r>
          <r>
            <rPr>
              <rFont val="Calibri"/>
              <b val="1"/>
              <sz val="10"/>
            </rPr>
            <t>Common themes in role-holders' answers:</t>
          </r>
          <r>
            <rPr>
              <rFont val="Calibri"/>
              <sz val="10"/>
            </rPr>
            <t xml:space="preserve"> solution · architecture · design
</t>
          </r>
          <r>
            <rPr>
              <rFont val="Calibri"/>
              <b val="1"/>
              <sz val="10"/>
            </rPr>
            <t>ACCOUNTABLE FOR:</t>
          </r>
          <r>
            <rPr>
              <rFont val="Calibri"/>
              <sz val="10"/>
            </rPr>
            <t xml:space="preserve"> Practice outcomes plus own deliverables; quality and delivery of the team
</t>
          </r>
          <r>
            <rPr>
              <rFont val="Calibri"/>
              <b val="1"/>
              <sz val="10"/>
            </rPr>
            <t>Common themes in role-holders' answers:</t>
          </r>
          <r>
            <rPr>
              <rFont val="Calibri"/>
              <sz val="10"/>
            </rPr>
            <t xml:space="preserve"> client · if · solution · architecture · design · technical
</t>
          </r>
          <r>
            <rPr>
              <rFont val="Calibri"/>
              <b val="1"/>
              <sz val="10"/>
            </rPr>
            <t>DECIDES ALONE:</t>
          </r>
          <r>
            <rPr>
              <rFont val="Calibri"/>
              <sz val="10"/>
            </rPr>
            <t xml:space="preserve"> Decides approach and priorities for the practice; escalates only cross-function trade-offs
</t>
          </r>
          <r>
            <rPr>
              <rFont val="Calibri"/>
              <b val="1"/>
              <sz val="10"/>
            </rPr>
            <t>Common themes in role-holders' answers:</t>
          </r>
          <r>
            <rPr>
              <rFont val="Calibri"/>
              <sz val="10"/>
            </rPr>
            <t xml:space="preserve"> approach
</t>
          </r>
          <r>
            <rPr>
              <rFont val="Calibri"/>
              <b val="1"/>
              <sz val="10"/>
            </rPr>
            <t>SKILLS &amp; KNOWLEDGE · role-holders:</t>
          </r>
          <r>
            <rPr>
              <rFont val="Calibri"/>
              <sz val="10"/>
            </rPr>
            <t xml:space="preserve"> Java · Spring Boot · NET MVC
</t>
          </r>
          <r>
            <rPr>
              <rFont val="Calibri"/>
              <b val="1"/>
              <sz val="10"/>
            </rPr>
            <t>MANAGER-SET KRAs:</t>
          </r>
          <r>
            <rPr>
              <rFont val="Calibri"/>
              <sz val="10"/>
            </rPr>
            <t xml:space="preserve"> Common themes in manager-set KRAs: support · technical · project · completion · develop · year
COMPETENCIES REQUIRED — must-have ★: System Design &amp; Architecture · Programming &amp; Tech-Stack Depth
</t>
          </r>
          <r>
            <rPr>
              <rFont val="Calibri"/>
              <b val="1"/>
              <sz val="10"/>
            </rPr>
            <t>OTHER FUNCTIONAL COMPETENCIES:</t>
          </r>
          <r>
            <rPr>
              <rFont val="Calibri"/>
              <sz val="10"/>
            </rPr>
            <t xml:space="preserve"> Cloud, DevOps &amp; CI/CD · Cybersecurity &amp; Infrastructure · Stakeholder &amp; Client Management · Strategic Thinking &amp; Business Acumen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AWS / Azure architect · optional; Cloud / language certifications · optional
</t>
          </r>
          <r>
            <rPr>
              <rFont val="Calibri"/>
              <b val="1"/>
              <sz val="10"/>
            </rPr>
            <t>SOURCE:</t>
          </r>
          <r>
            <rPr>
              <rFont val="Calibri"/>
              <sz val="10"/>
            </rPr>
            <t xml:space="preserve"> Framework + role-holders' themes · 3+ answered — 5 holders, 5 answered the survey; sub-family 9 answered; catalogue RC-056</t>
          </r>
        </is>
      </c>
      <c r="S57" s="119" t="inlineStr">
        <is>
          <r>
            <rPr>
              <rFont val="Calibri"/>
              <b val="1"/>
              <sz val="10"/>
            </rPr>
            <t>What the role answers for:</t>
          </r>
          <r>
            <rPr>
              <rFont val="Calibri"/>
              <sz val="10"/>
            </rPr>
            <t xml:space="preserve"> Practice outcomes plus own deliverables; quality and delivery of the team.
</t>
          </r>
          <r>
            <rPr>
              <rFont val="Calibri"/>
              <b val="1"/>
              <sz val="10"/>
            </rPr>
            <t>Accountability &amp; Impact rating:</t>
          </r>
          <r>
            <rPr>
              <rFont val="Calibri"/>
              <sz val="10"/>
            </rPr>
            <t xml:space="preserve"> 5 of 12 · B2-level impact.
Leads 3 direct reports.
From the survey and manager mapping — critical role: yes; work only this person does: yes; successor named: no.
</t>
          </r>
          <r>
            <rPr>
              <rFont val="Calibri"/>
              <b val="1"/>
              <sz val="10"/>
            </rPr>
            <t>If the work is missed · role-holders' themes:</t>
          </r>
          <r>
            <rPr>
              <rFont val="Calibri"/>
              <sz val="10"/>
            </rPr>
            <t xml:space="preserve"> client · time.
</t>
          </r>
          <r>
            <rPr>
              <rFont val="Calibri"/>
              <b val="1"/>
              <sz val="10"/>
            </rPr>
            <t>Measured on · manager-set KRA themes:</t>
          </r>
          <r>
            <rPr>
              <rFont val="Calibri"/>
              <sz val="10"/>
            </rPr>
            <t xml:space="preserve"> support · technical · project · completion · develop · year.
Manager talent mapping — Latest rating: 4 · Potential: High · 9-Box Grid placement: Trusted Professional.</t>
          </r>
        </is>
      </c>
      <c r="T57" s="120" t="n"/>
      <c r="U57" s="121" t="inlineStr">
        <is>
          <r>
            <rPr>
              <rFont val="Calibri"/>
              <sz val="10"/>
            </rPr>
            <t xml:space="preserve">Practice Lead – Solution &amp; Technical Architecture · Player-Coach in Technology · iFile, B+ — Player-Coach.
</t>
          </r>
          <r>
            <rPr>
              <rFont val="Calibri"/>
              <b val="1"/>
              <sz val="10"/>
            </rPr>
            <t>The work:</t>
          </r>
          <r>
            <rPr>
              <rFont val="Calibri"/>
              <sz val="10"/>
            </rPr>
            <t xml:space="preserve"> Designs system / solution architecture, integrations and technical standards; guides build teams.
</t>
          </r>
          <r>
            <rPr>
              <rFont val="Calibri"/>
              <b val="1"/>
              <sz val="10"/>
            </rPr>
            <t>At this level the role owns a practice or product area:</t>
          </r>
          <r>
            <rPr>
              <rFont val="Calibri"/>
              <sz val="10"/>
            </rPr>
            <t xml:space="preserve"> does the hardest hands-on work itself and leads 3–6 people · player-coach.
</t>
          </r>
          <r>
            <rPr>
              <rFont val="Calibri"/>
              <b val="1"/>
              <sz val="10"/>
            </rPr>
            <t>Key responsibilities:</t>
          </r>
          <r>
            <rPr>
              <rFont val="Calibri"/>
              <sz val="10"/>
            </rPr>
            <t xml:space="preserve"> 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Holders describe it with:</t>
          </r>
          <r>
            <rPr>
              <rFont val="Calibri"/>
              <sz val="10"/>
            </rPr>
            <t xml:space="preserve"> client · documentation · technical · solution · requirement · meeting.
Leads 3 direct reports.</t>
          </r>
        </is>
      </c>
      <c r="V57" s="122" t="inlineStr">
        <is>
          <r>
            <rPr>
              <rFont val="Calibri"/>
              <b val="1"/>
              <sz val="10"/>
            </rPr>
            <t>Hire as:</t>
          </r>
          <r>
            <rPr>
              <rFont val="Calibri"/>
              <sz val="10"/>
            </rPr>
            <t xml:space="preserve"> Tech Lead Manager / Practice Lead · player-coach — IRIS B+ Practice Lead · Player-Coach · Player-Coach
</t>
          </r>
          <r>
            <rPr>
              <rFont val="Calibri"/>
              <b val="1"/>
              <sz val="10"/>
            </rPr>
            <t>Market level:</t>
          </r>
          <r>
            <rPr>
              <rFont val="Calibri"/>
              <sz val="10"/>
            </rPr>
            <t xml:space="preserve"> P5–P6 / M4–M5 · SFIA 5 Ensure, advise
</t>
          </r>
          <r>
            <rPr>
              <rFont val="Calibri"/>
              <b val="1"/>
              <sz val="10"/>
            </rPr>
            <t>Experience:</t>
          </r>
          <r>
            <rPr>
              <rFont val="Calibri"/>
              <sz val="10"/>
            </rPr>
            <t xml:space="preserve"> 9–14 yrs · Education: BE / B.Tech / MCA / M.Tech
</t>
          </r>
          <r>
            <rPr>
              <rFont val="Calibri"/>
              <b val="1"/>
              <sz val="10"/>
            </rPr>
            <t>Team size at this level:</t>
          </r>
          <r>
            <rPr>
              <rFont val="Calibri"/>
              <sz val="10"/>
            </rPr>
            <t xml:space="preserve"> 3–6 direct reports with ≥ 40% of time on own delivery · McKinsey player/coach 3–5; Google Tech Lead Manager
</t>
          </r>
          <r>
            <rPr>
              <rFont val="Calibri"/>
              <b val="1"/>
              <sz val="10"/>
            </rPr>
            <t>Equivalent titles at peers:</t>
          </r>
          <r>
            <rPr>
              <rFont val="Calibri"/>
              <sz val="10"/>
            </rPr>
            <t xml:space="preserve"> Google – Tech Lead Manager · TLM · McKinsey player/coach · 3–5 reports · SaaS: player-coach team lead carrying own work
</t>
          </r>
          <r>
            <rPr>
              <rFont val="Calibri"/>
              <b val="1"/>
              <sz val="10"/>
            </rPr>
            <t>Credentials:</t>
          </r>
          <r>
            <rPr>
              <rFont val="Calibri"/>
              <sz val="10"/>
            </rPr>
            <t xml:space="preserve"> AWS / Azure architect · optional; Cloud / language certifications · optional
</t>
          </r>
          <r>
            <rPr>
              <rFont val="Calibri"/>
              <b val="1"/>
              <sz val="10"/>
            </rPr>
            <t>Must already know:</t>
          </r>
          <r>
            <rPr>
              <rFont val="Calibri"/>
              <sz val="10"/>
            </rPr>
            <t xml:space="preserve"> Architecture governance, security by design</t>
          </r>
        </is>
      </c>
      <c r="W57" s="122" t="inlineStr">
        <is>
          <r>
            <rPr>
              <rFont val="Calibri"/>
              <sz val="10"/>
            </rPr>
            <t xml:space="preserve">FUNCTIONAL — skill level 4 of 5 · Advanced
 ★ System Design &amp; Architecture: Designs scalable, secure solutions across products; reviews designs
 ★ Programming &amp; Tech-Stack Depth: Sets coding standards; solves performance and design issues across modules
 •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Java · Spring Boot · NET MVC
★ = must-have for the family. Scale: 1 Awareness · 2 Working · 3 Practitioner · 4 Advanced · 5 Expert.</t>
          </r>
        </is>
      </c>
      <c r="X57" s="122" t="inlineStr">
        <is>
          <r>
            <rPr>
              <rFont val="Calibri"/>
              <sz val="10"/>
            </rPr>
            <t xml:space="preserve">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57" s="123" t="inlineStr">
        <is>
          <t>iFile · Technology · B+ · Player-Coach</t>
        </is>
      </c>
      <c r="Z57" s="124" t="n">
        <v>6.5</v>
      </c>
      <c r="AA57" s="125">
        <f>IFERROR(INDEX(WM_C,MATCH($Y57,WM_KEY,0)),"")</f>
        <v>0.49</v>
      </c>
      <c r="AB57" s="126">
        <f>IF(Z57="","",Z57*AA57)</f>
        <v>3.185</v>
      </c>
      <c r="AC57" s="124" t="n">
        <v>6.5</v>
      </c>
      <c r="AD57" s="125">
        <f>IFERROR(INDEX(WM_AU,MATCH($Y57,WM_KEY,0)),"")</f>
        <v>0.18</v>
      </c>
      <c r="AE57" s="126">
        <f>IF(AC57="","",AC57*AD57)</f>
        <v>1.17</v>
      </c>
      <c r="AF57" s="124" t="n">
        <v>5</v>
      </c>
      <c r="AG57" s="125">
        <f>IFERROR(INDEX(WM_AC,MATCH($Y57,WM_KEY,0)),"")</f>
        <v>0.05</v>
      </c>
      <c r="AH57" s="126">
        <f>IF(AF57="","",AF57*AG57)</f>
        <v>0.25</v>
      </c>
      <c r="AI57" s="124" t="n">
        <v>5.5</v>
      </c>
      <c r="AJ57" s="125">
        <f>IFERROR(INDEX(WM_L,MATCH($Y57,WM_KEY,0)),"")</f>
        <v>0.1</v>
      </c>
      <c r="AK57" s="126">
        <f>IF(AI57="","",AI57*AJ57)</f>
        <v>0.55</v>
      </c>
      <c r="AL57" s="124" t="n">
        <v>9.5</v>
      </c>
      <c r="AM57" s="125">
        <f>IFERROR(INDEX(WM_E,MATCH($Y57,WM_KEY,0)),"")</f>
        <v>0.1</v>
      </c>
      <c r="AN57" s="126">
        <f>IF(AL57="","",AL57*AM57)</f>
        <v>0.95</v>
      </c>
      <c r="AO57" s="127" t="n">
        <v>6</v>
      </c>
      <c r="AP57" s="125">
        <f>IFERROR(INDEX(WM_BI,MATCH($Y57,WM_KEY,0)),"")</f>
        <v>0.08</v>
      </c>
      <c r="AQ57" s="126">
        <f>IF(AO57="","",AO57*AP57)</f>
        <v>0.48</v>
      </c>
      <c r="AR57" s="126">
        <f>IF(COUNT(AB57,AE57,AH57,AK57,AN57,AQ57)&lt;6,"",SUM(AB57,AE57,AH57,AK57,AN57,AQ57))</f>
        <v>6.585</v>
      </c>
      <c r="AS57" s="128" t="str">
        <f>IF(AR57="","",INDEX({"A1","A2","A3","B1","B2","B3","C1","C2","D1","D2","E1","E2"},MAX(1,MIN(12,ROUND(AR57,0)))))</f>
        <v>C1</v>
      </c>
      <c r="AT57" s="129" t="inlineStr">
        <is>
          <r>
            <rPr>
              <rFont val="Calibri"/>
              <b val="1"/>
              <sz val="10"/>
            </rPr>
            <t>Weights:</t>
          </r>
          <r>
            <rPr>
              <rFont val="Calibri"/>
              <sz val="10"/>
            </rPr>
            <t xml:space="preserve"> Complexity 49% · Autonomy 18% · Leadership 10% · Experience 10% · Business impact 8% · Accountability 5%
</t>
          </r>
          <r>
            <rPr>
              <rFont val="Calibri"/>
              <b val="1"/>
              <sz val="10"/>
            </rPr>
            <t>Why:</t>
          </r>
          <r>
            <rPr>
              <rFont val="Calibri"/>
              <sz val="10"/>
            </rPr>
            <t xml:space="preserve"> a player-coach is judged half on own expert work and half on leading people.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57" s="130" t="inlineStr">
        <is>
          <r>
            <rPr>
              <rFont val="Calibri"/>
              <b val="1"/>
              <sz val="10"/>
            </rPr>
            <t>At build:</t>
          </r>
          <r>
            <rPr>
              <rFont val="Calibri"/>
              <sz val="10"/>
            </rPr>
            <t xml:space="preserve"> Complexity 3.19 + Autonomy 1.17 + Accountability 0.25 + Leadership 0.55 + Experience 0.95 + Business impact 0.48
= 6.58 points → nearest level 7 = C1
</t>
          </r>
          <r>
            <rPr>
              <rFont val="Calibri"/>
              <b val="1"/>
              <sz val="10"/>
            </rPr>
            <t>Final level:</t>
          </r>
          <r>
            <rPr>
              <rFont val="Calibri"/>
              <sz val="10"/>
            </rPr>
            <t xml:space="preserve"> B+ · a rule applied: see the next column</t>
          </r>
        </is>
      </c>
      <c r="AV57" s="130" t="inlineStr">
        <is>
          <r>
            <rPr>
              <rFont val="Calibri"/>
              <sz val="10"/>
            </rPr>
            <t xml:space="preserve">• </t>
          </r>
          <r>
            <rPr>
              <rFont val="Calibri"/>
              <b val="1"/>
              <sz val="10"/>
            </rPr>
            <t>Stays at B3, the top of Band B:</t>
          </r>
          <r>
            <rPr>
              <rFont val="Calibri"/>
              <sz val="10"/>
            </rPr>
            <t xml:space="preserve"> to enter Band C the score must reach 6.5 on Band C's own weights, and it is 6.49.
• </t>
          </r>
          <r>
            <rPr>
              <rFont val="Calibri"/>
              <b val="1"/>
              <sz val="10"/>
            </rPr>
            <t>Moved up to the B+ Player-Coach transition step:</t>
          </r>
          <r>
            <rPr>
              <rFont val="Calibri"/>
              <sz val="10"/>
            </rPr>
            <t xml:space="preserve"> leads people and still does hands-on work; Player-Coach score 6.58 · needs 6.25 and complexity–accountability average 5.75 · needs 5.5.
</t>
          </r>
          <r>
            <rPr>
              <rFont val="Calibri"/>
              <b val="1"/>
              <sz val="10"/>
            </rPr>
            <t>Final level:</t>
          </r>
          <r>
            <rPr>
              <rFont val="Calibri"/>
              <sz val="10"/>
            </rPr>
            <t xml:space="preserve"> B+.</t>
          </r>
        </is>
      </c>
      <c r="AW57" s="131" t="inlineStr">
        <is>
          <r>
            <rPr>
              <rFont val="Calibri"/>
              <sz val="10"/>
            </rPr>
            <t xml:space="preserve">Rated 6.5 of 12 · between B3 and C1
</t>
          </r>
          <r>
            <rPr>
              <rFont val="Calibri"/>
              <b val="1"/>
              <sz val="10"/>
            </rPr>
            <t>Start:</t>
          </r>
          <r>
            <rPr>
              <rFont val="Calibri"/>
              <sz val="10"/>
            </rPr>
            <t xml:space="preserve"> 7.0 · principal / architect title
</t>
          </r>
          <r>
            <rPr>
              <rFont val="Calibri"/>
              <b val="1"/>
              <sz val="10"/>
            </rPr>
            <t>Evidence reads like B1:</t>
          </r>
          <r>
            <rPr>
              <rFont val="Calibri"/>
              <sz val="10"/>
            </rPr>
            <t xml:space="preserve"> Coding, security testing, deployment automation and impact analysis across 5 projects; design claim is generic → moved down 0.5
</t>
          </r>
          <r>
            <rPr>
              <rFont val="Calibri"/>
              <b val="1"/>
              <sz val="10"/>
            </rPr>
            <t>KRA:</t>
          </r>
          <r>
            <rPr>
              <rFont val="Calibri"/>
              <sz val="10"/>
            </rPr>
            <t xml:space="preserve"> “1. QFCRA project Complete QFCRA Taxonomy upgrade and Tech Refresh project implementation in a timely manner Provide technical leadership,…”
</t>
          </r>
          <r>
            <rPr>
              <rFont val="Calibri"/>
              <b val="1"/>
              <sz val="10"/>
            </rPr>
            <t>Market:</t>
          </r>
          <r>
            <rPr>
              <rFont val="Calibri"/>
              <sz val="10"/>
            </rPr>
            <t xml:space="preserve"> B3 = Sets standards for a practice; cross-team problems · C1 = Ambiguous, cross-product problems</t>
          </r>
        </is>
      </c>
      <c r="AX57" s="132" t="inlineStr">
        <is>
          <r>
            <rPr>
              <rFont val="Calibri"/>
              <sz val="10"/>
            </rPr>
            <t xml:space="preserve">Rated 6.5 of 12 · between B3 and C1
</t>
          </r>
          <r>
            <rPr>
              <rFont val="Calibri"/>
              <b val="1"/>
              <sz val="10"/>
            </rPr>
            <t>Start:</t>
          </r>
          <r>
            <rPr>
              <rFont val="Calibri"/>
              <sz val="10"/>
            </rPr>
            <t xml:space="preserve"> 7.0 · principal / architect title
</t>
          </r>
          <r>
            <rPr>
              <rFont val="Calibri"/>
              <b val="1"/>
              <sz val="10"/>
            </rPr>
            <t>Evidence reads like A3:</t>
          </r>
          <r>
            <rPr>
              <rFont val="Calibri"/>
              <sz val="10"/>
            </rPr>
            <t xml:space="preserve"> Decides how to complete unclear requirements and own development; no team-level calls stated → moved down 0.5
</t>
          </r>
          <r>
            <rPr>
              <rFont val="Calibri"/>
              <b val="1"/>
              <sz val="10"/>
            </rPr>
            <t>Market:</t>
          </r>
          <r>
            <rPr>
              <rFont val="Calibri"/>
              <sz val="10"/>
            </rPr>
            <t xml:space="preserve"> B3 = Commercial / strategic calls for the unit · C1 = Sets direction for a sub-function or domain</t>
          </r>
        </is>
      </c>
      <c r="AY57" s="132" t="inlineStr">
        <is>
          <r>
            <rPr>
              <rFont val="Calibri"/>
              <sz val="10"/>
            </rPr>
            <t xml:space="preserve">Rated 5 of 12
</t>
          </r>
          <r>
            <rPr>
              <rFont val="Calibri"/>
              <b val="1"/>
              <sz val="10"/>
            </rPr>
            <t>Start:</t>
          </r>
          <r>
            <rPr>
              <rFont val="Calibri"/>
              <sz val="10"/>
            </rPr>
            <t xml:space="preserve"> 5.5 · principal / architect title; 3 direct reports, 6 people below, 1 of them leads a team
</t>
          </r>
          <r>
            <rPr>
              <rFont val="Calibri"/>
              <b val="1"/>
              <sz val="10"/>
            </rPr>
            <t>Evidence reads like B1:</t>
          </r>
          <r>
            <rPr>
              <rFont val="Calibri"/>
              <sz val="10"/>
            </rPr>
            <t xml:space="preserve"> Answers for product/project releases via CI/CD; KRA names him SPOC for QSE account → moved down 0.5
</t>
          </r>
          <r>
            <rPr>
              <rFont val="Calibri"/>
              <b val="1"/>
              <sz val="10"/>
            </rPr>
            <t>KRA:</t>
          </r>
          <r>
            <rPr>
              <rFont val="Calibri"/>
              <sz val="10"/>
            </rPr>
            <t xml:space="preserve"> “1. QFCRA project Complete QFCRA Taxonomy upgrade and Tech Refresh project implementation in a timely manner Provide technical leadership,…”
</t>
          </r>
          <r>
            <rPr>
              <rFont val="Calibri"/>
              <b val="1"/>
              <sz val="10"/>
            </rPr>
            <t>Market:</t>
          </r>
          <r>
            <rPr>
              <rFont val="Calibri"/>
              <sz val="10"/>
            </rPr>
            <t xml:space="preserve"> B2 = One team or a client portfolio</t>
          </r>
        </is>
      </c>
      <c r="AZ57" s="132" t="inlineStr">
        <is>
          <r>
            <rPr>
              <rFont val="Calibri"/>
              <sz val="10"/>
            </rPr>
            <t xml:space="preserve">Rated 5.5 of 12 · between B2 and B3
</t>
          </r>
          <r>
            <rPr>
              <rFont val="Calibri"/>
              <b val="1"/>
              <sz val="10"/>
            </rPr>
            <t>Start:</t>
          </r>
          <r>
            <rPr>
              <rFont val="Calibri"/>
              <sz val="10"/>
            </rPr>
            <t xml:space="preserve"> 6.0
</t>
          </r>
          <r>
            <rPr>
              <rFont val="Calibri"/>
              <b val="1"/>
              <sz val="10"/>
            </rPr>
            <t>Evidence reads like B1:</t>
          </r>
          <r>
            <rPr>
              <rFont val="Calibri"/>
              <sz val="10"/>
            </rPr>
            <t xml:space="preserve"> KT to the team; 3 direct reports; KRA expects coaching and mentoring of the team → moved down 0.5
</t>
          </r>
          <r>
            <rPr>
              <rFont val="Calibri"/>
              <b val="1"/>
              <sz val="10"/>
            </rPr>
            <t>Team:</t>
          </r>
          <r>
            <rPr>
              <rFont val="Calibri"/>
              <sz val="10"/>
            </rPr>
            <t xml:space="preserve"> 3 direct reports · Player-Coach
</t>
          </r>
          <r>
            <rPr>
              <rFont val="Calibri"/>
              <b val="1"/>
              <sz val="10"/>
            </rPr>
            <t>Market:</t>
          </r>
          <r>
            <rPr>
              <rFont val="Calibri"/>
              <sz val="10"/>
            </rPr>
            <t xml:space="preserve"> B2 = IC: guides others in the domain · People: manages a team of 6+ · B3 = IC: leads a practice · People: team leads / managers report in</t>
          </r>
        </is>
      </c>
      <c r="BA57" s="132" t="inlineStr">
        <is>
          <r>
            <rPr>
              <rFont val="Calibri"/>
              <sz val="10"/>
            </rPr>
            <t xml:space="preserve">Rated 9.5 of 12 · between D1 and D2
</t>
          </r>
          <r>
            <rPr>
              <rFont val="Calibri"/>
              <b val="1"/>
              <sz val="10"/>
            </rPr>
            <t>Experience:</t>
          </r>
          <r>
            <rPr>
              <rFont val="Calibri"/>
              <sz val="10"/>
            </rPr>
            <t xml:space="preserve"> 19.1 yrs total · 1.0 before IRIS + 18.1 at IRIS = 9.5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 roles typically have 9–14 yrs · IRIS guide 9–14</t>
          </r>
        </is>
      </c>
      <c r="BB57" s="132" t="inlineStr">
        <is>
          <r>
            <rPr>
              <rFont val="Calibri"/>
              <sz val="10"/>
            </rPr>
            <t xml:space="preserve">Rated 6 of 12 — a starting estimate.
</t>
          </r>
          <r>
            <rPr>
              <rFont val="Calibri"/>
              <b val="1"/>
              <sz val="10"/>
            </rPr>
            <t>Start:</t>
          </r>
          <r>
            <rPr>
              <rFont val="Calibri"/>
              <sz val="10"/>
            </rPr>
            <t xml:space="preserve"> 5, the role's accountability scope — what it answers for.
</t>
          </r>
          <r>
            <rPr>
              <rFont val="Calibri"/>
              <b val="1"/>
              <sz val="10"/>
            </rPr>
            <t>Moved +1:</t>
          </r>
          <r>
            <rPr>
              <rFont val="Calibri"/>
              <sz val="10"/>
            </rPr>
            <t xml:space="preserve"> the survey / manager mapping marks it business-critical and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t>
          </r>
        </is>
      </c>
      <c r="BC57" s="133" t="inlineStr"/>
      <c r="BD57" s="134" t="inlineStr">
        <is>
          <t>✓ HRIS: 19.1 yrs, B.E, 3 direct reports
✓ Survey: 20 of 20 questions answered
✓ KRAs: manager-set, quarterly
✓ Manager mapping: rating, potential, 9-box
✗ Job description: not on file</t>
        </is>
      </c>
      <c r="BE57" s="134" t="inlineStr">
        <is>
          <r>
            <rPr>
              <rFont val="Calibri"/>
              <b val="1"/>
              <sz val="10"/>
            </rPr>
            <t>Market level:</t>
          </r>
          <r>
            <rPr>
              <rFont val="Calibri"/>
              <sz val="10"/>
            </rPr>
            <t xml:space="preserve"> P5–P6 / M4–M5 · SFIA 5 Ensure, advise
</t>
          </r>
          <r>
            <rPr>
              <rFont val="Calibri"/>
              <b val="1"/>
              <sz val="10"/>
            </rPr>
            <t>Typical title:</t>
          </r>
          <r>
            <rPr>
              <rFont val="Calibri"/>
              <sz val="10"/>
            </rPr>
            <t xml:space="preserve"> Tech Lead Manager / Practice Lead · player-coach
</t>
          </r>
          <r>
            <rPr>
              <rFont val="Calibri"/>
              <b val="1"/>
              <sz val="10"/>
            </rPr>
            <t>At peers:</t>
          </r>
          <r>
            <rPr>
              <rFont val="Calibri"/>
              <sz val="10"/>
            </rPr>
            <t xml:space="preserve"> Google – Tech Lead Manager · TLM · McKinsey player/coach · 3–5 reports · SaaS: player-coach team lead carrying own work
</t>
          </r>
          <r>
            <rPr>
              <rFont val="Calibri"/>
              <b val="1"/>
              <sz val="10"/>
            </rPr>
            <t>Typical experience:</t>
          </r>
          <r>
            <rPr>
              <rFont val="Calibri"/>
              <sz val="10"/>
            </rPr>
            <t xml:space="preserve"> 9–14 yrs · IRIS guide 9–14
</t>
          </r>
          <r>
            <rPr>
              <rFont val="Calibri"/>
              <b val="1"/>
              <sz val="10"/>
            </rPr>
            <t>Standard:</t>
          </r>
          <r>
            <rPr>
              <rFont val="Calibri"/>
              <sz val="10"/>
            </rPr>
            <t xml:space="preserve"> SFIA 9; TOGAF</t>
          </r>
        </is>
      </c>
      <c r="BF57" s="134" t="inlineStr">
        <is>
          <t>Medium</t>
        </is>
      </c>
      <c r="BG57" s="134" t="inlineStr">
        <is>
          <r>
            <rPr>
              <rFont val="Calibri"/>
              <sz val="10"/>
            </rPr>
            <t xml:space="preserve">• Work described is smaller than the current designation suggests — manager to confirm the actual role
• Final level B+ is 4.5 levels above the current level on record · L3 ≈ A2 — the record looks out of date; HR to confirm
• </t>
          </r>
          <r>
            <rPr>
              <rFont val="Calibri"/>
              <b val="1"/>
              <sz val="10"/>
            </rPr>
            <t>Near a gate:</t>
          </r>
          <r>
            <rPr>
              <rFont val="Calibri"/>
              <sz val="10"/>
            </rPr>
            <t xml:space="preserve"> top of band: 6.49 on Band C's weights, 0.01 short of the 6.5 needed to enter Band C — calibrate before confirming</t>
          </r>
        </is>
      </c>
      <c r="BH57" s="155" t="inlineStr">
        <is>
          <t>Player-Coach</t>
        </is>
      </c>
      <c r="BI57" s="135" t="n"/>
      <c r="BJ57" s="136" t="n"/>
      <c r="BK57" s="136" t="n"/>
      <c r="BL57" s="136" t="n"/>
      <c r="BM57" s="136" t="n"/>
      <c r="BN57" s="137" t="n"/>
      <c r="BO57" s="120" t="n"/>
      <c r="BP57" s="120" t="n"/>
      <c r="BQ57" s="120" t="n"/>
      <c r="BR57" s="120" t="n"/>
      <c r="BS57" s="120" t="n"/>
      <c r="BT57" s="120" t="n"/>
      <c r="BU57" s="120" t="n"/>
      <c r="BV57" s="120" t="n">
        <v>6</v>
      </c>
    </row>
    <row r="58" ht="340" customHeight="1">
      <c r="A58" s="109" t="inlineStr">
        <is>
          <t>IRIS2133</t>
        </is>
      </c>
      <c r="B58" s="110" t="inlineStr">
        <is>
          <t>Pushpendra Singh</t>
        </is>
      </c>
      <c r="C58" s="111" t="inlineStr">
        <is>
          <t>Technology</t>
        </is>
      </c>
      <c r="D58" s="111" t="inlineStr">
        <is>
          <t>Pradip Dey</t>
        </is>
      </c>
      <c r="E58" s="112" t="n">
        <v>17.3</v>
      </c>
      <c r="F58" s="112" t="n">
        <v>3.3</v>
      </c>
      <c r="G58" s="111" t="inlineStr">
        <is>
          <t>MBA</t>
        </is>
      </c>
      <c r="H58" s="113" t="inlineStr">
        <is>
          <t>Technical Architect</t>
        </is>
      </c>
      <c r="I58" s="114" t="inlineStr">
        <is>
          <t>Practice Lead – Solution &amp; Technical Architecture · Player-Coach</t>
        </is>
      </c>
      <c r="J58" s="115" t="inlineStr">
        <is>
          <t>Engineering &amp; Architecture</t>
        </is>
      </c>
      <c r="K58" s="115" t="inlineStr">
        <is>
          <t>Solution &amp; Technical Architecture</t>
        </is>
      </c>
      <c r="L58" s="114" t="inlineStr">
        <is>
          <t>L3 – Professional / Associate</t>
        </is>
      </c>
      <c r="M58" s="153" t="inlineStr">
        <is>
          <t>B+</t>
        </is>
      </c>
      <c r="N58" s="154" t="inlineStr">
        <is>
          <t>Practice Lead · Player-Coach</t>
        </is>
      </c>
      <c r="O58" s="30" t="inlineStr">
        <is>
          <t>B+</t>
        </is>
      </c>
      <c r="P58" s="115" t="inlineStr">
        <is>
          <t>Player-Coach</t>
        </is>
      </c>
      <c r="Q58" s="117" t="inlineStr">
        <is>
          <t>▲ Up</t>
        </is>
      </c>
      <c r="R58" s="118" t="inlineStr">
        <is>
          <r>
            <rPr>
              <rFont val="Calibri"/>
              <b val="1"/>
              <sz val="10"/>
            </rPr>
            <t>WHAT THE ROLE DOES:</t>
          </r>
          <r>
            <rPr>
              <rFont val="Calibri"/>
              <sz val="10"/>
            </rPr>
            <t xml:space="preserve"> Designs system / solution architecture, integrations and technical standards; guides build teams. At B+: a practice or product area: does the hardest hands-on work itself and leads 3–6 people · player-coach.
</t>
          </r>
          <r>
            <rPr>
              <rFont val="Calibri"/>
              <b val="1"/>
              <sz val="10"/>
            </rPr>
            <t>Common themes in role-holders' answers:</t>
          </r>
          <r>
            <rPr>
              <rFont val="Calibri"/>
              <sz val="10"/>
            </rPr>
            <t xml:space="preserve"> technical · client · design · understanding · solution · application
</t>
          </r>
          <r>
            <rPr>
              <rFont val="Calibri"/>
              <b val="1"/>
              <sz val="10"/>
            </rPr>
            <t>KEY RESPONSIBILITIES:</t>
          </r>
          <r>
            <rPr>
              <rFont val="Calibri"/>
              <sz val="10"/>
            </rPr>
            <t xml:space="preserve"> 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Common themes in role-holders' answers:</t>
          </r>
          <r>
            <rPr>
              <rFont val="Calibri"/>
              <sz val="10"/>
            </rPr>
            <t xml:space="preserve"> client · documentation · technical · solution · requirement · meeting
</t>
          </r>
          <r>
            <rPr>
              <rFont val="Calibri"/>
              <b val="1"/>
              <sz val="10"/>
            </rPr>
            <t>DELIVERS:</t>
          </r>
          <r>
            <rPr>
              <rFont val="Calibri"/>
              <sz val="10"/>
            </rPr>
            <t xml:space="preserve"> Practice outcomes plus own deliverables; quality and delivery of the team
</t>
          </r>
          <r>
            <rPr>
              <rFont val="Calibri"/>
              <b val="1"/>
              <sz val="10"/>
            </rPr>
            <t>Common themes in role-holders' answers:</t>
          </r>
          <r>
            <rPr>
              <rFont val="Calibri"/>
              <sz val="10"/>
            </rPr>
            <t xml:space="preserve"> solution · architecture · design
</t>
          </r>
          <r>
            <rPr>
              <rFont val="Calibri"/>
              <b val="1"/>
              <sz val="10"/>
            </rPr>
            <t>ACCOUNTABLE FOR:</t>
          </r>
          <r>
            <rPr>
              <rFont val="Calibri"/>
              <sz val="10"/>
            </rPr>
            <t xml:space="preserve"> Practice outcomes plus own deliverables; quality and delivery of the team
</t>
          </r>
          <r>
            <rPr>
              <rFont val="Calibri"/>
              <b val="1"/>
              <sz val="10"/>
            </rPr>
            <t>Common themes in role-holders' answers:</t>
          </r>
          <r>
            <rPr>
              <rFont val="Calibri"/>
              <sz val="10"/>
            </rPr>
            <t xml:space="preserve"> client · if · solution · architecture · design · technical
</t>
          </r>
          <r>
            <rPr>
              <rFont val="Calibri"/>
              <b val="1"/>
              <sz val="10"/>
            </rPr>
            <t>DECIDES ALONE:</t>
          </r>
          <r>
            <rPr>
              <rFont val="Calibri"/>
              <sz val="10"/>
            </rPr>
            <t xml:space="preserve"> Decides approach and priorities for the practice; escalates only cross-function trade-offs
</t>
          </r>
          <r>
            <rPr>
              <rFont val="Calibri"/>
              <b val="1"/>
              <sz val="10"/>
            </rPr>
            <t>Common themes in role-holders' answers:</t>
          </r>
          <r>
            <rPr>
              <rFont val="Calibri"/>
              <sz val="10"/>
            </rPr>
            <t xml:space="preserve"> approach
</t>
          </r>
          <r>
            <rPr>
              <rFont val="Calibri"/>
              <b val="1"/>
              <sz val="10"/>
            </rPr>
            <t>SKILLS &amp; KNOWLEDGE · role-holders:</t>
          </r>
          <r>
            <rPr>
              <rFont val="Calibri"/>
              <sz val="10"/>
            </rPr>
            <t xml:space="preserve"> Java · Spring Boot · NET MVC
</t>
          </r>
          <r>
            <rPr>
              <rFont val="Calibri"/>
              <b val="1"/>
              <sz val="10"/>
            </rPr>
            <t>MANAGER-SET KRAs:</t>
          </r>
          <r>
            <rPr>
              <rFont val="Calibri"/>
              <sz val="10"/>
            </rPr>
            <t xml:space="preserve"> Common themes in manager-set KRAs: support · technical · project · completion · develop · year
COMPETENCIES REQUIRED — must-have ★: System Design &amp; Architecture · Programming &amp; Tech-Stack Depth
</t>
          </r>
          <r>
            <rPr>
              <rFont val="Calibri"/>
              <b val="1"/>
              <sz val="10"/>
            </rPr>
            <t>OTHER FUNCTIONAL COMPETENCIES:</t>
          </r>
          <r>
            <rPr>
              <rFont val="Calibri"/>
              <sz val="10"/>
            </rPr>
            <t xml:space="preserve"> Cloud, DevOps &amp; CI/CD · Cybersecurity &amp; Infrastructure · Stakeholder &amp; Client Management · Strategic Thinking &amp; Business Acumen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AWS / Azure architect · optional; Cloud / language certifications · optional
</t>
          </r>
          <r>
            <rPr>
              <rFont val="Calibri"/>
              <b val="1"/>
              <sz val="10"/>
            </rPr>
            <t>SOURCE:</t>
          </r>
          <r>
            <rPr>
              <rFont val="Calibri"/>
              <sz val="10"/>
            </rPr>
            <t xml:space="preserve"> Framework + role-holders' themes · 3+ answered — 5 holders, 5 answered the survey; sub-family 9 answered; catalogue RC-056</t>
          </r>
        </is>
      </c>
      <c r="S58" s="119" t="inlineStr">
        <is>
          <r>
            <rPr>
              <rFont val="Calibri"/>
              <b val="1"/>
              <sz val="10"/>
            </rPr>
            <t>What the role answers for:</t>
          </r>
          <r>
            <rPr>
              <rFont val="Calibri"/>
              <sz val="10"/>
            </rPr>
            <t xml:space="preserve"> Practice outcomes plus own deliverables; quality and delivery of the team.
</t>
          </r>
          <r>
            <rPr>
              <rFont val="Calibri"/>
              <b val="1"/>
              <sz val="10"/>
            </rPr>
            <t>Accountability &amp; Impact rating:</t>
          </r>
          <r>
            <rPr>
              <rFont val="Calibri"/>
              <sz val="10"/>
            </rPr>
            <t xml:space="preserve"> 5 of 12 · B2-level impact.
Leads 3 direct reports.
From the survey and manager mapping — critical role: yes; successor named: no.
</t>
          </r>
          <r>
            <rPr>
              <rFont val="Calibri"/>
              <b val="1"/>
              <sz val="10"/>
            </rPr>
            <t>If the work is missed · role-holders' themes:</t>
          </r>
          <r>
            <rPr>
              <rFont val="Calibri"/>
              <sz val="10"/>
            </rPr>
            <t xml:space="preserve"> client · time.
</t>
          </r>
          <r>
            <rPr>
              <rFont val="Calibri"/>
              <b val="1"/>
              <sz val="10"/>
            </rPr>
            <t>Measured on · manager-set KRA themes:</t>
          </r>
          <r>
            <rPr>
              <rFont val="Calibri"/>
              <sz val="10"/>
            </rPr>
            <t xml:space="preserve"> support · technical · project · completion · develop · year.
Manager talent mapping — Latest rating: 4 · Potential: Medium · 9-Box Grid placement: Core Contributor.</t>
          </r>
        </is>
      </c>
      <c r="T58" s="120" t="n"/>
      <c r="U58" s="121" t="inlineStr">
        <is>
          <r>
            <rPr>
              <rFont val="Calibri"/>
              <sz val="10"/>
            </rPr>
            <t xml:space="preserve">Practice Lead – Solution &amp; Technical Architecture · Player-Coach in Technology · iFile, B+ — Player-Coach.
</t>
          </r>
          <r>
            <rPr>
              <rFont val="Calibri"/>
              <b val="1"/>
              <sz val="10"/>
            </rPr>
            <t>The work:</t>
          </r>
          <r>
            <rPr>
              <rFont val="Calibri"/>
              <sz val="10"/>
            </rPr>
            <t xml:space="preserve"> Designs system / solution architecture, integrations and technical standards; guides build teams.
</t>
          </r>
          <r>
            <rPr>
              <rFont val="Calibri"/>
              <b val="1"/>
              <sz val="10"/>
            </rPr>
            <t>At this level the role owns a practice or product area:</t>
          </r>
          <r>
            <rPr>
              <rFont val="Calibri"/>
              <sz val="10"/>
            </rPr>
            <t xml:space="preserve"> does the hardest hands-on work itself and leads 3–6 people · player-coach.
</t>
          </r>
          <r>
            <rPr>
              <rFont val="Calibri"/>
              <b val="1"/>
              <sz val="10"/>
            </rPr>
            <t>Key responsibilities:</t>
          </r>
          <r>
            <rPr>
              <rFont val="Calibri"/>
              <sz val="10"/>
            </rPr>
            <t xml:space="preserve"> 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Holders describe it with:</t>
          </r>
          <r>
            <rPr>
              <rFont val="Calibri"/>
              <sz val="10"/>
            </rPr>
            <t xml:space="preserve"> client · documentation · technical · solution · requirement · meeting.
Leads 3 direct reports.</t>
          </r>
        </is>
      </c>
      <c r="V58" s="122" t="inlineStr">
        <is>
          <r>
            <rPr>
              <rFont val="Calibri"/>
              <b val="1"/>
              <sz val="10"/>
            </rPr>
            <t>Hire as:</t>
          </r>
          <r>
            <rPr>
              <rFont val="Calibri"/>
              <sz val="10"/>
            </rPr>
            <t xml:space="preserve"> Tech Lead Manager / Practice Lead · player-coach — IRIS B+ Practice Lead · Player-Coach · Player-Coach
</t>
          </r>
          <r>
            <rPr>
              <rFont val="Calibri"/>
              <b val="1"/>
              <sz val="10"/>
            </rPr>
            <t>Market level:</t>
          </r>
          <r>
            <rPr>
              <rFont val="Calibri"/>
              <sz val="10"/>
            </rPr>
            <t xml:space="preserve"> P5–P6 / M4–M5 · SFIA 5 Ensure, advise
</t>
          </r>
          <r>
            <rPr>
              <rFont val="Calibri"/>
              <b val="1"/>
              <sz val="10"/>
            </rPr>
            <t>Experience:</t>
          </r>
          <r>
            <rPr>
              <rFont val="Calibri"/>
              <sz val="10"/>
            </rPr>
            <t xml:space="preserve"> 9–14 yrs · Education: BE / B.Tech / MCA / M.Tech
</t>
          </r>
          <r>
            <rPr>
              <rFont val="Calibri"/>
              <b val="1"/>
              <sz val="10"/>
            </rPr>
            <t>Team size at this level:</t>
          </r>
          <r>
            <rPr>
              <rFont val="Calibri"/>
              <sz val="10"/>
            </rPr>
            <t xml:space="preserve"> 3–6 direct reports with ≥ 40% of time on own delivery · McKinsey player/coach 3–5; Google Tech Lead Manager
</t>
          </r>
          <r>
            <rPr>
              <rFont val="Calibri"/>
              <b val="1"/>
              <sz val="10"/>
            </rPr>
            <t>Equivalent titles at peers:</t>
          </r>
          <r>
            <rPr>
              <rFont val="Calibri"/>
              <sz val="10"/>
            </rPr>
            <t xml:space="preserve"> Google – Tech Lead Manager · TLM · McKinsey player/coach · 3–5 reports · SaaS: player-coach team lead carrying own work
</t>
          </r>
          <r>
            <rPr>
              <rFont val="Calibri"/>
              <b val="1"/>
              <sz val="10"/>
            </rPr>
            <t>Credentials:</t>
          </r>
          <r>
            <rPr>
              <rFont val="Calibri"/>
              <sz val="10"/>
            </rPr>
            <t xml:space="preserve"> AWS / Azure architect · optional; Cloud / language certifications · optional
</t>
          </r>
          <r>
            <rPr>
              <rFont val="Calibri"/>
              <b val="1"/>
              <sz val="10"/>
            </rPr>
            <t>Must already know:</t>
          </r>
          <r>
            <rPr>
              <rFont val="Calibri"/>
              <sz val="10"/>
            </rPr>
            <t xml:space="preserve"> Architecture governance, security by design</t>
          </r>
        </is>
      </c>
      <c r="W58" s="122" t="inlineStr">
        <is>
          <r>
            <rPr>
              <rFont val="Calibri"/>
              <sz val="10"/>
            </rPr>
            <t xml:space="preserve">FUNCTIONAL — skill level 4 of 5 · Advanced
 ★ System Design &amp; Architecture: Designs scalable, secure solutions across products; reviews designs
 ★ Programming &amp; Tech-Stack Depth: Sets coding standards; solves performance and design issues across modules
 •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Java · Spring Boot · NET MVC
★ = must-have for the family. Scale: 1 Awareness · 2 Working · 3 Practitioner · 4 Advanced · 5 Expert.</t>
          </r>
        </is>
      </c>
      <c r="X58" s="122" t="inlineStr">
        <is>
          <r>
            <rPr>
              <rFont val="Calibri"/>
              <sz val="10"/>
            </rPr>
            <t xml:space="preserve">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58" s="123" t="inlineStr">
        <is>
          <t>iFile · Technology · B+ · Player-Coach</t>
        </is>
      </c>
      <c r="Z58" s="124" t="n">
        <v>6.5</v>
      </c>
      <c r="AA58" s="125">
        <f>IFERROR(INDEX(WM_C,MATCH($Y58,WM_KEY,0)),"")</f>
        <v>0.49</v>
      </c>
      <c r="AB58" s="126">
        <f>IF(Z58="","",Z58*AA58)</f>
        <v>3.185</v>
      </c>
      <c r="AC58" s="124" t="n">
        <v>6.5</v>
      </c>
      <c r="AD58" s="125">
        <f>IFERROR(INDEX(WM_AU,MATCH($Y58,WM_KEY,0)),"")</f>
        <v>0.18</v>
      </c>
      <c r="AE58" s="126">
        <f>IF(AC58="","",AC58*AD58)</f>
        <v>1.17</v>
      </c>
      <c r="AF58" s="124" t="n">
        <v>5</v>
      </c>
      <c r="AG58" s="125">
        <f>IFERROR(INDEX(WM_AC,MATCH($Y58,WM_KEY,0)),"")</f>
        <v>0.05</v>
      </c>
      <c r="AH58" s="126">
        <f>IF(AF58="","",AF58*AG58)</f>
        <v>0.25</v>
      </c>
      <c r="AI58" s="124" t="n">
        <v>5.5</v>
      </c>
      <c r="AJ58" s="125">
        <f>IFERROR(INDEX(WM_L,MATCH($Y58,WM_KEY,0)),"")</f>
        <v>0.1</v>
      </c>
      <c r="AK58" s="126">
        <f>IF(AI58="","",AI58*AJ58)</f>
        <v>0.55</v>
      </c>
      <c r="AL58" s="124" t="n">
        <v>9</v>
      </c>
      <c r="AM58" s="125">
        <f>IFERROR(INDEX(WM_E,MATCH($Y58,WM_KEY,0)),"")</f>
        <v>0.1</v>
      </c>
      <c r="AN58" s="126">
        <f>IF(AL58="","",AL58*AM58)</f>
        <v>0.9</v>
      </c>
      <c r="AO58" s="127" t="n">
        <v>5.5</v>
      </c>
      <c r="AP58" s="125">
        <f>IFERROR(INDEX(WM_BI,MATCH($Y58,WM_KEY,0)),"")</f>
        <v>0.08</v>
      </c>
      <c r="AQ58" s="126">
        <f>IF(AO58="","",AO58*AP58)</f>
        <v>0.44</v>
      </c>
      <c r="AR58" s="126">
        <f>IF(COUNT(AB58,AE58,AH58,AK58,AN58,AQ58)&lt;6,"",SUM(AB58,AE58,AH58,AK58,AN58,AQ58))</f>
        <v>6.495</v>
      </c>
      <c r="AS58" s="128" t="str">
        <f>IF(AR58="","",INDEX({"A1","A2","A3","B1","B2","B3","C1","C2","D1","D2","E1","E2"},MAX(1,MIN(12,ROUND(AR58,0)))))</f>
        <v>B3</v>
      </c>
      <c r="AT58" s="129" t="inlineStr">
        <is>
          <r>
            <rPr>
              <rFont val="Calibri"/>
              <b val="1"/>
              <sz val="10"/>
            </rPr>
            <t>Weights:</t>
          </r>
          <r>
            <rPr>
              <rFont val="Calibri"/>
              <sz val="10"/>
            </rPr>
            <t xml:space="preserve"> Complexity 49% · Autonomy 18% · Leadership 10% · Experience 10% · Business impact 8% · Accountability 5%
</t>
          </r>
          <r>
            <rPr>
              <rFont val="Calibri"/>
              <b val="1"/>
              <sz val="10"/>
            </rPr>
            <t>Why:</t>
          </r>
          <r>
            <rPr>
              <rFont val="Calibri"/>
              <sz val="10"/>
            </rPr>
            <t xml:space="preserve"> a player-coach is judged half on own expert work and half on leading people.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58" s="130" t="inlineStr">
        <is>
          <r>
            <rPr>
              <rFont val="Calibri"/>
              <b val="1"/>
              <sz val="10"/>
            </rPr>
            <t>At build:</t>
          </r>
          <r>
            <rPr>
              <rFont val="Calibri"/>
              <sz val="10"/>
            </rPr>
            <t xml:space="preserve"> Complexity 3.19 + Autonomy 1.17 + Accountability 0.25 + Leadership 0.55 + Experience 0.90 + Business impact 0.44
= 6.50 points → nearest level 6 = B3
</t>
          </r>
          <r>
            <rPr>
              <rFont val="Calibri"/>
              <b val="1"/>
              <sz val="10"/>
            </rPr>
            <t>Final level:</t>
          </r>
          <r>
            <rPr>
              <rFont val="Calibri"/>
              <sz val="10"/>
            </rPr>
            <t xml:space="preserve"> B+ · a rule applied: see the next column</t>
          </r>
        </is>
      </c>
      <c r="AV58" s="130" t="inlineStr">
        <is>
          <r>
            <rPr>
              <rFont val="Calibri"/>
              <sz val="10"/>
            </rPr>
            <t xml:space="preserve">• </t>
          </r>
          <r>
            <rPr>
              <rFont val="Calibri"/>
              <b val="1"/>
              <sz val="10"/>
            </rPr>
            <t>Stays at B3, the top of Band B:</t>
          </r>
          <r>
            <rPr>
              <rFont val="Calibri"/>
              <sz val="10"/>
            </rPr>
            <t xml:space="preserve"> to enter Band C the score must reach 6.5 on Band C's own weights, and it is 6.42.
• </t>
          </r>
          <r>
            <rPr>
              <rFont val="Calibri"/>
              <b val="1"/>
              <sz val="10"/>
            </rPr>
            <t>Moved up to the B+ Player-Coach transition step:</t>
          </r>
          <r>
            <rPr>
              <rFont val="Calibri"/>
              <sz val="10"/>
            </rPr>
            <t xml:space="preserve"> leads people and still does hands-on work; Player-Coach score 6.50 · needs 6.25 and complexity–accountability average 5.75 · needs 5.5.
</t>
          </r>
          <r>
            <rPr>
              <rFont val="Calibri"/>
              <b val="1"/>
              <sz val="10"/>
            </rPr>
            <t>Final level:</t>
          </r>
          <r>
            <rPr>
              <rFont val="Calibri"/>
              <sz val="10"/>
            </rPr>
            <t xml:space="preserve"> B+.</t>
          </r>
        </is>
      </c>
      <c r="AW58" s="131" t="inlineStr">
        <is>
          <r>
            <rPr>
              <rFont val="Calibri"/>
              <sz val="10"/>
            </rPr>
            <t xml:space="preserve">Rated 6.5 of 12 · between B3 and C1
</t>
          </r>
          <r>
            <rPr>
              <rFont val="Calibri"/>
              <b val="1"/>
              <sz val="10"/>
            </rPr>
            <t>Start:</t>
          </r>
          <r>
            <rPr>
              <rFont val="Calibri"/>
              <sz val="10"/>
            </rPr>
            <t xml:space="preserve"> 7.0 · principal / architect title
</t>
          </r>
          <r>
            <rPr>
              <rFont val="Calibri"/>
              <b val="1"/>
              <sz val="10"/>
            </rPr>
            <t>Evidence reads like B2:</t>
          </r>
          <r>
            <rPr>
              <rFont val="Calibri"/>
              <sz val="10"/>
            </rPr>
            <t xml:space="preserve"> Application and core component design, security, performance tuning, evaluating new libraries for the validator product → moved down 0.5
</t>
          </r>
          <r>
            <rPr>
              <rFont val="Calibri"/>
              <b val="1"/>
              <sz val="10"/>
            </rPr>
            <t>KRA:</t>
          </r>
          <r>
            <rPr>
              <rFont val="Calibri"/>
              <sz val="10"/>
            </rPr>
            <t xml:space="preserve"> “1. Validator Work towards improving performance of validator product and coverage. Set target and present metrics Ensure Validator product…”
</t>
          </r>
          <r>
            <rPr>
              <rFont val="Calibri"/>
              <b val="1"/>
              <sz val="10"/>
            </rPr>
            <t>Market:</t>
          </r>
          <r>
            <rPr>
              <rFont val="Calibri"/>
              <sz val="10"/>
            </rPr>
            <t xml:space="preserve"> B3 = Sets standards for a practice; cross-team problems · C1 = Ambiguous, cross-product problems</t>
          </r>
        </is>
      </c>
      <c r="AX58" s="132" t="inlineStr">
        <is>
          <r>
            <rPr>
              <rFont val="Calibri"/>
              <sz val="10"/>
            </rPr>
            <t xml:space="preserve">Rated 6.5 of 12 · between B3 and C1
</t>
          </r>
          <r>
            <rPr>
              <rFont val="Calibri"/>
              <b val="1"/>
              <sz val="10"/>
            </rPr>
            <t>Start:</t>
          </r>
          <r>
            <rPr>
              <rFont val="Calibri"/>
              <sz val="10"/>
            </rPr>
            <t xml:space="preserve"> 7.0 · principal / architect title
</t>
          </r>
          <r>
            <rPr>
              <rFont val="Calibri"/>
              <b val="1"/>
              <sz val="10"/>
            </rPr>
            <t>Evidence reads like B1:</t>
          </r>
          <r>
            <rPr>
              <rFont val="Calibri"/>
              <sz val="10"/>
            </rPr>
            <t xml:space="preserve"> Decides on build failures, feature breaks and adding automation for the product → moved down 0.5
</t>
          </r>
          <r>
            <rPr>
              <rFont val="Calibri"/>
              <b val="1"/>
              <sz val="10"/>
            </rPr>
            <t>Market:</t>
          </r>
          <r>
            <rPr>
              <rFont val="Calibri"/>
              <sz val="10"/>
            </rPr>
            <t xml:space="preserve"> B3 = Commercial / strategic calls for the unit · C1 = Sets direction for a sub-function or domain</t>
          </r>
        </is>
      </c>
      <c r="AY58" s="132" t="inlineStr">
        <is>
          <r>
            <rPr>
              <rFont val="Calibri"/>
              <sz val="10"/>
            </rPr>
            <t xml:space="preserve">Rated 5 of 12
</t>
          </r>
          <r>
            <rPr>
              <rFont val="Calibri"/>
              <b val="1"/>
              <sz val="10"/>
            </rPr>
            <t>Start:</t>
          </r>
          <r>
            <rPr>
              <rFont val="Calibri"/>
              <sz val="10"/>
            </rPr>
            <t xml:space="preserve"> 5.5 · principal / architect title; 3 direct reports
</t>
          </r>
          <r>
            <rPr>
              <rFont val="Calibri"/>
              <b val="1"/>
              <sz val="10"/>
            </rPr>
            <t>Evidence reads like B1:</t>
          </r>
          <r>
            <rPr>
              <rFont val="Calibri"/>
              <sz val="10"/>
            </rPr>
            <t xml:space="preserve"> own survey / KRA answers · summarised by the rater; not quoted → moved down 0.5
</t>
          </r>
          <r>
            <rPr>
              <rFont val="Calibri"/>
              <b val="1"/>
              <sz val="10"/>
            </rPr>
            <t>KRA:</t>
          </r>
          <r>
            <rPr>
              <rFont val="Calibri"/>
              <sz val="10"/>
            </rPr>
            <t xml:space="preserve"> “1. Validator Work towards improving performance of validator product and coverage. Set target and present metrics Ensure Validator product…”
</t>
          </r>
          <r>
            <rPr>
              <rFont val="Calibri"/>
              <b val="1"/>
              <sz val="10"/>
            </rPr>
            <t>Market:</t>
          </r>
          <r>
            <rPr>
              <rFont val="Calibri"/>
              <sz val="10"/>
            </rPr>
            <t xml:space="preserve"> B2 = One team or a client portfolio</t>
          </r>
        </is>
      </c>
      <c r="AZ58" s="132" t="inlineStr">
        <is>
          <r>
            <rPr>
              <rFont val="Calibri"/>
              <sz val="10"/>
            </rPr>
            <t xml:space="preserve">Rated 5.5 of 12 · between B2 and B3
</t>
          </r>
          <r>
            <rPr>
              <rFont val="Calibri"/>
              <b val="1"/>
              <sz val="10"/>
            </rPr>
            <t>Start:</t>
          </r>
          <r>
            <rPr>
              <rFont val="Calibri"/>
              <sz val="10"/>
            </rPr>
            <t xml:space="preserve"> 6.0
</t>
          </r>
          <r>
            <rPr>
              <rFont val="Calibri"/>
              <b val="1"/>
              <sz val="10"/>
            </rPr>
            <t>Evidence reads like A3:</t>
          </r>
          <r>
            <rPr>
              <rFont val="Calibri"/>
              <sz val="10"/>
            </rPr>
            <t xml:space="preserve"> No leadership described; 3 direct reports and KRA expects mentoring of team members → moved down 0.5
</t>
          </r>
          <r>
            <rPr>
              <rFont val="Calibri"/>
              <b val="1"/>
              <sz val="10"/>
            </rPr>
            <t>Team:</t>
          </r>
          <r>
            <rPr>
              <rFont val="Calibri"/>
              <sz val="10"/>
            </rPr>
            <t xml:space="preserve"> 3 direct reports · Player-Coach
</t>
          </r>
          <r>
            <rPr>
              <rFont val="Calibri"/>
              <b val="1"/>
              <sz val="10"/>
            </rPr>
            <t>Market:</t>
          </r>
          <r>
            <rPr>
              <rFont val="Calibri"/>
              <sz val="10"/>
            </rPr>
            <t xml:space="preserve"> B2 = IC: guides others in the domain · People: manages a team of 6+ · B3 = IC: leads a practice · People: team leads / managers report in</t>
          </r>
        </is>
      </c>
      <c r="BA58" s="132" t="inlineStr">
        <is>
          <r>
            <rPr>
              <rFont val="Calibri"/>
              <sz val="10"/>
            </rPr>
            <t xml:space="preserve">Rated 9 of 12
</t>
          </r>
          <r>
            <rPr>
              <rFont val="Calibri"/>
              <b val="1"/>
              <sz val="10"/>
            </rPr>
            <t>Experience:</t>
          </r>
          <r>
            <rPr>
              <rFont val="Calibri"/>
              <sz val="10"/>
            </rPr>
            <t xml:space="preserve"> 17.3 yrs total · 14.0 before IRIS + 3.3 at IRIS = 8.9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B+ roles typically have 9–14 yrs · IRIS guide 9–14</t>
          </r>
        </is>
      </c>
      <c r="BB58" s="132"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58" s="133" t="inlineStr"/>
      <c r="BD58" s="134" t="inlineStr">
        <is>
          <t>✓ HRIS: 17.3 yrs, MBA, 3 direct reports
✓ Survey: 20 of 20 questions answered
✓ KRAs: manager-set, quarterly
✓ Manager mapping: rating, potential, 9-box
✗ Job description: not on file</t>
        </is>
      </c>
      <c r="BE58" s="134" t="inlineStr">
        <is>
          <r>
            <rPr>
              <rFont val="Calibri"/>
              <b val="1"/>
              <sz val="10"/>
            </rPr>
            <t>Market level:</t>
          </r>
          <r>
            <rPr>
              <rFont val="Calibri"/>
              <sz val="10"/>
            </rPr>
            <t xml:space="preserve"> P5–P6 / M4–M5 · SFIA 5 Ensure, advise
</t>
          </r>
          <r>
            <rPr>
              <rFont val="Calibri"/>
              <b val="1"/>
              <sz val="10"/>
            </rPr>
            <t>Typical title:</t>
          </r>
          <r>
            <rPr>
              <rFont val="Calibri"/>
              <sz val="10"/>
            </rPr>
            <t xml:space="preserve"> Tech Lead Manager / Practice Lead · player-coach
</t>
          </r>
          <r>
            <rPr>
              <rFont val="Calibri"/>
              <b val="1"/>
              <sz val="10"/>
            </rPr>
            <t>At peers:</t>
          </r>
          <r>
            <rPr>
              <rFont val="Calibri"/>
              <sz val="10"/>
            </rPr>
            <t xml:space="preserve"> Google – Tech Lead Manager · TLM · McKinsey player/coach · 3–5 reports · SaaS: player-coach team lead carrying own work
</t>
          </r>
          <r>
            <rPr>
              <rFont val="Calibri"/>
              <b val="1"/>
              <sz val="10"/>
            </rPr>
            <t>Typical experience:</t>
          </r>
          <r>
            <rPr>
              <rFont val="Calibri"/>
              <sz val="10"/>
            </rPr>
            <t xml:space="preserve"> 9–14 yrs · IRIS guide 9–14
</t>
          </r>
          <r>
            <rPr>
              <rFont val="Calibri"/>
              <b val="1"/>
              <sz val="10"/>
            </rPr>
            <t>Standard:</t>
          </r>
          <r>
            <rPr>
              <rFont val="Calibri"/>
              <sz val="10"/>
            </rPr>
            <t xml:space="preserve"> SFIA 9; TOGAF</t>
          </r>
        </is>
      </c>
      <c r="BF58" s="134" t="inlineStr">
        <is>
          <t>Medium</t>
        </is>
      </c>
      <c r="BG58" s="134" t="inlineStr">
        <is>
          <r>
            <rPr>
              <rFont val="Calibri"/>
              <sz val="10"/>
            </rPr>
            <t xml:space="preserve">• Final level B+ is 4.5 levels above the current level on record · L3 ≈ A2 — the record looks out of date; HR to confirm
• </t>
          </r>
          <r>
            <rPr>
              <rFont val="Calibri"/>
              <b val="1"/>
              <sz val="10"/>
            </rPr>
            <t>Near a gate:</t>
          </r>
          <r>
            <rPr>
              <rFont val="Calibri"/>
              <sz val="10"/>
            </rPr>
            <t xml:space="preserve"> top of band: 6.42 on Band C's weights, 0.08 short of the 6.5 needed to enter Band C — calibrate before confirming</t>
          </r>
        </is>
      </c>
      <c r="BH58" s="155" t="inlineStr">
        <is>
          <t>Player-Coach</t>
        </is>
      </c>
      <c r="BI58" s="135" t="n"/>
      <c r="BJ58" s="136" t="n"/>
      <c r="BK58" s="136" t="n"/>
      <c r="BL58" s="136" t="n"/>
      <c r="BM58" s="136" t="n"/>
      <c r="BN58" s="137" t="n"/>
      <c r="BO58" s="120" t="n"/>
      <c r="BP58" s="120" t="n"/>
      <c r="BQ58" s="120" t="n"/>
      <c r="BR58" s="120" t="n"/>
      <c r="BS58" s="120" t="n"/>
      <c r="BT58" s="120" t="n"/>
      <c r="BU58" s="120" t="n"/>
      <c r="BV58" s="120" t="n">
        <v>5.5</v>
      </c>
    </row>
    <row r="59" ht="340" customHeight="1">
      <c r="A59" s="109" t="inlineStr">
        <is>
          <t>IRIS1689</t>
        </is>
      </c>
      <c r="B59" s="110" t="inlineStr">
        <is>
          <t>Suman Kumar</t>
        </is>
      </c>
      <c r="C59" s="111" t="inlineStr">
        <is>
          <t>Technology</t>
        </is>
      </c>
      <c r="D59" s="111" t="inlineStr">
        <is>
          <t>P K X Thomas</t>
        </is>
      </c>
      <c r="E59" s="112" t="n">
        <v>17.2</v>
      </c>
      <c r="F59" s="112" t="n">
        <v>8.800000000000001</v>
      </c>
      <c r="G59" s="111" t="inlineStr">
        <is>
          <t>B.E</t>
        </is>
      </c>
      <c r="H59" s="113" t="inlineStr">
        <is>
          <t>Technical Architect</t>
        </is>
      </c>
      <c r="I59" s="114" t="inlineStr">
        <is>
          <t>Practice Lead – Solution &amp; Technical Architecture · Player-Coach</t>
        </is>
      </c>
      <c r="J59" s="115" t="inlineStr">
        <is>
          <t>Engineering &amp; Architecture</t>
        </is>
      </c>
      <c r="K59" s="115" t="inlineStr">
        <is>
          <t>Solution &amp; Technical Architecture</t>
        </is>
      </c>
      <c r="L59" s="114" t="inlineStr">
        <is>
          <t>L3 – Professional / Associate</t>
        </is>
      </c>
      <c r="M59" s="153" t="inlineStr">
        <is>
          <t>B+</t>
        </is>
      </c>
      <c r="N59" s="154" t="inlineStr">
        <is>
          <t>Practice Lead · Player-Coach</t>
        </is>
      </c>
      <c r="O59" s="30" t="inlineStr">
        <is>
          <t>B+</t>
        </is>
      </c>
      <c r="P59" s="115" t="inlineStr">
        <is>
          <t>Player-Coach</t>
        </is>
      </c>
      <c r="Q59" s="117" t="inlineStr">
        <is>
          <t>▲ Up</t>
        </is>
      </c>
      <c r="R59" s="118" t="inlineStr">
        <is>
          <r>
            <rPr>
              <rFont val="Calibri"/>
              <b val="1"/>
              <sz val="10"/>
            </rPr>
            <t>WHAT THE ROLE DOES:</t>
          </r>
          <r>
            <rPr>
              <rFont val="Calibri"/>
              <sz val="10"/>
            </rPr>
            <t xml:space="preserve"> Designs system / solution architecture, integrations and technical standards; guides build teams. At B+: a practice or product area: does the hardest hands-on work itself and leads 3–6 people · player-coach.
</t>
          </r>
          <r>
            <rPr>
              <rFont val="Calibri"/>
              <b val="1"/>
              <sz val="10"/>
            </rPr>
            <t>Common themes in role-holders' answers:</t>
          </r>
          <r>
            <rPr>
              <rFont val="Calibri"/>
              <sz val="10"/>
            </rPr>
            <t xml:space="preserve"> technical · client · design · understanding · solution · application
</t>
          </r>
          <r>
            <rPr>
              <rFont val="Calibri"/>
              <b val="1"/>
              <sz val="10"/>
            </rPr>
            <t>KEY RESPONSIBILITIES:</t>
          </r>
          <r>
            <rPr>
              <rFont val="Calibri"/>
              <sz val="10"/>
            </rPr>
            <t xml:space="preserve"> 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Common themes in role-holders' answers:</t>
          </r>
          <r>
            <rPr>
              <rFont val="Calibri"/>
              <sz val="10"/>
            </rPr>
            <t xml:space="preserve"> client · documentation · technical · solution · requirement · meeting
</t>
          </r>
          <r>
            <rPr>
              <rFont val="Calibri"/>
              <b val="1"/>
              <sz val="10"/>
            </rPr>
            <t>DELIVERS:</t>
          </r>
          <r>
            <rPr>
              <rFont val="Calibri"/>
              <sz val="10"/>
            </rPr>
            <t xml:space="preserve"> Practice outcomes plus own deliverables; quality and delivery of the team
</t>
          </r>
          <r>
            <rPr>
              <rFont val="Calibri"/>
              <b val="1"/>
              <sz val="10"/>
            </rPr>
            <t>Common themes in role-holders' answers:</t>
          </r>
          <r>
            <rPr>
              <rFont val="Calibri"/>
              <sz val="10"/>
            </rPr>
            <t xml:space="preserve"> solution · architecture · design
</t>
          </r>
          <r>
            <rPr>
              <rFont val="Calibri"/>
              <b val="1"/>
              <sz val="10"/>
            </rPr>
            <t>ACCOUNTABLE FOR:</t>
          </r>
          <r>
            <rPr>
              <rFont val="Calibri"/>
              <sz val="10"/>
            </rPr>
            <t xml:space="preserve"> Practice outcomes plus own deliverables; quality and delivery of the team
</t>
          </r>
          <r>
            <rPr>
              <rFont val="Calibri"/>
              <b val="1"/>
              <sz val="10"/>
            </rPr>
            <t>Common themes in role-holders' answers:</t>
          </r>
          <r>
            <rPr>
              <rFont val="Calibri"/>
              <sz val="10"/>
            </rPr>
            <t xml:space="preserve"> client · if · solution · architecture · design · technical
</t>
          </r>
          <r>
            <rPr>
              <rFont val="Calibri"/>
              <b val="1"/>
              <sz val="10"/>
            </rPr>
            <t>DECIDES ALONE:</t>
          </r>
          <r>
            <rPr>
              <rFont val="Calibri"/>
              <sz val="10"/>
            </rPr>
            <t xml:space="preserve"> Decides approach and priorities for the practice; escalates only cross-function trade-offs
</t>
          </r>
          <r>
            <rPr>
              <rFont val="Calibri"/>
              <b val="1"/>
              <sz val="10"/>
            </rPr>
            <t>Common themes in role-holders' answers:</t>
          </r>
          <r>
            <rPr>
              <rFont val="Calibri"/>
              <sz val="10"/>
            </rPr>
            <t xml:space="preserve"> approach
</t>
          </r>
          <r>
            <rPr>
              <rFont val="Calibri"/>
              <b val="1"/>
              <sz val="10"/>
            </rPr>
            <t>SKILLS &amp; KNOWLEDGE · role-holders:</t>
          </r>
          <r>
            <rPr>
              <rFont val="Calibri"/>
              <sz val="10"/>
            </rPr>
            <t xml:space="preserve"> Java · Spring Boot · NET MVC
</t>
          </r>
          <r>
            <rPr>
              <rFont val="Calibri"/>
              <b val="1"/>
              <sz val="10"/>
            </rPr>
            <t>MANAGER-SET KRAs:</t>
          </r>
          <r>
            <rPr>
              <rFont val="Calibri"/>
              <sz val="10"/>
            </rPr>
            <t xml:space="preserve"> Common themes in manager-set KRAs: support · technical · project · completion · develop · year
COMPETENCIES REQUIRED — must-have ★: System Design &amp; Architecture · Programming &amp; Tech-Stack Depth
</t>
          </r>
          <r>
            <rPr>
              <rFont val="Calibri"/>
              <b val="1"/>
              <sz val="10"/>
            </rPr>
            <t>OTHER FUNCTIONAL COMPETENCIES:</t>
          </r>
          <r>
            <rPr>
              <rFont val="Calibri"/>
              <sz val="10"/>
            </rPr>
            <t xml:space="preserve"> Cloud, DevOps &amp; CI/CD · Cybersecurity &amp; Infrastructure · Stakeholder &amp; Client Management · Strategic Thinking &amp; Business Acumen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AWS / Azure architect · optional; Cloud / language certifications · optional
</t>
          </r>
          <r>
            <rPr>
              <rFont val="Calibri"/>
              <b val="1"/>
              <sz val="10"/>
            </rPr>
            <t>SOURCE:</t>
          </r>
          <r>
            <rPr>
              <rFont val="Calibri"/>
              <sz val="10"/>
            </rPr>
            <t xml:space="preserve"> Framework + role-holders' themes · 3+ answered — 5 holders, 5 answered the survey; sub-family 9 answered; catalogue RC-056</t>
          </r>
        </is>
      </c>
      <c r="S59" s="119" t="inlineStr">
        <is>
          <r>
            <rPr>
              <rFont val="Calibri"/>
              <b val="1"/>
              <sz val="10"/>
            </rPr>
            <t>What the role answers for:</t>
          </r>
          <r>
            <rPr>
              <rFont val="Calibri"/>
              <sz val="10"/>
            </rPr>
            <t xml:space="preserve"> Practice outcomes plus own deliverables; quality and delivery of the team.
</t>
          </r>
          <r>
            <rPr>
              <rFont val="Calibri"/>
              <b val="1"/>
              <sz val="10"/>
            </rPr>
            <t>Accountability &amp; Impact rating:</t>
          </r>
          <r>
            <rPr>
              <rFont val="Calibri"/>
              <sz val="10"/>
            </rPr>
            <t xml:space="preserve"> 6 of 12 · B3-level impact.
Leads 6 direct reports.
From the survey and manager mapping — critical role: yes; successor named: no.
</t>
          </r>
          <r>
            <rPr>
              <rFont val="Calibri"/>
              <b val="1"/>
              <sz val="10"/>
            </rPr>
            <t>If the work is missed · role-holders' themes:</t>
          </r>
          <r>
            <rPr>
              <rFont val="Calibri"/>
              <sz val="10"/>
            </rPr>
            <t xml:space="preserve"> client · time.
</t>
          </r>
          <r>
            <rPr>
              <rFont val="Calibri"/>
              <b val="1"/>
              <sz val="10"/>
            </rPr>
            <t>Measured on · manager-set KRA themes:</t>
          </r>
          <r>
            <rPr>
              <rFont val="Calibri"/>
              <sz val="10"/>
            </rPr>
            <t xml:space="preserve"> support · technical · project · completion · develop · year.
Manager talent mapping — Latest rating: 5 · Potential: High · 9-Box Grid placement: Future Leader.</t>
          </r>
        </is>
      </c>
      <c r="T59" s="120" t="n"/>
      <c r="U59" s="121" t="inlineStr">
        <is>
          <r>
            <rPr>
              <rFont val="Calibri"/>
              <sz val="10"/>
            </rPr>
            <t xml:space="preserve">Practice Lead – Solution &amp; Technical Architecture · Player-Coach in Technology · iFile, B+ — Player-Coach.
</t>
          </r>
          <r>
            <rPr>
              <rFont val="Calibri"/>
              <b val="1"/>
              <sz val="10"/>
            </rPr>
            <t>The work:</t>
          </r>
          <r>
            <rPr>
              <rFont val="Calibri"/>
              <sz val="10"/>
            </rPr>
            <t xml:space="preserve"> Designs system / solution architecture, integrations and technical standards; guides build teams.
</t>
          </r>
          <r>
            <rPr>
              <rFont val="Calibri"/>
              <b val="1"/>
              <sz val="10"/>
            </rPr>
            <t>At this level the role owns a practice or product area:</t>
          </r>
          <r>
            <rPr>
              <rFont val="Calibri"/>
              <sz val="10"/>
            </rPr>
            <t xml:space="preserve"> does the hardest hands-on work itself and leads 3–6 people · player-coach.
</t>
          </r>
          <r>
            <rPr>
              <rFont val="Calibri"/>
              <b val="1"/>
              <sz val="10"/>
            </rPr>
            <t>Key responsibilities:</t>
          </r>
          <r>
            <rPr>
              <rFont val="Calibri"/>
              <sz val="10"/>
            </rPr>
            <t xml:space="preserve"> 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Holders describe it with:</t>
          </r>
          <r>
            <rPr>
              <rFont val="Calibri"/>
              <sz val="10"/>
            </rPr>
            <t xml:space="preserve"> client · documentation · technical · solution · requirement · meeting.
Leads 6 direct reports.</t>
          </r>
        </is>
      </c>
      <c r="V59" s="122" t="inlineStr">
        <is>
          <r>
            <rPr>
              <rFont val="Calibri"/>
              <b val="1"/>
              <sz val="10"/>
            </rPr>
            <t>Hire as:</t>
          </r>
          <r>
            <rPr>
              <rFont val="Calibri"/>
              <sz val="10"/>
            </rPr>
            <t xml:space="preserve"> Tech Lead Manager / Practice Lead · player-coach — IRIS B+ Practice Lead · Player-Coach · Player-Coach
</t>
          </r>
          <r>
            <rPr>
              <rFont val="Calibri"/>
              <b val="1"/>
              <sz val="10"/>
            </rPr>
            <t>Market level:</t>
          </r>
          <r>
            <rPr>
              <rFont val="Calibri"/>
              <sz val="10"/>
            </rPr>
            <t xml:space="preserve"> P5–P6 / M4–M5 · SFIA 5 Ensure, advise
</t>
          </r>
          <r>
            <rPr>
              <rFont val="Calibri"/>
              <b val="1"/>
              <sz val="10"/>
            </rPr>
            <t>Experience:</t>
          </r>
          <r>
            <rPr>
              <rFont val="Calibri"/>
              <sz val="10"/>
            </rPr>
            <t xml:space="preserve"> 9–14 yrs · Education: BE / B.Tech / MCA / M.Tech
</t>
          </r>
          <r>
            <rPr>
              <rFont val="Calibri"/>
              <b val="1"/>
              <sz val="10"/>
            </rPr>
            <t>Team size at this level:</t>
          </r>
          <r>
            <rPr>
              <rFont val="Calibri"/>
              <sz val="10"/>
            </rPr>
            <t xml:space="preserve"> 3–6 direct reports with ≥ 40% of time on own delivery · McKinsey player/coach 3–5; Google Tech Lead Manager
</t>
          </r>
          <r>
            <rPr>
              <rFont val="Calibri"/>
              <b val="1"/>
              <sz val="10"/>
            </rPr>
            <t>Equivalent titles at peers:</t>
          </r>
          <r>
            <rPr>
              <rFont val="Calibri"/>
              <sz val="10"/>
            </rPr>
            <t xml:space="preserve"> Google – Tech Lead Manager · TLM · McKinsey player/coach · 3–5 reports · SaaS: player-coach team lead carrying own work
</t>
          </r>
          <r>
            <rPr>
              <rFont val="Calibri"/>
              <b val="1"/>
              <sz val="10"/>
            </rPr>
            <t>Credentials:</t>
          </r>
          <r>
            <rPr>
              <rFont val="Calibri"/>
              <sz val="10"/>
            </rPr>
            <t xml:space="preserve"> AWS / Azure architect · optional; Cloud / language certifications · optional
</t>
          </r>
          <r>
            <rPr>
              <rFont val="Calibri"/>
              <b val="1"/>
              <sz val="10"/>
            </rPr>
            <t>Must already know:</t>
          </r>
          <r>
            <rPr>
              <rFont val="Calibri"/>
              <sz val="10"/>
            </rPr>
            <t xml:space="preserve"> Architecture governance, security by design</t>
          </r>
        </is>
      </c>
      <c r="W59" s="122" t="inlineStr">
        <is>
          <r>
            <rPr>
              <rFont val="Calibri"/>
              <sz val="10"/>
            </rPr>
            <t xml:space="preserve">FUNCTIONAL — skill level 4 of 5 · Advanced
 ★ System Design &amp; Architecture: Designs scalable, secure solutions across products; reviews designs
 ★ Programming &amp; Tech-Stack Depth: Sets coding standards; solves performance and design issues across modules
 •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Java · Spring Boot · NET MVC
★ = must-have for the family. Scale: 1 Awareness · 2 Working · 3 Practitioner · 4 Advanced · 5 Expert.</t>
          </r>
        </is>
      </c>
      <c r="X59" s="122" t="inlineStr">
        <is>
          <r>
            <rPr>
              <rFont val="Calibri"/>
              <sz val="10"/>
            </rPr>
            <t xml:space="preserve">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59" s="123" t="inlineStr">
        <is>
          <t>iFile · Technology · B+ · Player-Coach</t>
        </is>
      </c>
      <c r="Z59" s="124" t="n">
        <v>6.5</v>
      </c>
      <c r="AA59" s="125">
        <f>IFERROR(INDEX(WM_C,MATCH($Y59,WM_KEY,0)),"")</f>
        <v>0.49</v>
      </c>
      <c r="AB59" s="126">
        <f>IF(Z59="","",Z59*AA59)</f>
        <v>3.185</v>
      </c>
      <c r="AC59" s="124" t="n">
        <v>6</v>
      </c>
      <c r="AD59" s="125">
        <f>IFERROR(INDEX(WM_AU,MATCH($Y59,WM_KEY,0)),"")</f>
        <v>0.18</v>
      </c>
      <c r="AE59" s="126">
        <f>IF(AC59="","",AC59*AD59)</f>
        <v>1.08</v>
      </c>
      <c r="AF59" s="124" t="n">
        <v>6</v>
      </c>
      <c r="AG59" s="125">
        <f>IFERROR(INDEX(WM_AC,MATCH($Y59,WM_KEY,0)),"")</f>
        <v>0.05</v>
      </c>
      <c r="AH59" s="126">
        <f>IF(AF59="","",AF59*AG59)</f>
        <v>0.3</v>
      </c>
      <c r="AI59" s="124" t="n">
        <v>5.5</v>
      </c>
      <c r="AJ59" s="125">
        <f>IFERROR(INDEX(WM_L,MATCH($Y59,WM_KEY,0)),"")</f>
        <v>0.1</v>
      </c>
      <c r="AK59" s="126">
        <f>IF(AI59="","",AI59*AJ59)</f>
        <v>0.55</v>
      </c>
      <c r="AL59" s="124" t="n">
        <v>9</v>
      </c>
      <c r="AM59" s="125">
        <f>IFERROR(INDEX(WM_E,MATCH($Y59,WM_KEY,0)),"")</f>
        <v>0.1</v>
      </c>
      <c r="AN59" s="126">
        <f>IF(AL59="","",AL59*AM59)</f>
        <v>0.9</v>
      </c>
      <c r="AO59" s="127" t="n">
        <v>6.5</v>
      </c>
      <c r="AP59" s="125">
        <f>IFERROR(INDEX(WM_BI,MATCH($Y59,WM_KEY,0)),"")</f>
        <v>0.08</v>
      </c>
      <c r="AQ59" s="126">
        <f>IF(AO59="","",AO59*AP59)</f>
        <v>0.52</v>
      </c>
      <c r="AR59" s="126">
        <f>IF(COUNT(AB59,AE59,AH59,AK59,AN59,AQ59)&lt;6,"",SUM(AB59,AE59,AH59,AK59,AN59,AQ59))</f>
        <v>6.535</v>
      </c>
      <c r="AS59" s="128" t="str">
        <f>IF(AR59="","",INDEX({"A1","A2","A3","B1","B2","B3","C1","C2","D1","D2","E1","E2"},MAX(1,MIN(12,ROUND(AR59,0)))))</f>
        <v>C1</v>
      </c>
      <c r="AT59" s="129" t="inlineStr">
        <is>
          <r>
            <rPr>
              <rFont val="Calibri"/>
              <b val="1"/>
              <sz val="10"/>
            </rPr>
            <t>Weights:</t>
          </r>
          <r>
            <rPr>
              <rFont val="Calibri"/>
              <sz val="10"/>
            </rPr>
            <t xml:space="preserve"> Complexity 49% · Autonomy 18% · Leadership 10% · Experience 10% · Business impact 8% · Accountability 5%
</t>
          </r>
          <r>
            <rPr>
              <rFont val="Calibri"/>
              <b val="1"/>
              <sz val="10"/>
            </rPr>
            <t>Why:</t>
          </r>
          <r>
            <rPr>
              <rFont val="Calibri"/>
              <sz val="10"/>
            </rPr>
            <t xml:space="preserve"> a player-coach is judged half on own expert work and half on leading people.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59" s="130" t="inlineStr">
        <is>
          <r>
            <rPr>
              <rFont val="Calibri"/>
              <b val="1"/>
              <sz val="10"/>
            </rPr>
            <t>At build:</t>
          </r>
          <r>
            <rPr>
              <rFont val="Calibri"/>
              <sz val="10"/>
            </rPr>
            <t xml:space="preserve"> Complexity 3.19 + Autonomy 1.08 + Accountability 0.30 + Leadership 0.55 + Experience 0.90 + Business impact 0.52
= 6.54 points → nearest level 7 = C1
</t>
          </r>
          <r>
            <rPr>
              <rFont val="Calibri"/>
              <b val="1"/>
              <sz val="10"/>
            </rPr>
            <t>Final level:</t>
          </r>
          <r>
            <rPr>
              <rFont val="Calibri"/>
              <sz val="10"/>
            </rPr>
            <t xml:space="preserve"> B+ · a rule applied: see the next column</t>
          </r>
        </is>
      </c>
      <c r="AV59" s="130" t="inlineStr">
        <is>
          <r>
            <rPr>
              <rFont val="Calibri"/>
              <sz val="10"/>
            </rPr>
            <t xml:space="preserve">• </t>
          </r>
          <r>
            <rPr>
              <rFont val="Calibri"/>
              <b val="1"/>
              <sz val="10"/>
            </rPr>
            <t>Stays at B3, the top of Band B:</t>
          </r>
          <r>
            <rPr>
              <rFont val="Calibri"/>
              <sz val="10"/>
            </rPr>
            <t xml:space="preserve"> to enter Band C the score must reach 6.5 on Band C's own weights, and it is 6.46.
• </t>
          </r>
          <r>
            <rPr>
              <rFont val="Calibri"/>
              <b val="1"/>
              <sz val="10"/>
            </rPr>
            <t>Moved up to the B+ Player-Coach transition step:</t>
          </r>
          <r>
            <rPr>
              <rFont val="Calibri"/>
              <sz val="10"/>
            </rPr>
            <t xml:space="preserve"> leads people and still does hands-on work; Player-Coach score 6.54 · needs 6.25 and complexity–accountability average 6.25 · needs 5.5.
</t>
          </r>
          <r>
            <rPr>
              <rFont val="Calibri"/>
              <b val="1"/>
              <sz val="10"/>
            </rPr>
            <t>Final level:</t>
          </r>
          <r>
            <rPr>
              <rFont val="Calibri"/>
              <sz val="10"/>
            </rPr>
            <t xml:space="preserve"> B+.</t>
          </r>
        </is>
      </c>
      <c r="AW59" s="131" t="inlineStr">
        <is>
          <r>
            <rPr>
              <rFont val="Calibri"/>
              <sz val="10"/>
            </rPr>
            <t xml:space="preserve">Rated 6.5 of 12 · between B3 and C1
</t>
          </r>
          <r>
            <rPr>
              <rFont val="Calibri"/>
              <b val="1"/>
              <sz val="10"/>
            </rPr>
            <t>Start:</t>
          </r>
          <r>
            <rPr>
              <rFont val="Calibri"/>
              <sz val="10"/>
            </rPr>
            <t xml:space="preserve"> 7.0 · principal / architect title
</t>
          </r>
          <r>
            <rPr>
              <rFont val="Calibri"/>
              <b val="1"/>
              <sz val="10"/>
            </rPr>
            <t>Evidence reads like B3:</t>
          </r>
          <r>
            <rPr>
              <rFont val="Calibri"/>
              <sz val="10"/>
            </rPr>
            <t xml:space="preserve"> Architects complex client solutions with datasets up to 30GB; KRA spans several regulator programmes → moved down 0.5
</t>
          </r>
          <r>
            <rPr>
              <rFont val="Calibri"/>
              <b val="1"/>
              <sz val="10"/>
            </rPr>
            <t>KRA:</t>
          </r>
          <r>
            <rPr>
              <rFont val="Calibri"/>
              <sz val="10"/>
            </rPr>
            <t xml:space="preserve"> “1. SARB Program Lead architecture, execution, and delivery governance for SARB program including Phase 4 &gt;90% milestone adherence for…”
</t>
          </r>
          <r>
            <rPr>
              <rFont val="Calibri"/>
              <b val="1"/>
              <sz val="10"/>
            </rPr>
            <t>Market:</t>
          </r>
          <r>
            <rPr>
              <rFont val="Calibri"/>
              <sz val="10"/>
            </rPr>
            <t xml:space="preserve"> B3 = Sets standards for a practice; cross-team problems · C1 = Ambiguous, cross-product problems</t>
          </r>
        </is>
      </c>
      <c r="AX59" s="132" t="inlineStr">
        <is>
          <r>
            <rPr>
              <rFont val="Calibri"/>
              <sz val="10"/>
            </rPr>
            <t xml:space="preserve">Rated 6 of 12
</t>
          </r>
          <r>
            <rPr>
              <rFont val="Calibri"/>
              <b val="1"/>
              <sz val="10"/>
            </rPr>
            <t>Start:</t>
          </r>
          <r>
            <rPr>
              <rFont val="Calibri"/>
              <sz val="10"/>
            </rPr>
            <t xml:space="preserve"> 7.0 · principal / architect title
</t>
          </r>
          <r>
            <rPr>
              <rFont val="Calibri"/>
              <b val="1"/>
              <sz val="10"/>
            </rPr>
            <t>Evidence reads like B1:</t>
          </r>
          <r>
            <rPr>
              <rFont val="Calibri"/>
              <sz val="10"/>
            </rPr>
            <t xml:space="preserve"> Decides the solution approach that technical and functional teams then implement → moved down 1
</t>
          </r>
          <r>
            <rPr>
              <rFont val="Calibri"/>
              <b val="1"/>
              <sz val="10"/>
            </rPr>
            <t>Market:</t>
          </r>
          <r>
            <rPr>
              <rFont val="Calibri"/>
              <sz val="10"/>
            </rPr>
            <t xml:space="preserve"> B3 = Commercial / strategic calls for the unit</t>
          </r>
        </is>
      </c>
      <c r="AY59" s="132" t="inlineStr">
        <is>
          <r>
            <rPr>
              <rFont val="Calibri"/>
              <sz val="10"/>
            </rPr>
            <t xml:space="preserve">Rated 6 of 12
</t>
          </r>
          <r>
            <rPr>
              <rFont val="Calibri"/>
              <b val="1"/>
              <sz val="10"/>
            </rPr>
            <t>Start:</t>
          </r>
          <r>
            <rPr>
              <rFont val="Calibri"/>
              <sz val="10"/>
            </rPr>
            <t xml:space="preserve"> 6.5 · principal / architect title; 6 direct reports, 14 people below, 2 of them lead teams
</t>
          </r>
          <r>
            <rPr>
              <rFont val="Calibri"/>
              <b val="1"/>
              <sz val="10"/>
            </rPr>
            <t>Evidence reads like B2:</t>
          </r>
          <r>
            <rPr>
              <rFont val="Calibri"/>
              <sz val="10"/>
            </rPr>
            <t xml:space="preserve"> Accountable for solution architecture meeting complex requirements; KRA adds delivery governance of SARB programme → moved down 0.5
</t>
          </r>
          <r>
            <rPr>
              <rFont val="Calibri"/>
              <b val="1"/>
              <sz val="10"/>
            </rPr>
            <t>KRA:</t>
          </r>
          <r>
            <rPr>
              <rFont val="Calibri"/>
              <sz val="10"/>
            </rPr>
            <t xml:space="preserve"> “1. SARB Program Lead architecture, execution, and delivery governance for SARB program including Phase 4 &gt;90% milestone adherence for…”
</t>
          </r>
          <r>
            <rPr>
              <rFont val="Calibri"/>
              <b val="1"/>
              <sz val="10"/>
            </rPr>
            <t>Market:</t>
          </r>
          <r>
            <rPr>
              <rFont val="Calibri"/>
              <sz val="10"/>
            </rPr>
            <t xml:space="preserve"> B3 = Several teams or a practice</t>
          </r>
        </is>
      </c>
      <c r="AZ59" s="132" t="inlineStr">
        <is>
          <r>
            <rPr>
              <rFont val="Calibri"/>
              <sz val="10"/>
            </rPr>
            <t xml:space="preserve">Rated 5.5 of 12 · between B2 and B3
</t>
          </r>
          <r>
            <rPr>
              <rFont val="Calibri"/>
              <b val="1"/>
              <sz val="10"/>
            </rPr>
            <t>Start:</t>
          </r>
          <r>
            <rPr>
              <rFont val="Calibri"/>
              <sz val="10"/>
            </rPr>
            <t xml:space="preserve"> 6.0
</t>
          </r>
          <r>
            <rPr>
              <rFont val="Calibri"/>
              <b val="1"/>
              <sz val="10"/>
            </rPr>
            <t>Evidence reads like B2:</t>
          </r>
          <r>
            <rPr>
              <rFont val="Calibri"/>
              <sz val="10"/>
            </rPr>
            <t xml:space="preserve"> Guides the technical and the functional team; 6 direct reports → moved down 0.5
</t>
          </r>
          <r>
            <rPr>
              <rFont val="Calibri"/>
              <b val="1"/>
              <sz val="10"/>
            </rPr>
            <t>Team:</t>
          </r>
          <r>
            <rPr>
              <rFont val="Calibri"/>
              <sz val="10"/>
            </rPr>
            <t xml:space="preserve"> 6 direct reports · Player-Coach
</t>
          </r>
          <r>
            <rPr>
              <rFont val="Calibri"/>
              <b val="1"/>
              <sz val="10"/>
            </rPr>
            <t>Market:</t>
          </r>
          <r>
            <rPr>
              <rFont val="Calibri"/>
              <sz val="10"/>
            </rPr>
            <t xml:space="preserve"> B2 = IC: guides others in the domain · People: manages a team of 6+ · B3 = IC: leads a practice · People: team leads / managers report in</t>
          </r>
        </is>
      </c>
      <c r="BA59" s="132" t="inlineStr">
        <is>
          <r>
            <rPr>
              <rFont val="Calibri"/>
              <sz val="10"/>
            </rPr>
            <t xml:space="preserve">Rated 9 of 12
</t>
          </r>
          <r>
            <rPr>
              <rFont val="Calibri"/>
              <b val="1"/>
              <sz val="10"/>
            </rPr>
            <t>Experience:</t>
          </r>
          <r>
            <rPr>
              <rFont val="Calibri"/>
              <sz val="10"/>
            </rPr>
            <t xml:space="preserve"> 17.2 yrs total · 8.4 before IRIS + 8.8 at IRIS = 8.9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 roles typically have 9–14 yrs · IRIS guide 9–14</t>
          </r>
        </is>
      </c>
      <c r="BB59" s="132" t="inlineStr">
        <is>
          <r>
            <rPr>
              <rFont val="Calibri"/>
              <sz val="10"/>
            </rPr>
            <t xml:space="preserve">Rated 6.5 of 12 — a starting estimate.
</t>
          </r>
          <r>
            <rPr>
              <rFont val="Calibri"/>
              <b val="1"/>
              <sz val="10"/>
            </rPr>
            <t>Start:</t>
          </r>
          <r>
            <rPr>
              <rFont val="Calibri"/>
              <sz val="10"/>
            </rPr>
            <t xml:space="preserve"> 6,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 · C1 = Changes results across a sub-function or across products</t>
          </r>
        </is>
      </c>
      <c r="BC59" s="133" t="inlineStr"/>
      <c r="BD59" s="134" t="inlineStr">
        <is>
          <t>✓ HRIS: 17.2 yrs, B.E, 6 direct reports
✓ Survey: 20 of 20 questions answered
✓ KRAs: manager-set, quarterly
✓ Manager mapping: rating, potential, 9-box
✗ Job description: not on file</t>
        </is>
      </c>
      <c r="BE59" s="134" t="inlineStr">
        <is>
          <r>
            <rPr>
              <rFont val="Calibri"/>
              <b val="1"/>
              <sz val="10"/>
            </rPr>
            <t>Market level:</t>
          </r>
          <r>
            <rPr>
              <rFont val="Calibri"/>
              <sz val="10"/>
            </rPr>
            <t xml:space="preserve"> P5–P6 / M4–M5 · SFIA 5 Ensure, advise
</t>
          </r>
          <r>
            <rPr>
              <rFont val="Calibri"/>
              <b val="1"/>
              <sz val="10"/>
            </rPr>
            <t>Typical title:</t>
          </r>
          <r>
            <rPr>
              <rFont val="Calibri"/>
              <sz val="10"/>
            </rPr>
            <t xml:space="preserve"> Tech Lead Manager / Practice Lead · player-coach
</t>
          </r>
          <r>
            <rPr>
              <rFont val="Calibri"/>
              <b val="1"/>
              <sz val="10"/>
            </rPr>
            <t>At peers:</t>
          </r>
          <r>
            <rPr>
              <rFont val="Calibri"/>
              <sz val="10"/>
            </rPr>
            <t xml:space="preserve"> Google – Tech Lead Manager · TLM · McKinsey player/coach · 3–5 reports · SaaS: player-coach team lead carrying own work
</t>
          </r>
          <r>
            <rPr>
              <rFont val="Calibri"/>
              <b val="1"/>
              <sz val="10"/>
            </rPr>
            <t>Typical experience:</t>
          </r>
          <r>
            <rPr>
              <rFont val="Calibri"/>
              <sz val="10"/>
            </rPr>
            <t xml:space="preserve"> 9–14 yrs · IRIS guide 9–14
</t>
          </r>
          <r>
            <rPr>
              <rFont val="Calibri"/>
              <b val="1"/>
              <sz val="10"/>
            </rPr>
            <t>Standard:</t>
          </r>
          <r>
            <rPr>
              <rFont val="Calibri"/>
              <sz val="10"/>
            </rPr>
            <t xml:space="preserve"> SFIA 9; TOGAF</t>
          </r>
        </is>
      </c>
      <c r="BF59" s="134" t="inlineStr">
        <is>
          <t>Medium</t>
        </is>
      </c>
      <c r="BG59" s="134" t="inlineStr">
        <is>
          <r>
            <rPr>
              <rFont val="Calibri"/>
              <sz val="10"/>
            </rPr>
            <t xml:space="preserve">• Architect line-managing 6 people — kept on the specialist track; confirm specialist vs people-manager role
• Final level B+ is 4.5 levels above the current level on record · L3 ≈ A2 — the record looks out of date; HR to confirm
• </t>
          </r>
          <r>
            <rPr>
              <rFont val="Calibri"/>
              <b val="1"/>
              <sz val="10"/>
            </rPr>
            <t>Near a gate:</t>
          </r>
          <r>
            <rPr>
              <rFont val="Calibri"/>
              <sz val="10"/>
            </rPr>
            <t xml:space="preserve"> top of band: 6.46 on Band C's weights, 0.04 short of the 6.5 needed to enter Band C — calibrate before confirming</t>
          </r>
        </is>
      </c>
      <c r="BH59" s="155" t="inlineStr">
        <is>
          <t>Player-Coach</t>
        </is>
      </c>
      <c r="BI59" s="135" t="n"/>
      <c r="BJ59" s="136" t="n"/>
      <c r="BK59" s="136" t="n"/>
      <c r="BL59" s="136" t="n"/>
      <c r="BM59" s="136" t="n"/>
      <c r="BN59" s="137" t="n"/>
      <c r="BO59" s="120" t="n"/>
      <c r="BP59" s="120" t="n"/>
      <c r="BQ59" s="120" t="n"/>
      <c r="BR59" s="120" t="n"/>
      <c r="BS59" s="120" t="n"/>
      <c r="BT59" s="120" t="n"/>
      <c r="BU59" s="120" t="n"/>
      <c r="BV59" s="120" t="n">
        <v>6.5</v>
      </c>
    </row>
    <row r="60" ht="340" customHeight="1">
      <c r="A60" s="109" t="inlineStr">
        <is>
          <t>IRIS1712</t>
        </is>
      </c>
      <c r="B60" s="110" t="inlineStr">
        <is>
          <t>Izharuddin Shaikh</t>
        </is>
      </c>
      <c r="C60" s="111" t="inlineStr">
        <is>
          <t>Technology</t>
        </is>
      </c>
      <c r="D60" s="111" t="inlineStr">
        <is>
          <t>Pradip Dey</t>
        </is>
      </c>
      <c r="E60" s="112" t="n">
        <v>20.6</v>
      </c>
      <c r="F60" s="112" t="n">
        <v>8.5</v>
      </c>
      <c r="G60" s="111" t="inlineStr">
        <is>
          <t>MBA</t>
        </is>
      </c>
      <c r="H60" s="113" t="inlineStr">
        <is>
          <t>Program Manager</t>
        </is>
      </c>
      <c r="I60" s="114" t="inlineStr">
        <is>
          <t>Practice Lead – Project &amp; Program Delivery · Player-Coach</t>
        </is>
      </c>
      <c r="J60" s="115" t="inlineStr">
        <is>
          <t>Project &amp; Program Management</t>
        </is>
      </c>
      <c r="K60" s="115" t="inlineStr">
        <is>
          <t>Project &amp; Program Delivery</t>
        </is>
      </c>
      <c r="L60" s="114" t="inlineStr">
        <is>
          <t>L5 – Manager</t>
        </is>
      </c>
      <c r="M60" s="153" t="inlineStr">
        <is>
          <t>B+</t>
        </is>
      </c>
      <c r="N60" s="154" t="inlineStr">
        <is>
          <t>Practice Lead · Player-Coach</t>
        </is>
      </c>
      <c r="O60" s="30" t="inlineStr">
        <is>
          <t>B+</t>
        </is>
      </c>
      <c r="P60" s="115" t="inlineStr">
        <is>
          <t>Player-Coach</t>
        </is>
      </c>
      <c r="Q60" s="117" t="inlineStr">
        <is>
          <t>▲ Up</t>
        </is>
      </c>
      <c r="R60" s="118" t="inlineStr">
        <is>
          <r>
            <rPr>
              <rFont val="Calibri"/>
              <b val="1"/>
              <sz val="10"/>
            </rPr>
            <t>WHAT THE ROLE DOES:</t>
          </r>
          <r>
            <rPr>
              <rFont val="Calibri"/>
              <sz val="10"/>
            </rPr>
            <t xml:space="preserve"> Plans and delivers projects/programmes to scope, time and cost; manages CRs, risks and stakeholders. At B+: a practice or product area: does the hardest hands-on work itself and leads 3–6 people · player-coach.
</t>
          </r>
          <r>
            <rPr>
              <rFont val="Calibri"/>
              <b val="1"/>
              <sz val="10"/>
            </rPr>
            <t>Common themes in sub-family holders, all levels' answers:</t>
          </r>
          <r>
            <rPr>
              <rFont val="Calibri"/>
              <sz val="10"/>
            </rPr>
            <t xml:space="preserve"> project · business · client · manager · management · bridge
</t>
          </r>
          <r>
            <rPr>
              <rFont val="Calibri"/>
              <b val="1"/>
              <sz val="10"/>
            </rPr>
            <t>KEY RESPONSIBILITIES:</t>
          </r>
          <r>
            <rPr>
              <rFont val="Calibri"/>
              <sz val="10"/>
            </rPr>
            <t xml:space="preserve"> Plans and delivers projects/programmes to scope, time and cost; manages CRs, risks and stakeholders; Principal-level problems in own domain; sets technical or quality standards and still builds; Practice outcomes plus own deliverables; quality and delivery of the team
</t>
          </r>
          <r>
            <rPr>
              <rFont val="Calibri"/>
              <b val="1"/>
              <sz val="10"/>
            </rPr>
            <t>Common themes in sub-family holders, all levels' answers:</t>
          </r>
          <r>
            <rPr>
              <rFont val="Calibri"/>
              <sz val="10"/>
            </rPr>
            <t xml:space="preserve"> management · project · delivery · client · define · priorities
</t>
          </r>
          <r>
            <rPr>
              <rFont val="Calibri"/>
              <b val="1"/>
              <sz val="10"/>
            </rPr>
            <t>DELIVERS:</t>
          </r>
          <r>
            <rPr>
              <rFont val="Calibri"/>
              <sz val="10"/>
            </rPr>
            <t xml:space="preserve"> Practice outcomes plus own deliverables; quality and delivery of the team
</t>
          </r>
          <r>
            <rPr>
              <rFont val="Calibri"/>
              <b val="1"/>
              <sz val="10"/>
            </rPr>
            <t>Common themes in sub-family holders, all levels' answers:</t>
          </r>
          <r>
            <rPr>
              <rFont val="Calibri"/>
              <sz val="10"/>
            </rPr>
            <t xml:space="preserve"> project · delivery · product · client · transformation · timely
</t>
          </r>
          <r>
            <rPr>
              <rFont val="Calibri"/>
              <b val="1"/>
              <sz val="10"/>
            </rPr>
            <t>ACCOUNTABLE FOR:</t>
          </r>
          <r>
            <rPr>
              <rFont val="Calibri"/>
              <sz val="10"/>
            </rPr>
            <t xml:space="preserve"> Practice outcomes plus own deliverables; quality and delivery of the team
</t>
          </r>
          <r>
            <rPr>
              <rFont val="Calibri"/>
              <b val="1"/>
              <sz val="10"/>
            </rPr>
            <t>Common themes in sub-family holders, all levels' answers:</t>
          </r>
          <r>
            <rPr>
              <rFont val="Calibri"/>
              <sz val="10"/>
            </rPr>
            <t xml:space="preserve"> delivery · project · accountable · timelines · quality · management
</t>
          </r>
          <r>
            <rPr>
              <rFont val="Calibri"/>
              <b val="1"/>
              <sz val="10"/>
            </rPr>
            <t>DECIDES ALONE:</t>
          </r>
          <r>
            <rPr>
              <rFont val="Calibri"/>
              <sz val="10"/>
            </rPr>
            <t xml:space="preserve"> Decides approach and priorities for the practice; escalates only cross-function trade-offs
</t>
          </r>
          <r>
            <rPr>
              <rFont val="Calibri"/>
              <b val="1"/>
              <sz val="10"/>
            </rPr>
            <t>Common themes in sub-family holders, all levels' answers:</t>
          </r>
          <r>
            <rPr>
              <rFont val="Calibri"/>
              <sz val="10"/>
            </rPr>
            <t xml:space="preserve"> client · project · issue · product · allocation · delivery
</t>
          </r>
          <r>
            <rPr>
              <rFont val="Calibri"/>
              <b val="1"/>
              <sz val="10"/>
            </rPr>
            <t>SKILLS &amp; KNOWLEDGE · role-holders:</t>
          </r>
          <r>
            <rPr>
              <rFont val="Calibri"/>
              <sz val="10"/>
            </rPr>
            <t xml:space="preserve"> Project Management · Stakeholder management · Requirement analysis
</t>
          </r>
          <r>
            <rPr>
              <rFont val="Calibri"/>
              <b val="1"/>
              <sz val="10"/>
            </rPr>
            <t>TOOLS &amp; SYSTEMS:</t>
          </r>
          <r>
            <rPr>
              <rFont val="Calibri"/>
              <sz val="10"/>
            </rPr>
            <t xml:space="preserve"> Excel · Claude · Quickscrum · Quick Scrum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PMP / PRINCE2 / CSM / SAFe
</t>
          </r>
          <r>
            <rPr>
              <rFont val="Calibri"/>
              <b val="1"/>
              <sz val="10"/>
            </rPr>
            <t>SOURCE:</t>
          </r>
          <r>
            <rPr>
              <rFont val="Calibri"/>
              <sz val="10"/>
            </rPr>
            <t xml:space="preserve"> Framework + sub-family themes · 3+ answered — 1 holder, 1 answered the survey; sub-family 14 answered; catalogue RC-138</t>
          </r>
        </is>
      </c>
      <c r="S60" s="119" t="inlineStr">
        <is>
          <r>
            <rPr>
              <rFont val="Calibri"/>
              <b val="1"/>
              <sz val="10"/>
            </rPr>
            <t>What the role answers for:</t>
          </r>
          <r>
            <rPr>
              <rFont val="Calibri"/>
              <sz val="10"/>
            </rPr>
            <t xml:space="preserve"> Practice outcomes plus own deliverables; quality and delivery of the team.
</t>
          </r>
          <r>
            <rPr>
              <rFont val="Calibri"/>
              <b val="1"/>
              <sz val="10"/>
            </rPr>
            <t>Accountability &amp; Impact rating:</t>
          </r>
          <r>
            <rPr>
              <rFont val="Calibri"/>
              <sz val="10"/>
            </rPr>
            <t xml:space="preserve"> 6.5 of 12 · B3-level impact.
Leads 5 direct reports.
From the survey and manager mapping — critical role: yes; successor named: no.
</t>
          </r>
          <r>
            <rPr>
              <rFont val="Calibri"/>
              <b val="1"/>
              <sz val="10"/>
            </rPr>
            <t>If the work is missed · role-holders' themes:</t>
          </r>
          <r>
            <rPr>
              <rFont val="Calibri"/>
              <sz val="10"/>
            </rPr>
            <t xml:space="preserve"> client · delivery · delays · project.
Manager talent mapping — Latest rating: 4 · Potential: High · 9-Box Grid placement: High Impact / Growth Talent.</t>
          </r>
        </is>
      </c>
      <c r="T60" s="120" t="n"/>
      <c r="U60" s="121" t="inlineStr">
        <is>
          <r>
            <rPr>
              <rFont val="Calibri"/>
              <sz val="10"/>
            </rPr>
            <t xml:space="preserve">Practice Lead – Project &amp; Program Delivery · Player-Coach in Technology · iFile, B+ — Player-Coach.
</t>
          </r>
          <r>
            <rPr>
              <rFont val="Calibri"/>
              <b val="1"/>
              <sz val="10"/>
            </rPr>
            <t>The work:</t>
          </r>
          <r>
            <rPr>
              <rFont val="Calibri"/>
              <sz val="10"/>
            </rPr>
            <t xml:space="preserve"> Plans and delivers projects/programmes to scope, time and cost; manages CRs, risks and stakeholders.
</t>
          </r>
          <r>
            <rPr>
              <rFont val="Calibri"/>
              <b val="1"/>
              <sz val="10"/>
            </rPr>
            <t>At this level the role owns a practice or product area:</t>
          </r>
          <r>
            <rPr>
              <rFont val="Calibri"/>
              <sz val="10"/>
            </rPr>
            <t xml:space="preserve"> does the hardest hands-on work itself and leads 3–6 people · player-coach.
</t>
          </r>
          <r>
            <rPr>
              <rFont val="Calibri"/>
              <b val="1"/>
              <sz val="10"/>
            </rPr>
            <t>Key responsibilities:</t>
          </r>
          <r>
            <rPr>
              <rFont val="Calibri"/>
              <sz val="10"/>
            </rPr>
            <t xml:space="preserve"> Plans and delivers projects/programmes to scope, time and cost; manages CRs, risks and stakeholders; Principal-level problems in own domain; sets technical or quality standards and still builds; Practice outcomes plus own deliverables; quality and delivery of the team.
</t>
          </r>
          <r>
            <rPr>
              <rFont val="Calibri"/>
              <b val="1"/>
              <sz val="10"/>
            </rPr>
            <t>Holders describe it with:</t>
          </r>
          <r>
            <rPr>
              <rFont val="Calibri"/>
              <sz val="10"/>
            </rPr>
            <t xml:space="preserve"> management · project · delivery · client · define · priorities.
Leads 5 direct reports.</t>
          </r>
        </is>
      </c>
      <c r="V60" s="122" t="inlineStr">
        <is>
          <r>
            <rPr>
              <rFont val="Calibri"/>
              <b val="1"/>
              <sz val="10"/>
            </rPr>
            <t>Hire as:</t>
          </r>
          <r>
            <rPr>
              <rFont val="Calibri"/>
              <sz val="10"/>
            </rPr>
            <t xml:space="preserve"> Tech Lead Manager / Practice Lead · player-coach — IRIS B+ Practice Lead · Player-Coach · Player-Coach
</t>
          </r>
          <r>
            <rPr>
              <rFont val="Calibri"/>
              <b val="1"/>
              <sz val="10"/>
            </rPr>
            <t>Market level:</t>
          </r>
          <r>
            <rPr>
              <rFont val="Calibri"/>
              <sz val="10"/>
            </rPr>
            <t xml:space="preserve"> P5–P6 / M4–M5 · SFIA 5 Ensure, advise
</t>
          </r>
          <r>
            <rPr>
              <rFont val="Calibri"/>
              <b val="1"/>
              <sz val="10"/>
            </rPr>
            <t>Experience:</t>
          </r>
          <r>
            <rPr>
              <rFont val="Calibri"/>
              <sz val="10"/>
            </rPr>
            <t xml:space="preserve"> 9–14 yrs · Education: Graduate; PMP / PRINCE2 / CSM preferred from B2
</t>
          </r>
          <r>
            <rPr>
              <rFont val="Calibri"/>
              <b val="1"/>
              <sz val="10"/>
            </rPr>
            <t>Team size at this level:</t>
          </r>
          <r>
            <rPr>
              <rFont val="Calibri"/>
              <sz val="10"/>
            </rPr>
            <t xml:space="preserve"> 3–6 direct reports with ≥ 40% of time on own delivery · McKinsey player/coach 3–5; Google Tech Lead Manager
</t>
          </r>
          <r>
            <rPr>
              <rFont val="Calibri"/>
              <b val="1"/>
              <sz val="10"/>
            </rPr>
            <t>Equivalent titles at peers:</t>
          </r>
          <r>
            <rPr>
              <rFont val="Calibri"/>
              <sz val="10"/>
            </rPr>
            <t xml:space="preserve"> Google – Tech Lead Manager · TLM · McKinsey player/coach · 3–5 reports · SaaS: player-coach team lead carrying own work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60" s="122" t="inlineStr">
        <is>
          <r>
            <rPr>
              <rFont val="Calibri"/>
              <sz val="10"/>
            </rPr>
            <t xml:space="preserve">FUNCTIONAL — skill level 4 of 5 · Advanced
 ★ Project, Program &amp; Agile Management: Runs programmes across teams; improves delivery methods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Project Management · Stakeholder management · Requirement analysis
</t>
          </r>
          <r>
            <rPr>
              <rFont val="Calibri"/>
              <b val="1"/>
              <sz val="10"/>
            </rPr>
            <t>TOOLS:</t>
          </r>
          <r>
            <rPr>
              <rFont val="Calibri"/>
              <sz val="10"/>
            </rPr>
            <t xml:space="preserve"> Excel · Claude · Quickscrum · Quick Scrum
★ = must-have for the family. Scale: 1 Awareness · 2 Working · 3 Practitioner · 4 Advanced · 5 Expert.</t>
          </r>
        </is>
      </c>
      <c r="X60" s="122" t="inlineStr">
        <is>
          <r>
            <rPr>
              <rFont val="Calibri"/>
              <sz val="10"/>
            </rPr>
            <t xml:space="preserve">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60" s="123" t="inlineStr">
        <is>
          <t>iFile · Technology · B+ · Player-Coach</t>
        </is>
      </c>
      <c r="Z60" s="124" t="n">
        <v>5.5</v>
      </c>
      <c r="AA60" s="125">
        <f>IFERROR(INDEX(WM_C,MATCH($Y60,WM_KEY,0)),"")</f>
        <v>0.49</v>
      </c>
      <c r="AB60" s="126">
        <f>IF(Z60="","",Z60*AA60)</f>
        <v>2.695</v>
      </c>
      <c r="AC60" s="124" t="n">
        <v>5.5</v>
      </c>
      <c r="AD60" s="125">
        <f>IFERROR(INDEX(WM_AU,MATCH($Y60,WM_KEY,0)),"")</f>
        <v>0.18</v>
      </c>
      <c r="AE60" s="126">
        <f>IF(AC60="","",AC60*AD60)</f>
        <v>0.99</v>
      </c>
      <c r="AF60" s="124" t="n">
        <v>6.5</v>
      </c>
      <c r="AG60" s="125">
        <f>IFERROR(INDEX(WM_AC,MATCH($Y60,WM_KEY,0)),"")</f>
        <v>0.05</v>
      </c>
      <c r="AH60" s="126">
        <f>IF(AF60="","",AF60*AG60)</f>
        <v>0.325</v>
      </c>
      <c r="AI60" s="124" t="n">
        <v>6.5</v>
      </c>
      <c r="AJ60" s="125">
        <f>IFERROR(INDEX(WM_L,MATCH($Y60,WM_KEY,0)),"")</f>
        <v>0.1</v>
      </c>
      <c r="AK60" s="126">
        <f>IF(AI60="","",AI60*AJ60)</f>
        <v>0.65</v>
      </c>
      <c r="AL60" s="124" t="n">
        <v>10</v>
      </c>
      <c r="AM60" s="125">
        <f>IFERROR(INDEX(WM_E,MATCH($Y60,WM_KEY,0)),"")</f>
        <v>0.1</v>
      </c>
      <c r="AN60" s="126">
        <f>IF(AL60="","",AL60*AM60)</f>
        <v>1</v>
      </c>
      <c r="AO60" s="127" t="n">
        <v>7</v>
      </c>
      <c r="AP60" s="125">
        <f>IFERROR(INDEX(WM_BI,MATCH($Y60,WM_KEY,0)),"")</f>
        <v>0.08</v>
      </c>
      <c r="AQ60" s="126">
        <f>IF(AO60="","",AO60*AP60)</f>
        <v>0.56</v>
      </c>
      <c r="AR60" s="126">
        <f>IF(COUNT(AB60,AE60,AH60,AK60,AN60,AQ60)&lt;6,"",SUM(AB60,AE60,AH60,AK60,AN60,AQ60))</f>
        <v>6.22</v>
      </c>
      <c r="AS60" s="128" t="str">
        <f>IF(AR60="","",INDEX({"A1","A2","A3","B1","B2","B3","C1","C2","D1","D2","E1","E2"},MAX(1,MIN(12,ROUND(AR60,0)))))</f>
        <v>B3</v>
      </c>
      <c r="AT60" s="129" t="inlineStr">
        <is>
          <r>
            <rPr>
              <rFont val="Calibri"/>
              <b val="1"/>
              <sz val="10"/>
            </rPr>
            <t>Weights:</t>
          </r>
          <r>
            <rPr>
              <rFont val="Calibri"/>
              <sz val="10"/>
            </rPr>
            <t xml:space="preserve"> Complexity 49% · Autonomy 18% · Leadership 10% · Experience 10% · Business impact 8% · Accountability 5%
</t>
          </r>
          <r>
            <rPr>
              <rFont val="Calibri"/>
              <b val="1"/>
              <sz val="10"/>
            </rPr>
            <t>Why:</t>
          </r>
          <r>
            <rPr>
              <rFont val="Calibri"/>
              <sz val="10"/>
            </rPr>
            <t xml:space="preserve"> a player-coach is judged half on own expert work and half on leading people.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60" s="130" t="inlineStr">
        <is>
          <r>
            <rPr>
              <rFont val="Calibri"/>
              <b val="1"/>
              <sz val="10"/>
            </rPr>
            <t>At build:</t>
          </r>
          <r>
            <rPr>
              <rFont val="Calibri"/>
              <sz val="10"/>
            </rPr>
            <t xml:space="preserve"> Complexity 2.69 + Autonomy 0.99 + Accountability 0.33 + Leadership 0.65 + Experience 1.00 + Business impact 0.56
= 6.22 points → nearest level 6 = B3
</t>
          </r>
          <r>
            <rPr>
              <rFont val="Calibri"/>
              <b val="1"/>
              <sz val="10"/>
            </rPr>
            <t>Final level:</t>
          </r>
          <r>
            <rPr>
              <rFont val="Calibri"/>
              <sz val="10"/>
            </rPr>
            <t xml:space="preserve"> B+ · a rule applied: see the next column</t>
          </r>
        </is>
      </c>
      <c r="AV60" s="130" t="inlineStr">
        <is>
          <r>
            <rPr>
              <rFont val="Calibri"/>
              <sz val="10"/>
            </rPr>
            <t xml:space="preserve">• </t>
          </r>
          <r>
            <rPr>
              <rFont val="Calibri"/>
              <b val="1"/>
              <sz val="10"/>
            </rPr>
            <t>Placed with tolerance:</t>
          </r>
          <r>
            <rPr>
              <rFont val="Calibri"/>
              <sz val="10"/>
            </rPr>
            <t xml:space="preserve"> Player-Coach score 6.22 vs 6.25. A small shortfall or a wider span is accepted and confirmed in calibration.
• </t>
          </r>
          <r>
            <rPr>
              <rFont val="Calibri"/>
              <b val="1"/>
              <sz val="10"/>
            </rPr>
            <t>Moved up to the B+ Player-Coach transition step:</t>
          </r>
          <r>
            <rPr>
              <rFont val="Calibri"/>
              <sz val="10"/>
            </rPr>
            <t xml:space="preserve"> leads people and still does hands-on work; Player-Coach score 6.22 · needs 6.25 and complexity–accountability average 6.00 · needs 5.5.
</t>
          </r>
          <r>
            <rPr>
              <rFont val="Calibri"/>
              <b val="1"/>
              <sz val="10"/>
            </rPr>
            <t>Final level:</t>
          </r>
          <r>
            <rPr>
              <rFont val="Calibri"/>
              <sz val="10"/>
            </rPr>
            <t xml:space="preserve"> B+.</t>
          </r>
        </is>
      </c>
      <c r="AW60" s="131"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Defines product requirements, backlog priorities and solution from business needs; uses software architecture knowledge → moved down 0.5
</t>
          </r>
          <r>
            <rPr>
              <rFont val="Calibri"/>
              <b val="1"/>
              <sz val="10"/>
            </rPr>
            <t>KRA:</t>
          </r>
          <r>
            <rPr>
              <rFont val="Calibri"/>
              <sz val="10"/>
            </rPr>
            <t xml:space="preserve"> “1. Product Management Provide leadership for iFile Platform product components, especially DynaForm. Gain deeper level knowedge, finaize…”
</t>
          </r>
          <r>
            <rPr>
              <rFont val="Calibri"/>
              <b val="1"/>
              <sz val="10"/>
            </rPr>
            <t>Market:</t>
          </r>
          <r>
            <rPr>
              <rFont val="Calibri"/>
              <sz val="10"/>
            </rPr>
            <t xml:space="preserve"> B2 = Hardest problems in the domain · B3 = Sets standards for a practice; cross-team problems</t>
          </r>
        </is>
      </c>
      <c r="AX60" s="132"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B2:</t>
          </r>
          <r>
            <rPr>
              <rFont val="Calibri"/>
              <sz val="10"/>
            </rPr>
            <t xml:space="preserve"> Decides product expectations and backlog priorities; accepts delivery → moved down 0.5
</t>
          </r>
          <r>
            <rPr>
              <rFont val="Calibri"/>
              <b val="1"/>
              <sz val="10"/>
            </rPr>
            <t>Market:</t>
          </r>
          <r>
            <rPr>
              <rFont val="Calibri"/>
              <sz val="10"/>
            </rPr>
            <t xml:space="preserve"> B2 = Allocates people and sets team priorities · B3 = Commercial / strategic calls for the unit</t>
          </r>
        </is>
      </c>
      <c r="AY60" s="132" t="inlineStr">
        <is>
          <r>
            <rPr>
              <rFont val="Calibri"/>
              <sz val="10"/>
            </rPr>
            <t xml:space="preserve">Rated 6.5 of 12 · between B3 and C1
</t>
          </r>
          <r>
            <rPr>
              <rFont val="Calibri"/>
              <b val="1"/>
              <sz val="10"/>
            </rPr>
            <t>Start:</t>
          </r>
          <r>
            <rPr>
              <rFont val="Calibri"/>
              <sz val="10"/>
            </rPr>
            <t xml:space="preserve"> 7.0 · senior manager / lead specialist title; 5 direct reports, 28 people below, 2 of them lead teams
</t>
          </r>
          <r>
            <rPr>
              <rFont val="Calibri"/>
              <b val="1"/>
              <sz val="10"/>
            </rPr>
            <t>Evidence reads like B2:</t>
          </r>
          <r>
            <rPr>
              <rFont val="Calibri"/>
              <sz val="10"/>
            </rPr>
            <t xml:space="preserve"> Solution meeting business requirements; manager note adds DynaForm roadmap and Qatar GTA project → moved down 0.5
</t>
          </r>
          <r>
            <rPr>
              <rFont val="Calibri"/>
              <b val="1"/>
              <sz val="10"/>
            </rPr>
            <t>KRA:</t>
          </r>
          <r>
            <rPr>
              <rFont val="Calibri"/>
              <sz val="10"/>
            </rPr>
            <t xml:space="preserve"> “1. Product Management Provide leadership for iFile Platform product components, especially DynaForm. Gain deeper level knowedge, finaize…”
</t>
          </r>
          <r>
            <rPr>
              <rFont val="Calibri"/>
              <b val="1"/>
              <sz val="10"/>
            </rPr>
            <t>Market:</t>
          </r>
          <r>
            <rPr>
              <rFont val="Calibri"/>
              <sz val="10"/>
            </rPr>
            <t xml:space="preserve"> B3 = Several teams or a practice · C1 = Sub-function results or domain quality across products</t>
          </r>
        </is>
      </c>
      <c r="AZ60" s="132" t="inlineStr">
        <is>
          <r>
            <rPr>
              <rFont val="Calibri"/>
              <sz val="10"/>
            </rPr>
            <t xml:space="preserve">Rated 6.5 of 12 · between B3 and C1
</t>
          </r>
          <r>
            <rPr>
              <rFont val="Calibri"/>
              <b val="1"/>
              <sz val="10"/>
            </rPr>
            <t>Start:</t>
          </r>
          <r>
            <rPr>
              <rFont val="Calibri"/>
              <sz val="10"/>
            </rPr>
            <t xml:space="preserve"> 7.0
</t>
          </r>
          <r>
            <rPr>
              <rFont val="Calibri"/>
              <b val="1"/>
              <sz val="10"/>
            </rPr>
            <t>Evidence reads like B1:</t>
          </r>
          <r>
            <rPr>
              <rFont val="Calibri"/>
              <sz val="10"/>
            </rPr>
            <t xml:space="preserve"> 5 direct reports; survey itself describes no people leadership → moved down 0.5
</t>
          </r>
          <r>
            <rPr>
              <rFont val="Calibri"/>
              <b val="1"/>
              <sz val="10"/>
            </rPr>
            <t>Team:</t>
          </r>
          <r>
            <rPr>
              <rFont val="Calibri"/>
              <sz val="10"/>
            </rPr>
            <t xml:space="preserve"> 5 direct reports · Player-Coach
</t>
          </r>
          <r>
            <rPr>
              <rFont val="Calibri"/>
              <b val="1"/>
              <sz val="10"/>
            </rPr>
            <t>Market:</t>
          </r>
          <r>
            <rPr>
              <rFont val="Calibri"/>
              <sz val="10"/>
            </rPr>
            <t xml:space="preserve"> B3 = IC: leads a practice · People: team leads / managers report in · C1 = Leads managers or a community of practice</t>
          </r>
        </is>
      </c>
      <c r="BA60" s="132" t="inlineStr">
        <is>
          <r>
            <rPr>
              <rFont val="Calibri"/>
              <sz val="10"/>
            </rPr>
            <t xml:space="preserve">Rated 10 of 12
</t>
          </r>
          <r>
            <rPr>
              <rFont val="Calibri"/>
              <b val="1"/>
              <sz val="10"/>
            </rPr>
            <t>Experience:</t>
          </r>
          <r>
            <rPr>
              <rFont val="Calibri"/>
              <sz val="10"/>
            </rPr>
            <t xml:space="preserve"> 20.6 yrs total · 12.1 before IRIS + 8.5 at IRIS = 9.9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B+ roles typically have 9–14 yrs · IRIS guide 9–14</t>
          </r>
        </is>
      </c>
      <c r="BB60" s="132" t="inlineStr">
        <is>
          <r>
            <rPr>
              <rFont val="Calibri"/>
              <sz val="10"/>
            </rPr>
            <t xml:space="preserve">Rated 7 of 12 — a starting estimate.
</t>
          </r>
          <r>
            <rPr>
              <rFont val="Calibri"/>
              <b val="1"/>
              <sz val="10"/>
            </rPr>
            <t>Start:</t>
          </r>
          <r>
            <rPr>
              <rFont val="Calibri"/>
              <sz val="10"/>
            </rPr>
            <t xml:space="preserve"> 6.5,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C1 = Changes results across a sub-function or across products</t>
          </r>
        </is>
      </c>
      <c r="BC60" s="133" t="inlineStr"/>
      <c r="BD60" s="134" t="inlineStr">
        <is>
          <t>✓ HRIS: 20.6 yrs, MBA, 5 direct reports
✓ Survey: 20 of 20 questions answered
✓ KRAs: manager-set, quarterly
✓ Manager mapping: rating, potential, 9-box
✗ Job description: not on file</t>
        </is>
      </c>
      <c r="BE60" s="134" t="inlineStr">
        <is>
          <r>
            <rPr>
              <rFont val="Calibri"/>
              <b val="1"/>
              <sz val="10"/>
            </rPr>
            <t>Market level:</t>
          </r>
          <r>
            <rPr>
              <rFont val="Calibri"/>
              <sz val="10"/>
            </rPr>
            <t xml:space="preserve"> P5–P6 / M4–M5 · SFIA 5 Ensure, advise
</t>
          </r>
          <r>
            <rPr>
              <rFont val="Calibri"/>
              <b val="1"/>
              <sz val="10"/>
            </rPr>
            <t>Typical title:</t>
          </r>
          <r>
            <rPr>
              <rFont val="Calibri"/>
              <sz val="10"/>
            </rPr>
            <t xml:space="preserve"> Tech Lead Manager / Practice Lead · player-coach
</t>
          </r>
          <r>
            <rPr>
              <rFont val="Calibri"/>
              <b val="1"/>
              <sz val="10"/>
            </rPr>
            <t>At peers:</t>
          </r>
          <r>
            <rPr>
              <rFont val="Calibri"/>
              <sz val="10"/>
            </rPr>
            <t xml:space="preserve"> Google – Tech Lead Manager · TLM · McKinsey player/coach · 3–5 reports · SaaS: player-coach team lead carrying own work
</t>
          </r>
          <r>
            <rPr>
              <rFont val="Calibri"/>
              <b val="1"/>
              <sz val="10"/>
            </rPr>
            <t>Typical experience:</t>
          </r>
          <r>
            <rPr>
              <rFont val="Calibri"/>
              <sz val="10"/>
            </rPr>
            <t xml:space="preserve"> 9–14 yrs · IRIS guide 9–14
</t>
          </r>
          <r>
            <rPr>
              <rFont val="Calibri"/>
              <b val="1"/>
              <sz val="10"/>
            </rPr>
            <t>Standard:</t>
          </r>
          <r>
            <rPr>
              <rFont val="Calibri"/>
              <sz val="10"/>
            </rPr>
            <t xml:space="preserve"> PMI PMBOK and Talent Triangle; CAPM → PMP → PgMP</t>
          </r>
        </is>
      </c>
      <c r="BF60" s="134" t="inlineStr">
        <is>
          <t>Medium</t>
        </is>
      </c>
      <c r="BG60" s="134" t="inlineStr">
        <is>
          <r>
            <rPr>
              <rFont val="Calibri"/>
              <sz val="10"/>
            </rPr>
            <t xml:space="preserve">• </t>
          </r>
          <r>
            <rPr>
              <rFont val="Calibri"/>
              <b val="1"/>
              <sz val="10"/>
            </rPr>
            <t>Near a gate:</t>
          </r>
          <r>
            <rPr>
              <rFont val="Calibri"/>
              <sz val="10"/>
            </rPr>
            <t xml:space="preserve"> Player-Coach transition step placed within tolerance: Player-Coach score 6.22 vs 6.25 — calibrate before confirming</t>
          </r>
        </is>
      </c>
      <c r="BH60" s="155" t="inlineStr">
        <is>
          <t>Player-Coach — within tolerance</t>
        </is>
      </c>
      <c r="BI60" s="135" t="n"/>
      <c r="BJ60" s="136" t="n"/>
      <c r="BK60" s="136" t="n"/>
      <c r="BL60" s="136" t="n"/>
      <c r="BM60" s="136" t="n"/>
      <c r="BN60" s="137" t="n"/>
      <c r="BO60" s="120" t="n"/>
      <c r="BP60" s="120" t="n"/>
      <c r="BQ60" s="120" t="n"/>
      <c r="BR60" s="120" t="n"/>
      <c r="BS60" s="120" t="n"/>
      <c r="BT60" s="120" t="n"/>
      <c r="BU60" s="120" t="n"/>
      <c r="BV60" s="120" t="n">
        <v>7</v>
      </c>
    </row>
    <row r="61" ht="340" customHeight="1">
      <c r="A61" s="109" t="inlineStr">
        <is>
          <t>IRIS2082</t>
        </is>
      </c>
      <c r="B61" s="110" t="inlineStr">
        <is>
          <t>Giridhar Singh</t>
        </is>
      </c>
      <c r="C61" s="111" t="inlineStr">
        <is>
          <t>Technology</t>
        </is>
      </c>
      <c r="D61" s="111" t="inlineStr">
        <is>
          <t>Suman Kumar</t>
        </is>
      </c>
      <c r="E61" s="112" t="n">
        <v>17.9</v>
      </c>
      <c r="F61" s="112" t="n">
        <v>3.8</v>
      </c>
      <c r="G61" s="111" t="inlineStr">
        <is>
          <t>B.SC</t>
        </is>
      </c>
      <c r="H61" s="142" t="inlineStr">
        <is>
          <t>Technical Architect</t>
        </is>
      </c>
      <c r="I61" s="115" t="inlineStr">
        <is>
          <t>Technical Architect</t>
        </is>
      </c>
      <c r="J61" s="115" t="inlineStr">
        <is>
          <t>Engineering &amp; Architecture</t>
        </is>
      </c>
      <c r="K61" s="115" t="inlineStr">
        <is>
          <t>Solution &amp; Technical Architecture</t>
        </is>
      </c>
      <c r="L61" s="114" t="inlineStr">
        <is>
          <t>L3 – Professional / Associate</t>
        </is>
      </c>
      <c r="M61" s="116" t="inlineStr">
        <is>
          <t>B3</t>
        </is>
      </c>
      <c r="N61" s="18" t="inlineStr">
        <is>
          <t>Lead Specialist</t>
        </is>
      </c>
      <c r="O61" s="20" t="inlineStr">
        <is>
          <t>B</t>
        </is>
      </c>
      <c r="P61" s="115" t="inlineStr">
        <is>
          <t>IC</t>
        </is>
      </c>
      <c r="Q61" s="117" t="inlineStr">
        <is>
          <t>▲ Up</t>
        </is>
      </c>
      <c r="R61" s="118" t="inlineStr">
        <is>
          <r>
            <rPr>
              <rFont val="Calibri"/>
              <b val="1"/>
              <sz val="10"/>
            </rPr>
            <t>WHAT THE ROLE DOES:</t>
          </r>
          <r>
            <rPr>
              <rFont val="Calibri"/>
              <sz val="10"/>
            </rPr>
            <t xml:space="preserve"> Designs system / solution architecture, integrations and technical standards; guides build teams. At B3: a practice, or several teams through team leads.
</t>
          </r>
          <r>
            <rPr>
              <rFont val="Calibri"/>
              <b val="1"/>
              <sz val="10"/>
            </rPr>
            <t>Common themes in role-holders' answers:</t>
          </r>
          <r>
            <rPr>
              <rFont val="Calibri"/>
              <sz val="10"/>
            </rPr>
            <t xml:space="preserve"> technical · project
</t>
          </r>
          <r>
            <rPr>
              <rFont val="Calibri"/>
              <b val="1"/>
              <sz val="10"/>
            </rPr>
            <t>KEY RESPONSIBILITIES:</t>
          </r>
          <r>
            <rPr>
              <rFont val="Calibri"/>
              <sz val="10"/>
            </rPr>
            <t xml:space="preserve"> Designs system / solution architecture, integrations and technical standards; guides build teams; Sets standards for a practice; cross-team problems; Several teams or a practice
</t>
          </r>
          <r>
            <rPr>
              <rFont val="Calibri"/>
              <b val="1"/>
              <sz val="10"/>
            </rPr>
            <t>Common themes in role-holders' answers:</t>
          </r>
          <r>
            <rPr>
              <rFont val="Calibri"/>
              <sz val="10"/>
            </rPr>
            <t xml:space="preserve"> technical
</t>
          </r>
          <r>
            <rPr>
              <rFont val="Calibri"/>
              <b val="1"/>
              <sz val="10"/>
            </rPr>
            <t>DELIVERS:</t>
          </r>
          <r>
            <rPr>
              <rFont val="Calibri"/>
              <sz val="10"/>
            </rPr>
            <t xml:space="preserve"> Several teams or a practice
</t>
          </r>
          <r>
            <rPr>
              <rFont val="Calibri"/>
              <b val="1"/>
              <sz val="10"/>
            </rPr>
            <t>Common themes in role-holders' answers:</t>
          </r>
          <r>
            <rPr>
              <rFont val="Calibri"/>
              <sz val="10"/>
            </rPr>
            <t xml:space="preserve"> architecture · design
</t>
          </r>
          <r>
            <rPr>
              <rFont val="Calibri"/>
              <b val="1"/>
              <sz val="10"/>
            </rPr>
            <t>ACCOUNTABLE FOR:</t>
          </r>
          <r>
            <rPr>
              <rFont val="Calibri"/>
              <sz val="10"/>
            </rPr>
            <t xml:space="preserve"> Several teams or a practice
</t>
          </r>
          <r>
            <rPr>
              <rFont val="Calibri"/>
              <b val="1"/>
              <sz val="10"/>
            </rPr>
            <t>DECIDES ALONE:</t>
          </r>
          <r>
            <rPr>
              <rFont val="Calibri"/>
              <sz val="10"/>
            </rPr>
            <t xml:space="preserve"> Commercial / strategic calls for the unit
</t>
          </r>
          <r>
            <rPr>
              <rFont val="Calibri"/>
              <b val="1"/>
              <sz val="10"/>
            </rPr>
            <t>Common themes in role-holders' answers:</t>
          </r>
          <r>
            <rPr>
              <rFont val="Calibri"/>
              <sz val="10"/>
            </rPr>
            <t xml:space="preserve"> technical · approach
</t>
          </r>
          <r>
            <rPr>
              <rFont val="Calibri"/>
              <b val="1"/>
              <sz val="10"/>
            </rPr>
            <t>SKILLS &amp; KNOWLEDGE · role-holders:</t>
          </r>
          <r>
            <rPr>
              <rFont val="Calibri"/>
              <sz val="10"/>
            </rPr>
            <t xml:space="preserve"> Java · NET MVC
</t>
          </r>
          <r>
            <rPr>
              <rFont val="Calibri"/>
              <b val="1"/>
              <sz val="10"/>
            </rPr>
            <t>MANAGER-SET KRAs:</t>
          </r>
          <r>
            <rPr>
              <rFont val="Calibri"/>
              <sz val="10"/>
            </rPr>
            <t xml:space="preserve"> Common themes in manager-set KRAs: code · leakage qa/uat · defect · technical · quality · agreed
COMPETENCIES REQUIRED — must-have ★: System Design &amp; Architecture · Programming &amp; Tech-Stack Depth
</t>
          </r>
          <r>
            <rPr>
              <rFont val="Calibri"/>
              <b val="1"/>
              <sz val="10"/>
            </rPr>
            <t>OTHER FUNCTIONAL COMPETENCIES:</t>
          </r>
          <r>
            <rPr>
              <rFont val="Calibri"/>
              <sz val="10"/>
            </rPr>
            <t xml:space="preserve"> Cloud, DevOps &amp; CI/CD · Cybersecurity &amp; Infrastructure · Stakeholder &amp; Client Management · Strategic Thinking &amp; Business Acumen
</t>
          </r>
          <r>
            <rPr>
              <rFont val="Calibri"/>
              <b val="1"/>
              <sz val="10"/>
            </rPr>
            <t>PROFICIENCY NEEDED AT THIS LEVEL:</t>
          </r>
          <r>
            <rPr>
              <rFont val="Calibri"/>
              <sz val="10"/>
            </rPr>
            <t xml:space="preserve"> Core 4 · Future-ready 3 · Functional 4 · Leadership 3
</t>
          </r>
          <r>
            <rPr>
              <rFont val="Calibri"/>
              <b val="1"/>
              <sz val="10"/>
            </rPr>
            <t>CREDENTIALS:</t>
          </r>
          <r>
            <rPr>
              <rFont val="Calibri"/>
              <sz val="10"/>
            </rPr>
            <t xml:space="preserve"> AWS / Azure architect · optional; Cloud / language certifications · optional
</t>
          </r>
          <r>
            <rPr>
              <rFont val="Calibri"/>
              <b val="1"/>
              <sz val="10"/>
            </rPr>
            <t>SOURCE:</t>
          </r>
          <r>
            <rPr>
              <rFont val="Calibri"/>
              <sz val="10"/>
            </rPr>
            <t xml:space="preserve"> Framework + role-holders' themes · 3+ answered — 3 holders, 3 answered the survey; sub-family 9 answered; catalogue RC-055</t>
          </r>
        </is>
      </c>
      <c r="S61" s="119"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6 of 12 · B3-level impact.
From the survey and manager mapping — critical role: yes; successor named: no.
</t>
          </r>
          <r>
            <rPr>
              <rFont val="Calibri"/>
              <b val="1"/>
              <sz val="10"/>
            </rPr>
            <t>If the work is missed · role-holders' themes:</t>
          </r>
          <r>
            <rPr>
              <rFont val="Calibri"/>
              <sz val="10"/>
            </rPr>
            <t xml:space="preserve"> impact · cause · delivery.
</t>
          </r>
          <r>
            <rPr>
              <rFont val="Calibri"/>
              <b val="1"/>
              <sz val="10"/>
            </rPr>
            <t>Measured on · manager-set KRA themes:</t>
          </r>
          <r>
            <rPr>
              <rFont val="Calibri"/>
              <sz val="10"/>
            </rPr>
            <t xml:space="preserve"> code · leakage qa/uat · defect · technical · quality · agreed.
Manager talent mapping — Latest rating: 2 · Potential: Low · 9-Box Grid placement: Performance Risk.</t>
          </r>
        </is>
      </c>
      <c r="T61" s="120" t="n"/>
      <c r="U61" s="121" t="inlineStr">
        <is>
          <r>
            <rPr>
              <rFont val="Calibri"/>
              <sz val="10"/>
            </rPr>
            <t xml:space="preserve">Technical Architect in Technology · iFile, B3 — IC.
</t>
          </r>
          <r>
            <rPr>
              <rFont val="Calibri"/>
              <b val="1"/>
              <sz val="10"/>
            </rPr>
            <t>The work:</t>
          </r>
          <r>
            <rPr>
              <rFont val="Calibri"/>
              <sz val="10"/>
            </rPr>
            <t xml:space="preserve"> Designs system / solution architecture, integrations and technical standards; guides build teams.
At this level the role owns a practice, or several teams through team leads.
</t>
          </r>
          <r>
            <rPr>
              <rFont val="Calibri"/>
              <b val="1"/>
              <sz val="10"/>
            </rPr>
            <t>Key responsibilities:</t>
          </r>
          <r>
            <rPr>
              <rFont val="Calibri"/>
              <sz val="10"/>
            </rPr>
            <t xml:space="preserve"> Designs system / solution architecture, integrations and technical standards; guides build teams; Sets standards for a practice; cross-team problems; Several teams or a practice.
</t>
          </r>
          <r>
            <rPr>
              <rFont val="Calibri"/>
              <b val="1"/>
              <sz val="10"/>
            </rPr>
            <t>Holders describe it with:</t>
          </r>
          <r>
            <rPr>
              <rFont val="Calibri"/>
              <sz val="10"/>
            </rPr>
            <t xml:space="preserve"> technical.</t>
          </r>
        </is>
      </c>
      <c r="V61" s="122" t="inlineStr">
        <is>
          <r>
            <rPr>
              <rFont val="Calibri"/>
              <b val="1"/>
              <sz val="10"/>
            </rPr>
            <t>Hire as:</t>
          </r>
          <r>
            <rPr>
              <rFont val="Calibri"/>
              <sz val="10"/>
            </rPr>
            <t xml:space="preserve"> Chief / Enterprise Architect — IRIS B3 Lead Specialist · IC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BE / B.Tech / MCA / M.Tech
</t>
          </r>
          <r>
            <rPr>
              <rFont val="Calibri"/>
              <b val="1"/>
              <sz val="10"/>
            </rPr>
            <t>Equivalent titles at peers:</t>
          </r>
          <r>
            <rPr>
              <rFont val="Calibri"/>
              <sz val="10"/>
            </rPr>
            <t xml:space="preserve"> Workiva – Staff SE · Broadridge India – Senior Lead SE · Nasdaq / AxiomSL – Lead SE · Salesforce – LMTS
</t>
          </r>
          <r>
            <rPr>
              <rFont val="Calibri"/>
              <b val="1"/>
              <sz val="10"/>
            </rPr>
            <t>Credentials:</t>
          </r>
          <r>
            <rPr>
              <rFont val="Calibri"/>
              <sz val="10"/>
            </rPr>
            <t xml:space="preserve"> AWS / Azure architect · optional; Cloud / language certifications · optional
</t>
          </r>
          <r>
            <rPr>
              <rFont val="Calibri"/>
              <b val="1"/>
              <sz val="10"/>
            </rPr>
            <t>Must already know:</t>
          </r>
          <r>
            <rPr>
              <rFont val="Calibri"/>
              <sz val="10"/>
            </rPr>
            <t xml:space="preserve"> Architecture governance, security by design</t>
          </r>
        </is>
      </c>
      <c r="W61" s="122" t="inlineStr">
        <is>
          <r>
            <rPr>
              <rFont val="Calibri"/>
              <sz val="10"/>
            </rPr>
            <t xml:space="preserve">FUNCTIONAL — skill level 4 of 5 · Advanced
 ★ System Design &amp; Architecture: Designs scalable, secure solutions across products; reviews designs
 ★ Programming &amp; Tech-Stack Depth: Sets coding standards; solves performance and design issues across modules
 •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Java · NET MVC
★ = must-have for the family. Scale: 1 Awareness · 2 Working · 3 Practitioner · 4 Advanced · 5 Expert.</t>
          </r>
        </is>
      </c>
      <c r="X61" s="122" t="inlineStr">
        <is>
          <r>
            <rPr>
              <rFont val="Calibri"/>
              <sz val="10"/>
            </rPr>
            <t xml:space="preserve">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61" s="123" t="inlineStr">
        <is>
          <t>iFile · Technology · Band B · Expert / POD Lead</t>
        </is>
      </c>
      <c r="Z61" s="124" t="n">
        <v>6.5</v>
      </c>
      <c r="AA61" s="125">
        <f>IFERROR(INDEX(WM_C,MATCH($Y61,WM_KEY,0)),"")</f>
        <v>0.56</v>
      </c>
      <c r="AB61" s="126">
        <f>IF(Z61="","",Z61*AA61)</f>
        <v>3.64</v>
      </c>
      <c r="AC61" s="124" t="n">
        <v>6</v>
      </c>
      <c r="AD61" s="125">
        <f>IFERROR(INDEX(WM_AU,MATCH($Y61,WM_KEY,0)),"")</f>
        <v>0.17</v>
      </c>
      <c r="AE61" s="126">
        <f>IF(AC61="","",AC61*AD61)</f>
        <v>1.02</v>
      </c>
      <c r="AF61" s="124" t="n">
        <v>6</v>
      </c>
      <c r="AG61" s="125">
        <f>IFERROR(INDEX(WM_AC,MATCH($Y61,WM_KEY,0)),"")</f>
        <v>0.05</v>
      </c>
      <c r="AH61" s="126">
        <f>IF(AF61="","",AF61*AG61)</f>
        <v>0.3</v>
      </c>
      <c r="AI61" s="124" t="n">
        <v>5</v>
      </c>
      <c r="AJ61" s="125">
        <f>IFERROR(INDEX(WM_L,MATCH($Y61,WM_KEY,0)),"")</f>
        <v>0.05</v>
      </c>
      <c r="AK61" s="126">
        <f>IF(AI61="","",AI61*AJ61)</f>
        <v>0.25</v>
      </c>
      <c r="AL61" s="124" t="n">
        <v>9</v>
      </c>
      <c r="AM61" s="125">
        <f>IFERROR(INDEX(WM_E,MATCH($Y61,WM_KEY,0)),"")</f>
        <v>0.1</v>
      </c>
      <c r="AN61" s="126">
        <f>IF(AL61="","",AL61*AM61)</f>
        <v>0.9</v>
      </c>
      <c r="AO61" s="127" t="n">
        <v>6.5</v>
      </c>
      <c r="AP61" s="125">
        <f>IFERROR(INDEX(WM_BI,MATCH($Y61,WM_KEY,0)),"")</f>
        <v>0.07</v>
      </c>
      <c r="AQ61" s="126">
        <f>IF(AO61="","",AO61*AP61)</f>
        <v>0.455</v>
      </c>
      <c r="AR61" s="126">
        <f>IF(COUNT(AB61,AE61,AH61,AK61,AN61,AQ61)&lt;6,"",SUM(AB61,AE61,AH61,AK61,AN61,AQ61))</f>
        <v>6.565</v>
      </c>
      <c r="AS61" s="128" t="str">
        <f>IF(AR61="","",INDEX({"A1","A2","A3","B1","B2","B3","C1","C2","D1","D2","E1","E2"},MAX(1,MIN(12,ROUND(AR61,0)))))</f>
        <v>C1</v>
      </c>
      <c r="AT61"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61" s="130" t="inlineStr">
        <is>
          <r>
            <rPr>
              <rFont val="Calibri"/>
              <b val="1"/>
              <sz val="10"/>
            </rPr>
            <t>At build:</t>
          </r>
          <r>
            <rPr>
              <rFont val="Calibri"/>
              <sz val="10"/>
            </rPr>
            <t xml:space="preserve"> Complexity 3.64 + Autonomy 1.02 + Accountability 0.30 + Leadership 0.25 + Experience 0.90 + Business impact 0.46
= 6.57 points → nearest level 7 = C1
</t>
          </r>
          <r>
            <rPr>
              <rFont val="Calibri"/>
              <b val="1"/>
              <sz val="10"/>
            </rPr>
            <t>Final level:</t>
          </r>
          <r>
            <rPr>
              <rFont val="Calibri"/>
              <sz val="10"/>
            </rPr>
            <t xml:space="preserve"> B3 · a rule applied: see the next column</t>
          </r>
        </is>
      </c>
      <c r="AV61" s="130" t="inlineStr">
        <is>
          <r>
            <rPr>
              <rFont val="Calibri"/>
              <sz val="10"/>
            </rPr>
            <t xml:space="preserve">• </t>
          </r>
          <r>
            <rPr>
              <rFont val="Calibri"/>
              <b val="1"/>
              <sz val="10"/>
            </rPr>
            <t>Stays at B3, the top of Band B:</t>
          </r>
          <r>
            <rPr>
              <rFont val="Calibri"/>
              <sz val="10"/>
            </rPr>
            <t xml:space="preserve"> to enter Band C the score must reach 6.5 on Band C's own weights, and it is 6.44.
</t>
          </r>
          <r>
            <rPr>
              <rFont val="Calibri"/>
              <b val="1"/>
              <sz val="10"/>
            </rPr>
            <t>Final level:</t>
          </r>
          <r>
            <rPr>
              <rFont val="Calibri"/>
              <sz val="10"/>
            </rPr>
            <t xml:space="preserve"> B3.</t>
          </r>
        </is>
      </c>
      <c r="AW61" s="131" t="inlineStr">
        <is>
          <r>
            <rPr>
              <rFont val="Calibri"/>
              <sz val="10"/>
            </rPr>
            <t xml:space="preserve">Rated 6.5 of 12 · between B3 and C1
</t>
          </r>
          <r>
            <rPr>
              <rFont val="Calibri"/>
              <b val="1"/>
              <sz val="10"/>
            </rPr>
            <t>Start:</t>
          </r>
          <r>
            <rPr>
              <rFont val="Calibri"/>
              <sz val="10"/>
            </rPr>
            <t xml:space="preserve"> 7.0 · principal / architect title
</t>
          </r>
          <r>
            <rPr>
              <rFont val="Calibri"/>
              <b val="1"/>
              <sz val="10"/>
            </rPr>
            <t>Evidence reads like B3:</t>
          </r>
          <r>
            <rPr>
              <rFont val="Calibri"/>
              <sz val="10"/>
            </rPr>
            <t xml:space="preserve"> Architecture for Mini iFile: HLD, LLD, database design for all modules, Tadawul and WebForm integrations → moved down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B3 = Sets standards for a practice; cross-team problems · C1 = Ambiguous, cross-product problems</t>
          </r>
        </is>
      </c>
      <c r="AX61" s="132" t="inlineStr">
        <is>
          <r>
            <rPr>
              <rFont val="Calibri"/>
              <sz val="10"/>
            </rPr>
            <t xml:space="preserve">Rated 6 of 12
</t>
          </r>
          <r>
            <rPr>
              <rFont val="Calibri"/>
              <b val="1"/>
              <sz val="10"/>
            </rPr>
            <t>Start:</t>
          </r>
          <r>
            <rPr>
              <rFont val="Calibri"/>
              <sz val="10"/>
            </rPr>
            <t xml:space="preserve"> 7.0 · principal / architect title
</t>
          </r>
          <r>
            <rPr>
              <rFont val="Calibri"/>
              <b val="1"/>
              <sz val="10"/>
            </rPr>
            <t>Evidence reads like B1:</t>
          </r>
          <r>
            <rPr>
              <rFont val="Calibri"/>
              <sz val="10"/>
            </rPr>
            <t xml:space="preserve"> Decides technical design, implementation approach and code standards for the platform → moved down 1
</t>
          </r>
          <r>
            <rPr>
              <rFont val="Calibri"/>
              <b val="1"/>
              <sz val="10"/>
            </rPr>
            <t>Market:</t>
          </r>
          <r>
            <rPr>
              <rFont val="Calibri"/>
              <sz val="10"/>
            </rPr>
            <t xml:space="preserve"> B3 = Commercial / strategic calls for the unit</t>
          </r>
        </is>
      </c>
      <c r="AY61" s="132" t="inlineStr">
        <is>
          <r>
            <rPr>
              <rFont val="Calibri"/>
              <sz val="10"/>
            </rPr>
            <t xml:space="preserve">Rated 6 of 12
</t>
          </r>
          <r>
            <rPr>
              <rFont val="Calibri"/>
              <b val="1"/>
              <sz val="10"/>
            </rPr>
            <t>Start:</t>
          </r>
          <r>
            <rPr>
              <rFont val="Calibri"/>
              <sz val="10"/>
            </rPr>
            <t xml:space="preserve"> 7.0 · principal / architect title
</t>
          </r>
          <r>
            <rPr>
              <rFont val="Calibri"/>
              <b val="1"/>
              <sz val="10"/>
            </rPr>
            <t>Evidence reads like B1:</t>
          </r>
          <r>
            <rPr>
              <rFont val="Calibri"/>
              <sz val="10"/>
            </rPr>
            <t xml:space="preserve"> Accountable for technical architecture, solution design and technical decisions of the Mini iFile platform → moved down 1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B3 = Several teams or a practice</t>
          </r>
        </is>
      </c>
      <c r="AZ61" s="132" t="inlineStr">
        <is>
          <r>
            <rPr>
              <rFont val="Calibri"/>
              <sz val="10"/>
            </rPr>
            <t xml:space="preserve">Rated 5 of 12
</t>
          </r>
          <r>
            <rPr>
              <rFont val="Calibri"/>
              <b val="1"/>
              <sz val="10"/>
            </rPr>
            <t>Start:</t>
          </r>
          <r>
            <rPr>
              <rFont val="Calibri"/>
              <sz val="10"/>
            </rPr>
            <t xml:space="preserve"> 6.0 · individual contributor, so influence only
</t>
          </r>
          <r>
            <rPr>
              <rFont val="Calibri"/>
              <b val="1"/>
              <sz val="10"/>
            </rPr>
            <t>Evidence reads like B1:</t>
          </r>
          <r>
            <rPr>
              <rFont val="Calibri"/>
              <sz val="10"/>
            </rPr>
            <t xml:space="preserve"> Provides technical leadership to the build team; leads design and implementation; no direct reports → moved down 1
</t>
          </r>
          <r>
            <rPr>
              <rFont val="Calibri"/>
              <b val="1"/>
              <sz val="10"/>
            </rPr>
            <t>Team:</t>
          </r>
          <r>
            <rPr>
              <rFont val="Calibri"/>
              <sz val="10"/>
            </rPr>
            <t xml:space="preserve"> 0 direct reports · IC
</t>
          </r>
          <r>
            <rPr>
              <rFont val="Calibri"/>
              <b val="1"/>
              <sz val="10"/>
            </rPr>
            <t>Market:</t>
          </r>
          <r>
            <rPr>
              <rFont val="Calibri"/>
              <sz val="10"/>
            </rPr>
            <t xml:space="preserve"> B2 = IC: guides others in the domain · People: manages a team of 6+</t>
          </r>
        </is>
      </c>
      <c r="BA61" s="132" t="inlineStr">
        <is>
          <r>
            <rPr>
              <rFont val="Calibri"/>
              <sz val="10"/>
            </rPr>
            <t xml:space="preserve">Rated 9 of 12
</t>
          </r>
          <r>
            <rPr>
              <rFont val="Calibri"/>
              <b val="1"/>
              <sz val="10"/>
            </rPr>
            <t>Experience:</t>
          </r>
          <r>
            <rPr>
              <rFont val="Calibri"/>
              <sz val="10"/>
            </rPr>
            <t xml:space="preserve"> 17.9 yrs total · 14.1 before IRIS + 3.8 at IRIS = 9.1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B3 roles typically have 8–13 yrs · IRIS guide 8–12</t>
          </r>
        </is>
      </c>
      <c r="BB61" s="132" t="inlineStr">
        <is>
          <r>
            <rPr>
              <rFont val="Calibri"/>
              <sz val="10"/>
            </rPr>
            <t xml:space="preserve">Rated 6.5 of 12 — a starting estimate.
</t>
          </r>
          <r>
            <rPr>
              <rFont val="Calibri"/>
              <b val="1"/>
              <sz val="10"/>
            </rPr>
            <t>Start:</t>
          </r>
          <r>
            <rPr>
              <rFont val="Calibri"/>
              <sz val="10"/>
            </rPr>
            <t xml:space="preserve"> 6,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 · C1 = Changes results across a sub-function or across products</t>
          </r>
        </is>
      </c>
      <c r="BC61" s="145" t="inlineStr">
        <is>
          <t>• Confirm the reporting line — Manager</t>
        </is>
      </c>
      <c r="BD61" s="134" t="inlineStr">
        <is>
          <t>✓ HRIS: 17.9 yrs, B.SC, 0 direct reports
✓ Survey: 20 of 20 questions answered
✓ KRAs: self, manager-set, quarterly
✓ Manager mapping: rating, potential, 9-box
✗ Job description: not on file</t>
        </is>
      </c>
      <c r="BE61" s="134" t="inlineStr">
        <is>
          <r>
            <rPr>
              <rFont val="Calibri"/>
              <b val="1"/>
              <sz val="10"/>
            </rPr>
            <t>Market level:</t>
          </r>
          <r>
            <rPr>
              <rFont val="Calibri"/>
              <sz val="10"/>
            </rPr>
            <t xml:space="preserve"> P5 / M4 · SFIA 5 Ensure, advise
</t>
          </r>
          <r>
            <rPr>
              <rFont val="Calibri"/>
              <b val="1"/>
              <sz val="10"/>
            </rPr>
            <t>Typical title:</t>
          </r>
          <r>
            <rPr>
              <rFont val="Calibri"/>
              <sz val="10"/>
            </rPr>
            <t xml:space="preserve"> Chief / Enterprise Architect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TOGAF</t>
          </r>
        </is>
      </c>
      <c r="BF61" s="134" t="inlineStr">
        <is>
          <t>Medium</t>
        </is>
      </c>
      <c r="BG61" s="134" t="inlineStr">
        <is>
          <r>
            <rPr>
              <rFont val="Calibri"/>
              <sz val="10"/>
            </rPr>
            <t xml:space="preserve">• Describes leading or allocating work to a team but has no formal reports in the Employee Master — confirm; may be a POD Lead / Team Lead
• Final level B3 is 4 levels above the current level on record · L3 ≈ A2 — the record looks out of date; HR to confirm
• </t>
          </r>
          <r>
            <rPr>
              <rFont val="Calibri"/>
              <b val="1"/>
              <sz val="10"/>
            </rPr>
            <t>Near a gate:</t>
          </r>
          <r>
            <rPr>
              <rFont val="Calibri"/>
              <sz val="10"/>
            </rPr>
            <t xml:space="preserve"> top of band: 6.44 on Band C's weights, 0.06 short of the 6.5 needed to enter Band C — calibrate before confirming</t>
          </r>
        </is>
      </c>
      <c r="BH61" s="139" t="inlineStr">
        <is>
          <t>B+ watch: substance and score qualify but no one reports in — qualifies once leading people</t>
        </is>
      </c>
      <c r="BI61" s="135" t="n"/>
      <c r="BJ61" s="136" t="n"/>
      <c r="BK61" s="136" t="n"/>
      <c r="BL61" s="136" t="n"/>
      <c r="BM61" s="136" t="n"/>
      <c r="BN61" s="137" t="n"/>
      <c r="BO61" s="120" t="n"/>
      <c r="BP61" s="120" t="n"/>
      <c r="BQ61" s="120" t="n"/>
      <c r="BR61" s="120" t="n"/>
      <c r="BS61" s="120" t="n"/>
      <c r="BT61" s="120" t="n"/>
      <c r="BU61" s="120" t="n"/>
      <c r="BV61" s="120" t="n">
        <v>6.5</v>
      </c>
    </row>
    <row r="62" ht="340" customHeight="1">
      <c r="A62" s="109" t="inlineStr">
        <is>
          <t>IRIS2215</t>
        </is>
      </c>
      <c r="B62" s="110" t="inlineStr">
        <is>
          <t>Shiveshdhar Dubey</t>
        </is>
      </c>
      <c r="C62" s="111" t="inlineStr">
        <is>
          <t>Technology</t>
        </is>
      </c>
      <c r="D62" s="111" t="inlineStr">
        <is>
          <t>Sandeep Dwivedi</t>
        </is>
      </c>
      <c r="E62" s="112" t="n">
        <v>10.8</v>
      </c>
      <c r="F62" s="112" t="n">
        <v>2.8</v>
      </c>
      <c r="G62" s="111" t="inlineStr">
        <is>
          <t>B.E</t>
        </is>
      </c>
      <c r="H62" s="113" t="inlineStr">
        <is>
          <t>Principal Software Engineer</t>
        </is>
      </c>
      <c r="I62" s="114" t="inlineStr">
        <is>
          <t>Associate Technical Architect – POD Lead</t>
        </is>
      </c>
      <c r="J62" s="115" t="inlineStr">
        <is>
          <t>Engineering &amp; Architecture</t>
        </is>
      </c>
      <c r="K62" s="115" t="inlineStr">
        <is>
          <t>Solution &amp; Technical Architecture</t>
        </is>
      </c>
      <c r="L62" s="114" t="inlineStr">
        <is>
          <t>L6 – Principal · IC</t>
        </is>
      </c>
      <c r="M62" s="116" t="inlineStr">
        <is>
          <t>B3</t>
        </is>
      </c>
      <c r="N62" s="18" t="inlineStr">
        <is>
          <t>Lead Specialist · POD Lead</t>
        </is>
      </c>
      <c r="O62" s="20" t="inlineStr">
        <is>
          <t>B</t>
        </is>
      </c>
      <c r="P62" s="115" t="inlineStr">
        <is>
          <t>POD Lead</t>
        </is>
      </c>
      <c r="Q62" s="139" t="inlineStr">
        <is>
          <t>▼ Down · protected</t>
        </is>
      </c>
      <c r="R62" s="118" t="inlineStr">
        <is>
          <r>
            <rPr>
              <rFont val="Calibri"/>
              <b val="1"/>
              <sz val="10"/>
            </rPr>
            <t>WHAT THE ROLE DOES:</t>
          </r>
          <r>
            <rPr>
              <rFont val="Calibri"/>
              <sz val="10"/>
            </rPr>
            <t xml:space="preserve"> Designs system / solution architecture, integrations and technical standards; guides build teams. At B3: a practice, or several teams through team leads.
</t>
          </r>
          <r>
            <rPr>
              <rFont val="Calibri"/>
              <b val="1"/>
              <sz val="10"/>
            </rPr>
            <t>Common themes in role-holders' answers:</t>
          </r>
          <r>
            <rPr>
              <rFont val="Calibri"/>
              <sz val="10"/>
            </rPr>
            <t xml:space="preserve"> technical · project
</t>
          </r>
          <r>
            <rPr>
              <rFont val="Calibri"/>
              <b val="1"/>
              <sz val="10"/>
            </rPr>
            <t>KEY RESPONSIBILITIES:</t>
          </r>
          <r>
            <rPr>
              <rFont val="Calibri"/>
              <sz val="10"/>
            </rPr>
            <t xml:space="preserve"> Designs system / solution architecture, integrations and technical standards; guides build teams; Sets standards for a practice; cross-team problems; Several teams or a practice
</t>
          </r>
          <r>
            <rPr>
              <rFont val="Calibri"/>
              <b val="1"/>
              <sz val="10"/>
            </rPr>
            <t>Common themes in role-holders' answers:</t>
          </r>
          <r>
            <rPr>
              <rFont val="Calibri"/>
              <sz val="10"/>
            </rPr>
            <t xml:space="preserve"> technical
</t>
          </r>
          <r>
            <rPr>
              <rFont val="Calibri"/>
              <b val="1"/>
              <sz val="10"/>
            </rPr>
            <t>DELIVERS:</t>
          </r>
          <r>
            <rPr>
              <rFont val="Calibri"/>
              <sz val="10"/>
            </rPr>
            <t xml:space="preserve"> Several teams or a practice
</t>
          </r>
          <r>
            <rPr>
              <rFont val="Calibri"/>
              <b val="1"/>
              <sz val="10"/>
            </rPr>
            <t>Common themes in role-holders' answers:</t>
          </r>
          <r>
            <rPr>
              <rFont val="Calibri"/>
              <sz val="10"/>
            </rPr>
            <t xml:space="preserve"> architecture · design
</t>
          </r>
          <r>
            <rPr>
              <rFont val="Calibri"/>
              <b val="1"/>
              <sz val="10"/>
            </rPr>
            <t>ACCOUNTABLE FOR:</t>
          </r>
          <r>
            <rPr>
              <rFont val="Calibri"/>
              <sz val="10"/>
            </rPr>
            <t xml:space="preserve"> Several teams or a practice
</t>
          </r>
          <r>
            <rPr>
              <rFont val="Calibri"/>
              <b val="1"/>
              <sz val="10"/>
            </rPr>
            <t>DECIDES ALONE:</t>
          </r>
          <r>
            <rPr>
              <rFont val="Calibri"/>
              <sz val="10"/>
            </rPr>
            <t xml:space="preserve"> Commercial / strategic calls for the unit
</t>
          </r>
          <r>
            <rPr>
              <rFont val="Calibri"/>
              <b val="1"/>
              <sz val="10"/>
            </rPr>
            <t>Common themes in role-holders' answers:</t>
          </r>
          <r>
            <rPr>
              <rFont val="Calibri"/>
              <sz val="10"/>
            </rPr>
            <t xml:space="preserve"> technical · approach
</t>
          </r>
          <r>
            <rPr>
              <rFont val="Calibri"/>
              <b val="1"/>
              <sz val="10"/>
            </rPr>
            <t>SKILLS &amp; KNOWLEDGE · role-holders:</t>
          </r>
          <r>
            <rPr>
              <rFont val="Calibri"/>
              <sz val="10"/>
            </rPr>
            <t xml:space="preserve"> Java · NET MVC
</t>
          </r>
          <r>
            <rPr>
              <rFont val="Calibri"/>
              <b val="1"/>
              <sz val="10"/>
            </rPr>
            <t>MANAGER-SET KRAs:</t>
          </r>
          <r>
            <rPr>
              <rFont val="Calibri"/>
              <sz val="10"/>
            </rPr>
            <t xml:space="preserve"> Common themes in manager-set KRAs: code · leakage qa/uat · defect · technical · quality · agreed
COMPETENCIES REQUIRED — must-have ★: System Design &amp; Architecture · Programming &amp; Tech-Stack Depth
</t>
          </r>
          <r>
            <rPr>
              <rFont val="Calibri"/>
              <b val="1"/>
              <sz val="10"/>
            </rPr>
            <t>OTHER FUNCTIONAL COMPETENCIES:</t>
          </r>
          <r>
            <rPr>
              <rFont val="Calibri"/>
              <sz val="10"/>
            </rPr>
            <t xml:space="preserve"> Cloud, DevOps &amp; CI/CD · Cybersecurity &amp; Infrastructure · Stakeholder &amp; Client Management · Strategic Thinking &amp; Business Acumen
</t>
          </r>
          <r>
            <rPr>
              <rFont val="Calibri"/>
              <b val="1"/>
              <sz val="10"/>
            </rPr>
            <t>PROFICIENCY NEEDED AT THIS LEVEL:</t>
          </r>
          <r>
            <rPr>
              <rFont val="Calibri"/>
              <sz val="10"/>
            </rPr>
            <t xml:space="preserve"> Core 4 · Future-ready 3 · Functional 4 · Leadership 3
</t>
          </r>
          <r>
            <rPr>
              <rFont val="Calibri"/>
              <b val="1"/>
              <sz val="10"/>
            </rPr>
            <t>CREDENTIALS:</t>
          </r>
          <r>
            <rPr>
              <rFont val="Calibri"/>
              <sz val="10"/>
            </rPr>
            <t xml:space="preserve"> AWS / Azure architect · optional; Cloud / language certifications · optional
</t>
          </r>
          <r>
            <rPr>
              <rFont val="Calibri"/>
              <b val="1"/>
              <sz val="10"/>
            </rPr>
            <t>SOURCE:</t>
          </r>
          <r>
            <rPr>
              <rFont val="Calibri"/>
              <sz val="10"/>
            </rPr>
            <t xml:space="preserve"> Framework + role-holders' themes · 3+ answered — 3 holders, 3 answered the survey; sub-family 9 answered; catalogue RC-055</t>
          </r>
        </is>
      </c>
      <c r="S62" s="119"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 of 12 · B2-level impact.
Leads 3 direct reports.
From the survey and manager mapping — successor named: yes.
</t>
          </r>
          <r>
            <rPr>
              <rFont val="Calibri"/>
              <b val="1"/>
              <sz val="10"/>
            </rPr>
            <t>If the work is missed · role-holders' themes:</t>
          </r>
          <r>
            <rPr>
              <rFont val="Calibri"/>
              <sz val="10"/>
            </rPr>
            <t xml:space="preserve"> impact · cause · delivery.
</t>
          </r>
          <r>
            <rPr>
              <rFont val="Calibri"/>
              <b val="1"/>
              <sz val="10"/>
            </rPr>
            <t>Measured on · manager-set KRA themes:</t>
          </r>
          <r>
            <rPr>
              <rFont val="Calibri"/>
              <sz val="10"/>
            </rPr>
            <t xml:space="preserve"> code · leakage qa/uat · defect · technical · quality · agreed.
Manager talent mapping — Latest rating: 3 · Potential: Medium · 9-Box Grid placement: Reliable Specialist.</t>
          </r>
        </is>
      </c>
      <c r="T62" s="120" t="n"/>
      <c r="U62" s="121" t="inlineStr">
        <is>
          <r>
            <rPr>
              <rFont val="Calibri"/>
              <sz val="10"/>
            </rPr>
            <t xml:space="preserve">Associate Technical Architect – POD Lead in Technology · iFile, B3 — POD Lead.
</t>
          </r>
          <r>
            <rPr>
              <rFont val="Calibri"/>
              <b val="1"/>
              <sz val="10"/>
            </rPr>
            <t>The work:</t>
          </r>
          <r>
            <rPr>
              <rFont val="Calibri"/>
              <sz val="10"/>
            </rPr>
            <t xml:space="preserve"> Designs system / solution architecture, integrations and technical standards; guides build teams.
At this level the role owns a practice, or several teams through team leads.
</t>
          </r>
          <r>
            <rPr>
              <rFont val="Calibri"/>
              <b val="1"/>
              <sz val="10"/>
            </rPr>
            <t>Key responsibilities:</t>
          </r>
          <r>
            <rPr>
              <rFont val="Calibri"/>
              <sz val="10"/>
            </rPr>
            <t xml:space="preserve"> Designs system / solution architecture, integrations and technical standards; guides build teams; Sets standards for a practice; cross-team problems; Several teams or a practice.
</t>
          </r>
          <r>
            <rPr>
              <rFont val="Calibri"/>
              <b val="1"/>
              <sz val="10"/>
            </rPr>
            <t>Holders describe it with:</t>
          </r>
          <r>
            <rPr>
              <rFont val="Calibri"/>
              <sz val="10"/>
            </rPr>
            <t xml:space="preserve"> technical.
Leads 3 direct reports.</t>
          </r>
        </is>
      </c>
      <c r="V62" s="122" t="inlineStr">
        <is>
          <r>
            <rPr>
              <rFont val="Calibri"/>
              <b val="1"/>
              <sz val="10"/>
            </rPr>
            <t>Hire as:</t>
          </r>
          <r>
            <rPr>
              <rFont val="Calibri"/>
              <sz val="10"/>
            </rPr>
            <t xml:space="preserve"> Principal Architect — IRIS B3 Lead Specialist · POD Lead · POD Lead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BE / B.Tech / MCA / M.Tech
</t>
          </r>
          <r>
            <rPr>
              <rFont val="Calibri"/>
              <b val="1"/>
              <sz val="10"/>
            </rPr>
            <t>Equivalent titles at peers:</t>
          </r>
          <r>
            <rPr>
              <rFont val="Calibri"/>
              <sz val="10"/>
            </rPr>
            <t xml:space="preserve"> Workiva – Staff SE · Broadridge India – Senior Lead SE · Nasdaq / AxiomSL – Lead SE · Salesforce – LMTS
</t>
          </r>
          <r>
            <rPr>
              <rFont val="Calibri"/>
              <b val="1"/>
              <sz val="10"/>
            </rPr>
            <t>Credentials:</t>
          </r>
          <r>
            <rPr>
              <rFont val="Calibri"/>
              <sz val="10"/>
            </rPr>
            <t xml:space="preserve"> AWS / Azure architect · optional; Cloud / language certifications · optional
</t>
          </r>
          <r>
            <rPr>
              <rFont val="Calibri"/>
              <b val="1"/>
              <sz val="10"/>
            </rPr>
            <t>Must already know:</t>
          </r>
          <r>
            <rPr>
              <rFont val="Calibri"/>
              <sz val="10"/>
            </rPr>
            <t xml:space="preserve"> Architecture governance, security by design</t>
          </r>
        </is>
      </c>
      <c r="W62" s="122" t="inlineStr">
        <is>
          <r>
            <rPr>
              <rFont val="Calibri"/>
              <sz val="10"/>
            </rPr>
            <t xml:space="preserve">FUNCTIONAL — skill level 4 of 5 · Advanced
 ★ System Design &amp; Architecture: Designs scalable, secure solutions across products; reviews designs
 ★ Programming &amp; Tech-Stack Depth: Sets coding standards; solves performance and design issues across modules
 •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Java · NET MVC
★ = must-have for the family. Scale: 1 Awareness · 2 Working · 3 Practitioner · 4 Advanced · 5 Expert.</t>
          </r>
        </is>
      </c>
      <c r="X62" s="122" t="inlineStr">
        <is>
          <r>
            <rPr>
              <rFont val="Calibri"/>
              <sz val="10"/>
            </rPr>
            <t xml:space="preserve">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62" s="123" t="inlineStr">
        <is>
          <t>iFile · Technology · Band B · Expert / POD Lead</t>
        </is>
      </c>
      <c r="Z62" s="124" t="n">
        <v>6</v>
      </c>
      <c r="AA62" s="125">
        <f>IFERROR(INDEX(WM_C,MATCH($Y62,WM_KEY,0)),"")</f>
        <v>0.56</v>
      </c>
      <c r="AB62" s="126">
        <f>IF(Z62="","",Z62*AA62)</f>
        <v>3.36</v>
      </c>
      <c r="AC62" s="124" t="n">
        <v>6</v>
      </c>
      <c r="AD62" s="125">
        <f>IFERROR(INDEX(WM_AU,MATCH($Y62,WM_KEY,0)),"")</f>
        <v>0.17</v>
      </c>
      <c r="AE62" s="126">
        <f>IF(AC62="","",AC62*AD62)</f>
        <v>1.02</v>
      </c>
      <c r="AF62" s="124" t="n">
        <v>5</v>
      </c>
      <c r="AG62" s="125">
        <f>IFERROR(INDEX(WM_AC,MATCH($Y62,WM_KEY,0)),"")</f>
        <v>0.05</v>
      </c>
      <c r="AH62" s="126">
        <f>IF(AF62="","",AF62*AG62)</f>
        <v>0.25</v>
      </c>
      <c r="AI62" s="124" t="n">
        <v>5</v>
      </c>
      <c r="AJ62" s="125">
        <f>IFERROR(INDEX(WM_L,MATCH($Y62,WM_KEY,0)),"")</f>
        <v>0.05</v>
      </c>
      <c r="AK62" s="126">
        <f>IF(AI62="","",AI62*AJ62)</f>
        <v>0.25</v>
      </c>
      <c r="AL62" s="124" t="n">
        <v>6.5</v>
      </c>
      <c r="AM62" s="125">
        <f>IFERROR(INDEX(WM_E,MATCH($Y62,WM_KEY,0)),"")</f>
        <v>0.1</v>
      </c>
      <c r="AN62" s="126">
        <f>IF(AL62="","",AL62*AM62)</f>
        <v>0.65</v>
      </c>
      <c r="AO62" s="127" t="n">
        <v>5</v>
      </c>
      <c r="AP62" s="125">
        <f>IFERROR(INDEX(WM_BI,MATCH($Y62,WM_KEY,0)),"")</f>
        <v>0.07</v>
      </c>
      <c r="AQ62" s="126">
        <f>IF(AO62="","",AO62*AP62)</f>
        <v>0.35</v>
      </c>
      <c r="AR62" s="126">
        <f>IF(COUNT(AB62,AE62,AH62,AK62,AN62,AQ62)&lt;6,"",SUM(AB62,AE62,AH62,AK62,AN62,AQ62))</f>
        <v>5.88</v>
      </c>
      <c r="AS62" s="128" t="str">
        <f>IF(AR62="","",INDEX({"A1","A2","A3","B1","B2","B3","C1","C2","D1","D2","E1","E2"},MAX(1,MIN(12,ROUND(AR62,0)))))</f>
        <v>B3</v>
      </c>
      <c r="AT62"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62" s="130" t="inlineStr">
        <is>
          <r>
            <rPr>
              <rFont val="Calibri"/>
              <b val="1"/>
              <sz val="10"/>
            </rPr>
            <t>At build:</t>
          </r>
          <r>
            <rPr>
              <rFont val="Calibri"/>
              <sz val="10"/>
            </rPr>
            <t xml:space="preserve"> Complexity 3.36 + Autonomy 1.02 + Accountability 0.25 + Leadership 0.25 + Experience 0.65 + Business impact 0.35
= 5.88 points → nearest level 6 = B3
</t>
          </r>
          <r>
            <rPr>
              <rFont val="Calibri"/>
              <b val="1"/>
              <sz val="10"/>
            </rPr>
            <t>Final level:</t>
          </r>
          <r>
            <rPr>
              <rFont val="Calibri"/>
              <sz val="10"/>
            </rPr>
            <t xml:space="preserve"> B3 · same as the score</t>
          </r>
        </is>
      </c>
      <c r="AV62" s="130" t="inlineStr">
        <is>
          <r>
            <rPr>
              <rFont val="Calibri"/>
              <b val="1"/>
              <sz val="10"/>
            </rPr>
            <t>No rule applied:</t>
          </r>
          <r>
            <rPr>
              <rFont val="Calibri"/>
              <sz val="10"/>
            </rPr>
            <t xml:space="preserve"> the score decides.</t>
          </r>
        </is>
      </c>
      <c r="AW62" s="131" t="inlineStr">
        <is>
          <r>
            <rPr>
              <rFont val="Calibri"/>
              <sz val="10"/>
            </rPr>
            <t xml:space="preserve">Rated 6 of 12
</t>
          </r>
          <r>
            <rPr>
              <rFont val="Calibri"/>
              <b val="1"/>
              <sz val="10"/>
            </rPr>
            <t>Start:</t>
          </r>
          <r>
            <rPr>
              <rFont val="Calibri"/>
              <sz val="10"/>
            </rPr>
            <t xml:space="preserve"> 7.0 · principal / architect title
</t>
          </r>
          <r>
            <rPr>
              <rFont val="Calibri"/>
              <b val="1"/>
              <sz val="10"/>
            </rPr>
            <t>Evidence reads like B1:</t>
          </r>
          <r>
            <rPr>
              <rFont val="Calibri"/>
              <sz val="10"/>
            </rPr>
            <t xml:space="preserve"> Finalises software approach for CMA Kuwait-Boursa disclosure integration; technical calls with client; AI integration → moved down 1
</t>
          </r>
          <r>
            <rPr>
              <rFont val="Calibri"/>
              <b val="1"/>
              <sz val="10"/>
            </rPr>
            <t>KRA:</t>
          </r>
          <r>
            <rPr>
              <rFont val="Calibri"/>
              <sz val="10"/>
            </rPr>
            <t xml:space="preserve"> “1. Establish and govern engineering review and release management processes by ensuring design reviews, code reviews, release readiness…”
</t>
          </r>
          <r>
            <rPr>
              <rFont val="Calibri"/>
              <b val="1"/>
              <sz val="10"/>
            </rPr>
            <t>Market:</t>
          </r>
          <r>
            <rPr>
              <rFont val="Calibri"/>
              <sz val="10"/>
            </rPr>
            <t xml:space="preserve"> B3 = Sets standards for a practice; cross-team problems</t>
          </r>
        </is>
      </c>
      <c r="AX62" s="132" t="inlineStr">
        <is>
          <r>
            <rPr>
              <rFont val="Calibri"/>
              <sz val="10"/>
            </rPr>
            <t xml:space="preserve">Rated 6 of 12
</t>
          </r>
          <r>
            <rPr>
              <rFont val="Calibri"/>
              <b val="1"/>
              <sz val="10"/>
            </rPr>
            <t>Start:</t>
          </r>
          <r>
            <rPr>
              <rFont val="Calibri"/>
              <sz val="10"/>
            </rPr>
            <t xml:space="preserve"> 7.0 · principal / architect title
</t>
          </r>
          <r>
            <rPr>
              <rFont val="Calibri"/>
              <b val="1"/>
              <sz val="10"/>
            </rPr>
            <t>Evidence reads like B1:</t>
          </r>
          <r>
            <rPr>
              <rFont val="Calibri"/>
              <sz val="10"/>
            </rPr>
            <t xml:space="preserve"> Decides technical approach for the project team; makes technical calls with client → moved down 1
</t>
          </r>
          <r>
            <rPr>
              <rFont val="Calibri"/>
              <b val="1"/>
              <sz val="10"/>
            </rPr>
            <t>Market:</t>
          </r>
          <r>
            <rPr>
              <rFont val="Calibri"/>
              <sz val="10"/>
            </rPr>
            <t xml:space="preserve"> B3 = Commercial / strategic calls for the unit</t>
          </r>
        </is>
      </c>
      <c r="AY62" s="132" t="inlineStr">
        <is>
          <r>
            <rPr>
              <rFont val="Calibri"/>
              <sz val="10"/>
            </rPr>
            <t xml:space="preserve">Rated 5 of 12
</t>
          </r>
          <r>
            <rPr>
              <rFont val="Calibri"/>
              <b val="1"/>
              <sz val="10"/>
            </rPr>
            <t>Start:</t>
          </r>
          <r>
            <rPr>
              <rFont val="Calibri"/>
              <sz val="10"/>
            </rPr>
            <t xml:space="preserve"> 5.5 · principal / architect title; 3 direct reports
</t>
          </r>
          <r>
            <rPr>
              <rFont val="Calibri"/>
              <b val="1"/>
              <sz val="10"/>
            </rPr>
            <t>Evidence reads like B1:</t>
          </r>
          <r>
            <rPr>
              <rFont val="Calibri"/>
              <sz val="10"/>
            </rPr>
            <t xml:space="preserve"> Timelines and functionality of the dev team's deliverables; integration failure blocks filings → moved down 0.5
</t>
          </r>
          <r>
            <rPr>
              <rFont val="Calibri"/>
              <b val="1"/>
              <sz val="10"/>
            </rPr>
            <t>KRA:</t>
          </r>
          <r>
            <rPr>
              <rFont val="Calibri"/>
              <sz val="10"/>
            </rPr>
            <t xml:space="preserve"> “1. Establish and govern engineering review and release management processes by ensuring design reviews, code reviews, release readiness…”
</t>
          </r>
          <r>
            <rPr>
              <rFont val="Calibri"/>
              <b val="1"/>
              <sz val="10"/>
            </rPr>
            <t>Market:</t>
          </r>
          <r>
            <rPr>
              <rFont val="Calibri"/>
              <sz val="10"/>
            </rPr>
            <t xml:space="preserve"> B2 = One team or a client portfolio</t>
          </r>
        </is>
      </c>
      <c r="AZ62" s="132" t="inlineStr">
        <is>
          <r>
            <rPr>
              <rFont val="Calibri"/>
              <sz val="10"/>
            </rPr>
            <t xml:space="preserve">Rated 5 of 12
</t>
          </r>
          <r>
            <rPr>
              <rFont val="Calibri"/>
              <b val="1"/>
              <sz val="10"/>
            </rPr>
            <t>Start:</t>
          </r>
          <r>
            <rPr>
              <rFont val="Calibri"/>
              <sz val="10"/>
            </rPr>
            <t xml:space="preserve"> 6.0
</t>
          </r>
          <r>
            <rPr>
              <rFont val="Calibri"/>
              <b val="1"/>
              <sz val="10"/>
            </rPr>
            <t>Evidence reads like B1:</t>
          </r>
          <r>
            <rPr>
              <rFont val="Calibri"/>
              <sz val="10"/>
            </rPr>
            <t xml:space="preserve"> Leads the project's software development team; 3 direct reports → moved down 1
</t>
          </r>
          <r>
            <rPr>
              <rFont val="Calibri"/>
              <b val="1"/>
              <sz val="10"/>
            </rPr>
            <t>Team:</t>
          </r>
          <r>
            <rPr>
              <rFont val="Calibri"/>
              <sz val="10"/>
            </rPr>
            <t xml:space="preserve"> 3 direct reports · POD Lead
</t>
          </r>
          <r>
            <rPr>
              <rFont val="Calibri"/>
              <b val="1"/>
              <sz val="10"/>
            </rPr>
            <t>Market:</t>
          </r>
          <r>
            <rPr>
              <rFont val="Calibri"/>
              <sz val="10"/>
            </rPr>
            <t xml:space="preserve"> B2 = IC: guides others in the domain · People: manages a team of 6+</t>
          </r>
        </is>
      </c>
      <c r="BA62" s="132" t="inlineStr">
        <is>
          <r>
            <rPr>
              <rFont val="Calibri"/>
              <sz val="10"/>
            </rPr>
            <t xml:space="preserve">Rated 6.5 of 12 · between B3 and C1
</t>
          </r>
          <r>
            <rPr>
              <rFont val="Calibri"/>
              <b val="1"/>
              <sz val="10"/>
            </rPr>
            <t>Experience:</t>
          </r>
          <r>
            <rPr>
              <rFont val="Calibri"/>
              <sz val="10"/>
            </rPr>
            <t xml:space="preserve"> 10.8 yrs total · 8.0 before IRIS + 2.8 at IRIS = 6.4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B3 roles typically have 8–13 yrs · IRIS guide 8–12</t>
          </r>
        </is>
      </c>
      <c r="BB62" s="132" t="inlineStr">
        <is>
          <r>
            <rPr>
              <rFont val="Calibri"/>
              <sz val="10"/>
            </rPr>
            <t xml:space="preserve">Rated 5 of 12 — a starting estimate.
</t>
          </r>
          <r>
            <rPr>
              <rFont val="Calibri"/>
              <b val="1"/>
              <sz val="10"/>
            </rPr>
            <t>Start:</t>
          </r>
          <r>
            <rPr>
              <rFont val="Calibri"/>
              <sz val="10"/>
            </rPr>
            <t xml:space="preserve"> 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62" s="133" t="inlineStr"/>
      <c r="BD62" s="134" t="inlineStr">
        <is>
          <t>✓ HRIS: 10.8 yrs, B.E, 3 direct reports
✓ Survey: 20 of 20 questions answered
✓ KRAs: self, manager-set, quarterly
✓ Manager mapping: rating, potential, 9-box
✗ Job description: not on file</t>
        </is>
      </c>
      <c r="BE62" s="134"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Architect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TOGAF</t>
          </r>
        </is>
      </c>
      <c r="BF62" s="134" t="inlineStr">
        <is>
          <t>High</t>
        </is>
      </c>
      <c r="BG62" s="134" t="inlineStr">
        <is>
          <t>• Work described is smaller than the current designation suggests — manager to confirm the actual role
• Final level B3 is below the current level · L6 ≈ C1 — manager to confirm the scope of the role; pay and title are protected for one cycle</t>
        </is>
      </c>
      <c r="BH62" s="134" t="inlineStr"/>
      <c r="BI62" s="135" t="n"/>
      <c r="BJ62" s="136" t="n"/>
      <c r="BK62" s="136" t="n"/>
      <c r="BL62" s="136" t="n"/>
      <c r="BM62" s="136" t="n"/>
      <c r="BN62" s="137" t="n"/>
      <c r="BO62" s="120" t="n"/>
      <c r="BP62" s="120" t="n"/>
      <c r="BQ62" s="120" t="n"/>
      <c r="BR62" s="120" t="n"/>
      <c r="BS62" s="120" t="n"/>
      <c r="BT62" s="120" t="n"/>
      <c r="BU62" s="120" t="n"/>
      <c r="BV62" s="120" t="n">
        <v>5</v>
      </c>
    </row>
    <row r="63" ht="340" customHeight="1">
      <c r="A63" s="109" t="inlineStr">
        <is>
          <t>IRIS1773</t>
        </is>
      </c>
      <c r="B63" s="110" t="inlineStr">
        <is>
          <t>Virendra Kumar Ray</t>
        </is>
      </c>
      <c r="C63" s="111" t="inlineStr">
        <is>
          <t>Technology</t>
        </is>
      </c>
      <c r="D63" s="111" t="inlineStr">
        <is>
          <t>Pradip Dey</t>
        </is>
      </c>
      <c r="E63" s="112" t="n">
        <v>18.6</v>
      </c>
      <c r="F63" s="112" t="n">
        <v>7.5</v>
      </c>
      <c r="G63" s="111" t="inlineStr">
        <is>
          <t>B.E</t>
        </is>
      </c>
      <c r="H63" s="113" t="inlineStr">
        <is>
          <t>Technical Architect</t>
        </is>
      </c>
      <c r="I63" s="114" t="inlineStr">
        <is>
          <t>Associate Technical Architect</t>
        </is>
      </c>
      <c r="J63" s="115" t="inlineStr">
        <is>
          <t>Engineering &amp; Architecture</t>
        </is>
      </c>
      <c r="K63" s="115" t="inlineStr">
        <is>
          <t>Solution &amp; Technical Architecture</t>
        </is>
      </c>
      <c r="L63" s="114" t="inlineStr">
        <is>
          <t>Not in current mapping files</t>
        </is>
      </c>
      <c r="M63" s="116" t="inlineStr">
        <is>
          <t>B3</t>
        </is>
      </c>
      <c r="N63" s="18" t="inlineStr">
        <is>
          <t>Lead Specialist</t>
        </is>
      </c>
      <c r="O63" s="20" t="inlineStr">
        <is>
          <t>B</t>
        </is>
      </c>
      <c r="P63" s="115" t="inlineStr">
        <is>
          <t>IC</t>
        </is>
      </c>
      <c r="Q63" s="140" t="inlineStr">
        <is>
          <t>● Newly mapped</t>
        </is>
      </c>
      <c r="R63" s="118" t="inlineStr">
        <is>
          <r>
            <rPr>
              <rFont val="Calibri"/>
              <b val="1"/>
              <sz val="10"/>
            </rPr>
            <t>WHAT THE ROLE DOES:</t>
          </r>
          <r>
            <rPr>
              <rFont val="Calibri"/>
              <sz val="10"/>
            </rPr>
            <t xml:space="preserve"> Designs system / solution architecture, integrations and technical standards; guides build teams. At B3: a practice, or several teams through team leads.
</t>
          </r>
          <r>
            <rPr>
              <rFont val="Calibri"/>
              <b val="1"/>
              <sz val="10"/>
            </rPr>
            <t>Common themes in role-holders' answers:</t>
          </r>
          <r>
            <rPr>
              <rFont val="Calibri"/>
              <sz val="10"/>
            </rPr>
            <t xml:space="preserve"> technical · project
</t>
          </r>
          <r>
            <rPr>
              <rFont val="Calibri"/>
              <b val="1"/>
              <sz val="10"/>
            </rPr>
            <t>KEY RESPONSIBILITIES:</t>
          </r>
          <r>
            <rPr>
              <rFont val="Calibri"/>
              <sz val="10"/>
            </rPr>
            <t xml:space="preserve"> Designs system / solution architecture, integrations and technical standards; guides build teams; Sets standards for a practice; cross-team problems; Several teams or a practice
</t>
          </r>
          <r>
            <rPr>
              <rFont val="Calibri"/>
              <b val="1"/>
              <sz val="10"/>
            </rPr>
            <t>Common themes in role-holders' answers:</t>
          </r>
          <r>
            <rPr>
              <rFont val="Calibri"/>
              <sz val="10"/>
            </rPr>
            <t xml:space="preserve"> technical
</t>
          </r>
          <r>
            <rPr>
              <rFont val="Calibri"/>
              <b val="1"/>
              <sz val="10"/>
            </rPr>
            <t>DELIVERS:</t>
          </r>
          <r>
            <rPr>
              <rFont val="Calibri"/>
              <sz val="10"/>
            </rPr>
            <t xml:space="preserve"> Several teams or a practice
</t>
          </r>
          <r>
            <rPr>
              <rFont val="Calibri"/>
              <b val="1"/>
              <sz val="10"/>
            </rPr>
            <t>Common themes in role-holders' answers:</t>
          </r>
          <r>
            <rPr>
              <rFont val="Calibri"/>
              <sz val="10"/>
            </rPr>
            <t xml:space="preserve"> architecture · design
</t>
          </r>
          <r>
            <rPr>
              <rFont val="Calibri"/>
              <b val="1"/>
              <sz val="10"/>
            </rPr>
            <t>ACCOUNTABLE FOR:</t>
          </r>
          <r>
            <rPr>
              <rFont val="Calibri"/>
              <sz val="10"/>
            </rPr>
            <t xml:space="preserve"> Several teams or a practice
</t>
          </r>
          <r>
            <rPr>
              <rFont val="Calibri"/>
              <b val="1"/>
              <sz val="10"/>
            </rPr>
            <t>DECIDES ALONE:</t>
          </r>
          <r>
            <rPr>
              <rFont val="Calibri"/>
              <sz val="10"/>
            </rPr>
            <t xml:space="preserve"> Commercial / strategic calls for the unit
</t>
          </r>
          <r>
            <rPr>
              <rFont val="Calibri"/>
              <b val="1"/>
              <sz val="10"/>
            </rPr>
            <t>Common themes in role-holders' answers:</t>
          </r>
          <r>
            <rPr>
              <rFont val="Calibri"/>
              <sz val="10"/>
            </rPr>
            <t xml:space="preserve"> technical · approach
</t>
          </r>
          <r>
            <rPr>
              <rFont val="Calibri"/>
              <b val="1"/>
              <sz val="10"/>
            </rPr>
            <t>SKILLS &amp; KNOWLEDGE · role-holders:</t>
          </r>
          <r>
            <rPr>
              <rFont val="Calibri"/>
              <sz val="10"/>
            </rPr>
            <t xml:space="preserve"> Java · NET MVC
</t>
          </r>
          <r>
            <rPr>
              <rFont val="Calibri"/>
              <b val="1"/>
              <sz val="10"/>
            </rPr>
            <t>MANAGER-SET KRAs:</t>
          </r>
          <r>
            <rPr>
              <rFont val="Calibri"/>
              <sz val="10"/>
            </rPr>
            <t xml:space="preserve"> Common themes in manager-set KRAs: code · leakage qa/uat · defect · technical · quality · agreed
COMPETENCIES REQUIRED — must-have ★: System Design &amp; Architecture · Programming &amp; Tech-Stack Depth
</t>
          </r>
          <r>
            <rPr>
              <rFont val="Calibri"/>
              <b val="1"/>
              <sz val="10"/>
            </rPr>
            <t>OTHER FUNCTIONAL COMPETENCIES:</t>
          </r>
          <r>
            <rPr>
              <rFont val="Calibri"/>
              <sz val="10"/>
            </rPr>
            <t xml:space="preserve"> Cloud, DevOps &amp; CI/CD · Cybersecurity &amp; Infrastructure · Stakeholder &amp; Client Management · Strategic Thinking &amp; Business Acumen
</t>
          </r>
          <r>
            <rPr>
              <rFont val="Calibri"/>
              <b val="1"/>
              <sz val="10"/>
            </rPr>
            <t>PROFICIENCY NEEDED AT THIS LEVEL:</t>
          </r>
          <r>
            <rPr>
              <rFont val="Calibri"/>
              <sz val="10"/>
            </rPr>
            <t xml:space="preserve"> Core 4 · Future-ready 3 · Functional 4 · Leadership 3
</t>
          </r>
          <r>
            <rPr>
              <rFont val="Calibri"/>
              <b val="1"/>
              <sz val="10"/>
            </rPr>
            <t>CREDENTIALS:</t>
          </r>
          <r>
            <rPr>
              <rFont val="Calibri"/>
              <sz val="10"/>
            </rPr>
            <t xml:space="preserve"> AWS / Azure architect · optional; Cloud / language certifications · optional
</t>
          </r>
          <r>
            <rPr>
              <rFont val="Calibri"/>
              <b val="1"/>
              <sz val="10"/>
            </rPr>
            <t>SOURCE:</t>
          </r>
          <r>
            <rPr>
              <rFont val="Calibri"/>
              <sz val="10"/>
            </rPr>
            <t xml:space="preserve"> Framework + role-holders' themes · 3+ answered — 3 holders, 3 answered the survey; sub-family 9 answered; catalogue RC-055</t>
          </r>
        </is>
      </c>
      <c r="S63" s="119"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6 of 12 · B3-level impact.
</t>
          </r>
          <r>
            <rPr>
              <rFont val="Calibri"/>
              <b val="1"/>
              <sz val="10"/>
            </rPr>
            <t>If the work is missed · role-holders' themes:</t>
          </r>
          <r>
            <rPr>
              <rFont val="Calibri"/>
              <sz val="10"/>
            </rPr>
            <t xml:space="preserve"> impact · cause · delivery.
</t>
          </r>
          <r>
            <rPr>
              <rFont val="Calibri"/>
              <b val="1"/>
              <sz val="10"/>
            </rPr>
            <t>Measured on · manager-set KRA themes:</t>
          </r>
          <r>
            <rPr>
              <rFont val="Calibri"/>
              <sz val="10"/>
            </rPr>
            <t xml:space="preserve"> code · leakage qa/uat · defect · technical · quality · agreed.
Manager talent mapping — Latest rating: Not rated · manager · 9-Box Grid placement: Not placed · manager.</t>
          </r>
        </is>
      </c>
      <c r="T63" s="120" t="n"/>
      <c r="U63" s="121" t="inlineStr">
        <is>
          <r>
            <rPr>
              <rFont val="Calibri"/>
              <sz val="10"/>
            </rPr>
            <t xml:space="preserve">Associate Technical Architect in Technology · iFile, B3 — IC.
</t>
          </r>
          <r>
            <rPr>
              <rFont val="Calibri"/>
              <b val="1"/>
              <sz val="10"/>
            </rPr>
            <t>The work:</t>
          </r>
          <r>
            <rPr>
              <rFont val="Calibri"/>
              <sz val="10"/>
            </rPr>
            <t xml:space="preserve"> Designs system / solution architecture, integrations and technical standards; guides build teams.
At this level the role owns a practice, or several teams through team leads.
</t>
          </r>
          <r>
            <rPr>
              <rFont val="Calibri"/>
              <b val="1"/>
              <sz val="10"/>
            </rPr>
            <t>Key responsibilities:</t>
          </r>
          <r>
            <rPr>
              <rFont val="Calibri"/>
              <sz val="10"/>
            </rPr>
            <t xml:space="preserve"> Designs system / solution architecture, integrations and technical standards; guides build teams; Sets standards for a practice; cross-team problems; Several teams or a practice.
</t>
          </r>
          <r>
            <rPr>
              <rFont val="Calibri"/>
              <b val="1"/>
              <sz val="10"/>
            </rPr>
            <t>Holders describe it with:</t>
          </r>
          <r>
            <rPr>
              <rFont val="Calibri"/>
              <sz val="10"/>
            </rPr>
            <t xml:space="preserve"> technical.</t>
          </r>
        </is>
      </c>
      <c r="V63" s="122" t="inlineStr">
        <is>
          <r>
            <rPr>
              <rFont val="Calibri"/>
              <b val="1"/>
              <sz val="10"/>
            </rPr>
            <t>Hire as:</t>
          </r>
          <r>
            <rPr>
              <rFont val="Calibri"/>
              <sz val="10"/>
            </rPr>
            <t xml:space="preserve"> Principal Architect — IRIS B3 Lead Specialist · IC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BE / B.Tech / MCA / M.Tech
</t>
          </r>
          <r>
            <rPr>
              <rFont val="Calibri"/>
              <b val="1"/>
              <sz val="10"/>
            </rPr>
            <t>Equivalent titles at peers:</t>
          </r>
          <r>
            <rPr>
              <rFont val="Calibri"/>
              <sz val="10"/>
            </rPr>
            <t xml:space="preserve"> Workiva – Staff SE · Broadridge India – Senior Lead SE · Nasdaq / AxiomSL – Lead SE · Salesforce – LMTS
</t>
          </r>
          <r>
            <rPr>
              <rFont val="Calibri"/>
              <b val="1"/>
              <sz val="10"/>
            </rPr>
            <t>Credentials:</t>
          </r>
          <r>
            <rPr>
              <rFont val="Calibri"/>
              <sz val="10"/>
            </rPr>
            <t xml:space="preserve"> AWS / Azure architect · optional; Cloud / language certifications · optional
</t>
          </r>
          <r>
            <rPr>
              <rFont val="Calibri"/>
              <b val="1"/>
              <sz val="10"/>
            </rPr>
            <t>Must already know:</t>
          </r>
          <r>
            <rPr>
              <rFont val="Calibri"/>
              <sz val="10"/>
            </rPr>
            <t xml:space="preserve"> Architecture governance, security by design</t>
          </r>
        </is>
      </c>
      <c r="W63" s="122" t="inlineStr">
        <is>
          <r>
            <rPr>
              <rFont val="Calibri"/>
              <sz val="10"/>
            </rPr>
            <t xml:space="preserve">FUNCTIONAL — skill level 4 of 5 · Advanced
 ★ System Design &amp; Architecture: Designs scalable, secure solutions across products; reviews designs
 ★ Programming &amp; Tech-Stack Depth: Sets coding standards; solves performance and design issues across modules
 •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Java · NET MVC
★ = must-have for the family. Scale: 1 Awareness · 2 Working · 3 Practitioner · 4 Advanced · 5 Expert.</t>
          </r>
        </is>
      </c>
      <c r="X63" s="122" t="inlineStr">
        <is>
          <r>
            <rPr>
              <rFont val="Calibri"/>
              <sz val="10"/>
            </rPr>
            <t xml:space="preserve">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63" s="123" t="inlineStr">
        <is>
          <t>iFile · Technology · Band B · Expert / POD Lead</t>
        </is>
      </c>
      <c r="Z63" s="124" t="n">
        <v>6</v>
      </c>
      <c r="AA63" s="125">
        <f>IFERROR(INDEX(WM_C,MATCH($Y63,WM_KEY,0)),"")</f>
        <v>0.56</v>
      </c>
      <c r="AB63" s="126">
        <f>IF(Z63="","",Z63*AA63)</f>
        <v>3.36</v>
      </c>
      <c r="AC63" s="124" t="n">
        <v>6</v>
      </c>
      <c r="AD63" s="125">
        <f>IFERROR(INDEX(WM_AU,MATCH($Y63,WM_KEY,0)),"")</f>
        <v>0.17</v>
      </c>
      <c r="AE63" s="126">
        <f>IF(AC63="","",AC63*AD63)</f>
        <v>1.02</v>
      </c>
      <c r="AF63" s="124" t="n">
        <v>6</v>
      </c>
      <c r="AG63" s="125">
        <f>IFERROR(INDEX(WM_AC,MATCH($Y63,WM_KEY,0)),"")</f>
        <v>0.05</v>
      </c>
      <c r="AH63" s="126">
        <f>IF(AF63="","",AF63*AG63)</f>
        <v>0.3</v>
      </c>
      <c r="AI63" s="124" t="n">
        <v>5</v>
      </c>
      <c r="AJ63" s="125">
        <f>IFERROR(INDEX(WM_L,MATCH($Y63,WM_KEY,0)),"")</f>
        <v>0.05</v>
      </c>
      <c r="AK63" s="126">
        <f>IF(AI63="","",AI63*AJ63)</f>
        <v>0.25</v>
      </c>
      <c r="AL63" s="124" t="n">
        <v>9.5</v>
      </c>
      <c r="AM63" s="125">
        <f>IFERROR(INDEX(WM_E,MATCH($Y63,WM_KEY,0)),"")</f>
        <v>0.1</v>
      </c>
      <c r="AN63" s="126">
        <f>IF(AL63="","",AL63*AM63)</f>
        <v>0.95</v>
      </c>
      <c r="AO63" s="127" t="n">
        <v>6</v>
      </c>
      <c r="AP63" s="125">
        <f>IFERROR(INDEX(WM_BI,MATCH($Y63,WM_KEY,0)),"")</f>
        <v>0.07</v>
      </c>
      <c r="AQ63" s="126">
        <f>IF(AO63="","",AO63*AP63)</f>
        <v>0.42</v>
      </c>
      <c r="AR63" s="126">
        <f>IF(COUNT(AB63,AE63,AH63,AK63,AN63,AQ63)&lt;6,"",SUM(AB63,AE63,AH63,AK63,AN63,AQ63))</f>
        <v>6.3</v>
      </c>
      <c r="AS63" s="128" t="str">
        <f>IF(AR63="","",INDEX({"A1","A2","A3","B1","B2","B3","C1","C2","D1","D2","E1","E2"},MAX(1,MIN(12,ROUND(AR63,0)))))</f>
        <v>B3</v>
      </c>
      <c r="AT63"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63" s="130" t="inlineStr">
        <is>
          <r>
            <rPr>
              <rFont val="Calibri"/>
              <b val="1"/>
              <sz val="10"/>
            </rPr>
            <t>At build:</t>
          </r>
          <r>
            <rPr>
              <rFont val="Calibri"/>
              <sz val="10"/>
            </rPr>
            <t xml:space="preserve"> Complexity 3.36 + Autonomy 1.02 + Accountability 0.30 + Leadership 0.25 + Experience 0.95 + Business impact 0.42
= 6.30 points → nearest level 6 = B3
</t>
          </r>
          <r>
            <rPr>
              <rFont val="Calibri"/>
              <b val="1"/>
              <sz val="10"/>
            </rPr>
            <t>Final level:</t>
          </r>
          <r>
            <rPr>
              <rFont val="Calibri"/>
              <sz val="10"/>
            </rPr>
            <t xml:space="preserve"> B3 · same as the score</t>
          </r>
        </is>
      </c>
      <c r="AV63" s="130" t="inlineStr">
        <is>
          <r>
            <rPr>
              <rFont val="Calibri"/>
              <b val="1"/>
              <sz val="10"/>
            </rPr>
            <t>No rule applied:</t>
          </r>
          <r>
            <rPr>
              <rFont val="Calibri"/>
              <sz val="10"/>
            </rPr>
            <t xml:space="preserve"> the score decides.</t>
          </r>
        </is>
      </c>
      <c r="AW63" s="131" t="inlineStr">
        <is>
          <r>
            <rPr>
              <rFont val="Calibri"/>
              <sz val="10"/>
            </rPr>
            <t xml:space="preserve">Rated 6 of 12
</t>
          </r>
          <r>
            <rPr>
              <rFont val="Calibri"/>
              <b val="1"/>
              <sz val="10"/>
            </rPr>
            <t>Start:</t>
          </r>
          <r>
            <rPr>
              <rFont val="Calibri"/>
              <sz val="10"/>
            </rPr>
            <t xml:space="preserve"> 7.0 · principal / architect title
</t>
          </r>
          <r>
            <rPr>
              <rFont val="Calibri"/>
              <b val="1"/>
              <sz val="10"/>
            </rPr>
            <t>Evidence reads like B2:</t>
          </r>
          <r>
            <rPr>
              <rFont val="Calibri"/>
              <sz val="10"/>
            </rPr>
            <t xml:space="preserve"> Combines project management, project architecture and design documents, business analysis, SIT integration planning and deployment → moved down 1
</t>
          </r>
          <r>
            <rPr>
              <rFont val="Calibri"/>
              <b val="1"/>
              <sz val="10"/>
            </rPr>
            <t>Market:</t>
          </r>
          <r>
            <rPr>
              <rFont val="Calibri"/>
              <sz val="10"/>
            </rPr>
            <t xml:space="preserve"> B3 = Sets standards for a practice; cross-team problems</t>
          </r>
        </is>
      </c>
      <c r="AX63" s="132" t="inlineStr">
        <is>
          <r>
            <rPr>
              <rFont val="Calibri"/>
              <sz val="10"/>
            </rPr>
            <t xml:space="preserve">Rated 6 of 12
</t>
          </r>
          <r>
            <rPr>
              <rFont val="Calibri"/>
              <b val="1"/>
              <sz val="10"/>
            </rPr>
            <t>Start:</t>
          </r>
          <r>
            <rPr>
              <rFont val="Calibri"/>
              <sz val="10"/>
            </rPr>
            <t xml:space="preserve"> 7.0 · principal / architect title
</t>
          </r>
          <r>
            <rPr>
              <rFont val="Calibri"/>
              <b val="1"/>
              <sz val="10"/>
            </rPr>
            <t>Evidence reads like B2:</t>
          </r>
          <r>
            <rPr>
              <rFont val="Calibri"/>
              <sz val="10"/>
            </rPr>
            <t xml:space="preserve"> Accepts or rejects changes, plans change requests, approves leave, makes the deployment plan → moved down 1
</t>
          </r>
          <r>
            <rPr>
              <rFont val="Calibri"/>
              <b val="1"/>
              <sz val="10"/>
            </rPr>
            <t>Market:</t>
          </r>
          <r>
            <rPr>
              <rFont val="Calibri"/>
              <sz val="10"/>
            </rPr>
            <t xml:space="preserve"> B3 = Commercial / strategic calls for the unit</t>
          </r>
        </is>
      </c>
      <c r="AY63" s="132" t="inlineStr">
        <is>
          <r>
            <rPr>
              <rFont val="Calibri"/>
              <sz val="10"/>
            </rPr>
            <t xml:space="preserve">Rated 6 of 12
</t>
          </r>
          <r>
            <rPr>
              <rFont val="Calibri"/>
              <b val="1"/>
              <sz val="10"/>
            </rPr>
            <t>Start:</t>
          </r>
          <r>
            <rPr>
              <rFont val="Calibri"/>
              <sz val="10"/>
            </rPr>
            <t xml:space="preserve"> 7.0 · principal / architect title
</t>
          </r>
          <r>
            <rPr>
              <rFont val="Calibri"/>
              <b val="1"/>
              <sz val="10"/>
            </rPr>
            <t>Evidence reads like B2:</t>
          </r>
          <r>
            <rPr>
              <rFont val="Calibri"/>
              <sz val="10"/>
            </rPr>
            <t xml:space="preserve"> own survey / KRA answers · summarised by the rater; not quoted → moved down 1
</t>
          </r>
          <r>
            <rPr>
              <rFont val="Calibri"/>
              <b val="1"/>
              <sz val="10"/>
            </rPr>
            <t>Market:</t>
          </r>
          <r>
            <rPr>
              <rFont val="Calibri"/>
              <sz val="10"/>
            </rPr>
            <t xml:space="preserve"> B3 = Several teams or a practice</t>
          </r>
        </is>
      </c>
      <c r="AZ63" s="132" t="inlineStr">
        <is>
          <r>
            <rPr>
              <rFont val="Calibri"/>
              <sz val="10"/>
            </rPr>
            <t xml:space="preserve">Rated 5 of 12
</t>
          </r>
          <r>
            <rPr>
              <rFont val="Calibri"/>
              <b val="1"/>
              <sz val="10"/>
            </rPr>
            <t>Start:</t>
          </r>
          <r>
            <rPr>
              <rFont val="Calibri"/>
              <sz val="10"/>
            </rPr>
            <t xml:space="preserve"> 6.0 · individual contributor, so influence only
</t>
          </r>
          <r>
            <rPr>
              <rFont val="Calibri"/>
              <b val="1"/>
              <sz val="10"/>
            </rPr>
            <t>Evidence reads like B1:</t>
          </r>
          <r>
            <rPr>
              <rFont val="Calibri"/>
              <sz val="10"/>
            </rPr>
            <t xml:space="preserve"> Approves team leave and manages resource utilisation, though HR shows 0 reports; team size unstated → moved down 1
</t>
          </r>
          <r>
            <rPr>
              <rFont val="Calibri"/>
              <b val="1"/>
              <sz val="10"/>
            </rPr>
            <t>Team:</t>
          </r>
          <r>
            <rPr>
              <rFont val="Calibri"/>
              <sz val="10"/>
            </rPr>
            <t xml:space="preserve"> 0 direct reports · IC
</t>
          </r>
          <r>
            <rPr>
              <rFont val="Calibri"/>
              <b val="1"/>
              <sz val="10"/>
            </rPr>
            <t>Market:</t>
          </r>
          <r>
            <rPr>
              <rFont val="Calibri"/>
              <sz val="10"/>
            </rPr>
            <t xml:space="preserve"> B2 = IC: guides others in the domain · People: manages a team of 6+</t>
          </r>
        </is>
      </c>
      <c r="BA63" s="132" t="inlineStr">
        <is>
          <r>
            <rPr>
              <rFont val="Calibri"/>
              <sz val="10"/>
            </rPr>
            <t xml:space="preserve">Rated 9.5 of 12 · between D1 and D2
</t>
          </r>
          <r>
            <rPr>
              <rFont val="Calibri"/>
              <b val="1"/>
              <sz val="10"/>
            </rPr>
            <t>Experience:</t>
          </r>
          <r>
            <rPr>
              <rFont val="Calibri"/>
              <sz val="10"/>
            </rPr>
            <t xml:space="preserve"> 18.6 yrs total · 11.1 before IRIS + 7.5 at IRIS = 9.3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B3 roles typically have 8–13 yrs · IRIS guide 8–12</t>
          </r>
        </is>
      </c>
      <c r="BB63" s="132" t="inlineStr">
        <is>
          <r>
            <rPr>
              <rFont val="Calibri"/>
              <sz val="10"/>
            </rPr>
            <t xml:space="preserve">Rated 6 of 12 — a starting estimate.
</t>
          </r>
          <r>
            <rPr>
              <rFont val="Calibri"/>
              <b val="1"/>
              <sz val="10"/>
            </rPr>
            <t>Start:</t>
          </r>
          <r>
            <rPr>
              <rFont val="Calibri"/>
              <sz val="10"/>
            </rPr>
            <t xml:space="preserve"> 6,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t>
          </r>
        </is>
      </c>
      <c r="BC63" s="145" t="inlineStr">
        <is>
          <t>• Confirm the reporting line — Manager</t>
        </is>
      </c>
      <c r="BD63" s="134" t="inlineStr">
        <is>
          <t>✓ HRIS: 18.6 yrs, B.E, 0 direct reports
✓ Survey: 20 of 20 questions answered
✗ KRAs: none on file
✓ Manager mapping: rating, 9-box
✗ Job description: not on file</t>
        </is>
      </c>
      <c r="BE63" s="134"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Architect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TOGAF</t>
          </r>
        </is>
      </c>
      <c r="BF63" s="134" t="inlineStr">
        <is>
          <t>Medium</t>
        </is>
      </c>
      <c r="BG63" s="134" t="inlineStr">
        <is>
          <t>• Describes leading or allocating work to a team but has no formal reports in the Employee Master — confirm; may be a POD Lead / Team Lead</t>
        </is>
      </c>
      <c r="BH63" s="139" t="inlineStr">
        <is>
          <t>B+ watch: substance and score qualify but no one reports in — qualifies once leading people</t>
        </is>
      </c>
      <c r="BI63" s="135" t="n"/>
      <c r="BJ63" s="136" t="n"/>
      <c r="BK63" s="136" t="n"/>
      <c r="BL63" s="136" t="n"/>
      <c r="BM63" s="136" t="n"/>
      <c r="BN63" s="137" t="n"/>
      <c r="BO63" s="120" t="n"/>
      <c r="BP63" s="120" t="n"/>
      <c r="BQ63" s="120" t="n"/>
      <c r="BR63" s="120" t="n"/>
      <c r="BS63" s="120" t="n"/>
      <c r="BT63" s="120" t="n"/>
      <c r="BU63" s="120" t="n"/>
      <c r="BV63" s="120" t="n">
        <v>6</v>
      </c>
    </row>
    <row r="64" ht="340" customHeight="1">
      <c r="A64" s="109" t="inlineStr">
        <is>
          <t>IRIS0103</t>
        </is>
      </c>
      <c r="B64" s="110" t="inlineStr">
        <is>
          <t>Alwina Shaikh</t>
        </is>
      </c>
      <c r="C64" s="111" t="inlineStr">
        <is>
          <t>Technology</t>
        </is>
      </c>
      <c r="D64" s="111" t="inlineStr">
        <is>
          <t>Sharanagouda Patil</t>
        </is>
      </c>
      <c r="E64" s="112" t="n">
        <v>19.2</v>
      </c>
      <c r="F64" s="112" t="n">
        <v>19.2</v>
      </c>
      <c r="G64" s="111" t="inlineStr">
        <is>
          <t>PGDM</t>
        </is>
      </c>
      <c r="H64" s="113" t="inlineStr">
        <is>
          <t>Lead Software Engineer</t>
        </is>
      </c>
      <c r="I64" s="114" t="inlineStr">
        <is>
          <t>Lead Software Engineer – POD Lead</t>
        </is>
      </c>
      <c r="J64" s="115" t="inlineStr">
        <is>
          <t>Engineering &amp; Development</t>
        </is>
      </c>
      <c r="K64" s="115" t="inlineStr">
        <is>
          <t>Full-Stack Development</t>
        </is>
      </c>
      <c r="L64" s="115" t="inlineStr">
        <is>
          <t>L5 – Lead · IC</t>
        </is>
      </c>
      <c r="M64" s="150" t="inlineStr">
        <is>
          <t>B3</t>
        </is>
      </c>
      <c r="N64" s="18" t="inlineStr">
        <is>
          <t>Lead Specialist · POD Lead</t>
        </is>
      </c>
      <c r="O64" s="20" t="inlineStr">
        <is>
          <t>B</t>
        </is>
      </c>
      <c r="P64" s="115" t="inlineStr">
        <is>
          <t>POD Lead</t>
        </is>
      </c>
      <c r="Q64" s="147" t="inlineStr">
        <is>
          <t>• Same level</t>
        </is>
      </c>
      <c r="R64" s="118" t="inlineStr">
        <is>
          <r>
            <rPr>
              <rFont val="Calibri"/>
              <b val="1"/>
              <sz val="10"/>
            </rPr>
            <t>WHAT THE ROLE DOES:</t>
          </r>
          <r>
            <rPr>
              <rFont val="Calibri"/>
              <sz val="10"/>
            </rPr>
            <t xml:space="preserve"> Builds features end to end — back-end services/APIs plus UI screens. At B3: a practice, or several teams through team leads.
</t>
          </r>
          <r>
            <rPr>
              <rFont val="Calibri"/>
              <b val="1"/>
              <sz val="10"/>
            </rPr>
            <t>Common themes in sub-family holders, all levels' answers:</t>
          </r>
          <r>
            <rPr>
              <rFont val="Calibri"/>
              <sz val="10"/>
            </rPr>
            <t xml:space="preserve"> software · develop · solutions · product · improve · business
</t>
          </r>
          <r>
            <rPr>
              <rFont val="Calibri"/>
              <b val="1"/>
              <sz val="10"/>
            </rPr>
            <t>KEY RESPONSIBILITIES:</t>
          </r>
          <r>
            <rPr>
              <rFont val="Calibri"/>
              <sz val="10"/>
            </rPr>
            <t xml:space="preserve"> Builds features end to end — back-end services/APIs plus UI screens; Sets standards for a practice; cross-team problems; Several teams or a practice
</t>
          </r>
          <r>
            <rPr>
              <rFont val="Calibri"/>
              <b val="1"/>
              <sz val="10"/>
            </rPr>
            <t>Common themes in sub-family holders, all levels' answers:</t>
          </r>
          <r>
            <rPr>
              <rFont val="Calibri"/>
              <sz val="10"/>
            </rPr>
            <t xml:space="preserve"> development · bug · fixing · feature · support · code
</t>
          </r>
          <r>
            <rPr>
              <rFont val="Calibri"/>
              <b val="1"/>
              <sz val="10"/>
            </rPr>
            <t>DELIVERS:</t>
          </r>
          <r>
            <rPr>
              <rFont val="Calibri"/>
              <sz val="10"/>
            </rPr>
            <t xml:space="preserve"> Several teams or a practice
</t>
          </r>
          <r>
            <rPr>
              <rFont val="Calibri"/>
              <b val="1"/>
              <sz val="10"/>
            </rPr>
            <t>Common themes in sub-family holders, all levels' answers:</t>
          </r>
          <r>
            <rPr>
              <rFont val="Calibri"/>
              <sz val="10"/>
            </rPr>
            <t xml:space="preserve"> features · software · fixes · bug · solutions · product
</t>
          </r>
          <r>
            <rPr>
              <rFont val="Calibri"/>
              <b val="1"/>
              <sz val="10"/>
            </rPr>
            <t>ACCOUNTABLE FOR:</t>
          </r>
          <r>
            <rPr>
              <rFont val="Calibri"/>
              <sz val="10"/>
            </rPr>
            <t xml:space="preserve"> Several teams or a practice
</t>
          </r>
          <r>
            <rPr>
              <rFont val="Calibri"/>
              <b val="1"/>
              <sz val="10"/>
            </rPr>
            <t>Common themes in sub-family holders, all levels' answers:</t>
          </r>
          <r>
            <rPr>
              <rFont val="Calibri"/>
              <sz val="10"/>
            </rPr>
            <t xml:space="preserve"> accountable · production · development · quality · delivery · am
</t>
          </r>
          <r>
            <rPr>
              <rFont val="Calibri"/>
              <b val="1"/>
              <sz val="10"/>
            </rPr>
            <t>DECIDES ALONE:</t>
          </r>
          <r>
            <rPr>
              <rFont val="Calibri"/>
              <sz val="10"/>
            </rPr>
            <t xml:space="preserve"> Commercial / strategic calls for the unit
</t>
          </r>
          <r>
            <rPr>
              <rFont val="Calibri"/>
              <b val="1"/>
              <sz val="10"/>
            </rPr>
            <t>Common themes in sub-family holders, all levels' answers:</t>
          </r>
          <r>
            <rPr>
              <rFont val="Calibri"/>
              <sz val="10"/>
            </rPr>
            <t xml:space="preserve"> code · implementation · technical · approaches · independently · decisions
</t>
          </r>
          <r>
            <rPr>
              <rFont val="Calibri"/>
              <b val="1"/>
              <sz val="10"/>
            </rPr>
            <t>SKILLS &amp; KNOWLEDGE · role-holders:</t>
          </r>
          <r>
            <rPr>
              <rFont val="Calibri"/>
              <sz val="10"/>
            </rPr>
            <t xml:space="preserve"> Java · Angular · NET MVC · Debugging · React · SQL · NET MVC + Angular · Java + Angular
</t>
          </r>
          <r>
            <rPr>
              <rFont val="Calibri"/>
              <b val="1"/>
              <sz val="10"/>
            </rPr>
            <t>TOOLS &amp; SYSTEMS:</t>
          </r>
          <r>
            <rPr>
              <rFont val="Calibri"/>
              <sz val="10"/>
            </rPr>
            <t xml:space="preserve"> VS Code · Visual Studio · Postman · Git · GitHub Copilot · Angular · Tomcat · Maven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4 · Future-ready 3 · Functional 4 · Leadership 3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 holder, 1 answered the survey; sub-family 35 answered; catalogue RC-089</t>
          </r>
        </is>
      </c>
      <c r="S64" s="119"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4.5 of 12 · B1-level impact.
Leads 2 direct reports.
From the survey and manager mapping — successor named: yes.
</t>
          </r>
          <r>
            <rPr>
              <rFont val="Calibri"/>
              <b val="1"/>
              <sz val="10"/>
            </rPr>
            <t>If the work is missed · role-holders' themes:</t>
          </r>
          <r>
            <rPr>
              <rFont val="Calibri"/>
              <sz val="10"/>
            </rPr>
            <t xml:space="preserve"> delays · rework · issues.
Manager talent mapping — Latest rating: 4 · Potential: Medium · 9-Box Grid placement: Trusted Professional.</t>
          </r>
        </is>
      </c>
      <c r="T64" s="120" t="n"/>
      <c r="U64" s="121" t="inlineStr">
        <is>
          <r>
            <rPr>
              <rFont val="Calibri"/>
              <sz val="10"/>
            </rPr>
            <t xml:space="preserve">Lead Software Engineer – POD Lead in Technology · iFile, B3 — POD Lead.
</t>
          </r>
          <r>
            <rPr>
              <rFont val="Calibri"/>
              <b val="1"/>
              <sz val="10"/>
            </rPr>
            <t>The work:</t>
          </r>
          <r>
            <rPr>
              <rFont val="Calibri"/>
              <sz val="10"/>
            </rPr>
            <t xml:space="preserve"> Builds features end to end — back-end services/APIs plus UI screens.
At this level the role owns a practice, or several teams through team leads.
</t>
          </r>
          <r>
            <rPr>
              <rFont val="Calibri"/>
              <b val="1"/>
              <sz val="10"/>
            </rPr>
            <t>Key responsibilities:</t>
          </r>
          <r>
            <rPr>
              <rFont val="Calibri"/>
              <sz val="10"/>
            </rPr>
            <t xml:space="preserve"> Builds features end to end — back-end services/APIs plus UI screens; Sets standards for a practice; cross-team problems; Several teams or a practice.
</t>
          </r>
          <r>
            <rPr>
              <rFont val="Calibri"/>
              <b val="1"/>
              <sz val="10"/>
            </rPr>
            <t>Holders describe it with:</t>
          </r>
          <r>
            <rPr>
              <rFont val="Calibri"/>
              <sz val="10"/>
            </rPr>
            <t xml:space="preserve"> development · bug · fixing · feature · support · code.
Leads 2 direct reports.</t>
          </r>
        </is>
      </c>
      <c r="V64" s="122" t="inlineStr">
        <is>
          <r>
            <rPr>
              <rFont val="Calibri"/>
              <b val="1"/>
              <sz val="10"/>
            </rPr>
            <t>Hire as:</t>
          </r>
          <r>
            <rPr>
              <rFont val="Calibri"/>
              <sz val="10"/>
            </rPr>
            <t xml:space="preserve"> Principal Engineer — IRIS B3 Lead Specialist · POD Lead · POD Lead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BE / B.Tech / MCA / M.Tech / B.Sc · CS
</t>
          </r>
          <r>
            <rPr>
              <rFont val="Calibri"/>
              <b val="1"/>
              <sz val="10"/>
            </rPr>
            <t>Equivalent titles at peers:</t>
          </r>
          <r>
            <rPr>
              <rFont val="Calibri"/>
              <sz val="10"/>
            </rPr>
            <t xml:space="preserve"> Workiva – Staff SE · Broadridge India – Senior Lead SE · Nasdaq / AxiomSL – Lead SE · Salesforce – LMTS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64" s="122"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Java · Angular · NET MVC · Debugging · React · SQL · NET MVC + Angular · Java + Angular
</t>
          </r>
          <r>
            <rPr>
              <rFont val="Calibri"/>
              <b val="1"/>
              <sz val="10"/>
            </rPr>
            <t>TOOLS:</t>
          </r>
          <r>
            <rPr>
              <rFont val="Calibri"/>
              <sz val="10"/>
            </rPr>
            <t xml:space="preserve"> VS Code · Visual Studio · Postman · Git · GitHub Copilot · Angular · Tomcat · Maven
★ = must-have for the family. Scale: 1 Awareness · 2 Working · 3 Practitioner · 4 Advanced · 5 Expert.</t>
          </r>
        </is>
      </c>
      <c r="X64" s="122"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64" s="123" t="inlineStr">
        <is>
          <t>iFile · Technology · Band B · Expert / POD Lead</t>
        </is>
      </c>
      <c r="Z64" s="124" t="n">
        <v>5.5</v>
      </c>
      <c r="AA64" s="125">
        <f>IFERROR(INDEX(WM_C,MATCH($Y64,WM_KEY,0)),"")</f>
        <v>0.56</v>
      </c>
      <c r="AB64" s="126">
        <f>IF(Z64="","",Z64*AA64)</f>
        <v>3.08</v>
      </c>
      <c r="AC64" s="124" t="n">
        <v>5.5</v>
      </c>
      <c r="AD64" s="125">
        <f>IFERROR(INDEX(WM_AU,MATCH($Y64,WM_KEY,0)),"")</f>
        <v>0.17</v>
      </c>
      <c r="AE64" s="126">
        <f>IF(AC64="","",AC64*AD64)</f>
        <v>0.935</v>
      </c>
      <c r="AF64" s="124" t="n">
        <v>4.5</v>
      </c>
      <c r="AG64" s="125">
        <f>IFERROR(INDEX(WM_AC,MATCH($Y64,WM_KEY,0)),"")</f>
        <v>0.05</v>
      </c>
      <c r="AH64" s="126">
        <f>IF(AF64="","",AF64*AG64)</f>
        <v>0.225</v>
      </c>
      <c r="AI64" s="124" t="n">
        <v>4.5</v>
      </c>
      <c r="AJ64" s="125">
        <f>IFERROR(INDEX(WM_L,MATCH($Y64,WM_KEY,0)),"")</f>
        <v>0.05</v>
      </c>
      <c r="AK64" s="126">
        <f>IF(AI64="","",AI64*AJ64)</f>
        <v>0.225</v>
      </c>
      <c r="AL64" s="124" t="n">
        <v>9.5</v>
      </c>
      <c r="AM64" s="125">
        <f>IFERROR(INDEX(WM_E,MATCH($Y64,WM_KEY,0)),"")</f>
        <v>0.1</v>
      </c>
      <c r="AN64" s="126">
        <f>IF(AL64="","",AL64*AM64)</f>
        <v>0.95</v>
      </c>
      <c r="AO64" s="127" t="n">
        <v>4.5</v>
      </c>
      <c r="AP64" s="125">
        <f>IFERROR(INDEX(WM_BI,MATCH($Y64,WM_KEY,0)),"")</f>
        <v>0.07</v>
      </c>
      <c r="AQ64" s="126">
        <f>IF(AO64="","",AO64*AP64)</f>
        <v>0.315</v>
      </c>
      <c r="AR64" s="126">
        <f>IF(COUNT(AB64,AE64,AH64,AK64,AN64,AQ64)&lt;6,"",SUM(AB64,AE64,AH64,AK64,AN64,AQ64))</f>
        <v>5.73</v>
      </c>
      <c r="AS64" s="128" t="str">
        <f>IF(AR64="","",INDEX({"A1","A2","A3","B1","B2","B3","C1","C2","D1","D2","E1","E2"},MAX(1,MIN(12,ROUND(AR64,0)))))</f>
        <v>B3</v>
      </c>
      <c r="AT64"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64" s="130" t="inlineStr">
        <is>
          <r>
            <rPr>
              <rFont val="Calibri"/>
              <b val="1"/>
              <sz val="10"/>
            </rPr>
            <t>At build:</t>
          </r>
          <r>
            <rPr>
              <rFont val="Calibri"/>
              <sz val="10"/>
            </rPr>
            <t xml:space="preserve"> Complexity 3.08 + Autonomy 0.94 + Accountability 0.23 + Leadership 0.23 + Experience 0.95 + Business impact 0.32
= 5.73 points → nearest level 6 = B3
</t>
          </r>
          <r>
            <rPr>
              <rFont val="Calibri"/>
              <b val="1"/>
              <sz val="10"/>
            </rPr>
            <t>Final level:</t>
          </r>
          <r>
            <rPr>
              <rFont val="Calibri"/>
              <sz val="10"/>
            </rPr>
            <t xml:space="preserve"> B3 · same as the score</t>
          </r>
        </is>
      </c>
      <c r="AV64" s="130" t="inlineStr">
        <is>
          <r>
            <rPr>
              <rFont val="Calibri"/>
              <b val="1"/>
              <sz val="10"/>
            </rPr>
            <t>No rule applied:</t>
          </r>
          <r>
            <rPr>
              <rFont val="Calibri"/>
              <sz val="10"/>
            </rPr>
            <t xml:space="preserve"> the score decides.</t>
          </r>
        </is>
      </c>
      <c r="AW64" s="131"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A3:</t>
          </r>
          <r>
            <rPr>
              <rFont val="Calibri"/>
              <sz val="10"/>
            </rPr>
            <t xml:space="preserve"> Does everything needed for a feature in Node.js / Angular; little detail given → moved down 0.5
</t>
          </r>
          <r>
            <rPr>
              <rFont val="Calibri"/>
              <b val="1"/>
              <sz val="10"/>
            </rPr>
            <t>KRA:</t>
          </r>
          <r>
            <rPr>
              <rFont val="Calibri"/>
              <sz val="10"/>
            </rPr>
            <t xml:space="preserve"> “1. Provide production support and work on assigned Webform projects. 2. Work independently and complete tasks on time and guide team…”
</t>
          </r>
          <r>
            <rPr>
              <rFont val="Calibri"/>
              <b val="1"/>
              <sz val="10"/>
            </rPr>
            <t>Market:</t>
          </r>
          <r>
            <rPr>
              <rFont val="Calibri"/>
              <sz val="10"/>
            </rPr>
            <t xml:space="preserve"> B2 = Hardest problems in the domain · B3 = Sets standards for a practice; cross-team problems</t>
          </r>
        </is>
      </c>
      <c r="AX64" s="132"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A3:</t>
          </r>
          <r>
            <rPr>
              <rFont val="Calibri"/>
              <sz val="10"/>
            </rPr>
            <t xml:space="preserve"> Decides release to QA; shares timelines → moved down 0.5
</t>
          </r>
          <r>
            <rPr>
              <rFont val="Calibri"/>
              <b val="1"/>
              <sz val="10"/>
            </rPr>
            <t>Market:</t>
          </r>
          <r>
            <rPr>
              <rFont val="Calibri"/>
              <sz val="10"/>
            </rPr>
            <t xml:space="preserve"> B2 = Allocates people and sets team priorities · B3 = Commercial / strategic calls for the unit</t>
          </r>
        </is>
      </c>
      <c r="AY64" s="132" t="inlineStr">
        <is>
          <r>
            <rPr>
              <rFont val="Calibri"/>
              <sz val="10"/>
            </rPr>
            <t xml:space="preserve">Rated 4.5 of 12 · between B1 and B2
</t>
          </r>
          <r>
            <rPr>
              <rFont val="Calibri"/>
              <b val="1"/>
              <sz val="10"/>
            </rPr>
            <t>Start:</t>
          </r>
          <r>
            <rPr>
              <rFont val="Calibri"/>
              <sz val="10"/>
            </rPr>
            <t xml:space="preserve"> 5.0 · senior manager / lead specialist title; 2 direct reports
</t>
          </r>
          <r>
            <rPr>
              <rFont val="Calibri"/>
              <b val="1"/>
              <sz val="10"/>
            </rPr>
            <t>Evidence reads like A3:</t>
          </r>
          <r>
            <rPr>
              <rFont val="Calibri"/>
              <sz val="10"/>
            </rPr>
            <t xml:space="preserve"> Accountable for 'deliverables' of features end to end; delays hit timeline → moved down 0.5
</t>
          </r>
          <r>
            <rPr>
              <rFont val="Calibri"/>
              <b val="1"/>
              <sz val="10"/>
            </rPr>
            <t>KRA:</t>
          </r>
          <r>
            <rPr>
              <rFont val="Calibri"/>
              <sz val="10"/>
            </rPr>
            <t xml:space="preserve"> “1. Provide production support and work on assigned Webform projects. 2. Work independently and complete tasks on time and guide team…”
</t>
          </r>
          <r>
            <rPr>
              <rFont val="Calibri"/>
              <b val="1"/>
              <sz val="10"/>
            </rPr>
            <t>Market:</t>
          </r>
          <r>
            <rPr>
              <rFont val="Calibri"/>
              <sz val="10"/>
            </rPr>
            <t xml:space="preserve"> B1 = A domain or a small team · B2 = One team or a client portfolio</t>
          </r>
        </is>
      </c>
      <c r="AZ64" s="132" t="inlineStr">
        <is>
          <r>
            <rPr>
              <rFont val="Calibri"/>
              <sz val="10"/>
            </rPr>
            <t xml:space="preserve">Rated 4.5 of 12 · between B1 and B2
</t>
          </r>
          <r>
            <rPr>
              <rFont val="Calibri"/>
              <b val="1"/>
              <sz val="10"/>
            </rPr>
            <t>Start:</t>
          </r>
          <r>
            <rPr>
              <rFont val="Calibri"/>
              <sz val="10"/>
            </rPr>
            <t xml:space="preserve"> 5.0
</t>
          </r>
          <r>
            <rPr>
              <rFont val="Calibri"/>
              <b val="1"/>
              <sz val="10"/>
            </rPr>
            <t>Evidence reads like A3:</t>
          </r>
          <r>
            <rPr>
              <rFont val="Calibri"/>
              <sz val="10"/>
            </rPr>
            <t xml:space="preserve"> Says he manages the team; 2 direct reports → moved down 0.5
</t>
          </r>
          <r>
            <rPr>
              <rFont val="Calibri"/>
              <b val="1"/>
              <sz val="10"/>
            </rPr>
            <t>Team:</t>
          </r>
          <r>
            <rPr>
              <rFont val="Calibri"/>
              <sz val="10"/>
            </rPr>
            <t xml:space="preserve"> 2 direct reports · POD Lead
</t>
          </r>
          <r>
            <rPr>
              <rFont val="Calibri"/>
              <b val="1"/>
              <sz val="10"/>
            </rPr>
            <t>Market:</t>
          </r>
          <r>
            <rPr>
              <rFont val="Calibri"/>
              <sz val="10"/>
            </rPr>
            <t xml:space="preserve"> B1 = IC: mentors and reviews · People: hands-on team lead of 3–5 · B2 = IC: guides others in the domain · People: manages a team of 6+</t>
          </r>
        </is>
      </c>
      <c r="BA64" s="132" t="inlineStr">
        <is>
          <r>
            <rPr>
              <rFont val="Calibri"/>
              <sz val="10"/>
            </rPr>
            <t xml:space="preserve">Rated 9.5 of 12 · between D1 and D2
</t>
          </r>
          <r>
            <rPr>
              <rFont val="Calibri"/>
              <b val="1"/>
              <sz val="10"/>
            </rPr>
            <t>Experience:</t>
          </r>
          <r>
            <rPr>
              <rFont val="Calibri"/>
              <sz val="10"/>
            </rPr>
            <t xml:space="preserve"> 19.2 yrs total · 19.2 at IRIS; none recorded before IRIS = 9.5 on the experience scale
</t>
          </r>
          <r>
            <rPr>
              <rFont val="Calibri"/>
              <b val="1"/>
              <sz val="10"/>
            </rPr>
            <t>Qualification:</t>
          </r>
          <r>
            <rPr>
              <rFont val="Calibri"/>
              <sz val="10"/>
            </rPr>
            <t xml:space="preserve"> PGDM · postgraduate → no change
</t>
          </r>
          <r>
            <rPr>
              <rFont val="Calibri"/>
              <b val="1"/>
              <sz val="10"/>
            </rPr>
            <t>Market:</t>
          </r>
          <r>
            <rPr>
              <rFont val="Calibri"/>
              <sz val="10"/>
            </rPr>
            <t xml:space="preserve"> B3 roles typically have 8–13 yrs · IRIS guide 8–12</t>
          </r>
        </is>
      </c>
      <c r="BB64" s="132"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64" s="133" t="inlineStr"/>
      <c r="BD64" s="134" t="inlineStr">
        <is>
          <t>✓ HRIS: 19.2 yrs, PGDM, 2 direct reports
✓ Survey: 20 of 20 questions answered
✓ KRAs: quarterly
✓ Manager mapping: rating, potential, 9-box
✗ Job description: not on file</t>
        </is>
      </c>
      <c r="BE64" s="134"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Engineer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OWASP secure coding</t>
          </r>
        </is>
      </c>
      <c r="BF64" s="134" t="inlineStr">
        <is>
          <t>Medium</t>
        </is>
      </c>
      <c r="BG64" s="134" t="inlineStr"/>
      <c r="BH64" s="134" t="inlineStr"/>
      <c r="BI64" s="135" t="n"/>
      <c r="BJ64" s="136" t="n"/>
      <c r="BK64" s="136" t="n"/>
      <c r="BL64" s="136" t="n"/>
      <c r="BM64" s="136" t="n"/>
      <c r="BN64" s="137" t="n"/>
      <c r="BO64" s="120" t="n"/>
      <c r="BP64" s="120" t="n"/>
      <c r="BQ64" s="120" t="n"/>
      <c r="BR64" s="120" t="n"/>
      <c r="BS64" s="120" t="n"/>
      <c r="BT64" s="120" t="n"/>
      <c r="BU64" s="120" t="n"/>
      <c r="BV64" s="120" t="n">
        <v>4.5</v>
      </c>
    </row>
    <row r="65" ht="340" customHeight="1">
      <c r="A65" s="109" t="inlineStr">
        <is>
          <t>IRIS2318</t>
        </is>
      </c>
      <c r="B65" s="110" t="inlineStr">
        <is>
          <t>Prathmesh Ramdas Sutar</t>
        </is>
      </c>
      <c r="C65" s="111" t="inlineStr">
        <is>
          <t>Technology</t>
        </is>
      </c>
      <c r="D65" s="111" t="inlineStr">
        <is>
          <t>Nikhil Nalawade</t>
        </is>
      </c>
      <c r="E65" s="112" t="n">
        <v>13.2</v>
      </c>
      <c r="F65" s="112" t="n">
        <v>1.9</v>
      </c>
      <c r="G65" s="111" t="inlineStr">
        <is>
          <t>B.E</t>
        </is>
      </c>
      <c r="H65" s="142" t="inlineStr">
        <is>
          <t>Lead Software Engineer</t>
        </is>
      </c>
      <c r="I65" s="115" t="inlineStr">
        <is>
          <t>Lead Software Engineer</t>
        </is>
      </c>
      <c r="J65" s="115" t="inlineStr">
        <is>
          <t>Engineering &amp; Development</t>
        </is>
      </c>
      <c r="K65" s="115" t="inlineStr">
        <is>
          <t>Backend Development</t>
        </is>
      </c>
      <c r="L65" s="115" t="inlineStr">
        <is>
          <t>L5 – Lead · IC</t>
        </is>
      </c>
      <c r="M65" s="150" t="inlineStr">
        <is>
          <t>B3</t>
        </is>
      </c>
      <c r="N65" s="18" t="inlineStr">
        <is>
          <t>Lead Specialist</t>
        </is>
      </c>
      <c r="O65" s="20" t="inlineStr">
        <is>
          <t>B</t>
        </is>
      </c>
      <c r="P65" s="115" t="inlineStr">
        <is>
          <t>IC</t>
        </is>
      </c>
      <c r="Q65" s="147" t="inlineStr">
        <is>
          <t>• Same level</t>
        </is>
      </c>
      <c r="R65" s="118" t="inlineStr">
        <is>
          <r>
            <rPr>
              <rFont val="Calibri"/>
              <b val="1"/>
              <sz val="10"/>
            </rPr>
            <t>WHAT THE ROLE DOES:</t>
          </r>
          <r>
            <rPr>
              <rFont val="Calibri"/>
              <sz val="10"/>
            </rPr>
            <t xml:space="preserve"> Builds back-end services, APIs, processing/validation logic and DB code; fixes defects and delivers change requests. At B3: a practice, or several teams through team leads.
</t>
          </r>
          <r>
            <rPr>
              <rFont val="Calibri"/>
              <b val="1"/>
              <sz val="10"/>
            </rPr>
            <t>KEY RESPONSIBILITIES:</t>
          </r>
          <r>
            <rPr>
              <rFont val="Calibri"/>
              <sz val="10"/>
            </rPr>
            <t xml:space="preserve"> Builds back-end services, APIs, processing/validation logic and DB code; fixes defects and delivers change requests; Sets standards for a practice; cross-team problems; Several teams or a practice
</t>
          </r>
          <r>
            <rPr>
              <rFont val="Calibri"/>
              <b val="1"/>
              <sz val="10"/>
            </rPr>
            <t>DELIVERS:</t>
          </r>
          <r>
            <rPr>
              <rFont val="Calibri"/>
              <sz val="10"/>
            </rPr>
            <t xml:space="preserve"> Several teams or a practice
</t>
          </r>
          <r>
            <rPr>
              <rFont val="Calibri"/>
              <b val="1"/>
              <sz val="10"/>
            </rPr>
            <t>Common themes in role-holders' answers:</t>
          </r>
          <r>
            <rPr>
              <rFont val="Calibri"/>
              <sz val="10"/>
            </rPr>
            <t xml:space="preserve"> product
</t>
          </r>
          <r>
            <rPr>
              <rFont val="Calibri"/>
              <b val="1"/>
              <sz val="10"/>
            </rPr>
            <t>ACCOUNTABLE FOR:</t>
          </r>
          <r>
            <rPr>
              <rFont val="Calibri"/>
              <sz val="10"/>
            </rPr>
            <t xml:space="preserve"> Several teams or a practice
</t>
          </r>
          <r>
            <rPr>
              <rFont val="Calibri"/>
              <b val="1"/>
              <sz val="10"/>
            </rPr>
            <t>DECIDES ALONE:</t>
          </r>
          <r>
            <rPr>
              <rFont val="Calibri"/>
              <sz val="10"/>
            </rPr>
            <t xml:space="preserve"> Commercial / strategic calls for the unit
</t>
          </r>
          <r>
            <rPr>
              <rFont val="Calibri"/>
              <b val="1"/>
              <sz val="10"/>
            </rPr>
            <t>SKILLS &amp; KNOWLEDGE · role-holders:</t>
          </r>
          <r>
            <rPr>
              <rFont val="Calibri"/>
              <sz val="10"/>
            </rPr>
            <t xml:space="preserve"> Java · NET MVC
</t>
          </r>
          <r>
            <rPr>
              <rFont val="Calibri"/>
              <b val="1"/>
              <sz val="10"/>
            </rPr>
            <t>MANAGER-SET KRAs:</t>
          </r>
          <r>
            <rPr>
              <rFont val="Calibri"/>
              <sz val="10"/>
            </rPr>
            <t xml:space="preserve"> Common themes in manager-set KRAs: technical · defect · quality · agreed · deliver · reviews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4 · Future-ready 3 · Functional 4 · Leadership 3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only · fewer than 3 answered — 3 holders, 3 answered the survey; sub-family 79 answered; catalogue RC-071</t>
          </r>
        </is>
      </c>
      <c r="S65" s="119"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5.5 of 12 · B3-level impact.
From the survey and manager mapping — critical role: yes; work only this person does: yes; successor named: no.
</t>
          </r>
          <r>
            <rPr>
              <rFont val="Calibri"/>
              <b val="1"/>
              <sz val="10"/>
            </rPr>
            <t>Measured on · manager-set KRA themes:</t>
          </r>
          <r>
            <rPr>
              <rFont val="Calibri"/>
              <sz val="10"/>
            </rPr>
            <t xml:space="preserve"> technical · defect · quality · agreed · deliver · reviews.
Manager talent mapping — Latest rating: 4 · Potential: Medium · 9-Box Grid placement: Trusted Professional.</t>
          </r>
        </is>
      </c>
      <c r="T65" s="120" t="n"/>
      <c r="U65" s="121" t="inlineStr">
        <is>
          <r>
            <rPr>
              <rFont val="Calibri"/>
              <sz val="10"/>
            </rPr>
            <t xml:space="preserve">Lead Software Engineer in Technology · iFile, B3 — IC.
</t>
          </r>
          <r>
            <rPr>
              <rFont val="Calibri"/>
              <b val="1"/>
              <sz val="10"/>
            </rPr>
            <t>The work:</t>
          </r>
          <r>
            <rPr>
              <rFont val="Calibri"/>
              <sz val="10"/>
            </rPr>
            <t xml:space="preserve"> Builds back-end services, APIs, processing/validation logic and DB code; fixes defects and delivers change requests.
At this level the role owns a practice, or several teams through team leads.
</t>
          </r>
          <r>
            <rPr>
              <rFont val="Calibri"/>
              <b val="1"/>
              <sz val="10"/>
            </rPr>
            <t>Key responsibilities:</t>
          </r>
          <r>
            <rPr>
              <rFont val="Calibri"/>
              <sz val="10"/>
            </rPr>
            <t xml:space="preserve"> Builds back-end services, APIs, processing/validation logic and DB code; fixes defects and delivers change requests; Sets standards for a practice; cross-team problems; Several teams or a practice.</t>
          </r>
        </is>
      </c>
      <c r="V65" s="122" t="inlineStr">
        <is>
          <r>
            <rPr>
              <rFont val="Calibri"/>
              <b val="1"/>
              <sz val="10"/>
            </rPr>
            <t>Hire as:</t>
          </r>
          <r>
            <rPr>
              <rFont val="Calibri"/>
              <sz val="10"/>
            </rPr>
            <t xml:space="preserve"> Principal Engineer — IRIS B3 Lead Specialist · IC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BE / B.Tech / MCA / M.Tech / B.Sc · CS
</t>
          </r>
          <r>
            <rPr>
              <rFont val="Calibri"/>
              <b val="1"/>
              <sz val="10"/>
            </rPr>
            <t>Equivalent titles at peers:</t>
          </r>
          <r>
            <rPr>
              <rFont val="Calibri"/>
              <sz val="10"/>
            </rPr>
            <t xml:space="preserve"> Workiva – Staff SE · Broadridge India – Senior Lead SE · Nasdaq / AxiomSL – Lead SE · Salesforce – LMTS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65" s="122"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Java · NET MVC
★ = must-have for the family. Scale: 1 Awareness · 2 Working · 3 Practitioner · 4 Advanced · 5 Expert.</t>
          </r>
        </is>
      </c>
      <c r="X65" s="122"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65" s="123" t="inlineStr">
        <is>
          <t>iFile · Technology · Band B · Expert / POD Lead</t>
        </is>
      </c>
      <c r="Z65" s="124" t="n">
        <v>5.5</v>
      </c>
      <c r="AA65" s="125">
        <f>IFERROR(INDEX(WM_C,MATCH($Y65,WM_KEY,0)),"")</f>
        <v>0.56</v>
      </c>
      <c r="AB65" s="126">
        <f>IF(Z65="","",Z65*AA65)</f>
        <v>3.08</v>
      </c>
      <c r="AC65" s="124" t="n">
        <v>5.5</v>
      </c>
      <c r="AD65" s="125">
        <f>IFERROR(INDEX(WM_AU,MATCH($Y65,WM_KEY,0)),"")</f>
        <v>0.17</v>
      </c>
      <c r="AE65" s="126">
        <f>IF(AC65="","",AC65*AD65)</f>
        <v>0.935</v>
      </c>
      <c r="AF65" s="124" t="n">
        <v>5.5</v>
      </c>
      <c r="AG65" s="125">
        <f>IFERROR(INDEX(WM_AC,MATCH($Y65,WM_KEY,0)),"")</f>
        <v>0.05</v>
      </c>
      <c r="AH65" s="126">
        <f>IF(AF65="","",AF65*AG65)</f>
        <v>0.275</v>
      </c>
      <c r="AI65" s="124" t="n">
        <v>4.5</v>
      </c>
      <c r="AJ65" s="125">
        <f>IFERROR(INDEX(WM_L,MATCH($Y65,WM_KEY,0)),"")</f>
        <v>0.05</v>
      </c>
      <c r="AK65" s="126">
        <f>IF(AI65="","",AI65*AJ65)</f>
        <v>0.225</v>
      </c>
      <c r="AL65" s="124" t="n">
        <v>7.5</v>
      </c>
      <c r="AM65" s="125">
        <f>IFERROR(INDEX(WM_E,MATCH($Y65,WM_KEY,0)),"")</f>
        <v>0.1</v>
      </c>
      <c r="AN65" s="126">
        <f>IF(AL65="","",AL65*AM65)</f>
        <v>0.75</v>
      </c>
      <c r="AO65" s="127" t="n">
        <v>6.5</v>
      </c>
      <c r="AP65" s="125">
        <f>IFERROR(INDEX(WM_BI,MATCH($Y65,WM_KEY,0)),"")</f>
        <v>0.07</v>
      </c>
      <c r="AQ65" s="126">
        <f>IF(AO65="","",AO65*AP65)</f>
        <v>0.455</v>
      </c>
      <c r="AR65" s="126">
        <f>IF(COUNT(AB65,AE65,AH65,AK65,AN65,AQ65)&lt;6,"",SUM(AB65,AE65,AH65,AK65,AN65,AQ65))</f>
        <v>5.72</v>
      </c>
      <c r="AS65" s="128" t="str">
        <f>IF(AR65="","",INDEX({"A1","A2","A3","B1","B2","B3","C1","C2","D1","D2","E1","E2"},MAX(1,MIN(12,ROUND(AR65,0)))))</f>
        <v>B3</v>
      </c>
      <c r="AT65"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65" s="130" t="inlineStr">
        <is>
          <r>
            <rPr>
              <rFont val="Calibri"/>
              <b val="1"/>
              <sz val="10"/>
            </rPr>
            <t>At build:</t>
          </r>
          <r>
            <rPr>
              <rFont val="Calibri"/>
              <sz val="10"/>
            </rPr>
            <t xml:space="preserve"> Complexity 3.08 + Autonomy 0.94 + Accountability 0.28 + Leadership 0.23 + Experience 0.75 + Business impact 0.46
= 5.72 points → nearest level 6 = B3
</t>
          </r>
          <r>
            <rPr>
              <rFont val="Calibri"/>
              <b val="1"/>
              <sz val="10"/>
            </rPr>
            <t>Final level:</t>
          </r>
          <r>
            <rPr>
              <rFont val="Calibri"/>
              <sz val="10"/>
            </rPr>
            <t xml:space="preserve"> B3 · same as the score</t>
          </r>
        </is>
      </c>
      <c r="AV65" s="130" t="inlineStr">
        <is>
          <r>
            <rPr>
              <rFont val="Calibri"/>
              <b val="1"/>
              <sz val="10"/>
            </rPr>
            <t>No rule applied:</t>
          </r>
          <r>
            <rPr>
              <rFont val="Calibri"/>
              <sz val="10"/>
            </rPr>
            <t xml:space="preserve"> the score decides.</t>
          </r>
        </is>
      </c>
      <c r="AW65" s="131"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A3:</t>
          </r>
          <r>
            <rPr>
              <rFont val="Calibri"/>
              <sz val="10"/>
            </rPr>
            <t xml:space="preserve"> Leads module development across requirements, coding, testing, deployment and production support; little detail → moved down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B2 = Hardest problems in the domain · B3 = Sets standards for a practice; cross-team problems</t>
          </r>
        </is>
      </c>
      <c r="AX65" s="132"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A3:</t>
          </r>
          <r>
            <rPr>
              <rFont val="Calibri"/>
              <sz val="10"/>
            </rPr>
            <t xml:space="preserve"> Decides code implementation only → moved down 0.5
</t>
          </r>
          <r>
            <rPr>
              <rFont val="Calibri"/>
              <b val="1"/>
              <sz val="10"/>
            </rPr>
            <t>Market:</t>
          </r>
          <r>
            <rPr>
              <rFont val="Calibri"/>
              <sz val="10"/>
            </rPr>
            <t xml:space="preserve"> B2 = Allocates people and sets team priorities · B3 = Commercial / strategic calls for the unit</t>
          </r>
        </is>
      </c>
      <c r="AY65" s="132"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A3:</t>
          </r>
          <r>
            <rPr>
              <rFont val="Calibri"/>
              <sz val="10"/>
            </rPr>
            <t xml:space="preserve"> Quality and timelines of the module being developed → moved down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B2 = One team or a client portfolio · B3 = Several teams or a practice</t>
          </r>
        </is>
      </c>
      <c r="AZ65" s="132" t="inlineStr">
        <is>
          <r>
            <rPr>
              <rFont val="Calibri"/>
              <sz val="10"/>
            </rPr>
            <t xml:space="preserve">Rated 4.5 of 12 · between B1 and B2
</t>
          </r>
          <r>
            <rPr>
              <rFont val="Calibri"/>
              <b val="1"/>
              <sz val="10"/>
            </rPr>
            <t>Start:</t>
          </r>
          <r>
            <rPr>
              <rFont val="Calibri"/>
              <sz val="10"/>
            </rPr>
            <t xml:space="preserve"> 5.0 · individual contributor, so influence only
</t>
          </r>
          <r>
            <rPr>
              <rFont val="Calibri"/>
              <b val="1"/>
              <sz val="10"/>
            </rPr>
            <t>Evidence reads like A2:</t>
          </r>
          <r>
            <rPr>
              <rFont val="Calibri"/>
              <sz val="10"/>
            </rPr>
            <t xml:space="preserve"> Says leading module development; no people or guidance described → moved down 0.5
</t>
          </r>
          <r>
            <rPr>
              <rFont val="Calibri"/>
              <b val="1"/>
              <sz val="10"/>
            </rPr>
            <t>Team:</t>
          </r>
          <r>
            <rPr>
              <rFont val="Calibri"/>
              <sz val="10"/>
            </rPr>
            <t xml:space="preserve"> 0 direct reports · IC
</t>
          </r>
          <r>
            <rPr>
              <rFont val="Calibri"/>
              <b val="1"/>
              <sz val="10"/>
            </rPr>
            <t>Market:</t>
          </r>
          <r>
            <rPr>
              <rFont val="Calibri"/>
              <sz val="10"/>
            </rPr>
            <t xml:space="preserve"> B1 = IC: mentors and reviews · People: hands-on team lead of 3–5 · B2 = IC: guides others in the domain · People: manages a team of 6+</t>
          </r>
        </is>
      </c>
      <c r="BA65" s="132" t="inlineStr">
        <is>
          <r>
            <rPr>
              <rFont val="Calibri"/>
              <sz val="10"/>
            </rPr>
            <t xml:space="preserve">Rated 7.5 of 12 · between C1 and C2
</t>
          </r>
          <r>
            <rPr>
              <rFont val="Calibri"/>
              <b val="1"/>
              <sz val="10"/>
            </rPr>
            <t>Experience:</t>
          </r>
          <r>
            <rPr>
              <rFont val="Calibri"/>
              <sz val="10"/>
            </rPr>
            <t xml:space="preserve"> 13.2 yrs total · 11.3 before IRIS + 1.9 at IRIS = 7.5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B3 roles typically have 8–13 yrs · IRIS guide 8–12</t>
          </r>
        </is>
      </c>
      <c r="BB65" s="132" t="inlineStr">
        <is>
          <r>
            <rPr>
              <rFont val="Calibri"/>
              <sz val="10"/>
            </rPr>
            <t xml:space="preserve">Rated 6.5 of 12 — a starting estimate.
</t>
          </r>
          <r>
            <rPr>
              <rFont val="Calibri"/>
              <b val="1"/>
              <sz val="10"/>
            </rPr>
            <t>Start:</t>
          </r>
          <r>
            <rPr>
              <rFont val="Calibri"/>
              <sz val="10"/>
            </rPr>
            <t xml:space="preserve"> 5.5, the role's accountability scope — what it answers for.
</t>
          </r>
          <r>
            <rPr>
              <rFont val="Calibri"/>
              <b val="1"/>
              <sz val="10"/>
            </rPr>
            <t>Moved +1:</t>
          </r>
          <r>
            <rPr>
              <rFont val="Calibri"/>
              <sz val="10"/>
            </rPr>
            <t xml:space="preserve"> the survey / manager mapping marks it business-critical and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 · C1 = Changes results across a sub-function or across products</t>
          </r>
        </is>
      </c>
      <c r="BC65" s="133" t="inlineStr"/>
      <c r="BD65" s="134" t="inlineStr">
        <is>
          <t>✓ HRIS: 13.2 yrs, B.E, 0 direct reports
✓ Survey: 18 of 20 questions answered
✓ KRAs: self, manager-set, quarterly
✓ Manager mapping: rating, potential, 9-box
✗ Job description: not on file</t>
        </is>
      </c>
      <c r="BE65" s="134"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Engineer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OWASP secure coding</t>
          </r>
        </is>
      </c>
      <c r="BF65" s="134" t="inlineStr">
        <is>
          <t>Medium</t>
        </is>
      </c>
      <c r="BG65" s="134" t="inlineStr"/>
      <c r="BH65" s="134" t="inlineStr"/>
      <c r="BI65" s="135" t="n"/>
      <c r="BJ65" s="136" t="n"/>
      <c r="BK65" s="136" t="n"/>
      <c r="BL65" s="136" t="n"/>
      <c r="BM65" s="136" t="n"/>
      <c r="BN65" s="137" t="n"/>
      <c r="BO65" s="120" t="n"/>
      <c r="BP65" s="120" t="n"/>
      <c r="BQ65" s="120" t="n"/>
      <c r="BR65" s="120" t="n"/>
      <c r="BS65" s="120" t="n"/>
      <c r="BT65" s="120" t="n"/>
      <c r="BU65" s="120" t="n"/>
      <c r="BV65" s="120" t="n">
        <v>6.5</v>
      </c>
    </row>
    <row r="66" ht="340" customHeight="1">
      <c r="A66" s="109" t="inlineStr">
        <is>
          <t>IRIS0320</t>
        </is>
      </c>
      <c r="B66" s="110" t="inlineStr">
        <is>
          <t>Ravikant Karmoju</t>
        </is>
      </c>
      <c r="C66" s="111" t="inlineStr">
        <is>
          <t>Technology</t>
        </is>
      </c>
      <c r="D66" s="111" t="inlineStr">
        <is>
          <t>Sandeep Dwivedi</t>
        </is>
      </c>
      <c r="E66" s="112" t="n">
        <v>18.6</v>
      </c>
      <c r="F66" s="112" t="n">
        <v>16.4</v>
      </c>
      <c r="G66" s="111" t="inlineStr">
        <is>
          <t>BCA</t>
        </is>
      </c>
      <c r="H66" s="113" t="inlineStr">
        <is>
          <t>Lead Software Engineer</t>
        </is>
      </c>
      <c r="I66" s="114" t="inlineStr">
        <is>
          <t>Lead Software Engineer – POD Lead</t>
        </is>
      </c>
      <c r="J66" s="115" t="inlineStr">
        <is>
          <t>Engineering &amp; Development</t>
        </is>
      </c>
      <c r="K66" s="115" t="inlineStr">
        <is>
          <t>Backend Development</t>
        </is>
      </c>
      <c r="L66" s="115" t="inlineStr">
        <is>
          <t>L5 – Lead · IC</t>
        </is>
      </c>
      <c r="M66" s="150" t="inlineStr">
        <is>
          <t>B3</t>
        </is>
      </c>
      <c r="N66" s="18" t="inlineStr">
        <is>
          <t>Lead Specialist · POD Lead</t>
        </is>
      </c>
      <c r="O66" s="20" t="inlineStr">
        <is>
          <t>B</t>
        </is>
      </c>
      <c r="P66" s="115" t="inlineStr">
        <is>
          <t>POD Lead</t>
        </is>
      </c>
      <c r="Q66" s="147" t="inlineStr">
        <is>
          <t>• Same level</t>
        </is>
      </c>
      <c r="R66" s="118" t="inlineStr">
        <is>
          <r>
            <rPr>
              <rFont val="Calibri"/>
              <b val="1"/>
              <sz val="10"/>
            </rPr>
            <t>WHAT THE ROLE DOES:</t>
          </r>
          <r>
            <rPr>
              <rFont val="Calibri"/>
              <sz val="10"/>
            </rPr>
            <t xml:space="preserve"> Builds back-end services, APIs, processing/validation logic and DB code; fixes defects and delivers change requests. At B3: a practice, or several teams through team leads.
</t>
          </r>
          <r>
            <rPr>
              <rFont val="Calibri"/>
              <b val="1"/>
              <sz val="10"/>
            </rPr>
            <t>KEY RESPONSIBILITIES:</t>
          </r>
          <r>
            <rPr>
              <rFont val="Calibri"/>
              <sz val="10"/>
            </rPr>
            <t xml:space="preserve"> Builds back-end services, APIs, processing/validation logic and DB code; fixes defects and delivers change requests; Sets standards for a practice; cross-team problems; Several teams or a practice
</t>
          </r>
          <r>
            <rPr>
              <rFont val="Calibri"/>
              <b val="1"/>
              <sz val="10"/>
            </rPr>
            <t>DELIVERS:</t>
          </r>
          <r>
            <rPr>
              <rFont val="Calibri"/>
              <sz val="10"/>
            </rPr>
            <t xml:space="preserve"> Several teams or a practice
</t>
          </r>
          <r>
            <rPr>
              <rFont val="Calibri"/>
              <b val="1"/>
              <sz val="10"/>
            </rPr>
            <t>Common themes in role-holders' answers:</t>
          </r>
          <r>
            <rPr>
              <rFont val="Calibri"/>
              <sz val="10"/>
            </rPr>
            <t xml:space="preserve"> product
</t>
          </r>
          <r>
            <rPr>
              <rFont val="Calibri"/>
              <b val="1"/>
              <sz val="10"/>
            </rPr>
            <t>ACCOUNTABLE FOR:</t>
          </r>
          <r>
            <rPr>
              <rFont val="Calibri"/>
              <sz val="10"/>
            </rPr>
            <t xml:space="preserve"> Several teams or a practice
</t>
          </r>
          <r>
            <rPr>
              <rFont val="Calibri"/>
              <b val="1"/>
              <sz val="10"/>
            </rPr>
            <t>DECIDES ALONE:</t>
          </r>
          <r>
            <rPr>
              <rFont val="Calibri"/>
              <sz val="10"/>
            </rPr>
            <t xml:space="preserve"> Commercial / strategic calls for the unit
</t>
          </r>
          <r>
            <rPr>
              <rFont val="Calibri"/>
              <b val="1"/>
              <sz val="10"/>
            </rPr>
            <t>SKILLS &amp; KNOWLEDGE · role-holders:</t>
          </r>
          <r>
            <rPr>
              <rFont val="Calibri"/>
              <sz val="10"/>
            </rPr>
            <t xml:space="preserve"> Java · NET MVC
</t>
          </r>
          <r>
            <rPr>
              <rFont val="Calibri"/>
              <b val="1"/>
              <sz val="10"/>
            </rPr>
            <t>MANAGER-SET KRAs:</t>
          </r>
          <r>
            <rPr>
              <rFont val="Calibri"/>
              <sz val="10"/>
            </rPr>
            <t xml:space="preserve"> Common themes in manager-set KRAs: technical · defect · quality · agreed · deliver · reviews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4 · Future-ready 3 · Functional 4 · Leadership 3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only · fewer than 3 answered — 3 holders, 3 answered the survey; sub-family 79 answered; catalogue RC-071</t>
          </r>
        </is>
      </c>
      <c r="S66" s="119"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4.5 of 12 · B1-level impact.
Leads 1 direct report.
From the survey and manager mapping — critical role: yes; successor named: yes.
</t>
          </r>
          <r>
            <rPr>
              <rFont val="Calibri"/>
              <b val="1"/>
              <sz val="10"/>
            </rPr>
            <t>Measured on · manager-set KRA themes:</t>
          </r>
          <r>
            <rPr>
              <rFont val="Calibri"/>
              <sz val="10"/>
            </rPr>
            <t xml:space="preserve"> technical · defect · quality · agreed · deliver · reviews.
Manager talent mapping — Latest rating: 3 · Potential: High · 9-Box Grid placement: Trusted Professional.</t>
          </r>
        </is>
      </c>
      <c r="T66" s="120" t="n"/>
      <c r="U66" s="121" t="inlineStr">
        <is>
          <r>
            <rPr>
              <rFont val="Calibri"/>
              <sz val="10"/>
            </rPr>
            <t xml:space="preserve">Lead Software Engineer – POD Lead in Technology · iFile, B3 — POD Lead.
</t>
          </r>
          <r>
            <rPr>
              <rFont val="Calibri"/>
              <b val="1"/>
              <sz val="10"/>
            </rPr>
            <t>The work:</t>
          </r>
          <r>
            <rPr>
              <rFont val="Calibri"/>
              <sz val="10"/>
            </rPr>
            <t xml:space="preserve"> Builds back-end services, APIs, processing/validation logic and DB code; fixes defects and delivers change requests.
At this level the role owns a practice, or several teams through team leads.
</t>
          </r>
          <r>
            <rPr>
              <rFont val="Calibri"/>
              <b val="1"/>
              <sz val="10"/>
            </rPr>
            <t>Key responsibilities:</t>
          </r>
          <r>
            <rPr>
              <rFont val="Calibri"/>
              <sz val="10"/>
            </rPr>
            <t xml:space="preserve"> Builds back-end services, APIs, processing/validation logic and DB code; fixes defects and delivers change requests; Sets standards for a practice; cross-team problems; Several teams or a practice.
Leads 1 direct report.</t>
          </r>
        </is>
      </c>
      <c r="V66" s="122" t="inlineStr">
        <is>
          <r>
            <rPr>
              <rFont val="Calibri"/>
              <b val="1"/>
              <sz val="10"/>
            </rPr>
            <t>Hire as:</t>
          </r>
          <r>
            <rPr>
              <rFont val="Calibri"/>
              <sz val="10"/>
            </rPr>
            <t xml:space="preserve"> Principal Engineer — IRIS B3 Lead Specialist · POD Lead · POD Lead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BE / B.Tech / MCA / M.Tech / B.Sc · CS
</t>
          </r>
          <r>
            <rPr>
              <rFont val="Calibri"/>
              <b val="1"/>
              <sz val="10"/>
            </rPr>
            <t>Equivalent titles at peers:</t>
          </r>
          <r>
            <rPr>
              <rFont val="Calibri"/>
              <sz val="10"/>
            </rPr>
            <t xml:space="preserve"> Workiva – Staff SE · Broadridge India – Senior Lead SE · Nasdaq / AxiomSL – Lead SE · Salesforce – LMTS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66" s="122"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Java · NET MVC
★ = must-have for the family. Scale: 1 Awareness · 2 Working · 3 Practitioner · 4 Advanced · 5 Expert.</t>
          </r>
        </is>
      </c>
      <c r="X66" s="122"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66" s="123" t="inlineStr">
        <is>
          <t>iFile · Technology · Band B · Expert / POD Lead</t>
        </is>
      </c>
      <c r="Z66" s="124" t="n">
        <v>5.5</v>
      </c>
      <c r="AA66" s="125">
        <f>IFERROR(INDEX(WM_C,MATCH($Y66,WM_KEY,0)),"")</f>
        <v>0.56</v>
      </c>
      <c r="AB66" s="126">
        <f>IF(Z66="","",Z66*AA66)</f>
        <v>3.08</v>
      </c>
      <c r="AC66" s="124" t="n">
        <v>5.5</v>
      </c>
      <c r="AD66" s="125">
        <f>IFERROR(INDEX(WM_AU,MATCH($Y66,WM_KEY,0)),"")</f>
        <v>0.17</v>
      </c>
      <c r="AE66" s="126">
        <f>IF(AC66="","",AC66*AD66)</f>
        <v>0.935</v>
      </c>
      <c r="AF66" s="124" t="n">
        <v>4.5</v>
      </c>
      <c r="AG66" s="125">
        <f>IFERROR(INDEX(WM_AC,MATCH($Y66,WM_KEY,0)),"")</f>
        <v>0.05</v>
      </c>
      <c r="AH66" s="126">
        <f>IF(AF66="","",AF66*AG66)</f>
        <v>0.225</v>
      </c>
      <c r="AI66" s="124" t="n">
        <v>4.5</v>
      </c>
      <c r="AJ66" s="125">
        <f>IFERROR(INDEX(WM_L,MATCH($Y66,WM_KEY,0)),"")</f>
        <v>0.05</v>
      </c>
      <c r="AK66" s="126">
        <f>IF(AI66="","",AI66*AJ66)</f>
        <v>0.225</v>
      </c>
      <c r="AL66" s="124" t="n">
        <v>9.5</v>
      </c>
      <c r="AM66" s="125">
        <f>IFERROR(INDEX(WM_E,MATCH($Y66,WM_KEY,0)),"")</f>
        <v>0.1</v>
      </c>
      <c r="AN66" s="126">
        <f>IF(AL66="","",AL66*AM66)</f>
        <v>0.95</v>
      </c>
      <c r="AO66" s="127" t="n">
        <v>5</v>
      </c>
      <c r="AP66" s="125">
        <f>IFERROR(INDEX(WM_BI,MATCH($Y66,WM_KEY,0)),"")</f>
        <v>0.07</v>
      </c>
      <c r="AQ66" s="126">
        <f>IF(AO66="","",AO66*AP66)</f>
        <v>0.35</v>
      </c>
      <c r="AR66" s="126">
        <f>IF(COUNT(AB66,AE66,AH66,AK66,AN66,AQ66)&lt;6,"",SUM(AB66,AE66,AH66,AK66,AN66,AQ66))</f>
        <v>5.765</v>
      </c>
      <c r="AS66" s="128" t="str">
        <f>IF(AR66="","",INDEX({"A1","A2","A3","B1","B2","B3","C1","C2","D1","D2","E1","E2"},MAX(1,MIN(12,ROUND(AR66,0)))))</f>
        <v>B3</v>
      </c>
      <c r="AT66"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66" s="130" t="inlineStr">
        <is>
          <r>
            <rPr>
              <rFont val="Calibri"/>
              <b val="1"/>
              <sz val="10"/>
            </rPr>
            <t>At build:</t>
          </r>
          <r>
            <rPr>
              <rFont val="Calibri"/>
              <sz val="10"/>
            </rPr>
            <t xml:space="preserve"> Complexity 3.08 + Autonomy 0.94 + Accountability 0.23 + Leadership 0.23 + Experience 0.95 + Business impact 0.35
= 5.77 points → nearest level 6 = B3
</t>
          </r>
          <r>
            <rPr>
              <rFont val="Calibri"/>
              <b val="1"/>
              <sz val="10"/>
            </rPr>
            <t>Final level:</t>
          </r>
          <r>
            <rPr>
              <rFont val="Calibri"/>
              <sz val="10"/>
            </rPr>
            <t xml:space="preserve"> B3 · same as the score</t>
          </r>
        </is>
      </c>
      <c r="AV66" s="130" t="inlineStr">
        <is>
          <r>
            <rPr>
              <rFont val="Calibri"/>
              <b val="1"/>
              <sz val="10"/>
            </rPr>
            <t>No rule applied:</t>
          </r>
          <r>
            <rPr>
              <rFont val="Calibri"/>
              <sz val="10"/>
            </rPr>
            <t xml:space="preserve"> the score decides.</t>
          </r>
        </is>
      </c>
      <c r="AW66" s="131"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Technical solutions for customised iFile regulatory-reporting and BI deliveries; requirement analysis; client interaction → moved down 0.5
</t>
          </r>
          <r>
            <rPr>
              <rFont val="Calibri"/>
              <b val="1"/>
              <sz val="10"/>
            </rPr>
            <t>KRA:</t>
          </r>
          <r>
            <rPr>
              <rFont val="Calibri"/>
              <sz val="10"/>
            </rPr>
            <t xml:space="preserve"> “1. Ensure successful delivery of the IFRS 18 implementation for FSA Oman by providing project governance, reviewing milestones, managing…”
</t>
          </r>
          <r>
            <rPr>
              <rFont val="Calibri"/>
              <b val="1"/>
              <sz val="10"/>
            </rPr>
            <t>Market:</t>
          </r>
          <r>
            <rPr>
              <rFont val="Calibri"/>
              <sz val="10"/>
            </rPr>
            <t xml:space="preserve"> B2 = Hardest problems in the domain · B3 = Sets standards for a practice; cross-team problems</t>
          </r>
        </is>
      </c>
      <c r="AX66" s="132"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Decides technical solutions for the customised client delivery → moved down 0.5
</t>
          </r>
          <r>
            <rPr>
              <rFont val="Calibri"/>
              <b val="1"/>
              <sz val="10"/>
            </rPr>
            <t>Market:</t>
          </r>
          <r>
            <rPr>
              <rFont val="Calibri"/>
              <sz val="10"/>
            </rPr>
            <t xml:space="preserve"> B2 = Allocates people and sets team priorities · B3 = Commercial / strategic calls for the unit</t>
          </r>
        </is>
      </c>
      <c r="AY66" s="132" t="inlineStr">
        <is>
          <r>
            <rPr>
              <rFont val="Calibri"/>
              <sz val="10"/>
            </rPr>
            <t xml:space="preserve">Rated 4.5 of 12 · between B1 and B2
</t>
          </r>
          <r>
            <rPr>
              <rFont val="Calibri"/>
              <b val="1"/>
              <sz val="10"/>
            </rPr>
            <t>Start:</t>
          </r>
          <r>
            <rPr>
              <rFont val="Calibri"/>
              <sz val="10"/>
            </rPr>
            <t xml:space="preserve"> 4.8 · senior manager / lead specialist title; 1 direct report
</t>
          </r>
          <r>
            <rPr>
              <rFont val="Calibri"/>
              <b val="1"/>
              <sz val="10"/>
            </rPr>
            <t>Evidence reads like B1:</t>
          </r>
          <r>
            <rPr>
              <rFont val="Calibri"/>
              <sz val="10"/>
            </rPr>
            <t xml:space="preserve"> Delivery of customised solutions; tracks deliverables; manager cites FSA Oman IFRS 18 implementation → moved down 0.2
</t>
          </r>
          <r>
            <rPr>
              <rFont val="Calibri"/>
              <b val="1"/>
              <sz val="10"/>
            </rPr>
            <t>KRA:</t>
          </r>
          <r>
            <rPr>
              <rFont val="Calibri"/>
              <sz val="10"/>
            </rPr>
            <t xml:space="preserve"> “1. Ensure successful delivery of the IFRS 18 implementation for FSA Oman by providing project governance, reviewing milestones, managing…”
</t>
          </r>
          <r>
            <rPr>
              <rFont val="Calibri"/>
              <b val="1"/>
              <sz val="10"/>
            </rPr>
            <t>Market:</t>
          </r>
          <r>
            <rPr>
              <rFont val="Calibri"/>
              <sz val="10"/>
            </rPr>
            <t xml:space="preserve"> B1 = A domain or a small team · B2 = One team or a client portfolio</t>
          </r>
        </is>
      </c>
      <c r="AZ66" s="132" t="inlineStr">
        <is>
          <r>
            <rPr>
              <rFont val="Calibri"/>
              <sz val="10"/>
            </rPr>
            <t xml:space="preserve">Rated 4.5 of 12 · between B1 and B2
</t>
          </r>
          <r>
            <rPr>
              <rFont val="Calibri"/>
              <b val="1"/>
              <sz val="10"/>
            </rPr>
            <t>Start:</t>
          </r>
          <r>
            <rPr>
              <rFont val="Calibri"/>
              <sz val="10"/>
            </rPr>
            <t xml:space="preserve"> 5.0
</t>
          </r>
          <r>
            <rPr>
              <rFont val="Calibri"/>
              <b val="1"/>
              <sz val="10"/>
            </rPr>
            <t>Evidence reads like A3:</t>
          </r>
          <r>
            <rPr>
              <rFont val="Calibri"/>
              <sz val="10"/>
            </rPr>
            <t xml:space="preserve"> Lists 'manage team'; 1 direct report → moved down 0.5
</t>
          </r>
          <r>
            <rPr>
              <rFont val="Calibri"/>
              <b val="1"/>
              <sz val="10"/>
            </rPr>
            <t>Team:</t>
          </r>
          <r>
            <rPr>
              <rFont val="Calibri"/>
              <sz val="10"/>
            </rPr>
            <t xml:space="preserve"> 1 direct report · POD Lead
</t>
          </r>
          <r>
            <rPr>
              <rFont val="Calibri"/>
              <b val="1"/>
              <sz val="10"/>
            </rPr>
            <t>Market:</t>
          </r>
          <r>
            <rPr>
              <rFont val="Calibri"/>
              <sz val="10"/>
            </rPr>
            <t xml:space="preserve"> B1 = IC: mentors and reviews · People: hands-on team lead of 3–5 · B2 = IC: guides others in the domain · People: manages a team of 6+</t>
          </r>
        </is>
      </c>
      <c r="BA66" s="132" t="inlineStr">
        <is>
          <r>
            <rPr>
              <rFont val="Calibri"/>
              <sz val="10"/>
            </rPr>
            <t xml:space="preserve">Rated 9.5 of 12 · between D1 and D2
</t>
          </r>
          <r>
            <rPr>
              <rFont val="Calibri"/>
              <b val="1"/>
              <sz val="10"/>
            </rPr>
            <t>Experience:</t>
          </r>
          <r>
            <rPr>
              <rFont val="Calibri"/>
              <sz val="10"/>
            </rPr>
            <t xml:space="preserve"> 18.6 yrs total · 2.2 before IRIS + 16.4 at IRIS = 9.3 on the experience scale
</t>
          </r>
          <r>
            <rPr>
              <rFont val="Calibri"/>
              <b val="1"/>
              <sz val="10"/>
            </rPr>
            <t>Qualification:</t>
          </r>
          <r>
            <rPr>
              <rFont val="Calibri"/>
              <sz val="10"/>
            </rPr>
            <t xml:space="preserve"> BCA · graduate, relevant to the work → no change
</t>
          </r>
          <r>
            <rPr>
              <rFont val="Calibri"/>
              <b val="1"/>
              <sz val="10"/>
            </rPr>
            <t>Market:</t>
          </r>
          <r>
            <rPr>
              <rFont val="Calibri"/>
              <sz val="10"/>
            </rPr>
            <t xml:space="preserve"> B3 roles typically have 8–13 yrs · IRIS guide 8–12</t>
          </r>
        </is>
      </c>
      <c r="BB66" s="132" t="inlineStr">
        <is>
          <r>
            <rPr>
              <rFont val="Calibri"/>
              <sz val="10"/>
            </rPr>
            <t xml:space="preserve">Rated 5 of 12 — a starting estimate.
</t>
          </r>
          <r>
            <rPr>
              <rFont val="Calibri"/>
              <b val="1"/>
              <sz val="10"/>
            </rPr>
            <t>Start:</t>
          </r>
          <r>
            <rPr>
              <rFont val="Calibri"/>
              <sz val="10"/>
            </rPr>
            <t xml:space="preserve"> 4.5,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66" s="133" t="inlineStr"/>
      <c r="BD66" s="134" t="inlineStr">
        <is>
          <t>✓ HRIS: 18.6 yrs, BCA, 1 direct report
✓ Survey: 19 of 20 questions answered
✓ KRAs: self, manager-set, quarterly
✓ Manager mapping: rating, potential, 9-box
✗ Job description: not on file</t>
        </is>
      </c>
      <c r="BE66" s="134"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Engineer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OWASP secure coding</t>
          </r>
        </is>
      </c>
      <c r="BF66" s="134" t="inlineStr">
        <is>
          <t>Medium</t>
        </is>
      </c>
      <c r="BG66" s="134" t="inlineStr"/>
      <c r="BH66" s="134" t="inlineStr"/>
      <c r="BI66" s="135" t="n"/>
      <c r="BJ66" s="136" t="n"/>
      <c r="BK66" s="136" t="n"/>
      <c r="BL66" s="136" t="n"/>
      <c r="BM66" s="136" t="n"/>
      <c r="BN66" s="137" t="n"/>
      <c r="BO66" s="120" t="n"/>
      <c r="BP66" s="120" t="n"/>
      <c r="BQ66" s="120" t="n"/>
      <c r="BR66" s="120" t="n"/>
      <c r="BS66" s="120" t="n"/>
      <c r="BT66" s="120" t="n"/>
      <c r="BU66" s="120" t="n"/>
      <c r="BV66" s="120" t="n">
        <v>5</v>
      </c>
    </row>
    <row r="67" ht="340" customHeight="1">
      <c r="A67" s="109" t="inlineStr">
        <is>
          <t>IRIS2497</t>
        </is>
      </c>
      <c r="B67" s="110" t="inlineStr">
        <is>
          <t>Tarun Kumar Mittal</t>
        </is>
      </c>
      <c r="C67" s="111" t="inlineStr">
        <is>
          <t>Technology</t>
        </is>
      </c>
      <c r="D67" s="111" t="inlineStr">
        <is>
          <t>Pradip Dey</t>
        </is>
      </c>
      <c r="E67" s="112" t="n">
        <v>18.5</v>
      </c>
      <c r="F67" s="112" t="n">
        <v>0.5</v>
      </c>
      <c r="G67" s="111" t="inlineStr">
        <is>
          <t>B.Tech</t>
        </is>
      </c>
      <c r="H67" s="113" t="inlineStr">
        <is>
          <t>Senior Project Manager</t>
        </is>
      </c>
      <c r="I67" s="114" t="inlineStr">
        <is>
          <t>Program Manager</t>
        </is>
      </c>
      <c r="J67" s="115" t="inlineStr">
        <is>
          <t>Project &amp; Program Management</t>
        </is>
      </c>
      <c r="K67" s="115" t="inlineStr">
        <is>
          <t>Project &amp; Program Delivery</t>
        </is>
      </c>
      <c r="L67" s="114" t="inlineStr">
        <is>
          <t>L5 – Manager</t>
        </is>
      </c>
      <c r="M67" s="116" t="inlineStr">
        <is>
          <t>B3</t>
        </is>
      </c>
      <c r="N67" s="18" t="inlineStr">
        <is>
          <t>Lead Specialist</t>
        </is>
      </c>
      <c r="O67" s="20" t="inlineStr">
        <is>
          <t>B</t>
        </is>
      </c>
      <c r="P67" s="115" t="inlineStr">
        <is>
          <t>IC</t>
        </is>
      </c>
      <c r="Q67" s="117" t="inlineStr">
        <is>
          <t>▲ Up</t>
        </is>
      </c>
      <c r="R67" s="118" t="inlineStr">
        <is>
          <r>
            <rPr>
              <rFont val="Calibri"/>
              <b val="1"/>
              <sz val="10"/>
            </rPr>
            <t>WHAT THE ROLE DOES:</t>
          </r>
          <r>
            <rPr>
              <rFont val="Calibri"/>
              <sz val="10"/>
            </rPr>
            <t xml:space="preserve"> Plans and delivers projects/programmes to scope, time and cost; manages CRs, risks and stakeholders. At B3: a practice, or several teams through team leads.
</t>
          </r>
          <r>
            <rPr>
              <rFont val="Calibri"/>
              <b val="1"/>
              <sz val="10"/>
            </rPr>
            <t>Common themes in sub-family holders, all levels' answers:</t>
          </r>
          <r>
            <rPr>
              <rFont val="Calibri"/>
              <sz val="10"/>
            </rPr>
            <t xml:space="preserve"> project · business · client · manager · management · bridge
</t>
          </r>
          <r>
            <rPr>
              <rFont val="Calibri"/>
              <b val="1"/>
              <sz val="10"/>
            </rPr>
            <t>KEY RESPONSIBILITIES:</t>
          </r>
          <r>
            <rPr>
              <rFont val="Calibri"/>
              <sz val="10"/>
            </rPr>
            <t xml:space="preserve"> Plans and delivers projects/programmes to scope, time and cost; manages CRs, risks and stakeholders; Sets standards for a practice; cross-team problems; Several teams or a practice
</t>
          </r>
          <r>
            <rPr>
              <rFont val="Calibri"/>
              <b val="1"/>
              <sz val="10"/>
            </rPr>
            <t>Common themes in sub-family holders, all levels' answers:</t>
          </r>
          <r>
            <rPr>
              <rFont val="Calibri"/>
              <sz val="10"/>
            </rPr>
            <t xml:space="preserve"> management · project · delivery · client · define · priorities
</t>
          </r>
          <r>
            <rPr>
              <rFont val="Calibri"/>
              <b val="1"/>
              <sz val="10"/>
            </rPr>
            <t>DELIVERS:</t>
          </r>
          <r>
            <rPr>
              <rFont val="Calibri"/>
              <sz val="10"/>
            </rPr>
            <t xml:space="preserve"> Several teams or a practice
</t>
          </r>
          <r>
            <rPr>
              <rFont val="Calibri"/>
              <b val="1"/>
              <sz val="10"/>
            </rPr>
            <t>Common themes in sub-family holders, all levels' answers:</t>
          </r>
          <r>
            <rPr>
              <rFont val="Calibri"/>
              <sz val="10"/>
            </rPr>
            <t xml:space="preserve"> project · delivery · product · client · transformation · timely
</t>
          </r>
          <r>
            <rPr>
              <rFont val="Calibri"/>
              <b val="1"/>
              <sz val="10"/>
            </rPr>
            <t>ACCOUNTABLE FOR:</t>
          </r>
          <r>
            <rPr>
              <rFont val="Calibri"/>
              <sz val="10"/>
            </rPr>
            <t xml:space="preserve"> Several teams or a practice
</t>
          </r>
          <r>
            <rPr>
              <rFont val="Calibri"/>
              <b val="1"/>
              <sz val="10"/>
            </rPr>
            <t>Common themes in sub-family holders, all levels' answers:</t>
          </r>
          <r>
            <rPr>
              <rFont val="Calibri"/>
              <sz val="10"/>
            </rPr>
            <t xml:space="preserve"> delivery · project · accountable · timelines · quality · management
</t>
          </r>
          <r>
            <rPr>
              <rFont val="Calibri"/>
              <b val="1"/>
              <sz val="10"/>
            </rPr>
            <t>DECIDES ALONE:</t>
          </r>
          <r>
            <rPr>
              <rFont val="Calibri"/>
              <sz val="10"/>
            </rPr>
            <t xml:space="preserve"> Commercial / strategic calls for the unit
</t>
          </r>
          <r>
            <rPr>
              <rFont val="Calibri"/>
              <b val="1"/>
              <sz val="10"/>
            </rPr>
            <t>Common themes in sub-family holders, all levels' answers:</t>
          </r>
          <r>
            <rPr>
              <rFont val="Calibri"/>
              <sz val="10"/>
            </rPr>
            <t xml:space="preserve"> client · project · issue · product · allocation · delivery
</t>
          </r>
          <r>
            <rPr>
              <rFont val="Calibri"/>
              <b val="1"/>
              <sz val="10"/>
            </rPr>
            <t>SKILLS &amp; KNOWLEDGE · role-holders:</t>
          </r>
          <r>
            <rPr>
              <rFont val="Calibri"/>
              <sz val="10"/>
            </rPr>
            <t xml:space="preserve"> Project Management · Stakeholder management · Requirement analysis
</t>
          </r>
          <r>
            <rPr>
              <rFont val="Calibri"/>
              <b val="1"/>
              <sz val="10"/>
            </rPr>
            <t>TOOLS &amp; SYSTEMS:</t>
          </r>
          <r>
            <rPr>
              <rFont val="Calibri"/>
              <sz val="10"/>
            </rPr>
            <t xml:space="preserve"> Excel · Claude · Quickscrum · Quick Scrum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4 · Future-ready 3 · Functional 4 · Leadership 3
</t>
          </r>
          <r>
            <rPr>
              <rFont val="Calibri"/>
              <b val="1"/>
              <sz val="10"/>
            </rPr>
            <t>CREDENTIALS:</t>
          </r>
          <r>
            <rPr>
              <rFont val="Calibri"/>
              <sz val="10"/>
            </rPr>
            <t xml:space="preserve"> PMP / PRINCE2 / CSM / SAFe
</t>
          </r>
          <r>
            <rPr>
              <rFont val="Calibri"/>
              <b val="1"/>
              <sz val="10"/>
            </rPr>
            <t>SOURCE:</t>
          </r>
          <r>
            <rPr>
              <rFont val="Calibri"/>
              <sz val="10"/>
            </rPr>
            <t xml:space="preserve"> Framework + sub-family themes · 3+ answered — 1 holder, 0 answered the survey; sub-family 14 answered; catalogue RC-137</t>
          </r>
        </is>
      </c>
      <c r="S67" s="119"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5.5 of 12 · B3-level impact.
From the survey and manager mapping — critical role: yes; successor named: no.
</t>
          </r>
          <r>
            <rPr>
              <rFont val="Calibri"/>
              <b val="1"/>
              <sz val="10"/>
            </rPr>
            <t>If the work is missed · role-holders' themes:</t>
          </r>
          <r>
            <rPr>
              <rFont val="Calibri"/>
              <sz val="10"/>
            </rPr>
            <t xml:space="preserve"> client · delivery · delays · project.
Manager talent mapping — Latest rating: 3 · Potential: Medium · 9-Box Grid placement: Core Contributor.</t>
          </r>
        </is>
      </c>
      <c r="T67" s="120" t="n"/>
      <c r="U67" s="121" t="inlineStr">
        <is>
          <r>
            <rPr>
              <rFont val="Calibri"/>
              <sz val="10"/>
            </rPr>
            <t xml:space="preserve">Program Manager in Technology · iFile, B3 — IC.
</t>
          </r>
          <r>
            <rPr>
              <rFont val="Calibri"/>
              <b val="1"/>
              <sz val="10"/>
            </rPr>
            <t>The work:</t>
          </r>
          <r>
            <rPr>
              <rFont val="Calibri"/>
              <sz val="10"/>
            </rPr>
            <t xml:space="preserve"> Plans and delivers projects/programmes to scope, time and cost; manages CRs, risks and stakeholders.
At this level the role owns a practice, or several teams through team leads.
</t>
          </r>
          <r>
            <rPr>
              <rFont val="Calibri"/>
              <b val="1"/>
              <sz val="10"/>
            </rPr>
            <t>Key responsibilities:</t>
          </r>
          <r>
            <rPr>
              <rFont val="Calibri"/>
              <sz val="10"/>
            </rPr>
            <t xml:space="preserve"> Plans and delivers projects/programmes to scope, time and cost; manages CRs, risks and stakeholders; Sets standards for a practice; cross-team problems; Several teams or a practice.
</t>
          </r>
          <r>
            <rPr>
              <rFont val="Calibri"/>
              <b val="1"/>
              <sz val="10"/>
            </rPr>
            <t>Holders describe it with:</t>
          </r>
          <r>
            <rPr>
              <rFont val="Calibri"/>
              <sz val="10"/>
            </rPr>
            <t xml:space="preserve"> management · project · delivery · client · define · priorities.</t>
          </r>
        </is>
      </c>
      <c r="V67" s="122" t="inlineStr">
        <is>
          <r>
            <rPr>
              <rFont val="Calibri"/>
              <b val="1"/>
              <sz val="10"/>
            </rPr>
            <t>Hire as:</t>
          </r>
          <r>
            <rPr>
              <rFont val="Calibri"/>
              <sz val="10"/>
            </rPr>
            <t xml:space="preserve"> Senior Program Manager — IRIS B3 Lead Specialist · IC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Graduate; PMP / PRINCE2 / CSM preferred from B2
</t>
          </r>
          <r>
            <rPr>
              <rFont val="Calibri"/>
              <b val="1"/>
              <sz val="10"/>
            </rPr>
            <t>Equivalent titles at peers:</t>
          </r>
          <r>
            <rPr>
              <rFont val="Calibri"/>
              <sz val="10"/>
            </rPr>
            <t xml:space="preserve"> IRIS Vs Competitor Benchmark — PMI pathway + SaaS delivery ladder – Program Manager · PgMP · Infosys / Accenture – JL6B Project Manager · L7 Manager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67" s="122" t="inlineStr">
        <is>
          <r>
            <rPr>
              <rFont val="Calibri"/>
              <sz val="10"/>
            </rPr>
            <t xml:space="preserve">FUNCTIONAL — skill level 4 of 5 · Advanced
 ★ Project, Program &amp; Agile Management: Runs programmes across teams; improves delivery methods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Project Management · Stakeholder management · Requirement analysis
</t>
          </r>
          <r>
            <rPr>
              <rFont val="Calibri"/>
              <b val="1"/>
              <sz val="10"/>
            </rPr>
            <t>TOOLS:</t>
          </r>
          <r>
            <rPr>
              <rFont val="Calibri"/>
              <sz val="10"/>
            </rPr>
            <t xml:space="preserve"> Excel · Claude · Quickscrum · Quick Scrum
★ = must-have for the family. Scale: 1 Awareness · 2 Working · 3 Practitioner · 4 Advanced · 5 Expert.</t>
          </r>
        </is>
      </c>
      <c r="X67" s="122" t="inlineStr">
        <is>
          <r>
            <rPr>
              <rFont val="Calibri"/>
              <sz val="10"/>
            </rPr>
            <t xml:space="preserve">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67" s="123" t="inlineStr">
        <is>
          <t>iFile · Technology · Band B · Expert / POD Lead</t>
        </is>
      </c>
      <c r="Z67" s="124" t="n">
        <v>5.5</v>
      </c>
      <c r="AA67" s="125">
        <f>IFERROR(INDEX(WM_C,MATCH($Y67,WM_KEY,0)),"")</f>
        <v>0.56</v>
      </c>
      <c r="AB67" s="126">
        <f>IF(Z67="","",Z67*AA67)</f>
        <v>3.08</v>
      </c>
      <c r="AC67" s="124" t="n">
        <v>6</v>
      </c>
      <c r="AD67" s="125">
        <f>IFERROR(INDEX(WM_AU,MATCH($Y67,WM_KEY,0)),"")</f>
        <v>0.17</v>
      </c>
      <c r="AE67" s="126">
        <f>IF(AC67="","",AC67*AD67)</f>
        <v>1.02</v>
      </c>
      <c r="AF67" s="124" t="n">
        <v>5.5</v>
      </c>
      <c r="AG67" s="125">
        <f>IFERROR(INDEX(WM_AC,MATCH($Y67,WM_KEY,0)),"")</f>
        <v>0.05</v>
      </c>
      <c r="AH67" s="126">
        <f>IF(AF67="","",AF67*AG67)</f>
        <v>0.275</v>
      </c>
      <c r="AI67" s="124" t="n">
        <v>4.5</v>
      </c>
      <c r="AJ67" s="125">
        <f>IFERROR(INDEX(WM_L,MATCH($Y67,WM_KEY,0)),"")</f>
        <v>0.05</v>
      </c>
      <c r="AK67" s="126">
        <f>IF(AI67="","",AI67*AJ67)</f>
        <v>0.225</v>
      </c>
      <c r="AL67" s="124" t="n">
        <v>9.5</v>
      </c>
      <c r="AM67" s="125">
        <f>IFERROR(INDEX(WM_E,MATCH($Y67,WM_KEY,0)),"")</f>
        <v>0.1</v>
      </c>
      <c r="AN67" s="126">
        <f>IF(AL67="","",AL67*AM67)</f>
        <v>0.95</v>
      </c>
      <c r="AO67" s="127" t="n">
        <v>6</v>
      </c>
      <c r="AP67" s="125">
        <f>IFERROR(INDEX(WM_BI,MATCH($Y67,WM_KEY,0)),"")</f>
        <v>0.07</v>
      </c>
      <c r="AQ67" s="126">
        <f>IF(AO67="","",AO67*AP67)</f>
        <v>0.42</v>
      </c>
      <c r="AR67" s="126">
        <f>IF(COUNT(AB67,AE67,AH67,AK67,AN67,AQ67)&lt;6,"",SUM(AB67,AE67,AH67,AK67,AN67,AQ67))</f>
        <v>5.97</v>
      </c>
      <c r="AS67" s="128" t="str">
        <f>IF(AR67="","",INDEX({"A1","A2","A3","B1","B2","B3","C1","C2","D1","D2","E1","E2"},MAX(1,MIN(12,ROUND(AR67,0)))))</f>
        <v>B3</v>
      </c>
      <c r="AT67"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67" s="130" t="inlineStr">
        <is>
          <r>
            <rPr>
              <rFont val="Calibri"/>
              <b val="1"/>
              <sz val="10"/>
            </rPr>
            <t>At build:</t>
          </r>
          <r>
            <rPr>
              <rFont val="Calibri"/>
              <sz val="10"/>
            </rPr>
            <t xml:space="preserve"> Complexity 3.08 + Autonomy 1.02 + Accountability 0.28 + Leadership 0.23 + Experience 0.95 + Business impact 0.42
= 5.97 points → nearest level 6 = B3
</t>
          </r>
          <r>
            <rPr>
              <rFont val="Calibri"/>
              <b val="1"/>
              <sz val="10"/>
            </rPr>
            <t>Final level:</t>
          </r>
          <r>
            <rPr>
              <rFont val="Calibri"/>
              <sz val="10"/>
            </rPr>
            <t xml:space="preserve"> B3 · same as the score</t>
          </r>
        </is>
      </c>
      <c r="AV67" s="130" t="inlineStr">
        <is>
          <r>
            <rPr>
              <rFont val="Calibri"/>
              <b val="1"/>
              <sz val="10"/>
            </rPr>
            <t>No rule applied:</t>
          </r>
          <r>
            <rPr>
              <rFont val="Calibri"/>
              <sz val="10"/>
            </rPr>
            <t xml:space="preserve"> the score decides.</t>
          </r>
        </is>
      </c>
      <c r="AW67" s="131"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Manager note only: product management of iFile TMS/CMS; still gaining tax-domain understanding → moved down 0.5
</t>
          </r>
          <r>
            <rPr>
              <rFont val="Calibri"/>
              <b val="1"/>
              <sz val="10"/>
            </rPr>
            <t>KRA:</t>
          </r>
          <r>
            <rPr>
              <rFont val="Calibri"/>
              <sz val="10"/>
            </rPr>
            <t xml:space="preserve"> “1. Product Management Gain thorough understanding of all the iFile product components and SupTech/RegTech domain Gain expert level…”
</t>
          </r>
          <r>
            <rPr>
              <rFont val="Calibri"/>
              <b val="1"/>
              <sz val="10"/>
            </rPr>
            <t>Market:</t>
          </r>
          <r>
            <rPr>
              <rFont val="Calibri"/>
              <sz val="10"/>
            </rPr>
            <t xml:space="preserve"> B2 = Hardest problems in the domain · B3 = Sets standards for a practice; cross-team problems</t>
          </r>
        </is>
      </c>
      <c r="AX67" s="144" t="inlineStr">
        <is>
          <r>
            <rPr>
              <rFont val="Calibri"/>
              <color rgb="009C0006"/>
              <sz val="10"/>
            </rPr>
            <t xml:space="preserve">Rated 6 of 12
</t>
          </r>
          <r>
            <rPr>
              <rFont val="Calibri"/>
              <b val="1"/>
              <color rgb="009C0006"/>
              <sz val="10"/>
            </rPr>
            <t>Start:</t>
          </r>
          <r>
            <rPr>
              <rFont val="Calibri"/>
              <color rgb="009C0006"/>
              <sz val="10"/>
            </rPr>
            <t xml:space="preserve"> 6.0 · senior manager / lead specialist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B3 = Commercial / strategic calls for the unit</t>
          </r>
        </is>
      </c>
      <c r="AY67" s="132"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Manager note: platform demo readiness and TMS/CMS release plan, shared with two colleagues → moved down 0.5
</t>
          </r>
          <r>
            <rPr>
              <rFont val="Calibri"/>
              <b val="1"/>
              <sz val="10"/>
            </rPr>
            <t>KRA:</t>
          </r>
          <r>
            <rPr>
              <rFont val="Calibri"/>
              <sz val="10"/>
            </rPr>
            <t xml:space="preserve"> “1. Product Management Gain thorough understanding of all the iFile product components and SupTech/RegTech domain Gain expert level…”
</t>
          </r>
          <r>
            <rPr>
              <rFont val="Calibri"/>
              <b val="1"/>
              <sz val="10"/>
            </rPr>
            <t>Market:</t>
          </r>
          <r>
            <rPr>
              <rFont val="Calibri"/>
              <sz val="10"/>
            </rPr>
            <t xml:space="preserve"> B2 = One team or a client portfolio · B3 = Several teams or a practice</t>
          </r>
        </is>
      </c>
      <c r="AZ67" s="132" t="inlineStr">
        <is>
          <r>
            <rPr>
              <rFont val="Calibri"/>
              <sz val="10"/>
            </rPr>
            <t xml:space="preserve">Rated 4.5 of 12 · between B1 and B2
</t>
          </r>
          <r>
            <rPr>
              <rFont val="Calibri"/>
              <b val="1"/>
              <sz val="10"/>
            </rPr>
            <t>Start:</t>
          </r>
          <r>
            <rPr>
              <rFont val="Calibri"/>
              <sz val="10"/>
            </rPr>
            <t xml:space="preserve"> 5.0 · individual contributor, so influence only
</t>
          </r>
          <r>
            <rPr>
              <rFont val="Calibri"/>
              <b val="1"/>
              <sz val="10"/>
            </rPr>
            <t>Evidence reads like A3:</t>
          </r>
          <r>
            <rPr>
              <rFont val="Calibri"/>
              <sz val="10"/>
            </rPr>
            <t xml:space="preserve"> Manager note: manages product team members jointly with two others; 0 reports → moved down 0.5
</t>
          </r>
          <r>
            <rPr>
              <rFont val="Calibri"/>
              <b val="1"/>
              <sz val="10"/>
            </rPr>
            <t>Team:</t>
          </r>
          <r>
            <rPr>
              <rFont val="Calibri"/>
              <sz val="10"/>
            </rPr>
            <t xml:space="preserve"> 0 direct reports · IC
</t>
          </r>
          <r>
            <rPr>
              <rFont val="Calibri"/>
              <b val="1"/>
              <sz val="10"/>
            </rPr>
            <t>Market:</t>
          </r>
          <r>
            <rPr>
              <rFont val="Calibri"/>
              <sz val="10"/>
            </rPr>
            <t xml:space="preserve"> B1 = IC: mentors and reviews · People: hands-on team lead of 3–5 · B2 = IC: guides others in the domain · People: manages a team of 6+</t>
          </r>
        </is>
      </c>
      <c r="BA67" s="132" t="inlineStr">
        <is>
          <r>
            <rPr>
              <rFont val="Calibri"/>
              <sz val="10"/>
            </rPr>
            <t xml:space="preserve">Rated 9.5 of 12 · between D1 and D2
</t>
          </r>
          <r>
            <rPr>
              <rFont val="Calibri"/>
              <b val="1"/>
              <sz val="10"/>
            </rPr>
            <t>Experience:</t>
          </r>
          <r>
            <rPr>
              <rFont val="Calibri"/>
              <sz val="10"/>
            </rPr>
            <t xml:space="preserve"> 18.5 yrs total · 18.0 before IRIS + 0.5 at IRIS = 9.3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B3 roles typically have 8–13 yrs · IRIS guide 8–12</t>
          </r>
        </is>
      </c>
      <c r="BB67" s="132" t="inlineStr">
        <is>
          <r>
            <rPr>
              <rFont val="Calibri"/>
              <sz val="10"/>
            </rPr>
            <t xml:space="preserve">Rated 6 of 12 — a starting estimate.
</t>
          </r>
          <r>
            <rPr>
              <rFont val="Calibri"/>
              <b val="1"/>
              <sz val="10"/>
            </rPr>
            <t>Start:</t>
          </r>
          <r>
            <rPr>
              <rFont val="Calibri"/>
              <sz val="10"/>
            </rPr>
            <t xml:space="preserve"> 5.5,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t>
          </r>
        </is>
      </c>
      <c r="BC67" s="145" t="inlineStr">
        <is>
          <t>• Confirm the reporting line — Manager</t>
        </is>
      </c>
      <c r="BD67" s="134" t="inlineStr">
        <is>
          <t>✓ HRIS: 18.5 yrs, B.Tech, 0 direct reports
✗ Survey: no response
✓ KRAs: manager-set, quarterly
✓ Manager mapping: rating, potential, 9-box
✗ Job description: not on file</t>
        </is>
      </c>
      <c r="BE67" s="134" t="inlineStr">
        <is>
          <r>
            <rPr>
              <rFont val="Calibri"/>
              <b val="1"/>
              <sz val="10"/>
            </rPr>
            <t>Market level:</t>
          </r>
          <r>
            <rPr>
              <rFont val="Calibri"/>
              <sz val="10"/>
            </rPr>
            <t xml:space="preserve"> P5 / M4 · SFIA 5 Ensure, advise
</t>
          </r>
          <r>
            <rPr>
              <rFont val="Calibri"/>
              <b val="1"/>
              <sz val="10"/>
            </rPr>
            <t>Typical title:</t>
          </r>
          <r>
            <rPr>
              <rFont val="Calibri"/>
              <sz val="10"/>
            </rPr>
            <t xml:space="preserve"> Senior Program Manager
</t>
          </r>
          <r>
            <rPr>
              <rFont val="Calibri"/>
              <b val="1"/>
              <sz val="10"/>
            </rPr>
            <t>At peers:</t>
          </r>
          <r>
            <rPr>
              <rFont val="Calibri"/>
              <sz val="10"/>
            </rPr>
            <t xml:space="preserve"> IRIS Vs Competitor Benchmark — PMI pathway + SaaS delivery ladder: Program Manager · PgMP · Infosys / Accenture – JL6B Project Manager · L7 Manager
</t>
          </r>
          <r>
            <rPr>
              <rFont val="Calibri"/>
              <b val="1"/>
              <sz val="10"/>
            </rPr>
            <t>Typical experience:</t>
          </r>
          <r>
            <rPr>
              <rFont val="Calibri"/>
              <sz val="10"/>
            </rPr>
            <t xml:space="preserve"> 8–13 yrs · IRIS guide 8–12
</t>
          </r>
          <r>
            <rPr>
              <rFont val="Calibri"/>
              <b val="1"/>
              <sz val="10"/>
            </rPr>
            <t>Standard:</t>
          </r>
          <r>
            <rPr>
              <rFont val="Calibri"/>
              <sz val="10"/>
            </rPr>
            <t xml:space="preserve"> PMI PMBOK and Talent Triangle; CAPM → PMP → PgMP</t>
          </r>
        </is>
      </c>
      <c r="BF67" s="134" t="inlineStr">
        <is>
          <t>Medium</t>
        </is>
      </c>
      <c r="BG67" s="134" t="inlineStr">
        <is>
          <t>• Describes leading or allocating work to a team but has no formal reports in the Employee Master — confirm; may be a POD Lead / Team Lead</t>
        </is>
      </c>
      <c r="BH67" s="134" t="inlineStr"/>
      <c r="BI67" s="135" t="n"/>
      <c r="BJ67" s="136" t="n"/>
      <c r="BK67" s="136" t="n"/>
      <c r="BL67" s="136" t="n"/>
      <c r="BM67" s="136" t="n"/>
      <c r="BN67" s="137" t="n"/>
      <c r="BO67" s="120" t="n"/>
      <c r="BP67" s="120" t="n"/>
      <c r="BQ67" s="120" t="n"/>
      <c r="BR67" s="120" t="n"/>
      <c r="BS67" s="120" t="n"/>
      <c r="BT67" s="120" t="n"/>
      <c r="BU67" s="120" t="n"/>
      <c r="BV67" s="120" t="n">
        <v>6</v>
      </c>
    </row>
    <row r="68" ht="340" customHeight="1">
      <c r="A68" s="109" t="inlineStr">
        <is>
          <t>IRIS1474</t>
        </is>
      </c>
      <c r="B68" s="110" t="inlineStr">
        <is>
          <t>Amruta Kadam</t>
        </is>
      </c>
      <c r="C68" s="111" t="inlineStr">
        <is>
          <t>Technology</t>
        </is>
      </c>
      <c r="D68" s="111" t="inlineStr">
        <is>
          <t>Yunus Patel</t>
        </is>
      </c>
      <c r="E68" s="112" t="n">
        <v>12.1</v>
      </c>
      <c r="F68" s="112" t="n">
        <v>12.1</v>
      </c>
      <c r="G68" s="111" t="inlineStr">
        <is>
          <t>B.E</t>
        </is>
      </c>
      <c r="H68" s="113" t="inlineStr">
        <is>
          <t>Tech Lead</t>
        </is>
      </c>
      <c r="I68" s="114" t="inlineStr">
        <is>
          <t>Engineering Manager</t>
        </is>
      </c>
      <c r="J68" s="115" t="inlineStr">
        <is>
          <t>Engineering &amp; Development</t>
        </is>
      </c>
      <c r="K68" s="115" t="inlineStr">
        <is>
          <t>Backend Development</t>
        </is>
      </c>
      <c r="L68" s="114" t="inlineStr">
        <is>
          <t>L5 – Lead · IC</t>
        </is>
      </c>
      <c r="M68" s="116" t="inlineStr">
        <is>
          <t>B2</t>
        </is>
      </c>
      <c r="N68" s="18" t="inlineStr">
        <is>
          <t>Manager</t>
        </is>
      </c>
      <c r="O68" s="20" t="inlineStr">
        <is>
          <t>B</t>
        </is>
      </c>
      <c r="P68" s="115" t="inlineStr">
        <is>
          <t>People Manager</t>
        </is>
      </c>
      <c r="Q68" s="139" t="inlineStr">
        <is>
          <t>▼ Down · protected</t>
        </is>
      </c>
      <c r="R68" s="118" t="inlineStr">
        <is>
          <r>
            <rPr>
              <rFont val="Calibri"/>
              <b val="1"/>
              <sz val="10"/>
            </rPr>
            <t>WHAT THE ROLE DOES:</t>
          </r>
          <r>
            <rPr>
              <rFont val="Calibri"/>
              <sz val="10"/>
            </rPr>
            <t xml:space="preserve"> Builds back-end services, APIs, processing/validation logic and DB code; fixes defects and delivers change requests. At B2: deep domain expertise, or one team.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 holder, 1 answered the survey; sub-family 79 answered; catalogue RC-070</t>
          </r>
        </is>
      </c>
      <c r="S68"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6 direct reports.
</t>
          </r>
          <r>
            <rPr>
              <rFont val="Calibri"/>
              <b val="1"/>
              <sz val="10"/>
            </rPr>
            <t>If the work is missed · role-holders' themes:</t>
          </r>
          <r>
            <rPr>
              <rFont val="Calibri"/>
              <sz val="10"/>
            </rPr>
            <t xml:space="preserve"> delays · rework · issues · impact.
Manager talent mapping — Latest rating: 4 · Potential: High · 9-Box Grid placement: Future Leader.</t>
          </r>
        </is>
      </c>
      <c r="T68" s="120" t="n"/>
      <c r="U68" s="121" t="inlineStr">
        <is>
          <r>
            <rPr>
              <rFont val="Calibri"/>
              <sz val="10"/>
            </rPr>
            <t xml:space="preserve">Engineering Manager in Technology · iFile, B2 — People Manager.
</t>
          </r>
          <r>
            <rPr>
              <rFont val="Calibri"/>
              <b val="1"/>
              <sz val="10"/>
            </rPr>
            <t>The work:</t>
          </r>
          <r>
            <rPr>
              <rFont val="Calibri"/>
              <sz val="10"/>
            </rPr>
            <t xml:space="preserve"> Builds back-end services, APIs, processing/validation logic and DB code; fixes defects and delivers change requests.
At this level the role owns deep domain expertise, or one team.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Holders describe it with:</t>
          </r>
          <r>
            <rPr>
              <rFont val="Calibri"/>
              <sz val="10"/>
            </rPr>
            <t xml:space="preserve"> development · code · quality · technical · support · software.
Leads 6 direct reports.</t>
          </r>
        </is>
      </c>
      <c r="V68" s="122"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M.Tech / B.Sc · CS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Workiva – Senior SE · Broadridge India – Lead SE · Nasdaq / AxiomSL – Senior SE · Salesforce – SMTS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68" s="122"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Java · NET MVC · Debugging · AI · SQL · Technical knowledge · Problem Solving · Python
</t>
          </r>
          <r>
            <rPr>
              <rFont val="Calibri"/>
              <b val="1"/>
              <sz val="10"/>
            </rPr>
            <t>TOOLS:</t>
          </r>
          <r>
            <rPr>
              <rFont val="Calibri"/>
              <sz val="10"/>
            </rPr>
            <t xml:space="preserve"> VS code · Visual studio · Claude · Git · Postman · Oracle Database · Copilot · Excel
★ = must-have for the family. Scale: 1 Awareness · 2 Working · 3 Practitioner · 4 Advanced · 5 Expert.</t>
          </r>
        </is>
      </c>
      <c r="X68" s="122"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68" s="123" t="inlineStr">
        <is>
          <t>iFile · Technology · Band B · People Manager</t>
        </is>
      </c>
      <c r="Z68" s="124" t="n">
        <v>5</v>
      </c>
      <c r="AA68" s="125">
        <f>IFERROR(INDEX(WM_C,MATCH($Y68,WM_KEY,0)),"")</f>
        <v>0.42</v>
      </c>
      <c r="AB68" s="126">
        <f>IF(Z68="","",Z68*AA68)</f>
        <v>2.1</v>
      </c>
      <c r="AC68" s="124" t="n">
        <v>4.5</v>
      </c>
      <c r="AD68" s="125">
        <f>IFERROR(INDEX(WM_AU,MATCH($Y68,WM_KEY,0)),"")</f>
        <v>0.18</v>
      </c>
      <c r="AE68" s="126">
        <f>IF(AC68="","",AC68*AD68)</f>
        <v>0.81</v>
      </c>
      <c r="AF68" s="124" t="n">
        <v>5</v>
      </c>
      <c r="AG68" s="125">
        <f>IFERROR(INDEX(WM_AC,MATCH($Y68,WM_KEY,0)),"")</f>
        <v>0.06</v>
      </c>
      <c r="AH68" s="126">
        <f>IF(AF68="","",AF68*AG68)</f>
        <v>0.3</v>
      </c>
      <c r="AI68" s="124" t="n">
        <v>5</v>
      </c>
      <c r="AJ68" s="125">
        <f>IFERROR(INDEX(WM_L,MATCH($Y68,WM_KEY,0)),"")</f>
        <v>0.15</v>
      </c>
      <c r="AK68" s="126">
        <f>IF(AI68="","",AI68*AJ68)</f>
        <v>0.75</v>
      </c>
      <c r="AL68" s="124" t="n">
        <v>7</v>
      </c>
      <c r="AM68" s="125">
        <f>IFERROR(INDEX(WM_E,MATCH($Y68,WM_KEY,0)),"")</f>
        <v>0.1</v>
      </c>
      <c r="AN68" s="126">
        <f>IF(AL68="","",AL68*AM68)</f>
        <v>0.7</v>
      </c>
      <c r="AO68" s="127" t="n">
        <v>5</v>
      </c>
      <c r="AP68" s="125">
        <f>IFERROR(INDEX(WM_BI,MATCH($Y68,WM_KEY,0)),"")</f>
        <v>0.09</v>
      </c>
      <c r="AQ68" s="126">
        <f>IF(AO68="","",AO68*AP68)</f>
        <v>0.45</v>
      </c>
      <c r="AR68" s="126">
        <f>IF(COUNT(AB68,AE68,AH68,AK68,AN68,AQ68)&lt;6,"",SUM(AB68,AE68,AH68,AK68,AN68,AQ68))</f>
        <v>5.11</v>
      </c>
      <c r="AS68" s="128" t="str">
        <f>IF(AR68="","",INDEX({"A1","A2","A3","B1","B2","B3","C1","C2","D1","D2","E1","E2"},MAX(1,MIN(12,ROUND(AR68,0)))))</f>
        <v>B2</v>
      </c>
      <c r="AT68" s="129"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68" s="130" t="inlineStr">
        <is>
          <r>
            <rPr>
              <rFont val="Calibri"/>
              <b val="1"/>
              <sz val="10"/>
            </rPr>
            <t>At build:</t>
          </r>
          <r>
            <rPr>
              <rFont val="Calibri"/>
              <sz val="10"/>
            </rPr>
            <t xml:space="preserve"> Complexity 2.10 + Autonomy 0.81 + Accountability 0.30 + Leadership 0.75 + Experience 0.70 + Business impact 0.45
= 5.11 points → nearest level 5 = B2
</t>
          </r>
          <r>
            <rPr>
              <rFont val="Calibri"/>
              <b val="1"/>
              <sz val="10"/>
            </rPr>
            <t>Final level:</t>
          </r>
          <r>
            <rPr>
              <rFont val="Calibri"/>
              <sz val="10"/>
            </rPr>
            <t xml:space="preserve"> B2 · same as the score</t>
          </r>
        </is>
      </c>
      <c r="AV68" s="130" t="inlineStr">
        <is>
          <r>
            <rPr>
              <rFont val="Calibri"/>
              <b val="1"/>
              <sz val="10"/>
            </rPr>
            <t>No rule applied:</t>
          </r>
          <r>
            <rPr>
              <rFont val="Calibri"/>
              <sz val="10"/>
            </rPr>
            <t xml:space="preserve"> the score decides.</t>
          </r>
        </is>
      </c>
      <c r="AW68" s="131"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Leads a complex Java migration and analyses and resolves major production issues on critical systems → matches the start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B2 = Hardest problems in the domain</t>
          </r>
        </is>
      </c>
      <c r="AX68"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Makes the technical decisions for the application and team → moved down 0.5
</t>
          </r>
          <r>
            <rPr>
              <rFont val="Calibri"/>
              <b val="1"/>
              <sz val="10"/>
            </rPr>
            <t>Market:</t>
          </r>
          <r>
            <rPr>
              <rFont val="Calibri"/>
              <sz val="10"/>
            </rPr>
            <t xml:space="preserve"> B1 = Technical / QC / client calls for the domain · B2 = Allocates people and sets team priorities</t>
          </r>
        </is>
      </c>
      <c r="AY68" s="132" t="inlineStr">
        <is>
          <r>
            <rPr>
              <rFont val="Calibri"/>
              <sz val="10"/>
            </rPr>
            <t xml:space="preserve">Rated 5 of 12
</t>
          </r>
          <r>
            <rPr>
              <rFont val="Calibri"/>
              <b val="1"/>
              <sz val="10"/>
            </rPr>
            <t>Start:</t>
          </r>
          <r>
            <rPr>
              <rFont val="Calibri"/>
              <sz val="10"/>
            </rPr>
            <t xml:space="preserve"> 5.0 · manager / senior specialist title; 6 direct reports
</t>
          </r>
          <r>
            <rPr>
              <rFont val="Calibri"/>
              <b val="1"/>
              <sz val="10"/>
            </rPr>
            <t>Evidence reads like B2:</t>
          </r>
          <r>
            <rPr>
              <rFont val="Calibri"/>
              <sz val="10"/>
            </rPr>
            <t xml:space="preserve"> own survey / KRA answers · summarised by the rater; not quoted → matches the start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B2 = One team or a client portfolio</t>
          </r>
        </is>
      </c>
      <c r="AZ68" s="132" t="inlineStr">
        <is>
          <r>
            <rPr>
              <rFont val="Calibri"/>
              <sz val="10"/>
            </rPr>
            <t xml:space="preserve">Rated 5 of 12
</t>
          </r>
          <r>
            <rPr>
              <rFont val="Calibri"/>
              <b val="1"/>
              <sz val="10"/>
            </rPr>
            <t>Start:</t>
          </r>
          <r>
            <rPr>
              <rFont val="Calibri"/>
              <sz val="10"/>
            </rPr>
            <t xml:space="preserve"> 5.0
</t>
          </r>
          <r>
            <rPr>
              <rFont val="Calibri"/>
              <b val="1"/>
              <sz val="10"/>
            </rPr>
            <t>Evidence reads like B2:</t>
          </r>
          <r>
            <rPr>
              <rFont val="Calibri"/>
              <sz val="10"/>
            </rPr>
            <t xml:space="preserve"> Technical leadership and guidance for six direct reports; manager notes she handles her team well → matches the start
</t>
          </r>
          <r>
            <rPr>
              <rFont val="Calibri"/>
              <b val="1"/>
              <sz val="10"/>
            </rPr>
            <t>Team:</t>
          </r>
          <r>
            <rPr>
              <rFont val="Calibri"/>
              <sz val="10"/>
            </rPr>
            <t xml:space="preserve"> 6 direct reports · People Manager
</t>
          </r>
          <r>
            <rPr>
              <rFont val="Calibri"/>
              <b val="1"/>
              <sz val="10"/>
            </rPr>
            <t>Market:</t>
          </r>
          <r>
            <rPr>
              <rFont val="Calibri"/>
              <sz val="10"/>
            </rPr>
            <t xml:space="preserve"> B2 = IC: guides others in the domain · People: manages a team of 6+</t>
          </r>
        </is>
      </c>
      <c r="BA68" s="132" t="inlineStr">
        <is>
          <r>
            <rPr>
              <rFont val="Calibri"/>
              <sz val="10"/>
            </rPr>
            <t xml:space="preserve">Rated 7 of 12
</t>
          </r>
          <r>
            <rPr>
              <rFont val="Calibri"/>
              <b val="1"/>
              <sz val="10"/>
            </rPr>
            <t>Experience:</t>
          </r>
          <r>
            <rPr>
              <rFont val="Calibri"/>
              <sz val="10"/>
            </rPr>
            <t xml:space="preserve"> 12.1 yrs total · 12.1 at IRIS; none recorded before IRIS = 7.0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B2 roles typically have 6–10 yrs · IRIS guide 6–9</t>
          </r>
        </is>
      </c>
      <c r="BB68" s="132" t="inlineStr">
        <is>
          <r>
            <rPr>
              <rFont val="Calibri"/>
              <sz val="10"/>
            </rPr>
            <t xml:space="preserve">Rated 5 of 12 — a starting estimate.
</t>
          </r>
          <r>
            <rPr>
              <rFont val="Calibri"/>
              <b val="1"/>
              <sz val="10"/>
            </rPr>
            <t>Start:</t>
          </r>
          <r>
            <rPr>
              <rFont val="Calibri"/>
              <sz val="10"/>
            </rPr>
            <t xml:space="preserve"> 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68" s="133" t="inlineStr"/>
      <c r="BD68" s="134" t="inlineStr">
        <is>
          <t>✓ HRIS: 12.1 yrs, B.E, 6 direct reports
✓ Survey: 20 of 20 questions answered
✓ KRAs: manager-set, quarterly
✓ Manager mapping: rating, potential, 9-box
✗ Job description: not on file</t>
        </is>
      </c>
      <c r="BE68" s="134"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BF68" s="134" t="inlineStr">
        <is>
          <t>High</t>
        </is>
      </c>
      <c r="BG68" s="134" t="inlineStr">
        <is>
          <t>• Final level B2 is below the current level · L5 ≈ B3 — manager to confirm the scope of the role; pay and title are protected for one cycle</t>
        </is>
      </c>
      <c r="BH68" s="134" t="inlineStr"/>
      <c r="BI68" s="135" t="n"/>
      <c r="BJ68" s="136" t="n"/>
      <c r="BK68" s="136" t="n"/>
      <c r="BL68" s="136" t="n"/>
      <c r="BM68" s="136" t="n"/>
      <c r="BN68" s="137" t="n"/>
      <c r="BO68" s="120" t="n"/>
      <c r="BP68" s="120" t="n"/>
      <c r="BQ68" s="120" t="n"/>
      <c r="BR68" s="120" t="n"/>
      <c r="BS68" s="120" t="n"/>
      <c r="BT68" s="120" t="n"/>
      <c r="BU68" s="120" t="n"/>
      <c r="BV68" s="120" t="n">
        <v>5</v>
      </c>
    </row>
    <row r="69" ht="340" customHeight="1">
      <c r="A69" s="109" t="inlineStr">
        <is>
          <t>IRIS2019</t>
        </is>
      </c>
      <c r="B69" s="110" t="inlineStr">
        <is>
          <t>Anup Salve</t>
        </is>
      </c>
      <c r="C69" s="111" t="inlineStr">
        <is>
          <t>Technology</t>
        </is>
      </c>
      <c r="D69" s="111" t="inlineStr">
        <is>
          <t>Brij Kishor Singh</t>
        </is>
      </c>
      <c r="E69" s="112" t="n">
        <v>12.3</v>
      </c>
      <c r="F69" s="112" t="n">
        <v>4.3</v>
      </c>
      <c r="G69" s="111" t="inlineStr">
        <is>
          <t>B.E</t>
        </is>
      </c>
      <c r="H69" s="113" t="inlineStr">
        <is>
          <t>Lead Software Engineer</t>
        </is>
      </c>
      <c r="I69" s="114" t="inlineStr">
        <is>
          <t>Senior Technical Specialist – POD Lead</t>
        </is>
      </c>
      <c r="J69" s="115" t="inlineStr">
        <is>
          <t>Engineering &amp; Development</t>
        </is>
      </c>
      <c r="K69" s="115" t="inlineStr">
        <is>
          <t>Full-Stack Development</t>
        </is>
      </c>
      <c r="L69" s="114" t="inlineStr">
        <is>
          <t>L5 – Lead · IC</t>
        </is>
      </c>
      <c r="M69" s="116" t="inlineStr">
        <is>
          <t>B2</t>
        </is>
      </c>
      <c r="N69" s="18" t="inlineStr">
        <is>
          <t>Senior Specialist · POD Lead</t>
        </is>
      </c>
      <c r="O69" s="20" t="inlineStr">
        <is>
          <t>B</t>
        </is>
      </c>
      <c r="P69" s="115" t="inlineStr">
        <is>
          <t>POD Lead</t>
        </is>
      </c>
      <c r="Q69" s="139" t="inlineStr">
        <is>
          <t>▼ Down · protected</t>
        </is>
      </c>
      <c r="R69" s="118" t="inlineStr">
        <is>
          <r>
            <rPr>
              <rFont val="Calibri"/>
              <b val="1"/>
              <sz val="10"/>
            </rPr>
            <t>WHAT THE ROLE DOES:</t>
          </r>
          <r>
            <rPr>
              <rFont val="Calibri"/>
              <sz val="10"/>
            </rPr>
            <t xml:space="preserve"> Builds features end to end — back-end services/APIs plus UI screens. At B2: deep domain expertise, or one team.
</t>
          </r>
          <r>
            <rPr>
              <rFont val="Calibri"/>
              <b val="1"/>
              <sz val="10"/>
            </rPr>
            <t>Common themes in sub-family holders, all levels' answers:</t>
          </r>
          <r>
            <rPr>
              <rFont val="Calibri"/>
              <sz val="10"/>
            </rPr>
            <t xml:space="preserve"> software · develop · solutions · product · improve · business
</t>
          </r>
          <r>
            <rPr>
              <rFont val="Calibri"/>
              <b val="1"/>
              <sz val="10"/>
            </rPr>
            <t>KEY RESPONSIBILITIES:</t>
          </r>
          <r>
            <rPr>
              <rFont val="Calibri"/>
              <sz val="10"/>
            </rPr>
            <t xml:space="preserve"> Builds features end to end — back-end services/APIs plus UI screens; Hardest problems in the domain; One team or a client portfolio
</t>
          </r>
          <r>
            <rPr>
              <rFont val="Calibri"/>
              <b val="1"/>
              <sz val="10"/>
            </rPr>
            <t>Common themes in sub-family holders, all levels' answers:</t>
          </r>
          <r>
            <rPr>
              <rFont val="Calibri"/>
              <sz val="10"/>
            </rPr>
            <t xml:space="preserve"> development · bug · fixing · feature · support · code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features · software · fixes · bug · solutions · product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accountable · production · development · quality · delivery · am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code · implementation · technical · approaches · independently · decisions
</t>
          </r>
          <r>
            <rPr>
              <rFont val="Calibri"/>
              <b val="1"/>
              <sz val="10"/>
            </rPr>
            <t>SKILLS &amp; KNOWLEDGE · role-holders:</t>
          </r>
          <r>
            <rPr>
              <rFont val="Calibri"/>
              <sz val="10"/>
            </rPr>
            <t xml:space="preserve"> Java · Angular · NET MVC · Debugging · React · SQL · NET MVC + Angular · Java + Angular
</t>
          </r>
          <r>
            <rPr>
              <rFont val="Calibri"/>
              <b val="1"/>
              <sz val="10"/>
            </rPr>
            <t>TOOLS &amp; SYSTEMS:</t>
          </r>
          <r>
            <rPr>
              <rFont val="Calibri"/>
              <sz val="10"/>
            </rPr>
            <t xml:space="preserve"> VS Code · Visual Studio · Postman · Git · GitHub Copilot · Angular · Tomcat · Maven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2 holders, 2 answered the survey; sub-family 35 answered; catalogue RC-087</t>
          </r>
        </is>
      </c>
      <c r="S69"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3 direct reports.
From the survey and manager mapping — successor named: yes.
</t>
          </r>
          <r>
            <rPr>
              <rFont val="Calibri"/>
              <b val="1"/>
              <sz val="10"/>
            </rPr>
            <t>If the work is missed · role-holders' themes:</t>
          </r>
          <r>
            <rPr>
              <rFont val="Calibri"/>
              <sz val="10"/>
            </rPr>
            <t xml:space="preserve"> delays · rework · issues.
Manager talent mapping — Latest rating: 4 · Potential: Medium · 9-Box Grid placement: Core Contributor.</t>
          </r>
        </is>
      </c>
      <c r="T69" s="120" t="n"/>
      <c r="U69" s="121" t="inlineStr">
        <is>
          <r>
            <rPr>
              <rFont val="Calibri"/>
              <sz val="10"/>
            </rPr>
            <t xml:space="preserve">Senior Technical Specialist – POD Lead in Technology · iFile, B2 — POD Lead.
</t>
          </r>
          <r>
            <rPr>
              <rFont val="Calibri"/>
              <b val="1"/>
              <sz val="10"/>
            </rPr>
            <t>The work:</t>
          </r>
          <r>
            <rPr>
              <rFont val="Calibri"/>
              <sz val="10"/>
            </rPr>
            <t xml:space="preserve"> Builds features end to end — back-end services/APIs plus UI screens.
At this level the role owns deep domain expertise, or one team.
</t>
          </r>
          <r>
            <rPr>
              <rFont val="Calibri"/>
              <b val="1"/>
              <sz val="10"/>
            </rPr>
            <t>Key responsibilities:</t>
          </r>
          <r>
            <rPr>
              <rFont val="Calibri"/>
              <sz val="10"/>
            </rPr>
            <t xml:space="preserve"> Builds features end to end — back-end services/APIs plus UI screens; Hardest problems in the domain; One team or a client portfolio.
</t>
          </r>
          <r>
            <rPr>
              <rFont val="Calibri"/>
              <b val="1"/>
              <sz val="10"/>
            </rPr>
            <t>Holders describe it with:</t>
          </r>
          <r>
            <rPr>
              <rFont val="Calibri"/>
              <sz val="10"/>
            </rPr>
            <t xml:space="preserve"> development · bug · fixing · feature · support · code.
Leads 3 direct reports.</t>
          </r>
        </is>
      </c>
      <c r="V69" s="122" t="inlineStr">
        <is>
          <r>
            <rPr>
              <rFont val="Calibri"/>
              <b val="1"/>
              <sz val="10"/>
            </rPr>
            <t>Hire as:</t>
          </r>
          <r>
            <rPr>
              <rFont val="Calibri"/>
              <sz val="10"/>
            </rPr>
            <t xml:space="preserve"> Lead / Staff Engineer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M.Tech / B.Sc · CS
</t>
          </r>
          <r>
            <rPr>
              <rFont val="Calibri"/>
              <b val="1"/>
              <sz val="10"/>
            </rPr>
            <t>Equivalent titles at peers:</t>
          </r>
          <r>
            <rPr>
              <rFont val="Calibri"/>
              <sz val="10"/>
            </rPr>
            <t xml:space="preserve"> Workiva – Senior SE · Broadridge India – Lead SE · Nasdaq / AxiomSL – Senior SE · Salesforce – SMTS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69" s="122"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Java · Angular · NET MVC · Debugging · React · SQL · NET MVC + Angular · Java + Angular
</t>
          </r>
          <r>
            <rPr>
              <rFont val="Calibri"/>
              <b val="1"/>
              <sz val="10"/>
            </rPr>
            <t>TOOLS:</t>
          </r>
          <r>
            <rPr>
              <rFont val="Calibri"/>
              <sz val="10"/>
            </rPr>
            <t xml:space="preserve"> VS Code · Visual Studio · Postman · Git · GitHub Copilot · Angular · Tomcat · Maven
★ = must-have for the family. Scale: 1 Awareness · 2 Working · 3 Practitioner · 4 Advanced · 5 Expert.</t>
          </r>
        </is>
      </c>
      <c r="X69" s="122"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69" s="123" t="inlineStr">
        <is>
          <t>iFile · Technology · Band B · Expert / POD Lead</t>
        </is>
      </c>
      <c r="Z69" s="124" t="n">
        <v>5</v>
      </c>
      <c r="AA69" s="125">
        <f>IFERROR(INDEX(WM_C,MATCH($Y69,WM_KEY,0)),"")</f>
        <v>0.56</v>
      </c>
      <c r="AB69" s="126">
        <f>IF(Z69="","",Z69*AA69)</f>
        <v>2.8</v>
      </c>
      <c r="AC69" s="124" t="n">
        <v>5</v>
      </c>
      <c r="AD69" s="125">
        <f>IFERROR(INDEX(WM_AU,MATCH($Y69,WM_KEY,0)),"")</f>
        <v>0.17</v>
      </c>
      <c r="AE69" s="126">
        <f>IF(AC69="","",AC69*AD69)</f>
        <v>0.85</v>
      </c>
      <c r="AF69" s="124" t="n">
        <v>4.5</v>
      </c>
      <c r="AG69" s="125">
        <f>IFERROR(INDEX(WM_AC,MATCH($Y69,WM_KEY,0)),"")</f>
        <v>0.05</v>
      </c>
      <c r="AH69" s="126">
        <f>IF(AF69="","",AF69*AG69)</f>
        <v>0.225</v>
      </c>
      <c r="AI69" s="124" t="n">
        <v>4.5</v>
      </c>
      <c r="AJ69" s="125">
        <f>IFERROR(INDEX(WM_L,MATCH($Y69,WM_KEY,0)),"")</f>
        <v>0.05</v>
      </c>
      <c r="AK69" s="126">
        <f>IF(AI69="","",AI69*AJ69)</f>
        <v>0.225</v>
      </c>
      <c r="AL69" s="124" t="n">
        <v>7</v>
      </c>
      <c r="AM69" s="125">
        <f>IFERROR(INDEX(WM_E,MATCH($Y69,WM_KEY,0)),"")</f>
        <v>0.1</v>
      </c>
      <c r="AN69" s="126">
        <f>IF(AL69="","",AL69*AM69)</f>
        <v>0.7</v>
      </c>
      <c r="AO69" s="127" t="n">
        <v>4.5</v>
      </c>
      <c r="AP69" s="125">
        <f>IFERROR(INDEX(WM_BI,MATCH($Y69,WM_KEY,0)),"")</f>
        <v>0.07</v>
      </c>
      <c r="AQ69" s="126">
        <f>IF(AO69="","",AO69*AP69)</f>
        <v>0.315</v>
      </c>
      <c r="AR69" s="126">
        <f>IF(COUNT(AB69,AE69,AH69,AK69,AN69,AQ69)&lt;6,"",SUM(AB69,AE69,AH69,AK69,AN69,AQ69))</f>
        <v>5.115</v>
      </c>
      <c r="AS69" s="128" t="str">
        <f>IF(AR69="","",INDEX({"A1","A2","A3","B1","B2","B3","C1","C2","D1","D2","E1","E2"},MAX(1,MIN(12,ROUND(AR69,0)))))</f>
        <v>B2</v>
      </c>
      <c r="AT69"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69" s="130" t="inlineStr">
        <is>
          <r>
            <rPr>
              <rFont val="Calibri"/>
              <b val="1"/>
              <sz val="10"/>
            </rPr>
            <t>At build:</t>
          </r>
          <r>
            <rPr>
              <rFont val="Calibri"/>
              <sz val="10"/>
            </rPr>
            <t xml:space="preserve"> Complexity 2.80 + Autonomy 0.85 + Accountability 0.23 + Leadership 0.23 + Experience 0.70 + Business impact 0.32
= 5.12 points → nearest level 5 = B2
</t>
          </r>
          <r>
            <rPr>
              <rFont val="Calibri"/>
              <b val="1"/>
              <sz val="10"/>
            </rPr>
            <t>Final level:</t>
          </r>
          <r>
            <rPr>
              <rFont val="Calibri"/>
              <sz val="10"/>
            </rPr>
            <t xml:space="preserve"> B2 · same as the score</t>
          </r>
        </is>
      </c>
      <c r="AV69" s="130" t="inlineStr">
        <is>
          <r>
            <rPr>
              <rFont val="Calibri"/>
              <b val="1"/>
              <sz val="10"/>
            </rPr>
            <t>No rule applied:</t>
          </r>
          <r>
            <rPr>
              <rFont val="Calibri"/>
              <sz val="10"/>
            </rPr>
            <t xml:space="preserve"> the score decides.</t>
          </r>
        </is>
      </c>
      <c r="AW69" s="131"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Designs application architecture; payment and SSO/SAML integrations; root-cause analysis across application, database and configuration → moved down 1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B2 = Hardest problems in the domain</t>
          </r>
        </is>
      </c>
      <c r="AX69" s="132"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Reviews and merges team's code; gives clients ETAs, but informs seniors → moved down 1
</t>
          </r>
          <r>
            <rPr>
              <rFont val="Calibri"/>
              <b val="1"/>
              <sz val="10"/>
            </rPr>
            <t>Market:</t>
          </r>
          <r>
            <rPr>
              <rFont val="Calibri"/>
              <sz val="10"/>
            </rPr>
            <t xml:space="preserve"> B2 = Allocates people and sets team priorities</t>
          </r>
        </is>
      </c>
      <c r="AY69" s="132" t="inlineStr">
        <is>
          <r>
            <rPr>
              <rFont val="Calibri"/>
              <sz val="10"/>
            </rPr>
            <t xml:space="preserve">Rated 4.5 of 12 · between B1 and B2
</t>
          </r>
          <r>
            <rPr>
              <rFont val="Calibri"/>
              <b val="1"/>
              <sz val="10"/>
            </rPr>
            <t>Start:</t>
          </r>
          <r>
            <rPr>
              <rFont val="Calibri"/>
              <sz val="10"/>
            </rPr>
            <t xml:space="preserve"> 5.0 · senior manager / lead specialist title; 3 direct reports
</t>
          </r>
          <r>
            <rPr>
              <rFont val="Calibri"/>
              <b val="1"/>
              <sz val="10"/>
            </rPr>
            <t>Evidence reads like B1:</t>
          </r>
          <r>
            <rPr>
              <rFont val="Calibri"/>
              <sz val="10"/>
            </rPr>
            <t xml:space="preserve"> own survey / KRA answers · summarised by the rater; not quoted → moved down 0.5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B1 = A domain or a small team · B2 = One team or a client portfolio</t>
          </r>
        </is>
      </c>
      <c r="AZ69" s="132" t="inlineStr">
        <is>
          <r>
            <rPr>
              <rFont val="Calibri"/>
              <sz val="10"/>
            </rPr>
            <t xml:space="preserve">Rated 4.5 of 12 · between B1 and B2
</t>
          </r>
          <r>
            <rPr>
              <rFont val="Calibri"/>
              <b val="1"/>
              <sz val="10"/>
            </rPr>
            <t>Start:</t>
          </r>
          <r>
            <rPr>
              <rFont val="Calibri"/>
              <sz val="10"/>
            </rPr>
            <t xml:space="preserve"> 5.0
</t>
          </r>
          <r>
            <rPr>
              <rFont val="Calibri"/>
              <b val="1"/>
              <sz val="10"/>
            </rPr>
            <t>Evidence reads like B1:</t>
          </r>
          <r>
            <rPr>
              <rFont val="Calibri"/>
              <sz val="10"/>
            </rPr>
            <t xml:space="preserve"> Handles and guides a team; 3 direct reports; code review and merging → moved down 0.5
</t>
          </r>
          <r>
            <rPr>
              <rFont val="Calibri"/>
              <b val="1"/>
              <sz val="10"/>
            </rPr>
            <t>Team:</t>
          </r>
          <r>
            <rPr>
              <rFont val="Calibri"/>
              <sz val="10"/>
            </rPr>
            <t xml:space="preserve"> 3 direct reports · POD Lead
</t>
          </r>
          <r>
            <rPr>
              <rFont val="Calibri"/>
              <b val="1"/>
              <sz val="10"/>
            </rPr>
            <t>Market:</t>
          </r>
          <r>
            <rPr>
              <rFont val="Calibri"/>
              <sz val="10"/>
            </rPr>
            <t xml:space="preserve"> B1 = IC: mentors and reviews · People: hands-on team lead of 3–5 · B2 = IC: guides others in the domain · People: manages a team of 6+</t>
          </r>
        </is>
      </c>
      <c r="BA69" s="132" t="inlineStr">
        <is>
          <r>
            <rPr>
              <rFont val="Calibri"/>
              <sz val="10"/>
            </rPr>
            <t xml:space="preserve">Rated 7 of 12
</t>
          </r>
          <r>
            <rPr>
              <rFont val="Calibri"/>
              <b val="1"/>
              <sz val="10"/>
            </rPr>
            <t>Experience:</t>
          </r>
          <r>
            <rPr>
              <rFont val="Calibri"/>
              <sz val="10"/>
            </rPr>
            <t xml:space="preserve"> 12.3 yrs total · 8.0 before IRIS + 4.3 at IRIS = 7.1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B2 roles typically have 6–10 yrs · IRIS guide 6–9</t>
          </r>
        </is>
      </c>
      <c r="BB69" s="132"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69" s="133" t="inlineStr"/>
      <c r="BD69" s="134" t="inlineStr">
        <is>
          <t>✓ HRIS: 12.3 yrs, B.E, 3 direct reports
✓ Survey: 20 of 20 questions answered
✓ KRAs: self, manager-set, quarterly
✓ Manager mapping: rating, potential, 9-box
✗ Job description: not on file</t>
        </is>
      </c>
      <c r="BE69" s="134" t="inlineStr">
        <is>
          <r>
            <rPr>
              <rFont val="Calibri"/>
              <b val="1"/>
              <sz val="10"/>
            </rPr>
            <t>Market level:</t>
          </r>
          <r>
            <rPr>
              <rFont val="Calibri"/>
              <sz val="10"/>
            </rPr>
            <t xml:space="preserve"> P4 / M3 · SFIA 4–5
</t>
          </r>
          <r>
            <rPr>
              <rFont val="Calibri"/>
              <b val="1"/>
              <sz val="10"/>
            </rPr>
            <t>Typical title:</t>
          </r>
          <r>
            <rPr>
              <rFont val="Calibri"/>
              <sz val="10"/>
            </rPr>
            <t xml:space="preserve"> Lead / Staff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BF69" s="134" t="inlineStr">
        <is>
          <t>High</t>
        </is>
      </c>
      <c r="BG69" s="134" t="inlineStr">
        <is>
          <t>• Final level B2 is below the current level · L5 ≈ B3 — manager to confirm the scope of the role; pay and title are protected for one cycle</t>
        </is>
      </c>
      <c r="BH69" s="134" t="inlineStr"/>
      <c r="BI69" s="135" t="n"/>
      <c r="BJ69" s="136" t="n"/>
      <c r="BK69" s="136" t="n"/>
      <c r="BL69" s="136" t="n"/>
      <c r="BM69" s="136" t="n"/>
      <c r="BN69" s="137" t="n"/>
      <c r="BO69" s="120" t="n"/>
      <c r="BP69" s="120" t="n"/>
      <c r="BQ69" s="120" t="n"/>
      <c r="BR69" s="120" t="n"/>
      <c r="BS69" s="120" t="n"/>
      <c r="BT69" s="120" t="n"/>
      <c r="BU69" s="120" t="n"/>
      <c r="BV69" s="120" t="n">
        <v>4.5</v>
      </c>
    </row>
    <row r="70" ht="340" customHeight="1">
      <c r="A70" s="109" t="inlineStr">
        <is>
          <t>IRIS1817</t>
        </is>
      </c>
      <c r="B70" s="110" t="inlineStr">
        <is>
          <t>Arpit Pagaria</t>
        </is>
      </c>
      <c r="C70" s="111" t="inlineStr">
        <is>
          <t>Technology</t>
        </is>
      </c>
      <c r="D70" s="111" t="inlineStr">
        <is>
          <t>Kimaya Mundlye</t>
        </is>
      </c>
      <c r="E70" s="112" t="n">
        <v>15.2</v>
      </c>
      <c r="F70" s="112" t="n">
        <v>6.9</v>
      </c>
      <c r="G70" s="111" t="inlineStr">
        <is>
          <t>B.Tech</t>
        </is>
      </c>
      <c r="H70" s="113" t="inlineStr">
        <is>
          <t>Tech Lead</t>
        </is>
      </c>
      <c r="I70" s="114" t="inlineStr">
        <is>
          <t>Senior Technical Specialist – POD Lead</t>
        </is>
      </c>
      <c r="J70" s="115" t="inlineStr">
        <is>
          <t>Engineering &amp; Development</t>
        </is>
      </c>
      <c r="K70" s="115" t="inlineStr">
        <is>
          <t>Backend Development</t>
        </is>
      </c>
      <c r="L70" s="114" t="inlineStr">
        <is>
          <t>L5 – Lead · IC</t>
        </is>
      </c>
      <c r="M70" s="116" t="inlineStr">
        <is>
          <t>B2</t>
        </is>
      </c>
      <c r="N70" s="18" t="inlineStr">
        <is>
          <t>Senior Specialist · POD Lead</t>
        </is>
      </c>
      <c r="O70" s="20" t="inlineStr">
        <is>
          <t>B</t>
        </is>
      </c>
      <c r="P70" s="115" t="inlineStr">
        <is>
          <t>POD Lead</t>
        </is>
      </c>
      <c r="Q70" s="139" t="inlineStr">
        <is>
          <t>▼ Down · protected</t>
        </is>
      </c>
      <c r="R70" s="118" t="inlineStr">
        <is>
          <r>
            <rPr>
              <rFont val="Calibri"/>
              <b val="1"/>
              <sz val="10"/>
            </rPr>
            <t>WHAT THE ROLE DOES:</t>
          </r>
          <r>
            <rPr>
              <rFont val="Calibri"/>
              <sz val="10"/>
            </rPr>
            <t xml:space="preserve"> 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documentation · features · software · produce · deliver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design · am · accountable · solution · technical · delivery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technical · approach · design · implementation · ai · code
</t>
          </r>
          <r>
            <rPr>
              <rFont val="Calibri"/>
              <b val="1"/>
              <sz val="10"/>
            </rPr>
            <t>SKILLS &amp; KNOWLEDGE · role-holders:</t>
          </r>
          <r>
            <rPr>
              <rFont val="Calibri"/>
              <sz val="10"/>
            </rPr>
            <t xml:space="preserve"> NET MVC · Java
</t>
          </r>
          <r>
            <rPr>
              <rFont val="Calibri"/>
              <b val="1"/>
              <sz val="10"/>
            </rPr>
            <t>MANAGER-SET KRAs:</t>
          </r>
          <r>
            <rPr>
              <rFont val="Calibri"/>
              <sz val="10"/>
            </rPr>
            <t xml:space="preserve"> Common themes in manager-set KRAs: modules · coverage · complete · components · committed · sprint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7 answered the survey; sub-family 79 answered; catalogue RC-069</t>
          </r>
        </is>
      </c>
      <c r="S70"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3 direct reports.
From the survey and manager mapping — successor named: yes.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5 · Potential: High · 9-Box Grid placement: Future Leader.</t>
          </r>
        </is>
      </c>
      <c r="T70" s="120" t="n"/>
      <c r="U70" s="121" t="inlineStr">
        <is>
          <r>
            <rPr>
              <rFont val="Calibri"/>
              <sz val="10"/>
            </rPr>
            <t xml:space="preserve">Senior Technical Specialist – POD Lead in Technology · iFile, B2 — POD Lead.
</t>
          </r>
          <r>
            <rPr>
              <rFont val="Calibri"/>
              <b val="1"/>
              <sz val="10"/>
            </rPr>
            <t>The work:</t>
          </r>
          <r>
            <rPr>
              <rFont val="Calibri"/>
              <sz val="10"/>
            </rPr>
            <t xml:space="preserve"> Builds back-end services, APIs, processing/validation logic and DB code; fixes defects and delivers change requests.
At this level the role owns deep domain expertise, or one team.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Holders describe it with:</t>
          </r>
          <r>
            <rPr>
              <rFont val="Calibri"/>
              <sz val="10"/>
            </rPr>
            <t xml:space="preserve"> delivery · technical · code · solution design · ownership · leadership.
Leads 3 direct reports.</t>
          </r>
        </is>
      </c>
      <c r="V70" s="122" t="inlineStr">
        <is>
          <r>
            <rPr>
              <rFont val="Calibri"/>
              <b val="1"/>
              <sz val="10"/>
            </rPr>
            <t>Hire as:</t>
          </r>
          <r>
            <rPr>
              <rFont val="Calibri"/>
              <sz val="10"/>
            </rPr>
            <t xml:space="preserve"> Lead / Staff Engineer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M.Tech / B.Sc · CS
</t>
          </r>
          <r>
            <rPr>
              <rFont val="Calibri"/>
              <b val="1"/>
              <sz val="10"/>
            </rPr>
            <t>Equivalent titles at peers:</t>
          </r>
          <r>
            <rPr>
              <rFont val="Calibri"/>
              <sz val="10"/>
            </rPr>
            <t xml:space="preserve"> Workiva – Senior SE · Broadridge India – Lead SE · Nasdaq / AxiomSL – Senior SE · Salesforce – SMTS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70" s="122"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NET MVC · Java
★ = must-have for the family. Scale: 1 Awareness · 2 Working · 3 Practitioner · 4 Advanced · 5 Expert.</t>
          </r>
        </is>
      </c>
      <c r="X70" s="122"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70" s="123" t="inlineStr">
        <is>
          <t>iFile · Technology · Band B · Expert / POD Lead</t>
        </is>
      </c>
      <c r="Z70" s="124" t="n">
        <v>4.5</v>
      </c>
      <c r="AA70" s="125">
        <f>IFERROR(INDEX(WM_C,MATCH($Y70,WM_KEY,0)),"")</f>
        <v>0.56</v>
      </c>
      <c r="AB70" s="126">
        <f>IF(Z70="","",Z70*AA70)</f>
        <v>2.52</v>
      </c>
      <c r="AC70" s="124" t="n">
        <v>4.5</v>
      </c>
      <c r="AD70" s="125">
        <f>IFERROR(INDEX(WM_AU,MATCH($Y70,WM_KEY,0)),"")</f>
        <v>0.17</v>
      </c>
      <c r="AE70" s="126">
        <f>IF(AC70="","",AC70*AD70)</f>
        <v>0.765</v>
      </c>
      <c r="AF70" s="124" t="n">
        <v>4</v>
      </c>
      <c r="AG70" s="125">
        <f>IFERROR(INDEX(WM_AC,MATCH($Y70,WM_KEY,0)),"")</f>
        <v>0.05</v>
      </c>
      <c r="AH70" s="126">
        <f>IF(AF70="","",AF70*AG70)</f>
        <v>0.2</v>
      </c>
      <c r="AI70" s="124" t="n">
        <v>4</v>
      </c>
      <c r="AJ70" s="125">
        <f>IFERROR(INDEX(WM_L,MATCH($Y70,WM_KEY,0)),"")</f>
        <v>0.05</v>
      </c>
      <c r="AK70" s="126">
        <f>IF(AI70="","",AI70*AJ70)</f>
        <v>0.2</v>
      </c>
      <c r="AL70" s="124" t="n">
        <v>8</v>
      </c>
      <c r="AM70" s="125">
        <f>IFERROR(INDEX(WM_E,MATCH($Y70,WM_KEY,0)),"")</f>
        <v>0.1</v>
      </c>
      <c r="AN70" s="126">
        <f>IF(AL70="","",AL70*AM70)</f>
        <v>0.8</v>
      </c>
      <c r="AO70" s="127" t="n">
        <v>4</v>
      </c>
      <c r="AP70" s="125">
        <f>IFERROR(INDEX(WM_BI,MATCH($Y70,WM_KEY,0)),"")</f>
        <v>0.07</v>
      </c>
      <c r="AQ70" s="126">
        <f>IF(AO70="","",AO70*AP70)</f>
        <v>0.28</v>
      </c>
      <c r="AR70" s="126">
        <f>IF(COUNT(AB70,AE70,AH70,AK70,AN70,AQ70)&lt;6,"",SUM(AB70,AE70,AH70,AK70,AN70,AQ70))</f>
        <v>4.765</v>
      </c>
      <c r="AS70" s="128" t="str">
        <f>IF(AR70="","",INDEX({"A1","A2","A3","B1","B2","B3","C1","C2","D1","D2","E1","E2"},MAX(1,MIN(12,ROUND(AR70,0)))))</f>
        <v>B2</v>
      </c>
      <c r="AT70"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70" s="130" t="inlineStr">
        <is>
          <r>
            <rPr>
              <rFont val="Calibri"/>
              <b val="1"/>
              <sz val="10"/>
            </rPr>
            <t>At build:</t>
          </r>
          <r>
            <rPr>
              <rFont val="Calibri"/>
              <sz val="10"/>
            </rPr>
            <t xml:space="preserve"> Complexity 2.52 + Autonomy 0.77 + Accountability 0.20 + Leadership 0.20 + Experience 0.80 + Business impact 0.28
= 4.77 points → nearest level 5 = B2
</t>
          </r>
          <r>
            <rPr>
              <rFont val="Calibri"/>
              <b val="1"/>
              <sz val="10"/>
            </rPr>
            <t>Final level:</t>
          </r>
          <r>
            <rPr>
              <rFont val="Calibri"/>
              <sz val="10"/>
            </rPr>
            <t xml:space="preserve"> B2 · same as the score</t>
          </r>
        </is>
      </c>
      <c r="AV70" s="130" t="inlineStr">
        <is>
          <r>
            <rPr>
              <rFont val="Calibri"/>
              <b val="1"/>
              <sz val="10"/>
            </rPr>
            <t>No rule applied:</t>
          </r>
          <r>
            <rPr>
              <rFont val="Calibri"/>
              <sz val="10"/>
            </rPr>
            <t xml:space="preserve"> the score decides.</t>
          </r>
        </is>
      </c>
      <c r="AW70"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Solution design, system architecture and code review listed generically; no specific system or problem named → moved down 0.5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B1 = Domain specialist work · B2 = Hardest problems in the domain</t>
          </r>
        </is>
      </c>
      <c r="AX70"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Prioritises tasks, reviews code and resolves issues for the team → moved down 0.5
</t>
          </r>
          <r>
            <rPr>
              <rFont val="Calibri"/>
              <b val="1"/>
              <sz val="10"/>
            </rPr>
            <t>Market:</t>
          </r>
          <r>
            <rPr>
              <rFont val="Calibri"/>
              <sz val="10"/>
            </rPr>
            <t xml:space="preserve"> B1 = Technical / QC / client calls for the domain · B2 = Allocates people and sets team priorities</t>
          </r>
        </is>
      </c>
      <c r="AY70" s="132" t="inlineStr">
        <is>
          <r>
            <rPr>
              <rFont val="Calibri"/>
              <sz val="10"/>
            </rPr>
            <t xml:space="preserve">Rated 4 of 12
</t>
          </r>
          <r>
            <rPr>
              <rFont val="Calibri"/>
              <b val="1"/>
              <sz val="10"/>
            </rPr>
            <t>Start:</t>
          </r>
          <r>
            <rPr>
              <rFont val="Calibri"/>
              <sz val="10"/>
            </rPr>
            <t xml:space="preserve"> 4.5 · manager / senior specialist title; 3 direct reports
</t>
          </r>
          <r>
            <rPr>
              <rFont val="Calibri"/>
              <b val="1"/>
              <sz val="10"/>
            </rPr>
            <t>Evidence reads like B1:</t>
          </r>
          <r>
            <rPr>
              <rFont val="Calibri"/>
              <sz val="10"/>
            </rPr>
            <t xml:space="preserve"> Accountable for on-time software delivery and outcomes of a three-person team → moved down 0.5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B1 = A domain or a small team</t>
          </r>
        </is>
      </c>
      <c r="AZ70"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Hands-on lead of three direct reports: team guidance and code review → matches the start
</t>
          </r>
          <r>
            <rPr>
              <rFont val="Calibri"/>
              <b val="1"/>
              <sz val="10"/>
            </rPr>
            <t>Team:</t>
          </r>
          <r>
            <rPr>
              <rFont val="Calibri"/>
              <sz val="10"/>
            </rPr>
            <t xml:space="preserve"> 3 direct reports · POD Lead
</t>
          </r>
          <r>
            <rPr>
              <rFont val="Calibri"/>
              <b val="1"/>
              <sz val="10"/>
            </rPr>
            <t>Market:</t>
          </r>
          <r>
            <rPr>
              <rFont val="Calibri"/>
              <sz val="10"/>
            </rPr>
            <t xml:space="preserve"> B1 = IC: mentors and reviews · People: hands-on team lead of 3–5</t>
          </r>
        </is>
      </c>
      <c r="BA70" s="132" t="inlineStr">
        <is>
          <r>
            <rPr>
              <rFont val="Calibri"/>
              <sz val="10"/>
            </rPr>
            <t xml:space="preserve">Rated 8 of 12
</t>
          </r>
          <r>
            <rPr>
              <rFont val="Calibri"/>
              <b val="1"/>
              <sz val="10"/>
            </rPr>
            <t>Experience:</t>
          </r>
          <r>
            <rPr>
              <rFont val="Calibri"/>
              <sz val="10"/>
            </rPr>
            <t xml:space="preserve"> 15.2 yrs total · 8.3 before IRIS + 6.9 at IRIS = 8.2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B2 roles typically have 6–10 yrs · IRIS guide 6–9</t>
          </r>
        </is>
      </c>
      <c r="BB70"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70" s="133" t="inlineStr"/>
      <c r="BD70" s="134" t="inlineStr">
        <is>
          <t>✓ HRIS: 15.2 yrs, B.Tech, 3 direct reports
✓ Survey: 20 of 20 questions answered
✓ KRAs: manager-set, quarterly
✓ Manager mapping: rating, potential, 9-box
✗ Job description: not on file</t>
        </is>
      </c>
      <c r="BE70" s="134" t="inlineStr">
        <is>
          <r>
            <rPr>
              <rFont val="Calibri"/>
              <b val="1"/>
              <sz val="10"/>
            </rPr>
            <t>Market level:</t>
          </r>
          <r>
            <rPr>
              <rFont val="Calibri"/>
              <sz val="10"/>
            </rPr>
            <t xml:space="preserve"> P4 / M3 · SFIA 4–5
</t>
          </r>
          <r>
            <rPr>
              <rFont val="Calibri"/>
              <b val="1"/>
              <sz val="10"/>
            </rPr>
            <t>Typical title:</t>
          </r>
          <r>
            <rPr>
              <rFont val="Calibri"/>
              <sz val="10"/>
            </rPr>
            <t xml:space="preserve"> Lead / Staff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BF70" s="134" t="inlineStr">
        <is>
          <t>Medium</t>
        </is>
      </c>
      <c r="BG70" s="134" t="inlineStr">
        <is>
          <t>• Final level B2 is below the current level · L5 ≈ B3 — manager to confirm the scope of the role; pay and title are protected for one cycle</t>
        </is>
      </c>
      <c r="BH70" s="134" t="inlineStr"/>
      <c r="BI70" s="135" t="n"/>
      <c r="BJ70" s="136" t="n"/>
      <c r="BK70" s="136" t="n"/>
      <c r="BL70" s="136" t="n"/>
      <c r="BM70" s="136" t="n"/>
      <c r="BN70" s="137" t="n"/>
      <c r="BO70" s="120" t="n"/>
      <c r="BP70" s="120" t="n"/>
      <c r="BQ70" s="120" t="n"/>
      <c r="BR70" s="120" t="n"/>
      <c r="BS70" s="120" t="n"/>
      <c r="BT70" s="120" t="n"/>
      <c r="BU70" s="120" t="n"/>
      <c r="BV70" s="120" t="n">
        <v>4</v>
      </c>
    </row>
    <row r="71" ht="340" customHeight="1">
      <c r="A71" s="109" t="inlineStr">
        <is>
          <t>IRIS0484</t>
        </is>
      </c>
      <c r="B71" s="110" t="inlineStr">
        <is>
          <t>Deepa Karmarkar</t>
        </is>
      </c>
      <c r="C71" s="111" t="inlineStr">
        <is>
          <t>Technology</t>
        </is>
      </c>
      <c r="D71" s="111" t="inlineStr">
        <is>
          <t>Jailesh Bhadra</t>
        </is>
      </c>
      <c r="E71" s="112" t="n">
        <v>19.9</v>
      </c>
      <c r="F71" s="112" t="n">
        <v>15.8</v>
      </c>
      <c r="G71" s="111" t="inlineStr">
        <is>
          <t>B.E</t>
        </is>
      </c>
      <c r="H71" s="142" t="inlineStr">
        <is>
          <t>Lead Software Engineer</t>
        </is>
      </c>
      <c r="I71" s="115" t="inlineStr">
        <is>
          <t>Lead Software Engineer</t>
        </is>
      </c>
      <c r="J71" s="115" t="inlineStr">
        <is>
          <t>Engineering &amp; Development</t>
        </is>
      </c>
      <c r="K71" s="115" t="inlineStr">
        <is>
          <t>Backend Development</t>
        </is>
      </c>
      <c r="L71" s="115" t="inlineStr">
        <is>
          <t>L5 – Lead · IC</t>
        </is>
      </c>
      <c r="M71" s="150" t="inlineStr">
        <is>
          <t>B2</t>
        </is>
      </c>
      <c r="N71" s="18" t="inlineStr">
        <is>
          <t>Senior Specialist</t>
        </is>
      </c>
      <c r="O71" s="20" t="inlineStr">
        <is>
          <t>B</t>
        </is>
      </c>
      <c r="P71" s="115" t="inlineStr">
        <is>
          <t>IC</t>
        </is>
      </c>
      <c r="Q71" s="147" t="inlineStr">
        <is>
          <t>• Same level</t>
        </is>
      </c>
      <c r="R71" s="118" t="inlineStr">
        <is>
          <r>
            <rPr>
              <rFont val="Calibri"/>
              <b val="1"/>
              <sz val="10"/>
            </rPr>
            <t>WHAT THE ROLE DOES:</t>
          </r>
          <r>
            <rPr>
              <rFont val="Calibri"/>
              <sz val="10"/>
            </rPr>
            <t xml:space="preserve"> 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documentation · features · software · produce · deliver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design · am · accountable · solution · technical · delivery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technical · approach · design · implementation · ai · code
</t>
          </r>
          <r>
            <rPr>
              <rFont val="Calibri"/>
              <b val="1"/>
              <sz val="10"/>
            </rPr>
            <t>SKILLS &amp; KNOWLEDGE · role-holders:</t>
          </r>
          <r>
            <rPr>
              <rFont val="Calibri"/>
              <sz val="10"/>
            </rPr>
            <t xml:space="preserve"> NET MVC · Java
</t>
          </r>
          <r>
            <rPr>
              <rFont val="Calibri"/>
              <b val="1"/>
              <sz val="10"/>
            </rPr>
            <t>MANAGER-SET KRAs:</t>
          </r>
          <r>
            <rPr>
              <rFont val="Calibri"/>
              <sz val="10"/>
            </rPr>
            <t xml:space="preserve"> Common themes in manager-set KRAs: modules · coverage · complete · components · committed · sprint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7 answered the survey; sub-family 79 answered; catalogue RC-069</t>
          </r>
        </is>
      </c>
      <c r="S71"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From the survey and manager mapping — critical role: yes; successor named: yes.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4 · Potential: Medium · 9-Box Grid placement: High Impact / Growth Talent.</t>
          </r>
        </is>
      </c>
      <c r="T71" s="120" t="n"/>
      <c r="U71" s="121" t="inlineStr">
        <is>
          <r>
            <rPr>
              <rFont val="Calibri"/>
              <sz val="10"/>
            </rPr>
            <t xml:space="preserve">Lead Software Engineer in Technology · iFile, B2 — IC.
</t>
          </r>
          <r>
            <rPr>
              <rFont val="Calibri"/>
              <b val="1"/>
              <sz val="10"/>
            </rPr>
            <t>The work:</t>
          </r>
          <r>
            <rPr>
              <rFont val="Calibri"/>
              <sz val="10"/>
            </rPr>
            <t xml:space="preserve"> Builds back-end services, APIs, processing/validation logic and DB code; fixes defects and delivers change requests.
At this level the role owns deep domain expertise, or one team.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Holders describe it with:</t>
          </r>
          <r>
            <rPr>
              <rFont val="Calibri"/>
              <sz val="10"/>
            </rPr>
            <t xml:space="preserve"> delivery · technical · code · solution design · ownership · leadership.</t>
          </r>
        </is>
      </c>
      <c r="V71" s="122" t="inlineStr">
        <is>
          <r>
            <rPr>
              <rFont val="Calibri"/>
              <b val="1"/>
              <sz val="10"/>
            </rPr>
            <t>Hire as:</t>
          </r>
          <r>
            <rPr>
              <rFont val="Calibri"/>
              <sz val="10"/>
            </rPr>
            <t xml:space="preserve"> Principal Engineer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M.Tech / B.Sc · CS
</t>
          </r>
          <r>
            <rPr>
              <rFont val="Calibri"/>
              <b val="1"/>
              <sz val="10"/>
            </rPr>
            <t>Equivalent titles at peers:</t>
          </r>
          <r>
            <rPr>
              <rFont val="Calibri"/>
              <sz val="10"/>
            </rPr>
            <t xml:space="preserve"> Workiva – Senior SE · Broadridge India – Lead SE · Nasdaq / AxiomSL – Senior SE · Salesforce – SMTS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71" s="122"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NET MVC · Java
★ = must-have for the family. Scale: 1 Awareness · 2 Working · 3 Practitioner · 4 Advanced · 5 Expert.</t>
          </r>
        </is>
      </c>
      <c r="X71" s="122"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71" s="123" t="inlineStr">
        <is>
          <t>iFile · Technology · Band B · Expert / POD Lead</t>
        </is>
      </c>
      <c r="Z71" s="124" t="n">
        <v>5</v>
      </c>
      <c r="AA71" s="125">
        <f>IFERROR(INDEX(WM_C,MATCH($Y71,WM_KEY,0)),"")</f>
        <v>0.56</v>
      </c>
      <c r="AB71" s="126">
        <f>IF(Z71="","",Z71*AA71)</f>
        <v>2.8</v>
      </c>
      <c r="AC71" s="124" t="n">
        <v>5</v>
      </c>
      <c r="AD71" s="125">
        <f>IFERROR(INDEX(WM_AU,MATCH($Y71,WM_KEY,0)),"")</f>
        <v>0.17</v>
      </c>
      <c r="AE71" s="126">
        <f>IF(AC71="","",AC71*AD71)</f>
        <v>0.85</v>
      </c>
      <c r="AF71" s="124" t="n">
        <v>5</v>
      </c>
      <c r="AG71" s="125">
        <f>IFERROR(INDEX(WM_AC,MATCH($Y71,WM_KEY,0)),"")</f>
        <v>0.05</v>
      </c>
      <c r="AH71" s="126">
        <f>IF(AF71="","",AF71*AG71)</f>
        <v>0.25</v>
      </c>
      <c r="AI71" s="124" t="n">
        <v>4</v>
      </c>
      <c r="AJ71" s="125">
        <f>IFERROR(INDEX(WM_L,MATCH($Y71,WM_KEY,0)),"")</f>
        <v>0.05</v>
      </c>
      <c r="AK71" s="126">
        <f>IF(AI71="","",AI71*AJ71)</f>
        <v>0.2</v>
      </c>
      <c r="AL71" s="124" t="n">
        <v>9.5</v>
      </c>
      <c r="AM71" s="125">
        <f>IFERROR(INDEX(WM_E,MATCH($Y71,WM_KEY,0)),"")</f>
        <v>0.1</v>
      </c>
      <c r="AN71" s="126">
        <f>IF(AL71="","",AL71*AM71)</f>
        <v>0.95</v>
      </c>
      <c r="AO71" s="127" t="n">
        <v>5.5</v>
      </c>
      <c r="AP71" s="125">
        <f>IFERROR(INDEX(WM_BI,MATCH($Y71,WM_KEY,0)),"")</f>
        <v>0.07</v>
      </c>
      <c r="AQ71" s="126">
        <f>IF(AO71="","",AO71*AP71)</f>
        <v>0.385</v>
      </c>
      <c r="AR71" s="126">
        <f>IF(COUNT(AB71,AE71,AH71,AK71,AN71,AQ71)&lt;6,"",SUM(AB71,AE71,AH71,AK71,AN71,AQ71))</f>
        <v>5.435</v>
      </c>
      <c r="AS71" s="128" t="str">
        <f>IF(AR71="","",INDEX({"A1","A2","A3","B1","B2","B3","C1","C2","D1","D2","E1","E2"},MAX(1,MIN(12,ROUND(AR71,0)))))</f>
        <v>B2</v>
      </c>
      <c r="AT71"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71" s="130" t="inlineStr">
        <is>
          <r>
            <rPr>
              <rFont val="Calibri"/>
              <b val="1"/>
              <sz val="10"/>
            </rPr>
            <t>At build:</t>
          </r>
          <r>
            <rPr>
              <rFont val="Calibri"/>
              <sz val="10"/>
            </rPr>
            <t xml:space="preserve"> Complexity 2.80 + Autonomy 0.85 + Accountability 0.25 + Leadership 0.20 + Experience 0.95 + Business impact 0.39
= 5.44 points → nearest level 5 = B2
</t>
          </r>
          <r>
            <rPr>
              <rFont val="Calibri"/>
              <b val="1"/>
              <sz val="10"/>
            </rPr>
            <t>Final level:</t>
          </r>
          <r>
            <rPr>
              <rFont val="Calibri"/>
              <sz val="10"/>
            </rPr>
            <t xml:space="preserve"> B2 · same as the score</t>
          </r>
        </is>
      </c>
      <c r="AV71" s="130" t="inlineStr">
        <is>
          <r>
            <rPr>
              <rFont val="Calibri"/>
              <b val="1"/>
              <sz val="10"/>
            </rPr>
            <t>No rule applied:</t>
          </r>
          <r>
            <rPr>
              <rFont val="Calibri"/>
              <sz val="10"/>
            </rPr>
            <t xml:space="preserve"> the score decides.</t>
          </r>
        </is>
      </c>
      <c r="AW71" s="131"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Technical impact analysis of each client change before developers; BRDs, user manuals, requirement gap-filling → moved down 1
</t>
          </r>
          <r>
            <rPr>
              <rFont val="Calibri"/>
              <b val="1"/>
              <sz val="10"/>
            </rPr>
            <t>KRA:</t>
          </r>
          <r>
            <rPr>
              <rFont val="Calibri"/>
              <sz val="10"/>
            </rPr>
            <t xml:space="preserve"> “1. Own end-to-end technical delivery of assigned.NET modules with zero critical production defects 2. Provide architecture/design review &amp;…”
</t>
          </r>
          <r>
            <rPr>
              <rFont val="Calibri"/>
              <b val="1"/>
              <sz val="10"/>
            </rPr>
            <t>Market:</t>
          </r>
          <r>
            <rPr>
              <rFont val="Calibri"/>
              <sz val="10"/>
            </rPr>
            <t xml:space="preserve"> B2 = Hardest problems in the domain</t>
          </r>
        </is>
      </c>
      <c r="AX71" s="132"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A3:</t>
          </r>
          <r>
            <rPr>
              <rFont val="Calibri"/>
              <sz val="10"/>
            </rPr>
            <t xml:space="preserve"> Decides content of user stories and BRDs on own work → moved down 1
</t>
          </r>
          <r>
            <rPr>
              <rFont val="Calibri"/>
              <b val="1"/>
              <sz val="10"/>
            </rPr>
            <t>Market:</t>
          </r>
          <r>
            <rPr>
              <rFont val="Calibri"/>
              <sz val="10"/>
            </rPr>
            <t xml:space="preserve"> B2 = Allocates people and sets team priorities</t>
          </r>
        </is>
      </c>
      <c r="AY71" s="132"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A3:</t>
          </r>
          <r>
            <rPr>
              <rFont val="Calibri"/>
              <sz val="10"/>
            </rPr>
            <t xml:space="preserve"> Scope maintenance and client acceptance criteria; errors cause wrong implementation and rework → moved down 1
</t>
          </r>
          <r>
            <rPr>
              <rFont val="Calibri"/>
              <b val="1"/>
              <sz val="10"/>
            </rPr>
            <t>KRA:</t>
          </r>
          <r>
            <rPr>
              <rFont val="Calibri"/>
              <sz val="10"/>
            </rPr>
            <t xml:space="preserve"> “1. Own end-to-end technical delivery of assigned.NET modules with zero critical production defects 2. Provide architecture/design review &amp;…”
</t>
          </r>
          <r>
            <rPr>
              <rFont val="Calibri"/>
              <b val="1"/>
              <sz val="10"/>
            </rPr>
            <t>Market:</t>
          </r>
          <r>
            <rPr>
              <rFont val="Calibri"/>
              <sz val="10"/>
            </rPr>
            <t xml:space="preserve"> B2 = One team or a client portfolio</t>
          </r>
        </is>
      </c>
      <c r="AZ71" s="132" t="inlineStr">
        <is>
          <r>
            <rPr>
              <rFont val="Calibri"/>
              <sz val="10"/>
            </rPr>
            <t xml:space="preserve">Rated 4 of 12
</t>
          </r>
          <r>
            <rPr>
              <rFont val="Calibri"/>
              <b val="1"/>
              <sz val="10"/>
            </rPr>
            <t>Start:</t>
          </r>
          <r>
            <rPr>
              <rFont val="Calibri"/>
              <sz val="10"/>
            </rPr>
            <t xml:space="preserve"> 5.0 · individual contributor, so influence only
</t>
          </r>
          <r>
            <rPr>
              <rFont val="Calibri"/>
              <b val="1"/>
              <sz val="10"/>
            </rPr>
            <t>Evidence reads like A2:</t>
          </r>
          <r>
            <rPr>
              <rFont val="Calibri"/>
              <sz val="10"/>
            </rPr>
            <t xml:space="preserve"> Explains requirements to development and testing teams; no people leadership → moved down 1
</t>
          </r>
          <r>
            <rPr>
              <rFont val="Calibri"/>
              <b val="1"/>
              <sz val="10"/>
            </rPr>
            <t>Team:</t>
          </r>
          <r>
            <rPr>
              <rFont val="Calibri"/>
              <sz val="10"/>
            </rPr>
            <t xml:space="preserve"> 0 direct reports · IC
</t>
          </r>
          <r>
            <rPr>
              <rFont val="Calibri"/>
              <b val="1"/>
              <sz val="10"/>
            </rPr>
            <t>Market:</t>
          </r>
          <r>
            <rPr>
              <rFont val="Calibri"/>
              <sz val="10"/>
            </rPr>
            <t xml:space="preserve"> B1 = IC: mentors and reviews · People: hands-on team lead of 3–5</t>
          </r>
        </is>
      </c>
      <c r="BA71" s="132" t="inlineStr">
        <is>
          <r>
            <rPr>
              <rFont val="Calibri"/>
              <sz val="10"/>
            </rPr>
            <t xml:space="preserve">Rated 9.5 of 12 · between D1 and D2
</t>
          </r>
          <r>
            <rPr>
              <rFont val="Calibri"/>
              <b val="1"/>
              <sz val="10"/>
            </rPr>
            <t>Experience:</t>
          </r>
          <r>
            <rPr>
              <rFont val="Calibri"/>
              <sz val="10"/>
            </rPr>
            <t xml:space="preserve"> 19.9 yrs total · 4.1 before IRIS + 15.8 at IRIS = 9.7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B2 roles typically have 6–10 yrs · IRIS guide 6–9</t>
          </r>
        </is>
      </c>
      <c r="BB71" s="132"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71" s="133" t="inlineStr"/>
      <c r="BD71" s="134" t="inlineStr">
        <is>
          <t>✓ HRIS: 19.9 yrs, B.E, 0 direct reports
✓ Survey: 20 of 20 questions answered
✓ KRAs: self, manager-set, quarterly
✓ Manager mapping: rating, potential, 9-box
✗ Job description: not on file</t>
        </is>
      </c>
      <c r="BE71" s="134" t="inlineStr">
        <is>
          <r>
            <rPr>
              <rFont val="Calibri"/>
              <b val="1"/>
              <sz val="10"/>
            </rPr>
            <t>Market level:</t>
          </r>
          <r>
            <rPr>
              <rFont val="Calibri"/>
              <sz val="10"/>
            </rPr>
            <t xml:space="preserve"> P4 / M3 · SFIA 4–5
</t>
          </r>
          <r>
            <rPr>
              <rFont val="Calibri"/>
              <b val="1"/>
              <sz val="10"/>
            </rPr>
            <t>Typical title:</t>
          </r>
          <r>
            <rPr>
              <rFont val="Calibri"/>
              <sz val="10"/>
            </rPr>
            <t xml:space="preserve"> Principal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BF71" s="134" t="inlineStr">
        <is>
          <t>High</t>
        </is>
      </c>
      <c r="BG71" s="134" t="inlineStr"/>
      <c r="BH71" s="134" t="inlineStr"/>
      <c r="BI71" s="135" t="n"/>
      <c r="BJ71" s="136" t="n"/>
      <c r="BK71" s="136" t="n"/>
      <c r="BL71" s="136" t="n"/>
      <c r="BM71" s="136" t="n"/>
      <c r="BN71" s="137" t="n"/>
      <c r="BO71" s="120" t="n"/>
      <c r="BP71" s="120" t="n"/>
      <c r="BQ71" s="120" t="n"/>
      <c r="BR71" s="120" t="n"/>
      <c r="BS71" s="120" t="n"/>
      <c r="BT71" s="120" t="n"/>
      <c r="BU71" s="120" t="n"/>
      <c r="BV71" s="120" t="n">
        <v>5.5</v>
      </c>
    </row>
    <row r="72" ht="340" customHeight="1">
      <c r="A72" s="109" t="inlineStr">
        <is>
          <t>IRIS1476</t>
        </is>
      </c>
      <c r="B72" s="110" t="inlineStr">
        <is>
          <t>Himanshu Pawar</t>
        </is>
      </c>
      <c r="C72" s="111" t="inlineStr">
        <is>
          <t>Technology</t>
        </is>
      </c>
      <c r="D72" s="111" t="inlineStr">
        <is>
          <t>Sharanagouda Patil</t>
        </is>
      </c>
      <c r="E72" s="112" t="n">
        <v>14.1</v>
      </c>
      <c r="F72" s="112" t="n">
        <v>12.1</v>
      </c>
      <c r="G72" s="111" t="inlineStr">
        <is>
          <t>B.E</t>
        </is>
      </c>
      <c r="H72" s="142" t="inlineStr">
        <is>
          <t>Lead Software Engineer</t>
        </is>
      </c>
      <c r="I72" s="115" t="inlineStr">
        <is>
          <t>Lead Software Engineer</t>
        </is>
      </c>
      <c r="J72" s="115" t="inlineStr">
        <is>
          <t>Engineering &amp; Development</t>
        </is>
      </c>
      <c r="K72" s="115" t="inlineStr">
        <is>
          <t>Backend Development</t>
        </is>
      </c>
      <c r="L72" s="115" t="inlineStr">
        <is>
          <t>L5 – Lead · IC</t>
        </is>
      </c>
      <c r="M72" s="150" t="inlineStr">
        <is>
          <t>B2</t>
        </is>
      </c>
      <c r="N72" s="18" t="inlineStr">
        <is>
          <t>Senior Specialist</t>
        </is>
      </c>
      <c r="O72" s="20" t="inlineStr">
        <is>
          <t>B</t>
        </is>
      </c>
      <c r="P72" s="115" t="inlineStr">
        <is>
          <t>IC</t>
        </is>
      </c>
      <c r="Q72" s="147" t="inlineStr">
        <is>
          <t>• Same level</t>
        </is>
      </c>
      <c r="R72" s="118" t="inlineStr">
        <is>
          <r>
            <rPr>
              <rFont val="Calibri"/>
              <b val="1"/>
              <sz val="10"/>
            </rPr>
            <t>WHAT THE ROLE DOES:</t>
          </r>
          <r>
            <rPr>
              <rFont val="Calibri"/>
              <sz val="10"/>
            </rPr>
            <t xml:space="preserve"> 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documentation · features · software · produce · deliver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design · am · accountable · solution · technical · delivery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technical · approach · design · implementation · ai · code
</t>
          </r>
          <r>
            <rPr>
              <rFont val="Calibri"/>
              <b val="1"/>
              <sz val="10"/>
            </rPr>
            <t>SKILLS &amp; KNOWLEDGE · role-holders:</t>
          </r>
          <r>
            <rPr>
              <rFont val="Calibri"/>
              <sz val="10"/>
            </rPr>
            <t xml:space="preserve"> NET MVC · Java
</t>
          </r>
          <r>
            <rPr>
              <rFont val="Calibri"/>
              <b val="1"/>
              <sz val="10"/>
            </rPr>
            <t>MANAGER-SET KRAs:</t>
          </r>
          <r>
            <rPr>
              <rFont val="Calibri"/>
              <sz val="10"/>
            </rPr>
            <t xml:space="preserve"> Common themes in manager-set KRAs: modules · coverage · complete · components · committed · sprint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7 answered the survey; sub-family 79 answered; catalogue RC-069</t>
          </r>
        </is>
      </c>
      <c r="S72"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3 · Potential: Medium · 9-Box Grid placement: Trusted Professional.</t>
          </r>
        </is>
      </c>
      <c r="T72" s="120" t="n"/>
      <c r="U72" s="121" t="inlineStr">
        <is>
          <r>
            <rPr>
              <rFont val="Calibri"/>
              <sz val="10"/>
            </rPr>
            <t xml:space="preserve">Lead Software Engineer in Technology · iFile, B2 — IC.
</t>
          </r>
          <r>
            <rPr>
              <rFont val="Calibri"/>
              <b val="1"/>
              <sz val="10"/>
            </rPr>
            <t>The work:</t>
          </r>
          <r>
            <rPr>
              <rFont val="Calibri"/>
              <sz val="10"/>
            </rPr>
            <t xml:space="preserve"> Builds back-end services, APIs, processing/validation logic and DB code; fixes defects and delivers change requests.
At this level the role owns deep domain expertise, or one team.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Holders describe it with:</t>
          </r>
          <r>
            <rPr>
              <rFont val="Calibri"/>
              <sz val="10"/>
            </rPr>
            <t xml:space="preserve"> delivery · technical · code · solution design · ownership · leadership.</t>
          </r>
        </is>
      </c>
      <c r="V72" s="122" t="inlineStr">
        <is>
          <r>
            <rPr>
              <rFont val="Calibri"/>
              <b val="1"/>
              <sz val="10"/>
            </rPr>
            <t>Hire as:</t>
          </r>
          <r>
            <rPr>
              <rFont val="Calibri"/>
              <sz val="10"/>
            </rPr>
            <t xml:space="preserve"> Principal Engineer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M.Tech / B.Sc · CS
</t>
          </r>
          <r>
            <rPr>
              <rFont val="Calibri"/>
              <b val="1"/>
              <sz val="10"/>
            </rPr>
            <t>Equivalent titles at peers:</t>
          </r>
          <r>
            <rPr>
              <rFont val="Calibri"/>
              <sz val="10"/>
            </rPr>
            <t xml:space="preserve"> Workiva – Senior SE · Broadridge India – Lead SE · Nasdaq / AxiomSL – Senior SE · Salesforce – SMTS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72" s="122"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NET MVC · Java
★ = must-have for the family. Scale: 1 Awareness · 2 Working · 3 Practitioner · 4 Advanced · 5 Expert.</t>
          </r>
        </is>
      </c>
      <c r="X72" s="122"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72" s="123" t="inlineStr">
        <is>
          <t>iFile · Technology · Band B · Expert / POD Lead</t>
        </is>
      </c>
      <c r="Z72" s="124" t="n">
        <v>5</v>
      </c>
      <c r="AA72" s="125">
        <f>IFERROR(INDEX(WM_C,MATCH($Y72,WM_KEY,0)),"")</f>
        <v>0.56</v>
      </c>
      <c r="AB72" s="126">
        <f>IF(Z72="","",Z72*AA72)</f>
        <v>2.8</v>
      </c>
      <c r="AC72" s="124" t="n">
        <v>5</v>
      </c>
      <c r="AD72" s="125">
        <f>IFERROR(INDEX(WM_AU,MATCH($Y72,WM_KEY,0)),"")</f>
        <v>0.17</v>
      </c>
      <c r="AE72" s="126">
        <f>IF(AC72="","",AC72*AD72)</f>
        <v>0.85</v>
      </c>
      <c r="AF72" s="124" t="n">
        <v>5.5</v>
      </c>
      <c r="AG72" s="125">
        <f>IFERROR(INDEX(WM_AC,MATCH($Y72,WM_KEY,0)),"")</f>
        <v>0.05</v>
      </c>
      <c r="AH72" s="126">
        <f>IF(AF72="","",AF72*AG72)</f>
        <v>0.275</v>
      </c>
      <c r="AI72" s="124" t="n">
        <v>4.5</v>
      </c>
      <c r="AJ72" s="125">
        <f>IFERROR(INDEX(WM_L,MATCH($Y72,WM_KEY,0)),"")</f>
        <v>0.05</v>
      </c>
      <c r="AK72" s="126">
        <f>IF(AI72="","",AI72*AJ72)</f>
        <v>0.225</v>
      </c>
      <c r="AL72" s="124" t="n">
        <v>8</v>
      </c>
      <c r="AM72" s="125">
        <f>IFERROR(INDEX(WM_E,MATCH($Y72,WM_KEY,0)),"")</f>
        <v>0.1</v>
      </c>
      <c r="AN72" s="126">
        <f>IF(AL72="","",AL72*AM72)</f>
        <v>0.8</v>
      </c>
      <c r="AO72" s="127" t="n">
        <v>5.5</v>
      </c>
      <c r="AP72" s="125">
        <f>IFERROR(INDEX(WM_BI,MATCH($Y72,WM_KEY,0)),"")</f>
        <v>0.07</v>
      </c>
      <c r="AQ72" s="126">
        <f>IF(AO72="","",AO72*AP72)</f>
        <v>0.385</v>
      </c>
      <c r="AR72" s="126">
        <f>IF(COUNT(AB72,AE72,AH72,AK72,AN72,AQ72)&lt;6,"",SUM(AB72,AE72,AH72,AK72,AN72,AQ72))</f>
        <v>5.335</v>
      </c>
      <c r="AS72" s="128" t="str">
        <f>IF(AR72="","",INDEX({"A1","A2","A3","B1","B2","B3","C1","C2","D1","D2","E1","E2"},MAX(1,MIN(12,ROUND(AR72,0)))))</f>
        <v>B2</v>
      </c>
      <c r="AT72"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72" s="130" t="inlineStr">
        <is>
          <r>
            <rPr>
              <rFont val="Calibri"/>
              <b val="1"/>
              <sz val="10"/>
            </rPr>
            <t>At build:</t>
          </r>
          <r>
            <rPr>
              <rFont val="Calibri"/>
              <sz val="10"/>
            </rPr>
            <t xml:space="preserve"> Complexity 2.80 + Autonomy 0.85 + Accountability 0.28 + Leadership 0.23 + Experience 0.80 + Business impact 0.39
= 5.34 points → nearest level 5 = B2
</t>
          </r>
          <r>
            <rPr>
              <rFont val="Calibri"/>
              <b val="1"/>
              <sz val="10"/>
            </rPr>
            <t>Final level:</t>
          </r>
          <r>
            <rPr>
              <rFont val="Calibri"/>
              <sz val="10"/>
            </rPr>
            <t xml:space="preserve"> B2 · same as the score</t>
          </r>
        </is>
      </c>
      <c r="AV72" s="130" t="inlineStr">
        <is>
          <r>
            <rPr>
              <rFont val="Calibri"/>
              <b val="1"/>
              <sz val="10"/>
            </rPr>
            <t>No rule applied:</t>
          </r>
          <r>
            <rPr>
              <rFont val="Calibri"/>
              <sz val="10"/>
            </rPr>
            <t xml:space="preserve"> the score decides.</t>
          </r>
        </is>
      </c>
      <c r="AW72" s="131"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t>
          </r>
          <r>
            <rPr>
              <rFont val="Calibri"/>
              <sz val="10"/>
            </rPr>
            <t xml:space="preserve"> rated like 8 colleagues in the same role and department · own answers too general to rate → moved −1.0
</t>
          </r>
          <r>
            <rPr>
              <rFont val="Calibri"/>
              <b val="1"/>
              <sz val="10"/>
            </rPr>
            <t>KRA:</t>
          </r>
          <r>
            <rPr>
              <rFont val="Calibri"/>
              <sz val="10"/>
            </rPr>
            <t xml:space="preserve"> “1. Provide production support/Upgrade of SBC and Webform. 2. Work independently and complete tasks on time and guide team members. 3.…”
</t>
          </r>
          <r>
            <rPr>
              <rFont val="Calibri"/>
              <b val="1"/>
              <sz val="10"/>
            </rPr>
            <t>Market:</t>
          </r>
          <r>
            <rPr>
              <rFont val="Calibri"/>
              <sz val="10"/>
            </rPr>
            <t xml:space="preserve"> B2 = Hardest problems in the domain</t>
          </r>
        </is>
      </c>
      <c r="AX72" s="132"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t>
          </r>
          <r>
            <rPr>
              <rFont val="Calibri"/>
              <sz val="10"/>
            </rPr>
            <t xml:space="preserve"> rated like 8 colleagues in the same role and department · own answers too general to rate → moved −1.0
</t>
          </r>
          <r>
            <rPr>
              <rFont val="Calibri"/>
              <b val="1"/>
              <sz val="10"/>
            </rPr>
            <t>Market:</t>
          </r>
          <r>
            <rPr>
              <rFont val="Calibri"/>
              <sz val="10"/>
            </rPr>
            <t xml:space="preserve"> B2 = Allocates people and sets team priorities</t>
          </r>
        </is>
      </c>
      <c r="AY72" s="132"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t>
          </r>
          <r>
            <rPr>
              <rFont val="Calibri"/>
              <sz val="10"/>
            </rPr>
            <t xml:space="preserve"> rated like 8 colleagues in the same role and department · own answers too general to rate → moved −0.5
</t>
          </r>
          <r>
            <rPr>
              <rFont val="Calibri"/>
              <b val="1"/>
              <sz val="10"/>
            </rPr>
            <t>KRA:</t>
          </r>
          <r>
            <rPr>
              <rFont val="Calibri"/>
              <sz val="10"/>
            </rPr>
            <t xml:space="preserve"> “1. Provide production support/Upgrade of SBC and Webform. 2. Work independently and complete tasks on time and guide team members. 3.…”
</t>
          </r>
          <r>
            <rPr>
              <rFont val="Calibri"/>
              <b val="1"/>
              <sz val="10"/>
            </rPr>
            <t>Market:</t>
          </r>
          <r>
            <rPr>
              <rFont val="Calibri"/>
              <sz val="10"/>
            </rPr>
            <t xml:space="preserve"> B2 = One team or a client portfolio · B3 = Several teams or a practice</t>
          </r>
        </is>
      </c>
      <c r="AZ72" s="132" t="inlineStr">
        <is>
          <r>
            <rPr>
              <rFont val="Calibri"/>
              <sz val="10"/>
            </rPr>
            <t xml:space="preserve">Rated 4.5 of 12 · between B1 and B2
</t>
          </r>
          <r>
            <rPr>
              <rFont val="Calibri"/>
              <b val="1"/>
              <sz val="10"/>
            </rPr>
            <t>Start:</t>
          </r>
          <r>
            <rPr>
              <rFont val="Calibri"/>
              <sz val="10"/>
            </rPr>
            <t xml:space="preserve"> 5.0 · individual contributor, so influence only
</t>
          </r>
          <r>
            <rPr>
              <rFont val="Calibri"/>
              <b val="1"/>
              <sz val="10"/>
            </rPr>
            <t>Evidence:</t>
          </r>
          <r>
            <rPr>
              <rFont val="Calibri"/>
              <sz val="10"/>
            </rPr>
            <t xml:space="preserve"> rated like 8 colleagues in the same role and department · own answers too general to rate → moved −0.5
</t>
          </r>
          <r>
            <rPr>
              <rFont val="Calibri"/>
              <b val="1"/>
              <sz val="10"/>
            </rPr>
            <t>Team:</t>
          </r>
          <r>
            <rPr>
              <rFont val="Calibri"/>
              <sz val="10"/>
            </rPr>
            <t xml:space="preserve"> 0 direct reports · IC
</t>
          </r>
          <r>
            <rPr>
              <rFont val="Calibri"/>
              <b val="1"/>
              <sz val="10"/>
            </rPr>
            <t>Market:</t>
          </r>
          <r>
            <rPr>
              <rFont val="Calibri"/>
              <sz val="10"/>
            </rPr>
            <t xml:space="preserve"> B1 = IC: mentors and reviews · People: hands-on team lead of 3–5 · B2 = IC: guides others in the domain · People: manages a team of 6+</t>
          </r>
        </is>
      </c>
      <c r="BA72" s="132" t="inlineStr">
        <is>
          <r>
            <rPr>
              <rFont val="Calibri"/>
              <sz val="10"/>
            </rPr>
            <t xml:space="preserve">Rated 8 of 12
</t>
          </r>
          <r>
            <rPr>
              <rFont val="Calibri"/>
              <b val="1"/>
              <sz val="10"/>
            </rPr>
            <t>Experience:</t>
          </r>
          <r>
            <rPr>
              <rFont val="Calibri"/>
              <sz val="10"/>
            </rPr>
            <t xml:space="preserve"> 14.1 yrs total · 2.0 before IRIS + 12.1 at IRIS = 7.8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B2 roles typically have 6–10 yrs · IRIS guide 6–9</t>
          </r>
        </is>
      </c>
      <c r="BB72" s="132" t="inlineStr">
        <is>
          <r>
            <rPr>
              <rFont val="Calibri"/>
              <sz val="10"/>
            </rPr>
            <t xml:space="preserve">Rated 5.5 of 12 — a starting estimate.
</t>
          </r>
          <r>
            <rPr>
              <rFont val="Calibri"/>
              <b val="1"/>
              <sz val="10"/>
            </rPr>
            <t>Start:</t>
          </r>
          <r>
            <rPr>
              <rFont val="Calibri"/>
              <sz val="10"/>
            </rPr>
            <t xml:space="preserve"> 5.5,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72" s="145" t="inlineStr">
        <is>
          <t>• Confirm the reporting line — Manager</t>
        </is>
      </c>
      <c r="BD72" s="134" t="inlineStr">
        <is>
          <t>✓ HRIS: 14.1 yrs, B.E, 0 direct reports
✓ Survey: 20 of 20 questions answered
✓ KRAs: quarterly
✓ Manager mapping: rating, potential, 9-box
✗ Job description: not on file</t>
        </is>
      </c>
      <c r="BE72" s="134" t="inlineStr">
        <is>
          <r>
            <rPr>
              <rFont val="Calibri"/>
              <b val="1"/>
              <sz val="10"/>
            </rPr>
            <t>Market level:</t>
          </r>
          <r>
            <rPr>
              <rFont val="Calibri"/>
              <sz val="10"/>
            </rPr>
            <t xml:space="preserve"> P4 / M3 · SFIA 4–5
</t>
          </r>
          <r>
            <rPr>
              <rFont val="Calibri"/>
              <b val="1"/>
              <sz val="10"/>
            </rPr>
            <t>Typical title:</t>
          </r>
          <r>
            <rPr>
              <rFont val="Calibri"/>
              <sz val="10"/>
            </rPr>
            <t xml:space="preserve"> Principal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BF72" s="134" t="inlineStr">
        <is>
          <t>Low</t>
        </is>
      </c>
      <c r="BG72" s="134" t="inlineStr">
        <is>
          <t>• Describes leading or allocating work to a team but has no formal reports in the Employee Master — confirm; may be a POD Lead / Team Lead
• Survey answers are generic or do not match the role — not used as evidence; manager input needed</t>
        </is>
      </c>
      <c r="BH72" s="134" t="inlineStr"/>
      <c r="BI72" s="135" t="n"/>
      <c r="BJ72" s="136" t="n"/>
      <c r="BK72" s="136" t="n"/>
      <c r="BL72" s="136" t="n"/>
      <c r="BM72" s="136" t="n"/>
      <c r="BN72" s="137" t="n"/>
      <c r="BO72" s="120" t="n"/>
      <c r="BP72" s="120" t="n"/>
      <c r="BQ72" s="120" t="n"/>
      <c r="BR72" s="120" t="n"/>
      <c r="BS72" s="120" t="n"/>
      <c r="BT72" s="120" t="n"/>
      <c r="BU72" s="120" t="n"/>
      <c r="BV72" s="120" t="n">
        <v>5.5</v>
      </c>
    </row>
    <row r="73" ht="340" customHeight="1">
      <c r="A73" s="109" t="inlineStr">
        <is>
          <t>IRIS2465</t>
        </is>
      </c>
      <c r="B73" s="110" t="inlineStr">
        <is>
          <t>Monisha Ubriani</t>
        </is>
      </c>
      <c r="C73" s="111" t="inlineStr">
        <is>
          <t>Technology</t>
        </is>
      </c>
      <c r="D73" s="111" t="inlineStr">
        <is>
          <t>Suman Kumar</t>
        </is>
      </c>
      <c r="E73" s="112" t="n">
        <v>11.7</v>
      </c>
      <c r="F73" s="112" t="n">
        <v>0.7</v>
      </c>
      <c r="G73" s="111" t="inlineStr">
        <is>
          <t>B.E</t>
        </is>
      </c>
      <c r="H73" s="113" t="inlineStr">
        <is>
          <t>Lead Software Engineer</t>
        </is>
      </c>
      <c r="I73" s="114" t="inlineStr">
        <is>
          <t>Senior Technical Specialist</t>
        </is>
      </c>
      <c r="J73" s="115" t="inlineStr">
        <is>
          <t>Engineering &amp; Development</t>
        </is>
      </c>
      <c r="K73" s="115" t="inlineStr">
        <is>
          <t>Backend Development</t>
        </is>
      </c>
      <c r="L73" s="114" t="inlineStr">
        <is>
          <t>L5 – Lead · IC</t>
        </is>
      </c>
      <c r="M73" s="116" t="inlineStr">
        <is>
          <t>B2</t>
        </is>
      </c>
      <c r="N73" s="18" t="inlineStr">
        <is>
          <t>Senior Specialist</t>
        </is>
      </c>
      <c r="O73" s="20" t="inlineStr">
        <is>
          <t>B</t>
        </is>
      </c>
      <c r="P73" s="115" t="inlineStr">
        <is>
          <t>IC</t>
        </is>
      </c>
      <c r="Q73" s="139" t="inlineStr">
        <is>
          <t>▼ Down · protected</t>
        </is>
      </c>
      <c r="R73" s="118" t="inlineStr">
        <is>
          <r>
            <rPr>
              <rFont val="Calibri"/>
              <b val="1"/>
              <sz val="10"/>
            </rPr>
            <t>WHAT THE ROLE DOES:</t>
          </r>
          <r>
            <rPr>
              <rFont val="Calibri"/>
              <sz val="10"/>
            </rPr>
            <t xml:space="preserve"> 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documentation · features · software · produce · deliver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design · am · accountable · solution · technical · delivery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technical · approach · design · implementation · ai · code
</t>
          </r>
          <r>
            <rPr>
              <rFont val="Calibri"/>
              <b val="1"/>
              <sz val="10"/>
            </rPr>
            <t>SKILLS &amp; KNOWLEDGE · role-holders:</t>
          </r>
          <r>
            <rPr>
              <rFont val="Calibri"/>
              <sz val="10"/>
            </rPr>
            <t xml:space="preserve"> NET MVC · Java
</t>
          </r>
          <r>
            <rPr>
              <rFont val="Calibri"/>
              <b val="1"/>
              <sz val="10"/>
            </rPr>
            <t>MANAGER-SET KRAs:</t>
          </r>
          <r>
            <rPr>
              <rFont val="Calibri"/>
              <sz val="10"/>
            </rPr>
            <t xml:space="preserve"> Common themes in manager-set KRAs: modules · coverage · complete · components · committed · sprint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7 answered the survey; sub-family 79 answered; catalogue RC-069</t>
          </r>
        </is>
      </c>
      <c r="S73"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From the survey and manager mapping — critical role: yes; successor named: no.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4 · Potential: High · 9-Box Grid placement: High Impact / Growth Talent.</t>
          </r>
        </is>
      </c>
      <c r="T73" s="120" t="n"/>
      <c r="U73" s="121" t="inlineStr">
        <is>
          <r>
            <rPr>
              <rFont val="Calibri"/>
              <sz val="10"/>
            </rPr>
            <t xml:space="preserve">Senior Technical Specialist in Technology · iFile, B2 — IC.
</t>
          </r>
          <r>
            <rPr>
              <rFont val="Calibri"/>
              <b val="1"/>
              <sz val="10"/>
            </rPr>
            <t>The work:</t>
          </r>
          <r>
            <rPr>
              <rFont val="Calibri"/>
              <sz val="10"/>
            </rPr>
            <t xml:space="preserve"> Builds back-end services, APIs, processing/validation logic and DB code; fixes defects and delivers change requests.
At this level the role owns deep domain expertise, or one team.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Holders describe it with:</t>
          </r>
          <r>
            <rPr>
              <rFont val="Calibri"/>
              <sz val="10"/>
            </rPr>
            <t xml:space="preserve"> delivery · technical · code · solution design · ownership · leadership.</t>
          </r>
        </is>
      </c>
      <c r="V73" s="122" t="inlineStr">
        <is>
          <r>
            <rPr>
              <rFont val="Calibri"/>
              <b val="1"/>
              <sz val="10"/>
            </rPr>
            <t>Hire as:</t>
          </r>
          <r>
            <rPr>
              <rFont val="Calibri"/>
              <sz val="10"/>
            </rPr>
            <t xml:space="preserve"> Lead / Staff Engineer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M.Tech / B.Sc · CS
</t>
          </r>
          <r>
            <rPr>
              <rFont val="Calibri"/>
              <b val="1"/>
              <sz val="10"/>
            </rPr>
            <t>Equivalent titles at peers:</t>
          </r>
          <r>
            <rPr>
              <rFont val="Calibri"/>
              <sz val="10"/>
            </rPr>
            <t xml:space="preserve"> Workiva – Senior SE · Broadridge India – Lead SE · Nasdaq / AxiomSL – Senior SE · Salesforce – SMTS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73" s="122"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NET MVC · Java
★ = must-have for the family. Scale: 1 Awareness · 2 Working · 3 Practitioner · 4 Advanced · 5 Expert.</t>
          </r>
        </is>
      </c>
      <c r="X73" s="122"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73" s="123" t="inlineStr">
        <is>
          <t>iFile · Technology · Band B · Expert / POD Lead</t>
        </is>
      </c>
      <c r="Z73" s="124" t="n">
        <v>5</v>
      </c>
      <c r="AA73" s="125">
        <f>IFERROR(INDEX(WM_C,MATCH($Y73,WM_KEY,0)),"")</f>
        <v>0.56</v>
      </c>
      <c r="AB73" s="126">
        <f>IF(Z73="","",Z73*AA73)</f>
        <v>2.8</v>
      </c>
      <c r="AC73" s="124" t="n">
        <v>5</v>
      </c>
      <c r="AD73" s="125">
        <f>IFERROR(INDEX(WM_AU,MATCH($Y73,WM_KEY,0)),"")</f>
        <v>0.17</v>
      </c>
      <c r="AE73" s="126">
        <f>IF(AC73="","",AC73*AD73)</f>
        <v>0.85</v>
      </c>
      <c r="AF73" s="124" t="n">
        <v>5</v>
      </c>
      <c r="AG73" s="125">
        <f>IFERROR(INDEX(WM_AC,MATCH($Y73,WM_KEY,0)),"")</f>
        <v>0.05</v>
      </c>
      <c r="AH73" s="126">
        <f>IF(AF73="","",AF73*AG73)</f>
        <v>0.25</v>
      </c>
      <c r="AI73" s="124" t="n">
        <v>4</v>
      </c>
      <c r="AJ73" s="125">
        <f>IFERROR(INDEX(WM_L,MATCH($Y73,WM_KEY,0)),"")</f>
        <v>0.05</v>
      </c>
      <c r="AK73" s="126">
        <f>IF(AI73="","",AI73*AJ73)</f>
        <v>0.2</v>
      </c>
      <c r="AL73" s="124" t="n">
        <v>7</v>
      </c>
      <c r="AM73" s="125">
        <f>IFERROR(INDEX(WM_E,MATCH($Y73,WM_KEY,0)),"")</f>
        <v>0.1</v>
      </c>
      <c r="AN73" s="126">
        <f>IF(AL73="","",AL73*AM73)</f>
        <v>0.7</v>
      </c>
      <c r="AO73" s="127" t="n">
        <v>5.5</v>
      </c>
      <c r="AP73" s="125">
        <f>IFERROR(INDEX(WM_BI,MATCH($Y73,WM_KEY,0)),"")</f>
        <v>0.07</v>
      </c>
      <c r="AQ73" s="126">
        <f>IF(AO73="","",AO73*AP73)</f>
        <v>0.385</v>
      </c>
      <c r="AR73" s="126">
        <f>IF(COUNT(AB73,AE73,AH73,AK73,AN73,AQ73)&lt;6,"",SUM(AB73,AE73,AH73,AK73,AN73,AQ73))</f>
        <v>5.185</v>
      </c>
      <c r="AS73" s="128" t="str">
        <f>IF(AR73="","",INDEX({"A1","A2","A3","B1","B2","B3","C1","C2","D1","D2","E1","E2"},MAX(1,MIN(12,ROUND(AR73,0)))))</f>
        <v>B2</v>
      </c>
      <c r="AT73"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73" s="130" t="inlineStr">
        <is>
          <r>
            <rPr>
              <rFont val="Calibri"/>
              <b val="1"/>
              <sz val="10"/>
            </rPr>
            <t>At build:</t>
          </r>
          <r>
            <rPr>
              <rFont val="Calibri"/>
              <sz val="10"/>
            </rPr>
            <t xml:space="preserve"> Complexity 2.80 + Autonomy 0.85 + Accountability 0.25 + Leadership 0.20 + Experience 0.70 + Business impact 0.39
= 5.19 points → nearest level 5 = B2
</t>
          </r>
          <r>
            <rPr>
              <rFont val="Calibri"/>
              <b val="1"/>
              <sz val="10"/>
            </rPr>
            <t>Final level:</t>
          </r>
          <r>
            <rPr>
              <rFont val="Calibri"/>
              <sz val="10"/>
            </rPr>
            <t xml:space="preserve"> B2 · same as the score</t>
          </r>
        </is>
      </c>
      <c r="AV73" s="130" t="inlineStr">
        <is>
          <r>
            <rPr>
              <rFont val="Calibri"/>
              <b val="1"/>
              <sz val="10"/>
            </rPr>
            <t>No rule applied:</t>
          </r>
          <r>
            <rPr>
              <rFont val="Calibri"/>
              <sz val="10"/>
            </rPr>
            <t xml:space="preserve"> the score decides.</t>
          </r>
        </is>
      </c>
      <c r="AW73" s="131"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Requirement analysis, process and solution design, test cases, code reviews, reusable AI skills → moved down 1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B2 = Hardest problems in the domain</t>
          </r>
        </is>
      </c>
      <c r="AX73" s="132"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Gives developers day-to-day direction; decides test coverage, defect priority, team's AI tooling use → moved down 1
</t>
          </r>
          <r>
            <rPr>
              <rFont val="Calibri"/>
              <b val="1"/>
              <sz val="10"/>
            </rPr>
            <t>Market:</t>
          </r>
          <r>
            <rPr>
              <rFont val="Calibri"/>
              <sz val="10"/>
            </rPr>
            <t xml:space="preserve"> B2 = Allocates people and sets team priorities</t>
          </r>
        </is>
      </c>
      <c r="AY73" s="132"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Owns features end to end: requirement accuracy, design handed to developers, client commitments → moved down 1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B2 = One team or a client portfolio</t>
          </r>
        </is>
      </c>
      <c r="AZ73" s="132" t="inlineStr">
        <is>
          <r>
            <rPr>
              <rFont val="Calibri"/>
              <sz val="10"/>
            </rPr>
            <t xml:space="preserve">Rated 4 of 12
</t>
          </r>
          <r>
            <rPr>
              <rFont val="Calibri"/>
              <b val="1"/>
              <sz val="10"/>
            </rPr>
            <t>Start:</t>
          </r>
          <r>
            <rPr>
              <rFont val="Calibri"/>
              <sz val="10"/>
            </rPr>
            <t xml:space="preserve"> 5.0 · individual contributor, so influence only
</t>
          </r>
          <r>
            <rPr>
              <rFont val="Calibri"/>
              <b val="1"/>
              <sz val="10"/>
            </rPr>
            <t>Evidence reads like A3:</t>
          </r>
          <r>
            <rPr>
              <rFont val="Calibri"/>
              <sz val="10"/>
            </rPr>
            <t xml:space="preserve"> Reviews code and builds; introduces AI-assisted working methods to the team → moved down 1
</t>
          </r>
          <r>
            <rPr>
              <rFont val="Calibri"/>
              <b val="1"/>
              <sz val="10"/>
            </rPr>
            <t>Team:</t>
          </r>
          <r>
            <rPr>
              <rFont val="Calibri"/>
              <sz val="10"/>
            </rPr>
            <t xml:space="preserve"> 0 direct reports · IC
</t>
          </r>
          <r>
            <rPr>
              <rFont val="Calibri"/>
              <b val="1"/>
              <sz val="10"/>
            </rPr>
            <t>Market:</t>
          </r>
          <r>
            <rPr>
              <rFont val="Calibri"/>
              <sz val="10"/>
            </rPr>
            <t xml:space="preserve"> B1 = IC: mentors and reviews · People: hands-on team lead of 3–5</t>
          </r>
        </is>
      </c>
      <c r="BA73" s="132" t="inlineStr">
        <is>
          <r>
            <rPr>
              <rFont val="Calibri"/>
              <sz val="10"/>
            </rPr>
            <t xml:space="preserve">Rated 7 of 12
</t>
          </r>
          <r>
            <rPr>
              <rFont val="Calibri"/>
              <b val="1"/>
              <sz val="10"/>
            </rPr>
            <t>Experience:</t>
          </r>
          <r>
            <rPr>
              <rFont val="Calibri"/>
              <sz val="10"/>
            </rPr>
            <t xml:space="preserve"> 11.7 yrs total · 11.0 before IRIS + 0.7 at IRIS = 6.8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B2 roles typically have 6–10 yrs · IRIS guide 6–9</t>
          </r>
        </is>
      </c>
      <c r="BB73" s="132"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73" s="133" t="inlineStr"/>
      <c r="BD73" s="134" t="inlineStr">
        <is>
          <t>✓ HRIS: 11.7 yrs, B.E, 0 direct reports
✓ Survey: 20 of 20 questions answered
✓ KRAs: self, manager-set, quarterly
✓ Manager mapping: rating, potential, 9-box
✗ Job description: not on file</t>
        </is>
      </c>
      <c r="BE73" s="134" t="inlineStr">
        <is>
          <r>
            <rPr>
              <rFont val="Calibri"/>
              <b val="1"/>
              <sz val="10"/>
            </rPr>
            <t>Market level:</t>
          </r>
          <r>
            <rPr>
              <rFont val="Calibri"/>
              <sz val="10"/>
            </rPr>
            <t xml:space="preserve"> P4 / M3 · SFIA 4–5
</t>
          </r>
          <r>
            <rPr>
              <rFont val="Calibri"/>
              <b val="1"/>
              <sz val="10"/>
            </rPr>
            <t>Typical title:</t>
          </r>
          <r>
            <rPr>
              <rFont val="Calibri"/>
              <sz val="10"/>
            </rPr>
            <t xml:space="preserve"> Lead / Staff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BF73" s="134" t="inlineStr">
        <is>
          <t>High</t>
        </is>
      </c>
      <c r="BG73" s="134" t="inlineStr">
        <is>
          <t>• Final level B2 is below the current level · L5 ≈ B3 — manager to confirm the scope of the role; pay and title are protected for one cycle</t>
        </is>
      </c>
      <c r="BH73" s="134" t="inlineStr"/>
      <c r="BI73" s="135" t="n"/>
      <c r="BJ73" s="136" t="n"/>
      <c r="BK73" s="136" t="n"/>
      <c r="BL73" s="136" t="n"/>
      <c r="BM73" s="136" t="n"/>
      <c r="BN73" s="137" t="n"/>
      <c r="BO73" s="120" t="n"/>
      <c r="BP73" s="120" t="n"/>
      <c r="BQ73" s="120" t="n"/>
      <c r="BR73" s="120" t="n"/>
      <c r="BS73" s="120" t="n"/>
      <c r="BT73" s="120" t="n"/>
      <c r="BU73" s="120" t="n"/>
      <c r="BV73" s="120" t="n">
        <v>5.5</v>
      </c>
    </row>
    <row r="74" ht="340" customHeight="1">
      <c r="A74" s="109" t="inlineStr">
        <is>
          <t>IRIS2521</t>
        </is>
      </c>
      <c r="B74" s="110" t="inlineStr">
        <is>
          <t>Prasad Gavhane</t>
        </is>
      </c>
      <c r="C74" s="111" t="inlineStr">
        <is>
          <t>Technology</t>
        </is>
      </c>
      <c r="D74" s="111" t="inlineStr">
        <is>
          <t>Izharuddin Shaikh</t>
        </is>
      </c>
      <c r="E74" s="112" t="n">
        <v>11.9</v>
      </c>
      <c r="F74" s="112" t="n">
        <v>0.4</v>
      </c>
      <c r="G74" s="111" t="inlineStr">
        <is>
          <t>B.E</t>
        </is>
      </c>
      <c r="H74" s="142" t="inlineStr">
        <is>
          <t>Lead Software Engineer</t>
        </is>
      </c>
      <c r="I74" s="115" t="inlineStr">
        <is>
          <t>Lead Software Engineer</t>
        </is>
      </c>
      <c r="J74" s="115" t="inlineStr">
        <is>
          <t>Engineering &amp; Development</t>
        </is>
      </c>
      <c r="K74" s="115" t="inlineStr">
        <is>
          <t>Backend Development</t>
        </is>
      </c>
      <c r="L74" s="115" t="inlineStr">
        <is>
          <t>L5 – Lead · IC</t>
        </is>
      </c>
      <c r="M74" s="150" t="inlineStr">
        <is>
          <t>B2</t>
        </is>
      </c>
      <c r="N74" s="18" t="inlineStr">
        <is>
          <t>Senior Specialist</t>
        </is>
      </c>
      <c r="O74" s="20" t="inlineStr">
        <is>
          <t>B</t>
        </is>
      </c>
      <c r="P74" s="115" t="inlineStr">
        <is>
          <t>IC</t>
        </is>
      </c>
      <c r="Q74" s="147" t="inlineStr">
        <is>
          <t>• Same level</t>
        </is>
      </c>
      <c r="R74" s="118" t="inlineStr">
        <is>
          <r>
            <rPr>
              <rFont val="Calibri"/>
              <b val="1"/>
              <sz val="10"/>
            </rPr>
            <t>WHAT THE ROLE DOES:</t>
          </r>
          <r>
            <rPr>
              <rFont val="Calibri"/>
              <sz val="10"/>
            </rPr>
            <t xml:space="preserve"> 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documentation · features · software · produce · deliver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design · am · accountable · solution · technical · delivery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technical · approach · design · implementation · ai · code
</t>
          </r>
          <r>
            <rPr>
              <rFont val="Calibri"/>
              <b val="1"/>
              <sz val="10"/>
            </rPr>
            <t>SKILLS &amp; KNOWLEDGE · role-holders:</t>
          </r>
          <r>
            <rPr>
              <rFont val="Calibri"/>
              <sz val="10"/>
            </rPr>
            <t xml:space="preserve"> NET MVC · Java
</t>
          </r>
          <r>
            <rPr>
              <rFont val="Calibri"/>
              <b val="1"/>
              <sz val="10"/>
            </rPr>
            <t>MANAGER-SET KRAs:</t>
          </r>
          <r>
            <rPr>
              <rFont val="Calibri"/>
              <sz val="10"/>
            </rPr>
            <t xml:space="preserve"> Common themes in manager-set KRAs: modules · coverage · complete · components · committed · sprint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7 answered the survey; sub-family 79 answered; catalogue RC-069</t>
          </r>
        </is>
      </c>
      <c r="S74"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From the survey and manager mapping — critical role: yes; successor named: no.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4 · Potential: High · 9-Box Grid placement: Trusted Professional.</t>
          </r>
        </is>
      </c>
      <c r="T74" s="120" t="n"/>
      <c r="U74" s="121" t="inlineStr">
        <is>
          <r>
            <rPr>
              <rFont val="Calibri"/>
              <sz val="10"/>
            </rPr>
            <t xml:space="preserve">Lead Software Engineer in Technology · iFile, B2 — IC.
</t>
          </r>
          <r>
            <rPr>
              <rFont val="Calibri"/>
              <b val="1"/>
              <sz val="10"/>
            </rPr>
            <t>The work:</t>
          </r>
          <r>
            <rPr>
              <rFont val="Calibri"/>
              <sz val="10"/>
            </rPr>
            <t xml:space="preserve"> Builds back-end services, APIs, processing/validation logic and DB code; fixes defects and delivers change requests.
At this level the role owns deep domain expertise, or one team.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Holders describe it with:</t>
          </r>
          <r>
            <rPr>
              <rFont val="Calibri"/>
              <sz val="10"/>
            </rPr>
            <t xml:space="preserve"> delivery · technical · code · solution design · ownership · leadership.</t>
          </r>
        </is>
      </c>
      <c r="V74" s="122" t="inlineStr">
        <is>
          <r>
            <rPr>
              <rFont val="Calibri"/>
              <b val="1"/>
              <sz val="10"/>
            </rPr>
            <t>Hire as:</t>
          </r>
          <r>
            <rPr>
              <rFont val="Calibri"/>
              <sz val="10"/>
            </rPr>
            <t xml:space="preserve"> Principal Engineer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M.Tech / B.Sc · CS
</t>
          </r>
          <r>
            <rPr>
              <rFont val="Calibri"/>
              <b val="1"/>
              <sz val="10"/>
            </rPr>
            <t>Equivalent titles at peers:</t>
          </r>
          <r>
            <rPr>
              <rFont val="Calibri"/>
              <sz val="10"/>
            </rPr>
            <t xml:space="preserve"> Workiva – Senior SE · Broadridge India – Lead SE · Nasdaq / AxiomSL – Senior SE · Salesforce – SMTS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74" s="122"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NET MVC · Java
★ = must-have for the family. Scale: 1 Awareness · 2 Working · 3 Practitioner · 4 Advanced · 5 Expert.</t>
          </r>
        </is>
      </c>
      <c r="X74" s="122"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74" s="123" t="inlineStr">
        <is>
          <t>iFile · Technology · Band B · Expert / POD Lead</t>
        </is>
      </c>
      <c r="Z74" s="124" t="n">
        <v>5</v>
      </c>
      <c r="AA74" s="125">
        <f>IFERROR(INDEX(WM_C,MATCH($Y74,WM_KEY,0)),"")</f>
        <v>0.56</v>
      </c>
      <c r="AB74" s="126">
        <f>IF(Z74="","",Z74*AA74)</f>
        <v>2.8</v>
      </c>
      <c r="AC74" s="124" t="n">
        <v>5.5</v>
      </c>
      <c r="AD74" s="125">
        <f>IFERROR(INDEX(WM_AU,MATCH($Y74,WM_KEY,0)),"")</f>
        <v>0.17</v>
      </c>
      <c r="AE74" s="126">
        <f>IF(AC74="","",AC74*AD74)</f>
        <v>0.935</v>
      </c>
      <c r="AF74" s="124" t="n">
        <v>5.5</v>
      </c>
      <c r="AG74" s="125">
        <f>IFERROR(INDEX(WM_AC,MATCH($Y74,WM_KEY,0)),"")</f>
        <v>0.05</v>
      </c>
      <c r="AH74" s="126">
        <f>IF(AF74="","",AF74*AG74)</f>
        <v>0.275</v>
      </c>
      <c r="AI74" s="124" t="n">
        <v>4.5</v>
      </c>
      <c r="AJ74" s="125">
        <f>IFERROR(INDEX(WM_L,MATCH($Y74,WM_KEY,0)),"")</f>
        <v>0.05</v>
      </c>
      <c r="AK74" s="126">
        <f>IF(AI74="","",AI74*AJ74)</f>
        <v>0.225</v>
      </c>
      <c r="AL74" s="124" t="n">
        <v>7</v>
      </c>
      <c r="AM74" s="125">
        <f>IFERROR(INDEX(WM_E,MATCH($Y74,WM_KEY,0)),"")</f>
        <v>0.1</v>
      </c>
      <c r="AN74" s="126">
        <f>IF(AL74="","",AL74*AM74)</f>
        <v>0.7</v>
      </c>
      <c r="AO74" s="127" t="n">
        <v>6</v>
      </c>
      <c r="AP74" s="125">
        <f>IFERROR(INDEX(WM_BI,MATCH($Y74,WM_KEY,0)),"")</f>
        <v>0.07</v>
      </c>
      <c r="AQ74" s="126">
        <f>IF(AO74="","",AO74*AP74)</f>
        <v>0.42</v>
      </c>
      <c r="AR74" s="126">
        <f>IF(COUNT(AB74,AE74,AH74,AK74,AN74,AQ74)&lt;6,"",SUM(AB74,AE74,AH74,AK74,AN74,AQ74))</f>
        <v>5.355</v>
      </c>
      <c r="AS74" s="128" t="str">
        <f>IF(AR74="","",INDEX({"A1","A2","A3","B1","B2","B3","C1","C2","D1","D2","E1","E2"},MAX(1,MIN(12,ROUND(AR74,0)))))</f>
        <v>B2</v>
      </c>
      <c r="AT74"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74" s="130" t="inlineStr">
        <is>
          <r>
            <rPr>
              <rFont val="Calibri"/>
              <b val="1"/>
              <sz val="10"/>
            </rPr>
            <t>At build:</t>
          </r>
          <r>
            <rPr>
              <rFont val="Calibri"/>
              <sz val="10"/>
            </rPr>
            <t xml:space="preserve"> Complexity 2.80 + Autonomy 0.94 + Accountability 0.28 + Leadership 0.23 + Experience 0.70 + Business impact 0.42
= 5.36 points → nearest level 5 = B2
</t>
          </r>
          <r>
            <rPr>
              <rFont val="Calibri"/>
              <b val="1"/>
              <sz val="10"/>
            </rPr>
            <t>Final level:</t>
          </r>
          <r>
            <rPr>
              <rFont val="Calibri"/>
              <sz val="10"/>
            </rPr>
            <t xml:space="preserve"> B2 · same as the score</t>
          </r>
        </is>
      </c>
      <c r="AV74" s="130" t="inlineStr">
        <is>
          <r>
            <rPr>
              <rFont val="Calibri"/>
              <b val="1"/>
              <sz val="10"/>
            </rPr>
            <t>No rule applied:</t>
          </r>
          <r>
            <rPr>
              <rFont val="Calibri"/>
              <sz val="10"/>
            </rPr>
            <t xml:space="preserve"> the score decides.</t>
          </r>
        </is>
      </c>
      <c r="AW74" s="131"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Overall solution design for the Risk-Based Supervision product; regulatory domain plus data and analytics → moved down 1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B2 = Hardest problems in the domain</t>
          </r>
        </is>
      </c>
      <c r="AX74" s="132"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B2:</t>
          </r>
          <r>
            <rPr>
              <rFont val="Calibri"/>
              <sz val="10"/>
            </rPr>
            <t xml:space="preserve"> Decides solution design, technical approach, and how work is prioritised and assigned within team → moved down 0.5
</t>
          </r>
          <r>
            <rPr>
              <rFont val="Calibri"/>
              <b val="1"/>
              <sz val="10"/>
            </rPr>
            <t>Market:</t>
          </r>
          <r>
            <rPr>
              <rFont val="Calibri"/>
              <sz val="10"/>
            </rPr>
            <t xml:space="preserve"> B2 = Allocates people and sets team priorities · B3 = Commercial / strategic calls for the unit</t>
          </r>
        </is>
      </c>
      <c r="AY74" s="132"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B2:</t>
          </r>
          <r>
            <rPr>
              <rFont val="Calibri"/>
              <sz val="10"/>
            </rPr>
            <t xml:space="preserve"> own survey / KRA answers · summarised by the rater; not quoted → moved down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B2 = One team or a client portfolio · B3 = Several teams or a practice</t>
          </r>
        </is>
      </c>
      <c r="AZ74" s="132" t="inlineStr">
        <is>
          <r>
            <rPr>
              <rFont val="Calibri"/>
              <sz val="10"/>
            </rPr>
            <t xml:space="preserve">Rated 4.5 of 12 · between B1 and B2
</t>
          </r>
          <r>
            <rPr>
              <rFont val="Calibri"/>
              <b val="1"/>
              <sz val="10"/>
            </rPr>
            <t>Start:</t>
          </r>
          <r>
            <rPr>
              <rFont val="Calibri"/>
              <sz val="10"/>
            </rPr>
            <t xml:space="preserve"> 5.0 · individual contributor, so influence only
</t>
          </r>
          <r>
            <rPr>
              <rFont val="Calibri"/>
              <b val="1"/>
              <sz val="10"/>
            </rPr>
            <t>Evidence reads like B1:</t>
          </r>
          <r>
            <rPr>
              <rFont val="Calibri"/>
              <sz val="10"/>
            </rPr>
            <t xml:space="preserve"> Leads the RBS product team; 0 reports and manager KRAs list individual sprint work → moved down 0.5
</t>
          </r>
          <r>
            <rPr>
              <rFont val="Calibri"/>
              <b val="1"/>
              <sz val="10"/>
            </rPr>
            <t>Team:</t>
          </r>
          <r>
            <rPr>
              <rFont val="Calibri"/>
              <sz val="10"/>
            </rPr>
            <t xml:space="preserve"> 0 direct reports · IC
</t>
          </r>
          <r>
            <rPr>
              <rFont val="Calibri"/>
              <b val="1"/>
              <sz val="10"/>
            </rPr>
            <t>Market:</t>
          </r>
          <r>
            <rPr>
              <rFont val="Calibri"/>
              <sz val="10"/>
            </rPr>
            <t xml:space="preserve"> B1 = IC: mentors and reviews · People: hands-on team lead of 3–5 · B2 = IC: guides others in the domain · People: manages a team of 6+</t>
          </r>
        </is>
      </c>
      <c r="BA74" s="132" t="inlineStr">
        <is>
          <r>
            <rPr>
              <rFont val="Calibri"/>
              <sz val="10"/>
            </rPr>
            <t xml:space="preserve">Rated 7 of 12
</t>
          </r>
          <r>
            <rPr>
              <rFont val="Calibri"/>
              <b val="1"/>
              <sz val="10"/>
            </rPr>
            <t>Experience:</t>
          </r>
          <r>
            <rPr>
              <rFont val="Calibri"/>
              <sz val="10"/>
            </rPr>
            <t xml:space="preserve"> 11.9 yrs total · 11.5 before IRIS + 0.4 at IRIS = 7.0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B2 roles typically have 6–10 yrs · IRIS guide 6–9</t>
          </r>
        </is>
      </c>
      <c r="BB74" s="132" t="inlineStr">
        <is>
          <r>
            <rPr>
              <rFont val="Calibri"/>
              <sz val="10"/>
            </rPr>
            <t xml:space="preserve">Rated 6 of 12 — a starting estimate.
</t>
          </r>
          <r>
            <rPr>
              <rFont val="Calibri"/>
              <b val="1"/>
              <sz val="10"/>
            </rPr>
            <t>Start:</t>
          </r>
          <r>
            <rPr>
              <rFont val="Calibri"/>
              <sz val="10"/>
            </rPr>
            <t xml:space="preserve"> 5.5,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t>
          </r>
        </is>
      </c>
      <c r="BC74" s="145" t="inlineStr">
        <is>
          <t>• Confirm the reporting line — Manager</t>
        </is>
      </c>
      <c r="BD74" s="134" t="inlineStr">
        <is>
          <t>✓ HRIS: 11.9 yrs, B.E, 0 direct reports
✓ Survey: 20 of 20 questions answered
✓ KRAs: manager-set, quarterly
✓ Manager mapping: rating, potential, 9-box
✗ Job description: not on file</t>
        </is>
      </c>
      <c r="BE74" s="134" t="inlineStr">
        <is>
          <r>
            <rPr>
              <rFont val="Calibri"/>
              <b val="1"/>
              <sz val="10"/>
            </rPr>
            <t>Market level:</t>
          </r>
          <r>
            <rPr>
              <rFont val="Calibri"/>
              <sz val="10"/>
            </rPr>
            <t xml:space="preserve"> P4 / M3 · SFIA 4–5
</t>
          </r>
          <r>
            <rPr>
              <rFont val="Calibri"/>
              <b val="1"/>
              <sz val="10"/>
            </rPr>
            <t>Typical title:</t>
          </r>
          <r>
            <rPr>
              <rFont val="Calibri"/>
              <sz val="10"/>
            </rPr>
            <t xml:space="preserve"> Principal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BF74" s="134" t="inlineStr">
        <is>
          <t>Medium</t>
        </is>
      </c>
      <c r="BG74" s="134" t="inlineStr">
        <is>
          <t>• Describes leading or allocating work to a team but has no formal reports in the Employee Master — confirm; may be a POD Lead / Team Lead</t>
        </is>
      </c>
      <c r="BH74" s="134" t="inlineStr"/>
      <c r="BI74" s="135" t="n"/>
      <c r="BJ74" s="136" t="n"/>
      <c r="BK74" s="136" t="n"/>
      <c r="BL74" s="136" t="n"/>
      <c r="BM74" s="136" t="n"/>
      <c r="BN74" s="137" t="n"/>
      <c r="BO74" s="120" t="n"/>
      <c r="BP74" s="120" t="n"/>
      <c r="BQ74" s="120" t="n"/>
      <c r="BR74" s="120" t="n"/>
      <c r="BS74" s="120" t="n"/>
      <c r="BT74" s="120" t="n"/>
      <c r="BU74" s="120" t="n"/>
      <c r="BV74" s="120" t="n">
        <v>6</v>
      </c>
    </row>
    <row r="75" ht="340" customHeight="1">
      <c r="A75" s="109" t="inlineStr">
        <is>
          <t>IRIS1804</t>
        </is>
      </c>
      <c r="B75" s="110" t="inlineStr">
        <is>
          <t>Sagar Jadhav</t>
        </is>
      </c>
      <c r="C75" s="111" t="inlineStr">
        <is>
          <t>Technology</t>
        </is>
      </c>
      <c r="D75" s="111" t="inlineStr">
        <is>
          <t>Suman Kumar</t>
        </is>
      </c>
      <c r="E75" s="112" t="n">
        <v>13.1</v>
      </c>
      <c r="F75" s="112" t="n">
        <v>7.1</v>
      </c>
      <c r="G75" s="111" t="inlineStr">
        <is>
          <t>B.E</t>
        </is>
      </c>
      <c r="H75" s="113" t="inlineStr">
        <is>
          <t>Lead Software Engineer</t>
        </is>
      </c>
      <c r="I75" s="114" t="inlineStr">
        <is>
          <t>Engineering Manager</t>
        </is>
      </c>
      <c r="J75" s="115" t="inlineStr">
        <is>
          <t>Engineering &amp; Development</t>
        </is>
      </c>
      <c r="K75" s="115" t="inlineStr">
        <is>
          <t>Full-Stack Development</t>
        </is>
      </c>
      <c r="L75" s="114" t="inlineStr">
        <is>
          <t>L5 – Lead · IC</t>
        </is>
      </c>
      <c r="M75" s="116" t="inlineStr">
        <is>
          <t>B2</t>
        </is>
      </c>
      <c r="N75" s="18" t="inlineStr">
        <is>
          <t>Manager</t>
        </is>
      </c>
      <c r="O75" s="20" t="inlineStr">
        <is>
          <t>B</t>
        </is>
      </c>
      <c r="P75" s="115" t="inlineStr">
        <is>
          <t>People Manager</t>
        </is>
      </c>
      <c r="Q75" s="139" t="inlineStr">
        <is>
          <t>▼ Down · protected</t>
        </is>
      </c>
      <c r="R75" s="118" t="inlineStr">
        <is>
          <r>
            <rPr>
              <rFont val="Calibri"/>
              <b val="1"/>
              <sz val="10"/>
            </rPr>
            <t>WHAT THE ROLE DOES:</t>
          </r>
          <r>
            <rPr>
              <rFont val="Calibri"/>
              <sz val="10"/>
            </rPr>
            <t xml:space="preserve"> Builds features end to end — back-end services/APIs plus UI screens. At B2: deep domain expertise, or one team.
</t>
          </r>
          <r>
            <rPr>
              <rFont val="Calibri"/>
              <b val="1"/>
              <sz val="10"/>
            </rPr>
            <t>Common themes in sub-family holders, all levels' answers:</t>
          </r>
          <r>
            <rPr>
              <rFont val="Calibri"/>
              <sz val="10"/>
            </rPr>
            <t xml:space="preserve"> software · develop · solutions · product · improve · business
</t>
          </r>
          <r>
            <rPr>
              <rFont val="Calibri"/>
              <b val="1"/>
              <sz val="10"/>
            </rPr>
            <t>KEY RESPONSIBILITIES:</t>
          </r>
          <r>
            <rPr>
              <rFont val="Calibri"/>
              <sz val="10"/>
            </rPr>
            <t xml:space="preserve"> Builds features end to end — back-end services/APIs plus UI screens; Hardest problems in the domain; One team or a client portfolio
</t>
          </r>
          <r>
            <rPr>
              <rFont val="Calibri"/>
              <b val="1"/>
              <sz val="10"/>
            </rPr>
            <t>Common themes in sub-family holders, all levels' answers:</t>
          </r>
          <r>
            <rPr>
              <rFont val="Calibri"/>
              <sz val="10"/>
            </rPr>
            <t xml:space="preserve"> development · bug · fixing · feature · support · code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features · software · fixes · bug · solutions · product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accountable · production · development · quality · delivery · am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code · implementation · technical · approaches · independently · decisions
</t>
          </r>
          <r>
            <rPr>
              <rFont val="Calibri"/>
              <b val="1"/>
              <sz val="10"/>
            </rPr>
            <t>SKILLS &amp; KNOWLEDGE · role-holders:</t>
          </r>
          <r>
            <rPr>
              <rFont val="Calibri"/>
              <sz val="10"/>
            </rPr>
            <t xml:space="preserve"> Java · Angular · NET MVC · Debugging · React · SQL · NET MVC + Angular · Java + Angular
</t>
          </r>
          <r>
            <rPr>
              <rFont val="Calibri"/>
              <b val="1"/>
              <sz val="10"/>
            </rPr>
            <t>TOOLS &amp; SYSTEMS:</t>
          </r>
          <r>
            <rPr>
              <rFont val="Calibri"/>
              <sz val="10"/>
            </rPr>
            <t xml:space="preserve"> VS Code · Visual Studio · Postman · Git · GitHub Copilot · Angular · Tomcat · Maven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 holder, 1 answered the survey; sub-family 35 answered; catalogue RC-088</t>
          </r>
        </is>
      </c>
      <c r="S75"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5 direct reports.
From the survey and manager mapping — critical role: yes; successor named: no.
</t>
          </r>
          <r>
            <rPr>
              <rFont val="Calibri"/>
              <b val="1"/>
              <sz val="10"/>
            </rPr>
            <t>If the work is missed · role-holders' themes:</t>
          </r>
          <r>
            <rPr>
              <rFont val="Calibri"/>
              <sz val="10"/>
            </rPr>
            <t xml:space="preserve"> delays · rework · issues.
Manager talent mapping — Latest rating: 4 · Potential: High · 9-Box Grid placement: High Impact / Growth Talent.</t>
          </r>
        </is>
      </c>
      <c r="T75" s="120" t="n"/>
      <c r="U75" s="121" t="inlineStr">
        <is>
          <r>
            <rPr>
              <rFont val="Calibri"/>
              <sz val="10"/>
            </rPr>
            <t xml:space="preserve">Engineering Manager in Technology · iFile, B2 — People Manager.
</t>
          </r>
          <r>
            <rPr>
              <rFont val="Calibri"/>
              <b val="1"/>
              <sz val="10"/>
            </rPr>
            <t>The work:</t>
          </r>
          <r>
            <rPr>
              <rFont val="Calibri"/>
              <sz val="10"/>
            </rPr>
            <t xml:space="preserve"> Builds features end to end — back-end services/APIs plus UI screens.
At this level the role owns deep domain expertise, or one team.
</t>
          </r>
          <r>
            <rPr>
              <rFont val="Calibri"/>
              <b val="1"/>
              <sz val="10"/>
            </rPr>
            <t>Key responsibilities:</t>
          </r>
          <r>
            <rPr>
              <rFont val="Calibri"/>
              <sz val="10"/>
            </rPr>
            <t xml:space="preserve"> Builds features end to end — back-end services/APIs plus UI screens; Hardest problems in the domain; One team or a client portfolio.
</t>
          </r>
          <r>
            <rPr>
              <rFont val="Calibri"/>
              <b val="1"/>
              <sz val="10"/>
            </rPr>
            <t>Holders describe it with:</t>
          </r>
          <r>
            <rPr>
              <rFont val="Calibri"/>
              <sz val="10"/>
            </rPr>
            <t xml:space="preserve"> development · bug · fixing · feature · support · code.
Leads 5 direct reports.</t>
          </r>
        </is>
      </c>
      <c r="V75" s="122"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M.Tech / B.Sc · CS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Workiva – Senior SE · Broadridge India – Lead SE · Nasdaq / AxiomSL – Senior SE · Salesforce – SMTS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75" s="122"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Java · Angular · NET MVC · Debugging · React · SQL · NET MVC + Angular · Java + Angular
</t>
          </r>
          <r>
            <rPr>
              <rFont val="Calibri"/>
              <b val="1"/>
              <sz val="10"/>
            </rPr>
            <t>TOOLS:</t>
          </r>
          <r>
            <rPr>
              <rFont val="Calibri"/>
              <sz val="10"/>
            </rPr>
            <t xml:space="preserve"> VS Code · Visual Studio · Postman · Git · GitHub Copilot · Angular · Tomcat · Maven
★ = must-have for the family. Scale: 1 Awareness · 2 Working · 3 Practitioner · 4 Advanced · 5 Expert.</t>
          </r>
        </is>
      </c>
      <c r="X75" s="122"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75" s="123" t="inlineStr">
        <is>
          <t>iFile · Technology · Band B · People Manager</t>
        </is>
      </c>
      <c r="Z75" s="124" t="n">
        <v>5</v>
      </c>
      <c r="AA75" s="125">
        <f>IFERROR(INDEX(WM_C,MATCH($Y75,WM_KEY,0)),"")</f>
        <v>0.42</v>
      </c>
      <c r="AB75" s="126">
        <f>IF(Z75="","",Z75*AA75)</f>
        <v>2.1</v>
      </c>
      <c r="AC75" s="124" t="n">
        <v>5</v>
      </c>
      <c r="AD75" s="125">
        <f>IFERROR(INDEX(WM_AU,MATCH($Y75,WM_KEY,0)),"")</f>
        <v>0.18</v>
      </c>
      <c r="AE75" s="126">
        <f>IF(AC75="","",AC75*AD75)</f>
        <v>0.9</v>
      </c>
      <c r="AF75" s="124" t="n">
        <v>4.5</v>
      </c>
      <c r="AG75" s="125">
        <f>IFERROR(INDEX(WM_AC,MATCH($Y75,WM_KEY,0)),"")</f>
        <v>0.06</v>
      </c>
      <c r="AH75" s="126">
        <f>IF(AF75="","",AF75*AG75)</f>
        <v>0.27</v>
      </c>
      <c r="AI75" s="124" t="n">
        <v>4.5</v>
      </c>
      <c r="AJ75" s="125">
        <f>IFERROR(INDEX(WM_L,MATCH($Y75,WM_KEY,0)),"")</f>
        <v>0.15</v>
      </c>
      <c r="AK75" s="126">
        <f>IF(AI75="","",AI75*AJ75)</f>
        <v>0.675</v>
      </c>
      <c r="AL75" s="124" t="n">
        <v>7.5</v>
      </c>
      <c r="AM75" s="125">
        <f>IFERROR(INDEX(WM_E,MATCH($Y75,WM_KEY,0)),"")</f>
        <v>0.1</v>
      </c>
      <c r="AN75" s="126">
        <f>IF(AL75="","",AL75*AM75)</f>
        <v>0.75</v>
      </c>
      <c r="AO75" s="127" t="n">
        <v>5</v>
      </c>
      <c r="AP75" s="125">
        <f>IFERROR(INDEX(WM_BI,MATCH($Y75,WM_KEY,0)),"")</f>
        <v>0.09</v>
      </c>
      <c r="AQ75" s="126">
        <f>IF(AO75="","",AO75*AP75)</f>
        <v>0.45</v>
      </c>
      <c r="AR75" s="126">
        <f>IF(COUNT(AB75,AE75,AH75,AK75,AN75,AQ75)&lt;6,"",SUM(AB75,AE75,AH75,AK75,AN75,AQ75))</f>
        <v>5.145</v>
      </c>
      <c r="AS75" s="128" t="str">
        <f>IF(AR75="","",INDEX({"A1","A2","A3","B1","B2","B3","C1","C2","D1","D2","E1","E2"},MAX(1,MIN(12,ROUND(AR75,0)))))</f>
        <v>B2</v>
      </c>
      <c r="AT75" s="129"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75" s="130" t="inlineStr">
        <is>
          <r>
            <rPr>
              <rFont val="Calibri"/>
              <b val="1"/>
              <sz val="10"/>
            </rPr>
            <t>At build:</t>
          </r>
          <r>
            <rPr>
              <rFont val="Calibri"/>
              <sz val="10"/>
            </rPr>
            <t xml:space="preserve"> Complexity 2.10 + Autonomy 0.90 + Accountability 0.27 + Leadership 0.67 + Experience 0.75 + Business impact 0.45
= 5.14 points → nearest level 5 = B2
</t>
          </r>
          <r>
            <rPr>
              <rFont val="Calibri"/>
              <b val="1"/>
              <sz val="10"/>
            </rPr>
            <t>Final level:</t>
          </r>
          <r>
            <rPr>
              <rFont val="Calibri"/>
              <sz val="10"/>
            </rPr>
            <t xml:space="preserve"> B2 · same as the score</t>
          </r>
        </is>
      </c>
      <c r="AV75" s="130" t="inlineStr">
        <is>
          <r>
            <rPr>
              <rFont val="Calibri"/>
              <b val="1"/>
              <sz val="10"/>
            </rPr>
            <t>No rule applied:</t>
          </r>
          <r>
            <rPr>
              <rFont val="Calibri"/>
              <sz val="10"/>
            </rPr>
            <t xml:space="preserve"> the score decides.</t>
          </r>
        </is>
      </c>
      <c r="AW75" s="131"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t>
          </r>
          <r>
            <rPr>
              <rFont val="Calibri"/>
              <sz val="10"/>
            </rPr>
            <t xml:space="preserve"> rated like 8 colleagues in the same role and department · own answers too general to rate → moved −1.0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B2 = Hardest problems in the domain</t>
          </r>
        </is>
      </c>
      <c r="AX75" s="132"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t>
          </r>
          <r>
            <rPr>
              <rFont val="Calibri"/>
              <sz val="10"/>
            </rPr>
            <t xml:space="preserve"> rated like 8 colleagues in the same role and department · own answers too general to rate → moved −1.0
</t>
          </r>
          <r>
            <rPr>
              <rFont val="Calibri"/>
              <b val="1"/>
              <sz val="10"/>
            </rPr>
            <t>Market:</t>
          </r>
          <r>
            <rPr>
              <rFont val="Calibri"/>
              <sz val="10"/>
            </rPr>
            <t xml:space="preserve"> B2 = Allocates people and sets team priorities</t>
          </r>
        </is>
      </c>
      <c r="AY75" s="132" t="inlineStr">
        <is>
          <r>
            <rPr>
              <rFont val="Calibri"/>
              <sz val="10"/>
            </rPr>
            <t xml:space="preserve">Rated 4.5 of 12 · between B1 and B2
</t>
          </r>
          <r>
            <rPr>
              <rFont val="Calibri"/>
              <b val="1"/>
              <sz val="10"/>
            </rPr>
            <t>Start:</t>
          </r>
          <r>
            <rPr>
              <rFont val="Calibri"/>
              <sz val="10"/>
            </rPr>
            <t xml:space="preserve"> 5.0 · senior manager / lead specialist title; 5 direct reports
</t>
          </r>
          <r>
            <rPr>
              <rFont val="Calibri"/>
              <b val="1"/>
              <sz val="10"/>
            </rPr>
            <t>Evidence:</t>
          </r>
          <r>
            <rPr>
              <rFont val="Calibri"/>
              <sz val="10"/>
            </rPr>
            <t xml:space="preserve"> rated like 8 colleagues in the same role and department · own answers too general to rate → moved −0.5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B1 = A domain or a small team · B2 = One team or a client portfolio</t>
          </r>
        </is>
      </c>
      <c r="AZ75" s="132" t="inlineStr">
        <is>
          <r>
            <rPr>
              <rFont val="Calibri"/>
              <sz val="10"/>
            </rPr>
            <t xml:space="preserve">Rated 4.5 of 12 · between B1 and B2
</t>
          </r>
          <r>
            <rPr>
              <rFont val="Calibri"/>
              <b val="1"/>
              <sz val="10"/>
            </rPr>
            <t>Start:</t>
          </r>
          <r>
            <rPr>
              <rFont val="Calibri"/>
              <sz val="10"/>
            </rPr>
            <t xml:space="preserve"> 5.0
</t>
          </r>
          <r>
            <rPr>
              <rFont val="Calibri"/>
              <b val="1"/>
              <sz val="10"/>
            </rPr>
            <t>Evidence:</t>
          </r>
          <r>
            <rPr>
              <rFont val="Calibri"/>
              <sz val="10"/>
            </rPr>
            <t xml:space="preserve"> rated like 8 colleagues in the same role and department · own answers too general to rate → moved −0.5
</t>
          </r>
          <r>
            <rPr>
              <rFont val="Calibri"/>
              <b val="1"/>
              <sz val="10"/>
            </rPr>
            <t>Team:</t>
          </r>
          <r>
            <rPr>
              <rFont val="Calibri"/>
              <sz val="10"/>
            </rPr>
            <t xml:space="preserve"> 5 direct reports · People Manager
</t>
          </r>
          <r>
            <rPr>
              <rFont val="Calibri"/>
              <b val="1"/>
              <sz val="10"/>
            </rPr>
            <t>Market:</t>
          </r>
          <r>
            <rPr>
              <rFont val="Calibri"/>
              <sz val="10"/>
            </rPr>
            <t xml:space="preserve"> B1 = IC: mentors and reviews · People: hands-on team lead of 3–5 · B2 = IC: guides others in the domain · People: manages a team of 6+</t>
          </r>
        </is>
      </c>
      <c r="BA75" s="132" t="inlineStr">
        <is>
          <r>
            <rPr>
              <rFont val="Calibri"/>
              <sz val="10"/>
            </rPr>
            <t xml:space="preserve">Rated 7.5 of 12 · between C1 and C2
</t>
          </r>
          <r>
            <rPr>
              <rFont val="Calibri"/>
              <b val="1"/>
              <sz val="10"/>
            </rPr>
            <t>Experience:</t>
          </r>
          <r>
            <rPr>
              <rFont val="Calibri"/>
              <sz val="10"/>
            </rPr>
            <t xml:space="preserve"> 13.1 yrs total · 6.0 before IRIS + 7.1 at IRIS = 7.4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B2 roles typically have 6–10 yrs · IRIS guide 6–9</t>
          </r>
        </is>
      </c>
      <c r="BB75" s="132" t="inlineStr">
        <is>
          <r>
            <rPr>
              <rFont val="Calibri"/>
              <sz val="10"/>
            </rPr>
            <t xml:space="preserve">Rated 5 of 12 — a starting estimate.
</t>
          </r>
          <r>
            <rPr>
              <rFont val="Calibri"/>
              <b val="1"/>
              <sz val="10"/>
            </rPr>
            <t>Start:</t>
          </r>
          <r>
            <rPr>
              <rFont val="Calibri"/>
              <sz val="10"/>
            </rPr>
            <t xml:space="preserve"> 4.5,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75" s="133" t="inlineStr"/>
      <c r="BD75" s="134" t="inlineStr">
        <is>
          <t>✓ HRIS: 13.1 yrs, B.E, 5 direct reports
✓ Survey: 20 of 20 questions answered
✓ KRAs: self, manager-set, quarterly
✓ Manager mapping: rating, potential, 9-box
✗ Job description: not on file</t>
        </is>
      </c>
      <c r="BE75" s="134"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BF75" s="134" t="inlineStr">
        <is>
          <t>Low</t>
        </is>
      </c>
      <c r="BG75" s="134" t="inlineStr">
        <is>
          <t>• Survey answers are generic or do not match the role — not used as evidence; manager input needed
• Final level B2 is below the current level · L5 ≈ B3 — manager to confirm the scope of the role; pay and title are protected for one cycle</t>
        </is>
      </c>
      <c r="BH75" s="134" t="inlineStr"/>
      <c r="BI75" s="135" t="n"/>
      <c r="BJ75" s="136" t="n"/>
      <c r="BK75" s="136" t="n"/>
      <c r="BL75" s="136" t="n"/>
      <c r="BM75" s="136" t="n"/>
      <c r="BN75" s="137" t="n"/>
      <c r="BO75" s="120" t="n"/>
      <c r="BP75" s="120" t="n"/>
      <c r="BQ75" s="120" t="n"/>
      <c r="BR75" s="120" t="n"/>
      <c r="BS75" s="120" t="n"/>
      <c r="BT75" s="120" t="n"/>
      <c r="BU75" s="120" t="n"/>
      <c r="BV75" s="120" t="n">
        <v>5</v>
      </c>
    </row>
    <row r="76" ht="340" customHeight="1">
      <c r="A76" s="109" t="inlineStr">
        <is>
          <t>IRIS2296</t>
        </is>
      </c>
      <c r="B76" s="110" t="inlineStr">
        <is>
          <t>Deepa Vaman Shinde</t>
        </is>
      </c>
      <c r="C76" s="111" t="inlineStr">
        <is>
          <t>Technology</t>
        </is>
      </c>
      <c r="D76" s="111" t="inlineStr">
        <is>
          <t>Pradip Dey</t>
        </is>
      </c>
      <c r="E76" s="112" t="n">
        <v>14.7</v>
      </c>
      <c r="F76" s="112" t="n">
        <v>2.2</v>
      </c>
      <c r="G76" s="111" t="inlineStr">
        <is>
          <t>B.E</t>
        </is>
      </c>
      <c r="H76" s="142" t="inlineStr">
        <is>
          <t>Project Manager</t>
        </is>
      </c>
      <c r="I76" s="115" t="inlineStr">
        <is>
          <t>Project Manager</t>
        </is>
      </c>
      <c r="J76" s="115" t="inlineStr">
        <is>
          <t>Project &amp; Program Management</t>
        </is>
      </c>
      <c r="K76" s="115" t="inlineStr">
        <is>
          <t>Project &amp; Program Delivery</t>
        </is>
      </c>
      <c r="L76" s="115" t="inlineStr">
        <is>
          <t>L5 – Manager</t>
        </is>
      </c>
      <c r="M76" s="150" t="inlineStr">
        <is>
          <t>B2</t>
        </is>
      </c>
      <c r="N76" s="18" t="inlineStr">
        <is>
          <t>Senior Specialist</t>
        </is>
      </c>
      <c r="O76" s="20" t="inlineStr">
        <is>
          <t>B</t>
        </is>
      </c>
      <c r="P76" s="115" t="inlineStr">
        <is>
          <t>IC</t>
        </is>
      </c>
      <c r="Q76" s="147" t="inlineStr">
        <is>
          <t>• Same level</t>
        </is>
      </c>
      <c r="R76" s="118" t="inlineStr">
        <is>
          <r>
            <rPr>
              <rFont val="Calibri"/>
              <b val="1"/>
              <sz val="10"/>
            </rPr>
            <t>WHAT THE ROLE DOES:</t>
          </r>
          <r>
            <rPr>
              <rFont val="Calibri"/>
              <sz val="10"/>
            </rPr>
            <t xml:space="preserve"> Plans and delivers projects/programmes to scope, time and cost; manages CRs, risks and stakeholders. At B2: deep domain expertise, or one team.
</t>
          </r>
          <r>
            <rPr>
              <rFont val="Calibri"/>
              <b val="1"/>
              <sz val="10"/>
            </rPr>
            <t>Common themes in sub-family holders, all levels' answers:</t>
          </r>
          <r>
            <rPr>
              <rFont val="Calibri"/>
              <sz val="10"/>
            </rPr>
            <t xml:space="preserve"> project · business · client · manager · management · bridge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Common themes in sub-family holders, all levels' answers:</t>
          </r>
          <r>
            <rPr>
              <rFont val="Calibri"/>
              <sz val="10"/>
            </rPr>
            <t xml:space="preserve"> management · project · delivery · client · define · priorities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project · delivery · product · client · transformation · timely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delivery · project · accountable · timelines · quality · management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client · project · issue · product · allocation · delivery
</t>
          </r>
          <r>
            <rPr>
              <rFont val="Calibri"/>
              <b val="1"/>
              <sz val="10"/>
            </rPr>
            <t>SKILLS &amp; KNOWLEDGE · role-holders:</t>
          </r>
          <r>
            <rPr>
              <rFont val="Calibri"/>
              <sz val="10"/>
            </rPr>
            <t xml:space="preserve"> Project Management · Stakeholder management · Requirement analysis
</t>
          </r>
          <r>
            <rPr>
              <rFont val="Calibri"/>
              <b val="1"/>
              <sz val="10"/>
            </rPr>
            <t>TOOLS &amp; SYSTEMS:</t>
          </r>
          <r>
            <rPr>
              <rFont val="Calibri"/>
              <sz val="10"/>
            </rPr>
            <t xml:space="preserve"> Excel · Claude · Quickscrum · Quick Scrum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PMP / PRINCE2 / CSM / SAFe
</t>
          </r>
          <r>
            <rPr>
              <rFont val="Calibri"/>
              <b val="1"/>
              <sz val="10"/>
            </rPr>
            <t>SOURCE:</t>
          </r>
          <r>
            <rPr>
              <rFont val="Calibri"/>
              <sz val="10"/>
            </rPr>
            <t xml:space="preserve"> Framework + sub-family themes · 3+ answered — 2 holders, 2 answered the survey; sub-family 14 answered; catalogue RC-135</t>
          </r>
        </is>
      </c>
      <c r="S76"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From the survey and manager mapping — critical role: no; successor named: no.
</t>
          </r>
          <r>
            <rPr>
              <rFont val="Calibri"/>
              <b val="1"/>
              <sz val="10"/>
            </rPr>
            <t>If the work is missed · role-holders' themes:</t>
          </r>
          <r>
            <rPr>
              <rFont val="Calibri"/>
              <sz val="10"/>
            </rPr>
            <t xml:space="preserve"> client · delivery · delays · project.
Manager talent mapping — Latest rating: 3 · Potential: Medium · 9-Box Grid placement: Reliable Specialist.</t>
          </r>
        </is>
      </c>
      <c r="T76" s="120" t="n"/>
      <c r="U76" s="121" t="inlineStr">
        <is>
          <r>
            <rPr>
              <rFont val="Calibri"/>
              <sz val="10"/>
            </rPr>
            <t xml:space="preserve">Project Manager in Technology · iFile, B2 — IC.
</t>
          </r>
          <r>
            <rPr>
              <rFont val="Calibri"/>
              <b val="1"/>
              <sz val="10"/>
            </rPr>
            <t>The work:</t>
          </r>
          <r>
            <rPr>
              <rFont val="Calibri"/>
              <sz val="10"/>
            </rPr>
            <t xml:space="preserve"> Plans and delivers projects/programmes to scope, time and cost; manages CRs, risks and stakeholders.
At this level the role owns deep domain expertise, or one team.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Holders describe it with:</t>
          </r>
          <r>
            <rPr>
              <rFont val="Calibri"/>
              <sz val="10"/>
            </rPr>
            <t xml:space="preserve"> management · project · delivery · client · define · priorities.</t>
          </r>
        </is>
      </c>
      <c r="V76" s="122" t="inlineStr">
        <is>
          <r>
            <rPr>
              <rFont val="Calibri"/>
              <b val="1"/>
              <sz val="10"/>
            </rPr>
            <t>Hire as:</t>
          </r>
          <r>
            <rPr>
              <rFont val="Calibri"/>
              <sz val="10"/>
            </rPr>
            <t xml:space="preserve"> Senior Project / Program Manager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PMP / PRINCE2 / CSM preferred from B2
</t>
          </r>
          <r>
            <rPr>
              <rFont val="Calibri"/>
              <b val="1"/>
              <sz val="10"/>
            </rPr>
            <t>Equivalent titles at peers:</t>
          </r>
          <r>
            <rPr>
              <rFont val="Calibri"/>
              <sz val="10"/>
            </rPr>
            <t xml:space="preserve"> IRIS Vs Competitor Benchmark — PMI pathway + SaaS delivery ladder – Senior PM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76" s="122" t="inlineStr">
        <is>
          <r>
            <rPr>
              <rFont val="Calibri"/>
              <sz val="10"/>
            </rPr>
            <t xml:space="preserve">FUNCTIONAL — skill level 4 of 5 · Advanced
 ★ Project, Program &amp; Agile Management: Runs programmes across teams; improves delivery methods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Project Management · Stakeholder management · Requirement analysis
</t>
          </r>
          <r>
            <rPr>
              <rFont val="Calibri"/>
              <b val="1"/>
              <sz val="10"/>
            </rPr>
            <t>TOOLS:</t>
          </r>
          <r>
            <rPr>
              <rFont val="Calibri"/>
              <sz val="10"/>
            </rPr>
            <t xml:space="preserve"> Excel · Claude · Quickscrum · Quick Scrum
★ = must-have for the family. Scale: 1 Awareness · 2 Working · 3 Practitioner · 4 Advanced · 5 Expert.</t>
          </r>
        </is>
      </c>
      <c r="X76" s="122" t="inlineStr">
        <is>
          <r>
            <rPr>
              <rFont val="Calibri"/>
              <sz val="10"/>
            </rPr>
            <t xml:space="preserve">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76" s="123" t="inlineStr">
        <is>
          <t>iFile · Technology · Band B · Expert / POD Lead</t>
        </is>
      </c>
      <c r="Z76" s="124" t="n">
        <v>4.5</v>
      </c>
      <c r="AA76" s="125">
        <f>IFERROR(INDEX(WM_C,MATCH($Y76,WM_KEY,0)),"")</f>
        <v>0.56</v>
      </c>
      <c r="AB76" s="126">
        <f>IF(Z76="","",Z76*AA76)</f>
        <v>2.52</v>
      </c>
      <c r="AC76" s="124" t="n">
        <v>4.5</v>
      </c>
      <c r="AD76" s="125">
        <f>IFERROR(INDEX(WM_AU,MATCH($Y76,WM_KEY,0)),"")</f>
        <v>0.17</v>
      </c>
      <c r="AE76" s="126">
        <f>IF(AC76="","",AC76*AD76)</f>
        <v>0.765</v>
      </c>
      <c r="AF76" s="124" t="n">
        <v>5</v>
      </c>
      <c r="AG76" s="125">
        <f>IFERROR(INDEX(WM_AC,MATCH($Y76,WM_KEY,0)),"")</f>
        <v>0.05</v>
      </c>
      <c r="AH76" s="126">
        <f>IF(AF76="","",AF76*AG76)</f>
        <v>0.25</v>
      </c>
      <c r="AI76" s="124" t="n">
        <v>3.5</v>
      </c>
      <c r="AJ76" s="125">
        <f>IFERROR(INDEX(WM_L,MATCH($Y76,WM_KEY,0)),"")</f>
        <v>0.05</v>
      </c>
      <c r="AK76" s="126">
        <f>IF(AI76="","",AI76*AJ76)</f>
        <v>0.175</v>
      </c>
      <c r="AL76" s="124" t="n">
        <v>8</v>
      </c>
      <c r="AM76" s="125">
        <f>IFERROR(INDEX(WM_E,MATCH($Y76,WM_KEY,0)),"")</f>
        <v>0.1</v>
      </c>
      <c r="AN76" s="126">
        <f>IF(AL76="","",AL76*AM76)</f>
        <v>0.8</v>
      </c>
      <c r="AO76" s="127" t="n">
        <v>5</v>
      </c>
      <c r="AP76" s="125">
        <f>IFERROR(INDEX(WM_BI,MATCH($Y76,WM_KEY,0)),"")</f>
        <v>0.07</v>
      </c>
      <c r="AQ76" s="126">
        <f>IF(AO76="","",AO76*AP76)</f>
        <v>0.35</v>
      </c>
      <c r="AR76" s="126">
        <f>IF(COUNT(AB76,AE76,AH76,AK76,AN76,AQ76)&lt;6,"",SUM(AB76,AE76,AH76,AK76,AN76,AQ76))</f>
        <v>4.86</v>
      </c>
      <c r="AS76" s="128" t="str">
        <f>IF(AR76="","",INDEX({"A1","A2","A3","B1","B2","B3","C1","C2","D1","D2","E1","E2"},MAX(1,MIN(12,ROUND(AR76,0)))))</f>
        <v>B2</v>
      </c>
      <c r="AT76"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76" s="130" t="inlineStr">
        <is>
          <r>
            <rPr>
              <rFont val="Calibri"/>
              <b val="1"/>
              <sz val="10"/>
            </rPr>
            <t>At build:</t>
          </r>
          <r>
            <rPr>
              <rFont val="Calibri"/>
              <sz val="10"/>
            </rPr>
            <t xml:space="preserve"> Complexity 2.52 + Autonomy 0.77 + Accountability 0.25 + Leadership 0.18 + Experience 0.80 + Business impact 0.35
= 4.86 points → nearest level 5 = B2
</t>
          </r>
          <r>
            <rPr>
              <rFont val="Calibri"/>
              <b val="1"/>
              <sz val="10"/>
            </rPr>
            <t>Final level:</t>
          </r>
          <r>
            <rPr>
              <rFont val="Calibri"/>
              <sz val="10"/>
            </rPr>
            <t xml:space="preserve"> B2 · same as the score</t>
          </r>
        </is>
      </c>
      <c r="AV76" s="130" t="inlineStr">
        <is>
          <r>
            <rPr>
              <rFont val="Calibri"/>
              <b val="1"/>
              <sz val="10"/>
            </rPr>
            <t>No rule applied:</t>
          </r>
          <r>
            <rPr>
              <rFont val="Calibri"/>
              <sz val="10"/>
            </rPr>
            <t xml:space="preserve"> the score decides.</t>
          </r>
        </is>
      </c>
      <c r="AW76"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Project planning with evolving requirements; almost no detail → moved down 0.5
</t>
          </r>
          <r>
            <rPr>
              <rFont val="Calibri"/>
              <b val="1"/>
              <sz val="10"/>
            </rPr>
            <t>KRA:</t>
          </r>
          <r>
            <rPr>
              <rFont val="Calibri"/>
              <sz val="10"/>
            </rPr>
            <t xml:space="preserve"> “1. QFCRA upgrade project Proactive communicaions and stakeholder management as per projects requirements Completion of project activities…”
</t>
          </r>
          <r>
            <rPr>
              <rFont val="Calibri"/>
              <b val="1"/>
              <sz val="10"/>
            </rPr>
            <t>Market:</t>
          </r>
          <r>
            <rPr>
              <rFont val="Calibri"/>
              <sz val="10"/>
            </rPr>
            <t xml:space="preserve"> B1 = Domain specialist work · B2 = Hardest problems in the domain</t>
          </r>
        </is>
      </c>
      <c r="AX76"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Decides on tasks, risks and delivery; nothing more specific → moved down 0.5
</t>
          </r>
          <r>
            <rPr>
              <rFont val="Calibri"/>
              <b val="1"/>
              <sz val="10"/>
            </rPr>
            <t>Market:</t>
          </r>
          <r>
            <rPr>
              <rFont val="Calibri"/>
              <sz val="10"/>
            </rPr>
            <t xml:space="preserve"> B1 = Technical / QC / client calls for the domain · B2 = Allocates people and sets team priorities</t>
          </r>
        </is>
      </c>
      <c r="AY76" s="132"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On-time delivery, budget, scope and quality of the project → matches the start
</t>
          </r>
          <r>
            <rPr>
              <rFont val="Calibri"/>
              <b val="1"/>
              <sz val="10"/>
            </rPr>
            <t>KRA:</t>
          </r>
          <r>
            <rPr>
              <rFont val="Calibri"/>
              <sz val="10"/>
            </rPr>
            <t xml:space="preserve"> “1. QFCRA upgrade project Proactive communicaions and stakeholder management as per projects requirements Completion of project activities…”
</t>
          </r>
          <r>
            <rPr>
              <rFont val="Calibri"/>
              <b val="1"/>
              <sz val="10"/>
            </rPr>
            <t>Market:</t>
          </r>
          <r>
            <rPr>
              <rFont val="Calibri"/>
              <sz val="10"/>
            </rPr>
            <t xml:space="preserve"> B2 = One team or a client portfolio</t>
          </r>
        </is>
      </c>
      <c r="AZ76" s="132" t="inlineStr">
        <is>
          <r>
            <rPr>
              <rFont val="Calibri"/>
              <sz val="10"/>
            </rPr>
            <t xml:space="preserve">Rated 3.5 of 12 · between A3 and B1
</t>
          </r>
          <r>
            <rPr>
              <rFont val="Calibri"/>
              <b val="1"/>
              <sz val="10"/>
            </rPr>
            <t>Start:</t>
          </r>
          <r>
            <rPr>
              <rFont val="Calibri"/>
              <sz val="10"/>
            </rPr>
            <t xml:space="preserve"> 4.0 · individual contributor, so influence only
</t>
          </r>
          <r>
            <rPr>
              <rFont val="Calibri"/>
              <b val="1"/>
              <sz val="10"/>
            </rPr>
            <t>Evidence reads like A2:</t>
          </r>
          <r>
            <rPr>
              <rFont val="Calibri"/>
              <sz val="10"/>
            </rPr>
            <t xml:space="preserve"> No people leadership described; stakeholder management only; 0 reports → moved down 0.5
</t>
          </r>
          <r>
            <rPr>
              <rFont val="Calibri"/>
              <b val="1"/>
              <sz val="10"/>
            </rPr>
            <t>Team:</t>
          </r>
          <r>
            <rPr>
              <rFont val="Calibri"/>
              <sz val="10"/>
            </rPr>
            <t xml:space="preserve"> 0 direct reports · IC
</t>
          </r>
          <r>
            <rPr>
              <rFont val="Calibri"/>
              <b val="1"/>
              <sz val="10"/>
            </rPr>
            <t>Market:</t>
          </r>
          <r>
            <rPr>
              <rFont val="Calibri"/>
              <sz val="10"/>
            </rPr>
            <t xml:space="preserve"> A3 = Not scored in Band A · B1 = IC: mentors and reviews · People: hands-on team lead of 3–5</t>
          </r>
        </is>
      </c>
      <c r="BA76" s="132" t="inlineStr">
        <is>
          <r>
            <rPr>
              <rFont val="Calibri"/>
              <sz val="10"/>
            </rPr>
            <t xml:space="preserve">Rated 8 of 12
</t>
          </r>
          <r>
            <rPr>
              <rFont val="Calibri"/>
              <b val="1"/>
              <sz val="10"/>
            </rPr>
            <t>Experience:</t>
          </r>
          <r>
            <rPr>
              <rFont val="Calibri"/>
              <sz val="10"/>
            </rPr>
            <t xml:space="preserve"> 14.7 yrs total · 12.5 before IRIS + 2.2 at IRIS = 8.1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B2 roles typically have 6–10 yrs · IRIS guide 6–9</t>
          </r>
        </is>
      </c>
      <c r="BB76" s="132" t="inlineStr">
        <is>
          <r>
            <rPr>
              <rFont val="Calibri"/>
              <sz val="10"/>
            </rPr>
            <t xml:space="preserve">Rated 5 of 12 — a starting estimate.
</t>
          </r>
          <r>
            <rPr>
              <rFont val="Calibri"/>
              <b val="1"/>
              <sz val="10"/>
            </rPr>
            <t>Start:</t>
          </r>
          <r>
            <rPr>
              <rFont val="Calibri"/>
              <sz val="10"/>
            </rPr>
            <t xml:space="preserve"> 5,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76" s="133" t="inlineStr"/>
      <c r="BD76" s="134" t="inlineStr">
        <is>
          <t>✓ HRIS: 14.7 yrs, B.E, 0 direct reports
✓ Survey: 20 of 20 questions answered
✓ KRAs: manager-set, quarterly
✓ Manager mapping: rating, potential, 9-box
✗ Job description: not on file</t>
        </is>
      </c>
      <c r="BE76" s="134" t="inlineStr">
        <is>
          <r>
            <rPr>
              <rFont val="Calibri"/>
              <b val="1"/>
              <sz val="10"/>
            </rPr>
            <t>Market level:</t>
          </r>
          <r>
            <rPr>
              <rFont val="Calibri"/>
              <sz val="10"/>
            </rPr>
            <t xml:space="preserve"> P4 / M3 · SFIA 4–5
</t>
          </r>
          <r>
            <rPr>
              <rFont val="Calibri"/>
              <b val="1"/>
              <sz val="10"/>
            </rPr>
            <t>Typical title:</t>
          </r>
          <r>
            <rPr>
              <rFont val="Calibri"/>
              <sz val="10"/>
            </rPr>
            <t xml:space="preserve"> Senior Project / Program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BF76" s="134" t="inlineStr">
        <is>
          <t>Medium</t>
        </is>
      </c>
      <c r="BG76" s="134" t="inlineStr"/>
      <c r="BH76" s="134" t="inlineStr"/>
      <c r="BI76" s="135" t="n"/>
      <c r="BJ76" s="136" t="n"/>
      <c r="BK76" s="136" t="n"/>
      <c r="BL76" s="136" t="n"/>
      <c r="BM76" s="136" t="n"/>
      <c r="BN76" s="137" t="n"/>
      <c r="BO76" s="120" t="n"/>
      <c r="BP76" s="120" t="n"/>
      <c r="BQ76" s="120" t="n"/>
      <c r="BR76" s="120" t="n"/>
      <c r="BS76" s="120" t="n"/>
      <c r="BT76" s="120" t="n"/>
      <c r="BU76" s="120" t="n"/>
      <c r="BV76" s="120" t="n">
        <v>5</v>
      </c>
    </row>
    <row r="77" ht="340" customHeight="1">
      <c r="A77" s="109" t="inlineStr">
        <is>
          <t>IRIS2366</t>
        </is>
      </c>
      <c r="B77" s="110" t="inlineStr">
        <is>
          <t>Jailesh Bhadra</t>
        </is>
      </c>
      <c r="C77" s="111" t="inlineStr">
        <is>
          <t>Technology</t>
        </is>
      </c>
      <c r="D77" s="111" t="inlineStr">
        <is>
          <t>Pradip Dey</t>
        </is>
      </c>
      <c r="E77" s="112" t="n">
        <v>11.5</v>
      </c>
      <c r="F77" s="112" t="n">
        <v>1.5</v>
      </c>
      <c r="G77" s="111" t="inlineStr">
        <is>
          <t>B.E</t>
        </is>
      </c>
      <c r="H77" s="142" t="inlineStr">
        <is>
          <t>Project Manager</t>
        </is>
      </c>
      <c r="I77" s="115" t="inlineStr">
        <is>
          <t>Project Manager</t>
        </is>
      </c>
      <c r="J77" s="115" t="inlineStr">
        <is>
          <t>Project &amp; Program Management</t>
        </is>
      </c>
      <c r="K77" s="115" t="inlineStr">
        <is>
          <t>Project &amp; Program Delivery</t>
        </is>
      </c>
      <c r="L77" s="115" t="inlineStr">
        <is>
          <t>L5 – Manager</t>
        </is>
      </c>
      <c r="M77" s="150" t="inlineStr">
        <is>
          <t>B2</t>
        </is>
      </c>
      <c r="N77" s="18" t="inlineStr">
        <is>
          <t>Manager</t>
        </is>
      </c>
      <c r="O77" s="20" t="inlineStr">
        <is>
          <t>B</t>
        </is>
      </c>
      <c r="P77" s="115" t="inlineStr">
        <is>
          <t>People Manager</t>
        </is>
      </c>
      <c r="Q77" s="147" t="inlineStr">
        <is>
          <t>• Same level</t>
        </is>
      </c>
      <c r="R77" s="118" t="inlineStr">
        <is>
          <r>
            <rPr>
              <rFont val="Calibri"/>
              <b val="1"/>
              <sz val="10"/>
            </rPr>
            <t>WHAT THE ROLE DOES:</t>
          </r>
          <r>
            <rPr>
              <rFont val="Calibri"/>
              <sz val="10"/>
            </rPr>
            <t xml:space="preserve"> Plans and delivers projects/programmes to scope, time and cost; manages CRs, risks and stakeholders. At B2: deep domain expertise, or one team.
</t>
          </r>
          <r>
            <rPr>
              <rFont val="Calibri"/>
              <b val="1"/>
              <sz val="10"/>
            </rPr>
            <t>Common themes in role-holders' answers:</t>
          </r>
          <r>
            <rPr>
              <rFont val="Calibri"/>
              <sz val="10"/>
            </rPr>
            <t xml:space="preserve"> project · management · support · business · stakeholder · client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Common themes in role-holders' answers:</t>
          </r>
          <r>
            <rPr>
              <rFont val="Calibri"/>
              <sz val="10"/>
            </rPr>
            <t xml:space="preserve"> client · management · project · delivery · documentation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project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project · delivery · accountable · deliverables · timelines · scope quality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project · issue
</t>
          </r>
          <r>
            <rPr>
              <rFont val="Calibri"/>
              <b val="1"/>
              <sz val="10"/>
            </rPr>
            <t>SKILLS &amp; KNOWLEDGE · role-holders:</t>
          </r>
          <r>
            <rPr>
              <rFont val="Calibri"/>
              <sz val="10"/>
            </rPr>
            <t xml:space="preserve"> Project Management · Stakeholder management
</t>
          </r>
          <r>
            <rPr>
              <rFont val="Calibri"/>
              <b val="1"/>
              <sz val="10"/>
            </rPr>
            <t>TOOLS &amp; SYSTEMS:</t>
          </r>
          <r>
            <rPr>
              <rFont val="Calibri"/>
              <sz val="10"/>
            </rPr>
            <t xml:space="preserve"> Claude
</t>
          </r>
          <r>
            <rPr>
              <rFont val="Calibri"/>
              <b val="1"/>
              <sz val="10"/>
            </rPr>
            <t>MANAGER-SET KRAs:</t>
          </r>
          <r>
            <rPr>
              <rFont val="Calibri"/>
              <sz val="10"/>
            </rPr>
            <t xml:space="preserve"> Common themes in manager-set KRAs: project · management · level · support · scope · client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PMP / PRINCE2 / CSM / SAFe
</t>
          </r>
          <r>
            <rPr>
              <rFont val="Calibri"/>
              <b val="1"/>
              <sz val="10"/>
            </rPr>
            <t>SOURCE:</t>
          </r>
          <r>
            <rPr>
              <rFont val="Calibri"/>
              <sz val="10"/>
            </rPr>
            <t xml:space="preserve"> Framework + role-holders' themes · 3+ answered — 7 holders, 7 answered the survey; sub-family 14 answered; catalogue RC-136</t>
          </r>
        </is>
      </c>
      <c r="S77"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7 direct reports.
From the survey and manager mapping — critical role: yes; successor named: no.
</t>
          </r>
          <r>
            <rPr>
              <rFont val="Calibri"/>
              <b val="1"/>
              <sz val="10"/>
            </rPr>
            <t>If the work is missed · role-holders' themes:</t>
          </r>
          <r>
            <rPr>
              <rFont val="Calibri"/>
              <sz val="10"/>
            </rPr>
            <t xml:space="preserve"> client · rework · deliverables · delays.
</t>
          </r>
          <r>
            <rPr>
              <rFont val="Calibri"/>
              <b val="1"/>
              <sz val="10"/>
            </rPr>
            <t>Measured on · manager-set KRA themes:</t>
          </r>
          <r>
            <rPr>
              <rFont val="Calibri"/>
              <sz val="10"/>
            </rPr>
            <t xml:space="preserve"> project · management · level · support · scope · client.
Manager talent mapping — Latest rating: 4 · Potential: High · 9-Box Grid placement: High Impact / Growth Talent.</t>
          </r>
        </is>
      </c>
      <c r="T77" s="120" t="n"/>
      <c r="U77" s="121" t="inlineStr">
        <is>
          <r>
            <rPr>
              <rFont val="Calibri"/>
              <sz val="10"/>
            </rPr>
            <t xml:space="preserve">Project Manager in Technology · iFile, B2 — People Manager.
</t>
          </r>
          <r>
            <rPr>
              <rFont val="Calibri"/>
              <b val="1"/>
              <sz val="10"/>
            </rPr>
            <t>The work:</t>
          </r>
          <r>
            <rPr>
              <rFont val="Calibri"/>
              <sz val="10"/>
            </rPr>
            <t xml:space="preserve"> Plans and delivers projects/programmes to scope, time and cost; manages CRs, risks and stakeholders.
At this level the role owns deep domain expertise, or one team.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Holders describe it with:</t>
          </r>
          <r>
            <rPr>
              <rFont val="Calibri"/>
              <sz val="10"/>
            </rPr>
            <t xml:space="preserve"> client · management · project · delivery · documentation.
Leads 7 direct reports.</t>
          </r>
        </is>
      </c>
      <c r="V77" s="122"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PMP / PRINCE2 / CSM preferred from B2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Competitor Benchmark — PMI pathway + SaaS delivery ladder – Senior PM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77" s="122" t="inlineStr">
        <is>
          <r>
            <rPr>
              <rFont val="Calibri"/>
              <sz val="10"/>
            </rPr>
            <t xml:space="preserve">FUNCTIONAL — skill level 4 of 5 · Advanced
 ★ Project, Program &amp; Agile Management: Runs programmes across teams; improves delivery methods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Project Management · Stakeholder management
</t>
          </r>
          <r>
            <rPr>
              <rFont val="Calibri"/>
              <b val="1"/>
              <sz val="10"/>
            </rPr>
            <t>TOOLS:</t>
          </r>
          <r>
            <rPr>
              <rFont val="Calibri"/>
              <sz val="10"/>
            </rPr>
            <t xml:space="preserve"> Claude
★ = must-have for the family. Scale: 1 Awareness · 2 Working · 3 Practitioner · 4 Advanced · 5 Expert.</t>
          </r>
        </is>
      </c>
      <c r="X77" s="122" t="inlineStr">
        <is>
          <r>
            <rPr>
              <rFont val="Calibri"/>
              <sz val="10"/>
            </rPr>
            <t xml:space="preserve">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77" s="123" t="inlineStr">
        <is>
          <t>iFile · Technology · Band B · People Manager</t>
        </is>
      </c>
      <c r="Z77" s="124" t="n">
        <v>4.5</v>
      </c>
      <c r="AA77" s="125">
        <f>IFERROR(INDEX(WM_C,MATCH($Y77,WM_KEY,0)),"")</f>
        <v>0.42</v>
      </c>
      <c r="AB77" s="126">
        <f>IF(Z77="","",Z77*AA77)</f>
        <v>1.89</v>
      </c>
      <c r="AC77" s="124" t="n">
        <v>4.5</v>
      </c>
      <c r="AD77" s="125">
        <f>IFERROR(INDEX(WM_AU,MATCH($Y77,WM_KEY,0)),"")</f>
        <v>0.18</v>
      </c>
      <c r="AE77" s="126">
        <f>IF(AC77="","",AC77*AD77)</f>
        <v>0.81</v>
      </c>
      <c r="AF77" s="124" t="n">
        <v>5.5</v>
      </c>
      <c r="AG77" s="125">
        <f>IFERROR(INDEX(WM_AC,MATCH($Y77,WM_KEY,0)),"")</f>
        <v>0.06</v>
      </c>
      <c r="AH77" s="126">
        <f>IF(AF77="","",AF77*AG77)</f>
        <v>0.33</v>
      </c>
      <c r="AI77" s="124" t="n">
        <v>5.5</v>
      </c>
      <c r="AJ77" s="125">
        <f>IFERROR(INDEX(WM_L,MATCH($Y77,WM_KEY,0)),"")</f>
        <v>0.15</v>
      </c>
      <c r="AK77" s="126">
        <f>IF(AI77="","",AI77*AJ77)</f>
        <v>0.825</v>
      </c>
      <c r="AL77" s="124" t="n">
        <v>7</v>
      </c>
      <c r="AM77" s="125">
        <f>IFERROR(INDEX(WM_E,MATCH($Y77,WM_KEY,0)),"")</f>
        <v>0.1</v>
      </c>
      <c r="AN77" s="126">
        <f>IF(AL77="","",AL77*AM77)</f>
        <v>0.7</v>
      </c>
      <c r="AO77" s="127" t="n">
        <v>6</v>
      </c>
      <c r="AP77" s="125">
        <f>IFERROR(INDEX(WM_BI,MATCH($Y77,WM_KEY,0)),"")</f>
        <v>0.09</v>
      </c>
      <c r="AQ77" s="126">
        <f>IF(AO77="","",AO77*AP77)</f>
        <v>0.54</v>
      </c>
      <c r="AR77" s="126">
        <f>IF(COUNT(AB77,AE77,AH77,AK77,AN77,AQ77)&lt;6,"",SUM(AB77,AE77,AH77,AK77,AN77,AQ77))</f>
        <v>5.095</v>
      </c>
      <c r="AS77" s="128" t="str">
        <f>IF(AR77="","",INDEX({"A1","A2","A3","B1","B2","B3","C1","C2","D1","D2","E1","E2"},MAX(1,MIN(12,ROUND(AR77,0)))))</f>
        <v>B2</v>
      </c>
      <c r="AT77" s="129"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77" s="130" t="inlineStr">
        <is>
          <r>
            <rPr>
              <rFont val="Calibri"/>
              <b val="1"/>
              <sz val="10"/>
            </rPr>
            <t>At build:</t>
          </r>
          <r>
            <rPr>
              <rFont val="Calibri"/>
              <sz val="10"/>
            </rPr>
            <t xml:space="preserve"> Complexity 1.89 + Autonomy 0.81 + Accountability 0.33 + Leadership 0.82 + Experience 0.70 + Business impact 0.54
= 5.09 points → nearest level 5 = B2
</t>
          </r>
          <r>
            <rPr>
              <rFont val="Calibri"/>
              <b val="1"/>
              <sz val="10"/>
            </rPr>
            <t>Final level:</t>
          </r>
          <r>
            <rPr>
              <rFont val="Calibri"/>
              <sz val="10"/>
            </rPr>
            <t xml:space="preserve"> B2 · same as the score</t>
          </r>
        </is>
      </c>
      <c r="AV77" s="130" t="inlineStr">
        <is>
          <r>
            <rPr>
              <rFont val="Calibri"/>
              <b val="1"/>
              <sz val="10"/>
            </rPr>
            <t>No rule applied:</t>
          </r>
          <r>
            <rPr>
              <rFont val="Calibri"/>
              <sz val="10"/>
            </rPr>
            <t xml:space="preserve"> the score decides.</t>
          </r>
        </is>
      </c>
      <c r="AW77"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Client onboarding on the application, documentation, status reporting, sprint ceremonies → moved down 0.5
</t>
          </r>
          <r>
            <rPr>
              <rFont val="Calibri"/>
              <b val="1"/>
              <sz val="10"/>
            </rPr>
            <t>KRA:</t>
          </r>
          <r>
            <rPr>
              <rFont val="Calibri"/>
              <sz val="10"/>
            </rPr>
            <t xml:space="preserve"> “1. Consulting/Business Analysis Gain deeper level knowledge of SupTech Domain. Research on financial domain regulations and various…”
</t>
          </r>
          <r>
            <rPr>
              <rFont val="Calibri"/>
              <b val="1"/>
              <sz val="10"/>
            </rPr>
            <t>Market:</t>
          </r>
          <r>
            <rPr>
              <rFont val="Calibri"/>
              <sz val="10"/>
            </rPr>
            <t xml:space="preserve"> B1 = Domain specialist work · B2 = Hardest problems in the domain</t>
          </r>
        </is>
      </c>
      <c r="AX77"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Handles team's tasks; independently decides only status reports → moved down 0.5
</t>
          </r>
          <r>
            <rPr>
              <rFont val="Calibri"/>
              <b val="1"/>
              <sz val="10"/>
            </rPr>
            <t>Market:</t>
          </r>
          <r>
            <rPr>
              <rFont val="Calibri"/>
              <sz val="10"/>
            </rPr>
            <t xml:space="preserve"> B1 = Technical / QC / client calls for the domain · B2 = Allocates people and sets team priorities</t>
          </r>
        </is>
      </c>
      <c r="AY77" s="132" t="inlineStr">
        <is>
          <r>
            <rPr>
              <rFont val="Calibri"/>
              <sz val="10"/>
            </rPr>
            <t xml:space="preserve">Rated 5.5 of 12 · between B2 and B3
</t>
          </r>
          <r>
            <rPr>
              <rFont val="Calibri"/>
              <b val="1"/>
              <sz val="10"/>
            </rPr>
            <t>Start:</t>
          </r>
          <r>
            <rPr>
              <rFont val="Calibri"/>
              <sz val="10"/>
            </rPr>
            <t xml:space="preserve"> 6.0 · manager / senior specialist title; 7 direct reports, 11 people below, 1 of them leads a team
</t>
          </r>
          <r>
            <rPr>
              <rFont val="Calibri"/>
              <b val="1"/>
              <sz val="10"/>
            </rPr>
            <t>Evidence reads like B1:</t>
          </r>
          <r>
            <rPr>
              <rFont val="Calibri"/>
              <sz val="10"/>
            </rPr>
            <t xml:space="preserve"> UAT closures; team's tasks; documentation and status outputs → moved down 0.5
</t>
          </r>
          <r>
            <rPr>
              <rFont val="Calibri"/>
              <b val="1"/>
              <sz val="10"/>
            </rPr>
            <t>KRA:</t>
          </r>
          <r>
            <rPr>
              <rFont val="Calibri"/>
              <sz val="10"/>
            </rPr>
            <t xml:space="preserve"> “1. Consulting/Business Analysis Gain deeper level knowledge of SupTech Domain. Research on financial domain regulations and various…”
</t>
          </r>
          <r>
            <rPr>
              <rFont val="Calibri"/>
              <b val="1"/>
              <sz val="10"/>
            </rPr>
            <t>Market:</t>
          </r>
          <r>
            <rPr>
              <rFont val="Calibri"/>
              <sz val="10"/>
            </rPr>
            <t xml:space="preserve"> B2 = One team or a client portfolio · B3 = Several teams or a practice</t>
          </r>
        </is>
      </c>
      <c r="AZ77" s="132" t="inlineStr">
        <is>
          <r>
            <rPr>
              <rFont val="Calibri"/>
              <sz val="10"/>
            </rPr>
            <t xml:space="preserve">Rated 5.5 of 12 · between B2 and B3
</t>
          </r>
          <r>
            <rPr>
              <rFont val="Calibri"/>
              <b val="1"/>
              <sz val="10"/>
            </rPr>
            <t>Start:</t>
          </r>
          <r>
            <rPr>
              <rFont val="Calibri"/>
              <sz val="10"/>
            </rPr>
            <t xml:space="preserve"> 6.0
</t>
          </r>
          <r>
            <rPr>
              <rFont val="Calibri"/>
              <b val="1"/>
              <sz val="10"/>
            </rPr>
            <t>Evidence reads like B2:</t>
          </r>
          <r>
            <rPr>
              <rFont val="Calibri"/>
              <sz val="10"/>
            </rPr>
            <t xml:space="preserve"> Team management listed; 7 direct reports → moved down 0.5
</t>
          </r>
          <r>
            <rPr>
              <rFont val="Calibri"/>
              <b val="1"/>
              <sz val="10"/>
            </rPr>
            <t>Team:</t>
          </r>
          <r>
            <rPr>
              <rFont val="Calibri"/>
              <sz val="10"/>
            </rPr>
            <t xml:space="preserve"> 7 direct reports · People Manager
</t>
          </r>
          <r>
            <rPr>
              <rFont val="Calibri"/>
              <b val="1"/>
              <sz val="10"/>
            </rPr>
            <t>Market:</t>
          </r>
          <r>
            <rPr>
              <rFont val="Calibri"/>
              <sz val="10"/>
            </rPr>
            <t xml:space="preserve"> B2 = IC: guides others in the domain · People: manages a team of 6+ · B3 = IC: leads a practice · People: team leads / managers report in</t>
          </r>
        </is>
      </c>
      <c r="BA77" s="132" t="inlineStr">
        <is>
          <r>
            <rPr>
              <rFont val="Calibri"/>
              <sz val="10"/>
            </rPr>
            <t xml:space="preserve">Rated 7 of 12
</t>
          </r>
          <r>
            <rPr>
              <rFont val="Calibri"/>
              <b val="1"/>
              <sz val="10"/>
            </rPr>
            <t>Experience:</t>
          </r>
          <r>
            <rPr>
              <rFont val="Calibri"/>
              <sz val="10"/>
            </rPr>
            <t xml:space="preserve"> 11.5 yrs total · 10.0 before IRIS + 1.5 at IRIS = 6.8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B2 roles typically have 6–10 yrs · IRIS guide 6–9</t>
          </r>
        </is>
      </c>
      <c r="BB77" s="132" t="inlineStr">
        <is>
          <r>
            <rPr>
              <rFont val="Calibri"/>
              <sz val="10"/>
            </rPr>
            <t xml:space="preserve">Rated 6 of 12 — a starting estimate.
</t>
          </r>
          <r>
            <rPr>
              <rFont val="Calibri"/>
              <b val="1"/>
              <sz val="10"/>
            </rPr>
            <t>Start:</t>
          </r>
          <r>
            <rPr>
              <rFont val="Calibri"/>
              <sz val="10"/>
            </rPr>
            <t xml:space="preserve"> 5.5,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t>
          </r>
        </is>
      </c>
      <c r="BC77" s="133" t="inlineStr"/>
      <c r="BD77" s="134" t="inlineStr">
        <is>
          <t>✓ HRIS: 11.5 yrs, B.E, 7 direct reports
✓ Survey: 20 of 20 questions answered
✓ KRAs: manager-set, quarterly
✓ Manager mapping: rating, potential, 9-box
✗ Job description: not on file</t>
        </is>
      </c>
      <c r="BE77" s="134"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BF77" s="134" t="inlineStr">
        <is>
          <t>Medium</t>
        </is>
      </c>
      <c r="BG77" s="134" t="inlineStr">
        <is>
          <t>• Work described is smaller than the current designation suggests — manager to confirm the actual role</t>
        </is>
      </c>
      <c r="BH77" s="134" t="inlineStr"/>
      <c r="BI77" s="135" t="n"/>
      <c r="BJ77" s="136" t="n"/>
      <c r="BK77" s="136" t="n"/>
      <c r="BL77" s="136" t="n"/>
      <c r="BM77" s="136" t="n"/>
      <c r="BN77" s="137" t="n"/>
      <c r="BO77" s="120" t="n"/>
      <c r="BP77" s="120" t="n"/>
      <c r="BQ77" s="120" t="n"/>
      <c r="BR77" s="120" t="n"/>
      <c r="BS77" s="120" t="n"/>
      <c r="BT77" s="120" t="n"/>
      <c r="BU77" s="120" t="n"/>
      <c r="BV77" s="120" t="n">
        <v>6</v>
      </c>
    </row>
    <row r="78" ht="340" customHeight="1">
      <c r="A78" s="109" t="inlineStr">
        <is>
          <t>IRIS2118</t>
        </is>
      </c>
      <c r="B78" s="110" t="inlineStr">
        <is>
          <t>Kimaya Mundlye</t>
        </is>
      </c>
      <c r="C78" s="111" t="inlineStr">
        <is>
          <t>Technology</t>
        </is>
      </c>
      <c r="D78" s="111" t="inlineStr">
        <is>
          <t>Izharuddin Shaikh</t>
        </is>
      </c>
      <c r="E78" s="112" t="n">
        <v>18.2</v>
      </c>
      <c r="F78" s="112" t="n">
        <v>3.4</v>
      </c>
      <c r="G78" s="111" t="inlineStr">
        <is>
          <t>BA</t>
        </is>
      </c>
      <c r="H78" s="113" t="inlineStr">
        <is>
          <t>Project Lead</t>
        </is>
      </c>
      <c r="I78" s="114" t="inlineStr">
        <is>
          <t>Delivery Manager</t>
        </is>
      </c>
      <c r="J78" s="115" t="inlineStr">
        <is>
          <t>Project &amp; Program Management</t>
        </is>
      </c>
      <c r="K78" s="115" t="inlineStr">
        <is>
          <t>Project &amp; Program Delivery</t>
        </is>
      </c>
      <c r="L78" s="115" t="inlineStr">
        <is>
          <t>L5 – Lead · IC</t>
        </is>
      </c>
      <c r="M78" s="150" t="inlineStr">
        <is>
          <t>B2</t>
        </is>
      </c>
      <c r="N78" s="18" t="inlineStr">
        <is>
          <t>Manager</t>
        </is>
      </c>
      <c r="O78" s="20" t="inlineStr">
        <is>
          <t>B</t>
        </is>
      </c>
      <c r="P78" s="115" t="inlineStr">
        <is>
          <t>People Manager</t>
        </is>
      </c>
      <c r="Q78" s="147" t="inlineStr">
        <is>
          <t>• Same level</t>
        </is>
      </c>
      <c r="R78" s="118" t="inlineStr">
        <is>
          <r>
            <rPr>
              <rFont val="Calibri"/>
              <b val="1"/>
              <sz val="10"/>
            </rPr>
            <t>WHAT THE ROLE DOES:</t>
          </r>
          <r>
            <rPr>
              <rFont val="Calibri"/>
              <sz val="10"/>
            </rPr>
            <t xml:space="preserve"> Plans and delivers projects/programmes to scope, time and cost; manages CRs, risks and stakeholders. At B2: deep domain expertise, or one team.
</t>
          </r>
          <r>
            <rPr>
              <rFont val="Calibri"/>
              <b val="1"/>
              <sz val="10"/>
            </rPr>
            <t>Common themes in role-holders' answers:</t>
          </r>
          <r>
            <rPr>
              <rFont val="Calibri"/>
              <sz val="10"/>
            </rPr>
            <t xml:space="preserve"> project · management · support · business · stakeholder · client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Common themes in role-holders' answers:</t>
          </r>
          <r>
            <rPr>
              <rFont val="Calibri"/>
              <sz val="10"/>
            </rPr>
            <t xml:space="preserve"> client · management · project · delivery · documentation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project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project · delivery · accountable · deliverables · timelines · scope quality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project · issue
</t>
          </r>
          <r>
            <rPr>
              <rFont val="Calibri"/>
              <b val="1"/>
              <sz val="10"/>
            </rPr>
            <t>SKILLS &amp; KNOWLEDGE · role-holders:</t>
          </r>
          <r>
            <rPr>
              <rFont val="Calibri"/>
              <sz val="10"/>
            </rPr>
            <t xml:space="preserve"> Project Management · Stakeholder management
</t>
          </r>
          <r>
            <rPr>
              <rFont val="Calibri"/>
              <b val="1"/>
              <sz val="10"/>
            </rPr>
            <t>TOOLS &amp; SYSTEMS:</t>
          </r>
          <r>
            <rPr>
              <rFont val="Calibri"/>
              <sz val="10"/>
            </rPr>
            <t xml:space="preserve"> Claude
</t>
          </r>
          <r>
            <rPr>
              <rFont val="Calibri"/>
              <b val="1"/>
              <sz val="10"/>
            </rPr>
            <t>MANAGER-SET KRAs:</t>
          </r>
          <r>
            <rPr>
              <rFont val="Calibri"/>
              <sz val="10"/>
            </rPr>
            <t xml:space="preserve"> Common themes in manager-set KRAs: project · management · level · support · scope · client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PMP / PRINCE2 / CSM / SAFe
</t>
          </r>
          <r>
            <rPr>
              <rFont val="Calibri"/>
              <b val="1"/>
              <sz val="10"/>
            </rPr>
            <t>SOURCE:</t>
          </r>
          <r>
            <rPr>
              <rFont val="Calibri"/>
              <sz val="10"/>
            </rPr>
            <t xml:space="preserve"> Framework + role-holders' themes · 3+ answered — 7 holders, 7 answered the survey; sub-family 14 answered; catalogue RC-136</t>
          </r>
        </is>
      </c>
      <c r="S78"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6 direct reports.
</t>
          </r>
          <r>
            <rPr>
              <rFont val="Calibri"/>
              <b val="1"/>
              <sz val="10"/>
            </rPr>
            <t>If the work is missed · role-holders' themes:</t>
          </r>
          <r>
            <rPr>
              <rFont val="Calibri"/>
              <sz val="10"/>
            </rPr>
            <t xml:space="preserve"> client · rework · deliverables · delays.
</t>
          </r>
          <r>
            <rPr>
              <rFont val="Calibri"/>
              <b val="1"/>
              <sz val="10"/>
            </rPr>
            <t>Measured on · manager-set KRA themes:</t>
          </r>
          <r>
            <rPr>
              <rFont val="Calibri"/>
              <sz val="10"/>
            </rPr>
            <t xml:space="preserve"> project · management · level · support · scope · client.
Manager talent mapping — Latest rating: 5 · Potential: High · 9-Box Grid placement: Future Leader.</t>
          </r>
        </is>
      </c>
      <c r="T78" s="120" t="n"/>
      <c r="U78" s="121" t="inlineStr">
        <is>
          <r>
            <rPr>
              <rFont val="Calibri"/>
              <sz val="10"/>
            </rPr>
            <t xml:space="preserve">Delivery Manager in Technology · iFile, B2 — People Manager.
</t>
          </r>
          <r>
            <rPr>
              <rFont val="Calibri"/>
              <b val="1"/>
              <sz val="10"/>
            </rPr>
            <t>The work:</t>
          </r>
          <r>
            <rPr>
              <rFont val="Calibri"/>
              <sz val="10"/>
            </rPr>
            <t xml:space="preserve"> Plans and delivers projects/programmes to scope, time and cost; manages CRs, risks and stakeholders.
At this level the role owns deep domain expertise, or one team.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Holders describe it with:</t>
          </r>
          <r>
            <rPr>
              <rFont val="Calibri"/>
              <sz val="10"/>
            </rPr>
            <t xml:space="preserve"> client · management · project · delivery · documentation.
Leads 6 direct reports.</t>
          </r>
        </is>
      </c>
      <c r="V78" s="122" t="inlineStr">
        <is>
          <r>
            <rPr>
              <rFont val="Calibri"/>
              <b val="1"/>
              <sz val="10"/>
            </rPr>
            <t>Hire as:</t>
          </r>
          <r>
            <rPr>
              <rFont val="Calibri"/>
              <sz val="10"/>
            </rPr>
            <t xml:space="preserve"> Senior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PMP / PRINCE2 / CSM preferred from B2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Competitor Benchmark — PMI pathway + SaaS delivery ladder – Senior PM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78" s="122" t="inlineStr">
        <is>
          <r>
            <rPr>
              <rFont val="Calibri"/>
              <sz val="10"/>
            </rPr>
            <t xml:space="preserve">FUNCTIONAL — skill level 4 of 5 · Advanced
 ★ Project, Program &amp; Agile Management: Runs programmes across teams; improves delivery methods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Project Management · Stakeholder management
</t>
          </r>
          <r>
            <rPr>
              <rFont val="Calibri"/>
              <b val="1"/>
              <sz val="10"/>
            </rPr>
            <t>TOOLS:</t>
          </r>
          <r>
            <rPr>
              <rFont val="Calibri"/>
              <sz val="10"/>
            </rPr>
            <t xml:space="preserve"> Claude
★ = must-have for the family. Scale: 1 Awareness · 2 Working · 3 Practitioner · 4 Advanced · 5 Expert.</t>
          </r>
        </is>
      </c>
      <c r="X78" s="122" t="inlineStr">
        <is>
          <r>
            <rPr>
              <rFont val="Calibri"/>
              <sz val="10"/>
            </rPr>
            <t xml:space="preserve">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78" s="123" t="inlineStr">
        <is>
          <t>iFile · Technology · Band B · People Manager</t>
        </is>
      </c>
      <c r="Z78" s="124" t="n">
        <v>4</v>
      </c>
      <c r="AA78" s="125">
        <f>IFERROR(INDEX(WM_C,MATCH($Y78,WM_KEY,0)),"")</f>
        <v>0.42</v>
      </c>
      <c r="AB78" s="126">
        <f>IF(Z78="","",Z78*AA78)</f>
        <v>1.68</v>
      </c>
      <c r="AC78" s="124" t="n">
        <v>5</v>
      </c>
      <c r="AD78" s="125">
        <f>IFERROR(INDEX(WM_AU,MATCH($Y78,WM_KEY,0)),"")</f>
        <v>0.18</v>
      </c>
      <c r="AE78" s="126">
        <f>IF(AC78="","",AC78*AD78)</f>
        <v>0.9</v>
      </c>
      <c r="AF78" s="124" t="n">
        <v>5.5</v>
      </c>
      <c r="AG78" s="125">
        <f>IFERROR(INDEX(WM_AC,MATCH($Y78,WM_KEY,0)),"")</f>
        <v>0.06</v>
      </c>
      <c r="AH78" s="126">
        <f>IF(AF78="","",AF78*AG78)</f>
        <v>0.33</v>
      </c>
      <c r="AI78" s="124" t="n">
        <v>5.5</v>
      </c>
      <c r="AJ78" s="125">
        <f>IFERROR(INDEX(WM_L,MATCH($Y78,WM_KEY,0)),"")</f>
        <v>0.15</v>
      </c>
      <c r="AK78" s="126">
        <f>IF(AI78="","",AI78*AJ78)</f>
        <v>0.825</v>
      </c>
      <c r="AL78" s="124" t="n">
        <v>9</v>
      </c>
      <c r="AM78" s="125">
        <f>IFERROR(INDEX(WM_E,MATCH($Y78,WM_KEY,0)),"")</f>
        <v>0.1</v>
      </c>
      <c r="AN78" s="126">
        <f>IF(AL78="","",AL78*AM78)</f>
        <v>0.9</v>
      </c>
      <c r="AO78" s="127" t="n">
        <v>5.5</v>
      </c>
      <c r="AP78" s="125">
        <f>IFERROR(INDEX(WM_BI,MATCH($Y78,WM_KEY,0)),"")</f>
        <v>0.09</v>
      </c>
      <c r="AQ78" s="126">
        <f>IF(AO78="","",AO78*AP78)</f>
        <v>0.495</v>
      </c>
      <c r="AR78" s="126">
        <f>IF(COUNT(AB78,AE78,AH78,AK78,AN78,AQ78)&lt;6,"",SUM(AB78,AE78,AH78,AK78,AN78,AQ78))</f>
        <v>5.13</v>
      </c>
      <c r="AS78" s="128" t="str">
        <f>IF(AR78="","",INDEX({"A1","A2","A3","B1","B2","B3","C1","C2","D1","D2","E1","E2"},MAX(1,MIN(12,ROUND(AR78,0)))))</f>
        <v>B2</v>
      </c>
      <c r="AT78" s="129"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78" s="130" t="inlineStr">
        <is>
          <r>
            <rPr>
              <rFont val="Calibri"/>
              <b val="1"/>
              <sz val="10"/>
            </rPr>
            <t>At build:</t>
          </r>
          <r>
            <rPr>
              <rFont val="Calibri"/>
              <sz val="10"/>
            </rPr>
            <t xml:space="preserve"> Complexity 1.68 + Autonomy 0.90 + Accountability 0.33 + Leadership 0.82 + Experience 0.90 + Business impact 0.49
= 5.13 points → nearest level 5 = B2
</t>
          </r>
          <r>
            <rPr>
              <rFont val="Calibri"/>
              <b val="1"/>
              <sz val="10"/>
            </rPr>
            <t>Final level:</t>
          </r>
          <r>
            <rPr>
              <rFont val="Calibri"/>
              <sz val="10"/>
            </rPr>
            <t xml:space="preserve"> B2 · same as the score</t>
          </r>
        </is>
      </c>
      <c r="AV78" s="130" t="inlineStr">
        <is>
          <r>
            <rPr>
              <rFont val="Calibri"/>
              <b val="1"/>
              <sz val="10"/>
            </rPr>
            <t>No rule applied:</t>
          </r>
          <r>
            <rPr>
              <rFont val="Calibri"/>
              <sz val="10"/>
            </rPr>
            <t xml:space="preserve"> the score decides.</t>
          </r>
        </is>
      </c>
      <c r="AW78" s="131"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End-to-end project management of SDMX product for high-risk client; requirement and product analysis → matches the start
</t>
          </r>
          <r>
            <rPr>
              <rFont val="Calibri"/>
              <b val="1"/>
              <sz val="10"/>
            </rPr>
            <t>KRA:</t>
          </r>
          <r>
            <rPr>
              <rFont val="Calibri"/>
              <sz val="10"/>
            </rPr>
            <t xml:space="preserve"> “1. Deliver &gt;=90% of project milestones on schedule and within agreed scope 2. Keep project budget / effort variance within +/-10% of plan…”
</t>
          </r>
          <r>
            <rPr>
              <rFont val="Calibri"/>
              <b val="1"/>
              <sz val="10"/>
            </rPr>
            <t>Market:</t>
          </r>
          <r>
            <rPr>
              <rFont val="Calibri"/>
              <sz val="10"/>
            </rPr>
            <t xml:space="preserve"> B1 = Domain specialist work</t>
          </r>
        </is>
      </c>
      <c r="AX78" s="132" t="inlineStr">
        <is>
          <r>
            <rPr>
              <rFont val="Calibri"/>
              <sz val="10"/>
            </rPr>
            <t xml:space="preserve">Rated 5 of 12
</t>
          </r>
          <r>
            <rPr>
              <rFont val="Calibri"/>
              <b val="1"/>
              <sz val="10"/>
            </rPr>
            <t>Start:</t>
          </r>
          <r>
            <rPr>
              <rFont val="Calibri"/>
              <sz val="10"/>
            </rPr>
            <t xml:space="preserve"> 5.0 · lead / specialist title; reporting lines show a bigger role: 6 direct reports, 9 people below, 1 of them leads a team
</t>
          </r>
          <r>
            <rPr>
              <rFont val="Calibri"/>
              <b val="1"/>
              <sz val="10"/>
            </rPr>
            <t>Evidence reads like B2:</t>
          </r>
          <r>
            <rPr>
              <rFont val="Calibri"/>
              <sz val="10"/>
            </rPr>
            <t xml:space="preserve"> Decides resource allocation for the project → matches the start
</t>
          </r>
          <r>
            <rPr>
              <rFont val="Calibri"/>
              <b val="1"/>
              <sz val="10"/>
            </rPr>
            <t>Market:</t>
          </r>
          <r>
            <rPr>
              <rFont val="Calibri"/>
              <sz val="10"/>
            </rPr>
            <t xml:space="preserve"> B2 = Allocates people and sets team priorities</t>
          </r>
        </is>
      </c>
      <c r="AY78" s="132" t="inlineStr">
        <is>
          <r>
            <rPr>
              <rFont val="Calibri"/>
              <sz val="10"/>
            </rPr>
            <t xml:space="preserve">Rated 5.5 of 12 · between B2 and B3
</t>
          </r>
          <r>
            <rPr>
              <rFont val="Calibri"/>
              <b val="1"/>
              <sz val="10"/>
            </rPr>
            <t>Start:</t>
          </r>
          <r>
            <rPr>
              <rFont val="Calibri"/>
              <sz val="10"/>
            </rPr>
            <t xml:space="preserve"> 6.0 · lead / specialist title; 6 direct reports, 9 people below, 1 of them leads a team
</t>
          </r>
          <r>
            <rPr>
              <rFont val="Calibri"/>
              <b val="1"/>
              <sz val="10"/>
            </rPr>
            <t>Evidence reads like B2:</t>
          </r>
          <r>
            <rPr>
              <rFont val="Calibri"/>
              <sz val="10"/>
            </rPr>
            <t xml:space="preserve"> Accountable for all project activities, including requirement approval → moved down 0.5
</t>
          </r>
          <r>
            <rPr>
              <rFont val="Calibri"/>
              <b val="1"/>
              <sz val="10"/>
            </rPr>
            <t>KRA:</t>
          </r>
          <r>
            <rPr>
              <rFont val="Calibri"/>
              <sz val="10"/>
            </rPr>
            <t xml:space="preserve"> “1. Deliver &gt;=90% of project milestones on schedule and within agreed scope 2. Keep project budget / effort variance within +/-10% of plan…”
</t>
          </r>
          <r>
            <rPr>
              <rFont val="Calibri"/>
              <b val="1"/>
              <sz val="10"/>
            </rPr>
            <t>Market:</t>
          </r>
          <r>
            <rPr>
              <rFont val="Calibri"/>
              <sz val="10"/>
            </rPr>
            <t xml:space="preserve"> B2 = One team or a client portfolio · B3 = Several teams or a practice</t>
          </r>
        </is>
      </c>
      <c r="AZ78" s="132" t="inlineStr">
        <is>
          <r>
            <rPr>
              <rFont val="Calibri"/>
              <sz val="10"/>
            </rPr>
            <t xml:space="preserve">Rated 5.5 of 12 · between B2 and B3
</t>
          </r>
          <r>
            <rPr>
              <rFont val="Calibri"/>
              <b val="1"/>
              <sz val="10"/>
            </rPr>
            <t>Start:</t>
          </r>
          <r>
            <rPr>
              <rFont val="Calibri"/>
              <sz val="10"/>
            </rPr>
            <t xml:space="preserve"> 6.0
</t>
          </r>
          <r>
            <rPr>
              <rFont val="Calibri"/>
              <b val="1"/>
              <sz val="10"/>
            </rPr>
            <t>Evidence reads like B2:</t>
          </r>
          <r>
            <rPr>
              <rFont val="Calibri"/>
              <sz val="10"/>
            </rPr>
            <t xml:space="preserve"> 6 direct reports; allocates resources and manages the project team → moved down 0.5
</t>
          </r>
          <r>
            <rPr>
              <rFont val="Calibri"/>
              <b val="1"/>
              <sz val="10"/>
            </rPr>
            <t>Team:</t>
          </r>
          <r>
            <rPr>
              <rFont val="Calibri"/>
              <sz val="10"/>
            </rPr>
            <t xml:space="preserve"> 6 direct reports · People Manager
</t>
          </r>
          <r>
            <rPr>
              <rFont val="Calibri"/>
              <b val="1"/>
              <sz val="10"/>
            </rPr>
            <t>Market:</t>
          </r>
          <r>
            <rPr>
              <rFont val="Calibri"/>
              <sz val="10"/>
            </rPr>
            <t xml:space="preserve"> B2 = IC: guides others in the domain · People: manages a team of 6+ · B3 = IC: leads a practice · People: team leads / managers report in</t>
          </r>
        </is>
      </c>
      <c r="BA78" s="132" t="inlineStr">
        <is>
          <r>
            <rPr>
              <rFont val="Calibri"/>
              <sz val="10"/>
            </rPr>
            <t xml:space="preserve">Rated 9 of 12
</t>
          </r>
          <r>
            <rPr>
              <rFont val="Calibri"/>
              <b val="1"/>
              <sz val="10"/>
            </rPr>
            <t>Experience:</t>
          </r>
          <r>
            <rPr>
              <rFont val="Calibri"/>
              <sz val="10"/>
            </rPr>
            <t xml:space="preserve"> 18.2 yrs total · 14.8 before IRIS + 3.4 at IRIS = 9.2 on the experience scale
</t>
          </r>
          <r>
            <rPr>
              <rFont val="Calibri"/>
              <b val="1"/>
              <sz val="10"/>
            </rPr>
            <t>Qualification:</t>
          </r>
          <r>
            <rPr>
              <rFont val="Calibri"/>
              <sz val="10"/>
            </rPr>
            <t xml:space="preserve"> BA · graduate → no change
</t>
          </r>
          <r>
            <rPr>
              <rFont val="Calibri"/>
              <b val="1"/>
              <sz val="10"/>
            </rPr>
            <t>Market:</t>
          </r>
          <r>
            <rPr>
              <rFont val="Calibri"/>
              <sz val="10"/>
            </rPr>
            <t xml:space="preserve"> B2 roles typically have 6–10 yrs · IRIS guide 6–9</t>
          </r>
        </is>
      </c>
      <c r="BB78" s="132" t="inlineStr">
        <is>
          <r>
            <rPr>
              <rFont val="Calibri"/>
              <sz val="10"/>
            </rPr>
            <t xml:space="preserve">Rated 5.5 of 12 — a starting estimate.
</t>
          </r>
          <r>
            <rPr>
              <rFont val="Calibri"/>
              <b val="1"/>
              <sz val="10"/>
            </rPr>
            <t>Start:</t>
          </r>
          <r>
            <rPr>
              <rFont val="Calibri"/>
              <sz val="10"/>
            </rPr>
            <t xml:space="preserve"> 5.5,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78" s="145" t="inlineStr">
        <is>
          <t>• Confirm the reporting line — Manager</t>
        </is>
      </c>
      <c r="BD78" s="134" t="inlineStr">
        <is>
          <t>✓ HRIS: 18.2 yrs, BA, 6 direct reports
✓ Survey: 19 of 20 questions answered
✓ KRAs: manager-set, quarterly
✓ Manager mapping: rating, potential, 9-box
✗ Job description: not on file</t>
        </is>
      </c>
      <c r="BE78" s="134"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BF78" s="134" t="inlineStr">
        <is>
          <t>Medium</t>
        </is>
      </c>
      <c r="BG78" s="134" t="inlineStr">
        <is>
          <t>• Reporting lines show a much bigger role than the designation suggests — confirm the mandate; the designation may need to change</t>
        </is>
      </c>
      <c r="BH78" s="134" t="inlineStr"/>
      <c r="BI78" s="135" t="n"/>
      <c r="BJ78" s="136" t="n"/>
      <c r="BK78" s="136" t="n"/>
      <c r="BL78" s="136" t="n"/>
      <c r="BM78" s="136" t="n"/>
      <c r="BN78" s="137" t="n"/>
      <c r="BO78" s="120" t="n"/>
      <c r="BP78" s="120" t="n"/>
      <c r="BQ78" s="120" t="n"/>
      <c r="BR78" s="120" t="n"/>
      <c r="BS78" s="120" t="n"/>
      <c r="BT78" s="120" t="n"/>
      <c r="BU78" s="120" t="n"/>
      <c r="BV78" s="120" t="n">
        <v>5.5</v>
      </c>
    </row>
    <row r="79" ht="340" customHeight="1">
      <c r="A79" s="109" t="inlineStr">
        <is>
          <t>IRIS0846</t>
        </is>
      </c>
      <c r="B79" s="110" t="inlineStr">
        <is>
          <t>Nikhil Nalawade</t>
        </is>
      </c>
      <c r="C79" s="111" t="inlineStr">
        <is>
          <t>Technology</t>
        </is>
      </c>
      <c r="D79" s="111" t="inlineStr">
        <is>
          <t>Pradip Dey</t>
        </is>
      </c>
      <c r="E79" s="112" t="n">
        <v>15.1</v>
      </c>
      <c r="F79" s="112" t="n">
        <v>15.1</v>
      </c>
      <c r="G79" s="111" t="inlineStr">
        <is>
          <t>B.E</t>
        </is>
      </c>
      <c r="H79" s="113" t="inlineStr">
        <is>
          <t>Project Manager</t>
        </is>
      </c>
      <c r="I79" s="114" t="inlineStr">
        <is>
          <t>Delivery Manager</t>
        </is>
      </c>
      <c r="J79" s="115" t="inlineStr">
        <is>
          <t>Project &amp; Program Management</t>
        </is>
      </c>
      <c r="K79" s="115" t="inlineStr">
        <is>
          <t>Project &amp; Program Delivery</t>
        </is>
      </c>
      <c r="L79" s="114" t="inlineStr">
        <is>
          <t>L5 – Manager</t>
        </is>
      </c>
      <c r="M79" s="116" t="inlineStr">
        <is>
          <t>B2</t>
        </is>
      </c>
      <c r="N79" s="18" t="inlineStr">
        <is>
          <t>Manager</t>
        </is>
      </c>
      <c r="O79" s="20" t="inlineStr">
        <is>
          <t>B</t>
        </is>
      </c>
      <c r="P79" s="115" t="inlineStr">
        <is>
          <t>People Manager</t>
        </is>
      </c>
      <c r="Q79" s="117" t="inlineStr">
        <is>
          <t>▲ Up</t>
        </is>
      </c>
      <c r="R79" s="118" t="inlineStr">
        <is>
          <r>
            <rPr>
              <rFont val="Calibri"/>
              <b val="1"/>
              <sz val="10"/>
            </rPr>
            <t>WHAT THE ROLE DOES:</t>
          </r>
          <r>
            <rPr>
              <rFont val="Calibri"/>
              <sz val="10"/>
            </rPr>
            <t xml:space="preserve"> Plans and delivers projects/programmes to scope, time and cost; manages CRs, risks and stakeholders. At B2: deep domain expertise, or one team.
</t>
          </r>
          <r>
            <rPr>
              <rFont val="Calibri"/>
              <b val="1"/>
              <sz val="10"/>
            </rPr>
            <t>Common themes in role-holders' answers:</t>
          </r>
          <r>
            <rPr>
              <rFont val="Calibri"/>
              <sz val="10"/>
            </rPr>
            <t xml:space="preserve"> project · management · support · business · stakeholder · client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Common themes in role-holders' answers:</t>
          </r>
          <r>
            <rPr>
              <rFont val="Calibri"/>
              <sz val="10"/>
            </rPr>
            <t xml:space="preserve"> client · management · project · delivery · documentation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project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project · delivery · accountable · deliverables · timelines · scope quality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project · issue
</t>
          </r>
          <r>
            <rPr>
              <rFont val="Calibri"/>
              <b val="1"/>
              <sz val="10"/>
            </rPr>
            <t>SKILLS &amp; KNOWLEDGE · role-holders:</t>
          </r>
          <r>
            <rPr>
              <rFont val="Calibri"/>
              <sz val="10"/>
            </rPr>
            <t xml:space="preserve"> Project Management · Stakeholder management
</t>
          </r>
          <r>
            <rPr>
              <rFont val="Calibri"/>
              <b val="1"/>
              <sz val="10"/>
            </rPr>
            <t>TOOLS &amp; SYSTEMS:</t>
          </r>
          <r>
            <rPr>
              <rFont val="Calibri"/>
              <sz val="10"/>
            </rPr>
            <t xml:space="preserve"> Claude
</t>
          </r>
          <r>
            <rPr>
              <rFont val="Calibri"/>
              <b val="1"/>
              <sz val="10"/>
            </rPr>
            <t>MANAGER-SET KRAs:</t>
          </r>
          <r>
            <rPr>
              <rFont val="Calibri"/>
              <sz val="10"/>
            </rPr>
            <t xml:space="preserve"> Common themes in manager-set KRAs: project · management · level · support · scope · client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PMP / PRINCE2 / CSM / SAFe
</t>
          </r>
          <r>
            <rPr>
              <rFont val="Calibri"/>
              <b val="1"/>
              <sz val="10"/>
            </rPr>
            <t>SOURCE:</t>
          </r>
          <r>
            <rPr>
              <rFont val="Calibri"/>
              <sz val="10"/>
            </rPr>
            <t xml:space="preserve"> Framework + role-holders' themes · 3+ answered — 7 holders, 7 answered the survey; sub-family 14 answered; catalogue RC-136</t>
          </r>
        </is>
      </c>
      <c r="S79"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15 direct reports.
From the survey and manager mapping — critical role: yes; successor named: no.
</t>
          </r>
          <r>
            <rPr>
              <rFont val="Calibri"/>
              <b val="1"/>
              <sz val="10"/>
            </rPr>
            <t>If the work is missed · role-holders' themes:</t>
          </r>
          <r>
            <rPr>
              <rFont val="Calibri"/>
              <sz val="10"/>
            </rPr>
            <t xml:space="preserve"> client · rework · deliverables · delays.
</t>
          </r>
          <r>
            <rPr>
              <rFont val="Calibri"/>
              <b val="1"/>
              <sz val="10"/>
            </rPr>
            <t>Measured on · manager-set KRA themes:</t>
          </r>
          <r>
            <rPr>
              <rFont val="Calibri"/>
              <sz val="10"/>
            </rPr>
            <t xml:space="preserve"> project · management · level · support · scope · client.
Manager talent mapping — Latest rating: 5 · Potential: High · 9-Box Grid placement: Future Leader.</t>
          </r>
        </is>
      </c>
      <c r="T79" s="120" t="n"/>
      <c r="U79" s="121" t="inlineStr">
        <is>
          <r>
            <rPr>
              <rFont val="Calibri"/>
              <sz val="10"/>
            </rPr>
            <t xml:space="preserve">Delivery Manager in Technology · iFile, B2 — People Manager.
</t>
          </r>
          <r>
            <rPr>
              <rFont val="Calibri"/>
              <b val="1"/>
              <sz val="10"/>
            </rPr>
            <t>The work:</t>
          </r>
          <r>
            <rPr>
              <rFont val="Calibri"/>
              <sz val="10"/>
            </rPr>
            <t xml:space="preserve"> Plans and delivers projects/programmes to scope, time and cost; manages CRs, risks and stakeholders.
At this level the role owns deep domain expertise, or one team.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Holders describe it with:</t>
          </r>
          <r>
            <rPr>
              <rFont val="Calibri"/>
              <sz val="10"/>
            </rPr>
            <t xml:space="preserve"> client · management · project · delivery · documentation.
Leads 15 direct reports.</t>
          </r>
        </is>
      </c>
      <c r="V79" s="122" t="inlineStr">
        <is>
          <r>
            <rPr>
              <rFont val="Calibri"/>
              <b val="1"/>
              <sz val="10"/>
            </rPr>
            <t>Hire as:</t>
          </r>
          <r>
            <rPr>
              <rFont val="Calibri"/>
              <sz val="10"/>
            </rPr>
            <t xml:space="preserve"> Senior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PMP / PRINCE2 / CSM preferred from B2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Competitor Benchmark — PMI pathway + SaaS delivery ladder – Senior PM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79" s="122" t="inlineStr">
        <is>
          <r>
            <rPr>
              <rFont val="Calibri"/>
              <sz val="10"/>
            </rPr>
            <t xml:space="preserve">FUNCTIONAL — skill level 4 of 5 · Advanced
 ★ Project, Program &amp; Agile Management: Runs programmes across teams; improves delivery methods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Project Management · Stakeholder management
</t>
          </r>
          <r>
            <rPr>
              <rFont val="Calibri"/>
              <b val="1"/>
              <sz val="10"/>
            </rPr>
            <t>TOOLS:</t>
          </r>
          <r>
            <rPr>
              <rFont val="Calibri"/>
              <sz val="10"/>
            </rPr>
            <t xml:space="preserve"> Claude
★ = must-have for the family. Scale: 1 Awareness · 2 Working · 3 Practitioner · 4 Advanced · 5 Expert.</t>
          </r>
        </is>
      </c>
      <c r="X79" s="122" t="inlineStr">
        <is>
          <r>
            <rPr>
              <rFont val="Calibri"/>
              <sz val="10"/>
            </rPr>
            <t xml:space="preserve">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79" s="123" t="inlineStr">
        <is>
          <t>iFile · Technology · Band B · People Manager</t>
        </is>
      </c>
      <c r="Z79" s="124" t="n">
        <v>5</v>
      </c>
      <c r="AA79" s="125">
        <f>IFERROR(INDEX(WM_C,MATCH($Y79,WM_KEY,0)),"")</f>
        <v>0.42</v>
      </c>
      <c r="AB79" s="126">
        <f>IF(Z79="","",Z79*AA79)</f>
        <v>2.1</v>
      </c>
      <c r="AC79" s="124" t="n">
        <v>5</v>
      </c>
      <c r="AD79" s="125">
        <f>IFERROR(INDEX(WM_AU,MATCH($Y79,WM_KEY,0)),"")</f>
        <v>0.18</v>
      </c>
      <c r="AE79" s="126">
        <f>IF(AC79="","",AC79*AD79)</f>
        <v>0.9</v>
      </c>
      <c r="AF79" s="124" t="n">
        <v>5</v>
      </c>
      <c r="AG79" s="125">
        <f>IFERROR(INDEX(WM_AC,MATCH($Y79,WM_KEY,0)),"")</f>
        <v>0.06</v>
      </c>
      <c r="AH79" s="126">
        <f>IF(AF79="","",AF79*AG79)</f>
        <v>0.3</v>
      </c>
      <c r="AI79" s="124" t="n">
        <v>5</v>
      </c>
      <c r="AJ79" s="125">
        <f>IFERROR(INDEX(WM_L,MATCH($Y79,WM_KEY,0)),"")</f>
        <v>0.15</v>
      </c>
      <c r="AK79" s="126">
        <f>IF(AI79="","",AI79*AJ79)</f>
        <v>0.75</v>
      </c>
      <c r="AL79" s="124" t="n">
        <v>8</v>
      </c>
      <c r="AM79" s="125">
        <f>IFERROR(INDEX(WM_E,MATCH($Y79,WM_KEY,0)),"")</f>
        <v>0.1</v>
      </c>
      <c r="AN79" s="126">
        <f>IF(AL79="","",AL79*AM79)</f>
        <v>0.8</v>
      </c>
      <c r="AO79" s="127" t="n">
        <v>5.5</v>
      </c>
      <c r="AP79" s="125">
        <f>IFERROR(INDEX(WM_BI,MATCH($Y79,WM_KEY,0)),"")</f>
        <v>0.09</v>
      </c>
      <c r="AQ79" s="126">
        <f>IF(AO79="","",AO79*AP79)</f>
        <v>0.495</v>
      </c>
      <c r="AR79" s="126">
        <f>IF(COUNT(AB79,AE79,AH79,AK79,AN79,AQ79)&lt;6,"",SUM(AB79,AE79,AH79,AK79,AN79,AQ79))</f>
        <v>5.345</v>
      </c>
      <c r="AS79" s="128" t="str">
        <f>IF(AR79="","",INDEX({"A1","A2","A3","B1","B2","B3","C1","C2","D1","D2","E1","E2"},MAX(1,MIN(12,ROUND(AR79,0)))))</f>
        <v>B2</v>
      </c>
      <c r="AT79" s="129"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79" s="130" t="inlineStr">
        <is>
          <r>
            <rPr>
              <rFont val="Calibri"/>
              <b val="1"/>
              <sz val="10"/>
            </rPr>
            <t>At build:</t>
          </r>
          <r>
            <rPr>
              <rFont val="Calibri"/>
              <sz val="10"/>
            </rPr>
            <t xml:space="preserve"> Complexity 2.10 + Autonomy 0.90 + Accountability 0.30 + Leadership 0.75 + Experience 0.80 + Business impact 0.49
= 5.34 points → nearest level 5 = B2
</t>
          </r>
          <r>
            <rPr>
              <rFont val="Calibri"/>
              <b val="1"/>
              <sz val="10"/>
            </rPr>
            <t>Final level:</t>
          </r>
          <r>
            <rPr>
              <rFont val="Calibri"/>
              <sz val="10"/>
            </rPr>
            <t xml:space="preserve"> B2 · same as the score</t>
          </r>
        </is>
      </c>
      <c r="AV79" s="130" t="inlineStr">
        <is>
          <r>
            <rPr>
              <rFont val="Calibri"/>
              <b val="1"/>
              <sz val="10"/>
            </rPr>
            <t>No rule applied:</t>
          </r>
          <r>
            <rPr>
              <rFont val="Calibri"/>
              <sz val="10"/>
            </rPr>
            <t xml:space="preserve"> the score decides.</t>
          </r>
        </is>
      </c>
      <c r="AW79" s="131"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Manages project functionally and technically; application solutioning; drafts RFI/RFP responses with pre-sales → matches the start
</t>
          </r>
          <r>
            <rPr>
              <rFont val="Calibri"/>
              <b val="1"/>
              <sz val="10"/>
            </rPr>
            <t>KRA:</t>
          </r>
          <r>
            <rPr>
              <rFont val="Calibri"/>
              <sz val="10"/>
            </rPr>
            <t xml:space="preserve"> “1. Product Management Provide leadership for iFile Platform product components, especially Teapot Gain deeper level knowedge, finalize…”
</t>
          </r>
          <r>
            <rPr>
              <rFont val="Calibri"/>
              <b val="1"/>
              <sz val="10"/>
            </rPr>
            <t>Market:</t>
          </r>
          <r>
            <rPr>
              <rFont val="Calibri"/>
              <sz val="10"/>
            </rPr>
            <t xml:space="preserve"> B2 = Hardest problems in the domain</t>
          </r>
        </is>
      </c>
      <c r="AX79" s="132"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Decides the project plan; nothing else named → matches the start
</t>
          </r>
          <r>
            <rPr>
              <rFont val="Calibri"/>
              <b val="1"/>
              <sz val="10"/>
            </rPr>
            <t>Market:</t>
          </r>
          <r>
            <rPr>
              <rFont val="Calibri"/>
              <sz val="10"/>
            </rPr>
            <t xml:space="preserve"> B2 = Allocates people and sets team priorities</t>
          </r>
        </is>
      </c>
      <c r="AY79" s="132" t="inlineStr">
        <is>
          <r>
            <rPr>
              <rFont val="Calibri"/>
              <sz val="10"/>
            </rPr>
            <t xml:space="preserve">Rated 5 of 12
</t>
          </r>
          <r>
            <rPr>
              <rFont val="Calibri"/>
              <b val="1"/>
              <sz val="10"/>
            </rPr>
            <t>Start:</t>
          </r>
          <r>
            <rPr>
              <rFont val="Calibri"/>
              <sz val="10"/>
            </rPr>
            <t xml:space="preserve"> 5.0 · manager / senior specialist title; 15 direct reports, 16 people below
</t>
          </r>
          <r>
            <rPr>
              <rFont val="Calibri"/>
              <b val="1"/>
              <sz val="10"/>
            </rPr>
            <t>Evidence reads like B2:</t>
          </r>
          <r>
            <rPr>
              <rFont val="Calibri"/>
              <sz val="10"/>
            </rPr>
            <t xml:space="preserve"> All project charter deliverables, milestone completion and payment; budget and P&amp;L impact → matches the start
</t>
          </r>
          <r>
            <rPr>
              <rFont val="Calibri"/>
              <b val="1"/>
              <sz val="10"/>
            </rPr>
            <t>KRA:</t>
          </r>
          <r>
            <rPr>
              <rFont val="Calibri"/>
              <sz val="10"/>
            </rPr>
            <t xml:space="preserve"> “1. Product Management Provide leadership for iFile Platform product components, especially Teapot Gain deeper level knowedge, finalize…”
</t>
          </r>
          <r>
            <rPr>
              <rFont val="Calibri"/>
              <b val="1"/>
              <sz val="10"/>
            </rPr>
            <t>Market:</t>
          </r>
          <r>
            <rPr>
              <rFont val="Calibri"/>
              <sz val="10"/>
            </rPr>
            <t xml:space="preserve"> B2 = One team or a client portfolio</t>
          </r>
        </is>
      </c>
      <c r="AZ79" s="132" t="inlineStr">
        <is>
          <r>
            <rPr>
              <rFont val="Calibri"/>
              <sz val="10"/>
            </rPr>
            <t xml:space="preserve">Rated 5 of 12
</t>
          </r>
          <r>
            <rPr>
              <rFont val="Calibri"/>
              <b val="1"/>
              <sz val="10"/>
            </rPr>
            <t>Start:</t>
          </r>
          <r>
            <rPr>
              <rFont val="Calibri"/>
              <sz val="10"/>
            </rPr>
            <t xml:space="preserve"> 5.0
</t>
          </r>
          <r>
            <rPr>
              <rFont val="Calibri"/>
              <b val="1"/>
              <sz val="10"/>
            </rPr>
            <t>Evidence reads like B2:</t>
          </r>
          <r>
            <rPr>
              <rFont val="Calibri"/>
              <sz val="10"/>
            </rPr>
            <t xml:space="preserve"> 15 direct reports; delivers training; stakeholder management → matches the start
</t>
          </r>
          <r>
            <rPr>
              <rFont val="Calibri"/>
              <b val="1"/>
              <sz val="10"/>
            </rPr>
            <t>Team:</t>
          </r>
          <r>
            <rPr>
              <rFont val="Calibri"/>
              <sz val="10"/>
            </rPr>
            <t xml:space="preserve"> 15 direct reports · People Manager
</t>
          </r>
          <r>
            <rPr>
              <rFont val="Calibri"/>
              <b val="1"/>
              <sz val="10"/>
            </rPr>
            <t>Market:</t>
          </r>
          <r>
            <rPr>
              <rFont val="Calibri"/>
              <sz val="10"/>
            </rPr>
            <t xml:space="preserve"> B2 = IC: guides others in the domain · People: manages a team of 6+</t>
          </r>
        </is>
      </c>
      <c r="BA79" s="132" t="inlineStr">
        <is>
          <r>
            <rPr>
              <rFont val="Calibri"/>
              <sz val="10"/>
            </rPr>
            <t xml:space="preserve">Rated 8 of 12
</t>
          </r>
          <r>
            <rPr>
              <rFont val="Calibri"/>
              <b val="1"/>
              <sz val="10"/>
            </rPr>
            <t>Experience:</t>
          </r>
          <r>
            <rPr>
              <rFont val="Calibri"/>
              <sz val="10"/>
            </rPr>
            <t xml:space="preserve"> 15.1 yrs total · 15.1 at IRIS; none recorded before IRIS = 8.2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B2 roles typically have 6–10 yrs · IRIS guide 6–9</t>
          </r>
        </is>
      </c>
      <c r="BB79" s="132"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79" s="133" t="inlineStr"/>
      <c r="BD79" s="134" t="inlineStr">
        <is>
          <t>✓ HRIS: 15.1 yrs, B.E, 15 direct reports
✓ Survey: 20 of 20 questions answered
✓ KRAs: manager-set, quarterly
✓ Manager mapping: rating, potential, 9-box
✗ Job description: not on file</t>
        </is>
      </c>
      <c r="BE79" s="134"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BF79" s="134" t="inlineStr">
        <is>
          <t>Medium</t>
        </is>
      </c>
      <c r="BG79" s="134" t="inlineStr"/>
      <c r="BH79" s="134" t="inlineStr"/>
      <c r="BI79" s="135" t="n"/>
      <c r="BJ79" s="136" t="n"/>
      <c r="BK79" s="136" t="n"/>
      <c r="BL79" s="136" t="n"/>
      <c r="BM79" s="136" t="n"/>
      <c r="BN79" s="137" t="n"/>
      <c r="BO79" s="120" t="n"/>
      <c r="BP79" s="120" t="n"/>
      <c r="BQ79" s="120" t="n"/>
      <c r="BR79" s="120" t="n"/>
      <c r="BS79" s="120" t="n"/>
      <c r="BT79" s="120" t="n"/>
      <c r="BU79" s="120" t="n"/>
      <c r="BV79" s="120" t="n">
        <v>5.5</v>
      </c>
    </row>
    <row r="80" ht="340" customHeight="1">
      <c r="A80" s="109" t="inlineStr">
        <is>
          <t>IRIS0929</t>
        </is>
      </c>
      <c r="B80" s="110" t="inlineStr">
        <is>
          <t>Sandeep Dwivedi</t>
        </is>
      </c>
      <c r="C80" s="111" t="inlineStr">
        <is>
          <t>Technology</t>
        </is>
      </c>
      <c r="D80" s="111" t="inlineStr">
        <is>
          <t>Pradip Dey</t>
        </is>
      </c>
      <c r="E80" s="112" t="n">
        <v>15</v>
      </c>
      <c r="F80" s="112" t="n">
        <v>15</v>
      </c>
      <c r="G80" s="111" t="inlineStr">
        <is>
          <t>MMS</t>
        </is>
      </c>
      <c r="H80" s="113" t="inlineStr">
        <is>
          <t>Project Manager</t>
        </is>
      </c>
      <c r="I80" s="114" t="inlineStr">
        <is>
          <t>Delivery Manager</t>
        </is>
      </c>
      <c r="J80" s="115" t="inlineStr">
        <is>
          <t>Project &amp; Program Management</t>
        </is>
      </c>
      <c r="K80" s="115" t="inlineStr">
        <is>
          <t>Project &amp; Program Delivery</t>
        </is>
      </c>
      <c r="L80" s="114" t="inlineStr">
        <is>
          <t>L5 – Manager</t>
        </is>
      </c>
      <c r="M80" s="116" t="inlineStr">
        <is>
          <t>B2</t>
        </is>
      </c>
      <c r="N80" s="18" t="inlineStr">
        <is>
          <t>Manager</t>
        </is>
      </c>
      <c r="O80" s="20" t="inlineStr">
        <is>
          <t>B</t>
        </is>
      </c>
      <c r="P80" s="115" t="inlineStr">
        <is>
          <t>People Manager</t>
        </is>
      </c>
      <c r="Q80" s="117" t="inlineStr">
        <is>
          <t>▲ Up</t>
        </is>
      </c>
      <c r="R80" s="118" t="inlineStr">
        <is>
          <r>
            <rPr>
              <rFont val="Calibri"/>
              <b val="1"/>
              <sz val="10"/>
            </rPr>
            <t>WHAT THE ROLE DOES:</t>
          </r>
          <r>
            <rPr>
              <rFont val="Calibri"/>
              <sz val="10"/>
            </rPr>
            <t xml:space="preserve"> Plans and delivers projects/programmes to scope, time and cost; manages CRs, risks and stakeholders. At B2: deep domain expertise, or one team.
</t>
          </r>
          <r>
            <rPr>
              <rFont val="Calibri"/>
              <b val="1"/>
              <sz val="10"/>
            </rPr>
            <t>Common themes in role-holders' answers:</t>
          </r>
          <r>
            <rPr>
              <rFont val="Calibri"/>
              <sz val="10"/>
            </rPr>
            <t xml:space="preserve"> project · management · support · business · stakeholder · client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Common themes in role-holders' answers:</t>
          </r>
          <r>
            <rPr>
              <rFont val="Calibri"/>
              <sz val="10"/>
            </rPr>
            <t xml:space="preserve"> client · management · project · delivery · documentation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project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project · delivery · accountable · deliverables · timelines · scope quality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project · issue
</t>
          </r>
          <r>
            <rPr>
              <rFont val="Calibri"/>
              <b val="1"/>
              <sz val="10"/>
            </rPr>
            <t>SKILLS &amp; KNOWLEDGE · role-holders:</t>
          </r>
          <r>
            <rPr>
              <rFont val="Calibri"/>
              <sz val="10"/>
            </rPr>
            <t xml:space="preserve"> Project Management · Stakeholder management
</t>
          </r>
          <r>
            <rPr>
              <rFont val="Calibri"/>
              <b val="1"/>
              <sz val="10"/>
            </rPr>
            <t>TOOLS &amp; SYSTEMS:</t>
          </r>
          <r>
            <rPr>
              <rFont val="Calibri"/>
              <sz val="10"/>
            </rPr>
            <t xml:space="preserve"> Claude
</t>
          </r>
          <r>
            <rPr>
              <rFont val="Calibri"/>
              <b val="1"/>
              <sz val="10"/>
            </rPr>
            <t>MANAGER-SET KRAs:</t>
          </r>
          <r>
            <rPr>
              <rFont val="Calibri"/>
              <sz val="10"/>
            </rPr>
            <t xml:space="preserve"> Common themes in manager-set KRAs: project · management · level · support · scope · client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PMP / PRINCE2 / CSM / SAFe
</t>
          </r>
          <r>
            <rPr>
              <rFont val="Calibri"/>
              <b val="1"/>
              <sz val="10"/>
            </rPr>
            <t>SOURCE:</t>
          </r>
          <r>
            <rPr>
              <rFont val="Calibri"/>
              <sz val="10"/>
            </rPr>
            <t xml:space="preserve"> Framework + role-holders' themes · 3+ answered — 7 holders, 7 answered the survey; sub-family 14 answered; catalogue RC-136</t>
          </r>
        </is>
      </c>
      <c r="S80"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4 direct reports.
From the survey and manager mapping — critical role: yes; successor named: no.
</t>
          </r>
          <r>
            <rPr>
              <rFont val="Calibri"/>
              <b val="1"/>
              <sz val="10"/>
            </rPr>
            <t>If the work is missed · role-holders' themes:</t>
          </r>
          <r>
            <rPr>
              <rFont val="Calibri"/>
              <sz val="10"/>
            </rPr>
            <t xml:space="preserve"> client · rework · deliverables · delays.
</t>
          </r>
          <r>
            <rPr>
              <rFont val="Calibri"/>
              <b val="1"/>
              <sz val="10"/>
            </rPr>
            <t>Measured on · manager-set KRA themes:</t>
          </r>
          <r>
            <rPr>
              <rFont val="Calibri"/>
              <sz val="10"/>
            </rPr>
            <t xml:space="preserve"> project · management · level · support · scope · client.
Manager talent mapping — Latest rating: 3 · Potential: Medium · 9-Box Grid placement: Core Contributor.</t>
          </r>
        </is>
      </c>
      <c r="T80" s="120" t="n"/>
      <c r="U80" s="121" t="inlineStr">
        <is>
          <r>
            <rPr>
              <rFont val="Calibri"/>
              <sz val="10"/>
            </rPr>
            <t xml:space="preserve">Delivery Manager in Technology · iFile, B2 — People Manager.
</t>
          </r>
          <r>
            <rPr>
              <rFont val="Calibri"/>
              <b val="1"/>
              <sz val="10"/>
            </rPr>
            <t>The work:</t>
          </r>
          <r>
            <rPr>
              <rFont val="Calibri"/>
              <sz val="10"/>
            </rPr>
            <t xml:space="preserve"> Plans and delivers projects/programmes to scope, time and cost; manages CRs, risks and stakeholders.
At this level the role owns deep domain expertise, or one team.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Holders describe it with:</t>
          </r>
          <r>
            <rPr>
              <rFont val="Calibri"/>
              <sz val="10"/>
            </rPr>
            <t xml:space="preserve"> client · management · project · delivery · documentation.
Leads 4 direct reports.</t>
          </r>
        </is>
      </c>
      <c r="V80" s="122" t="inlineStr">
        <is>
          <r>
            <rPr>
              <rFont val="Calibri"/>
              <b val="1"/>
              <sz val="10"/>
            </rPr>
            <t>Hire as:</t>
          </r>
          <r>
            <rPr>
              <rFont val="Calibri"/>
              <sz val="10"/>
            </rPr>
            <t xml:space="preserve"> Senior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PMP / PRINCE2 / CSM preferred from B2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Competitor Benchmark — PMI pathway + SaaS delivery ladder – Senior PM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80" s="122" t="inlineStr">
        <is>
          <r>
            <rPr>
              <rFont val="Calibri"/>
              <sz val="10"/>
            </rPr>
            <t xml:space="preserve">FUNCTIONAL — skill level 4 of 5 · Advanced
 ★ Project, Program &amp; Agile Management: Runs programmes across teams; improves delivery methods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Project Management · Stakeholder management
</t>
          </r>
          <r>
            <rPr>
              <rFont val="Calibri"/>
              <b val="1"/>
              <sz val="10"/>
            </rPr>
            <t>TOOLS:</t>
          </r>
          <r>
            <rPr>
              <rFont val="Calibri"/>
              <sz val="10"/>
            </rPr>
            <t xml:space="preserve"> Claude
★ = must-have for the family. Scale: 1 Awareness · 2 Working · 3 Practitioner · 4 Advanced · 5 Expert.</t>
          </r>
        </is>
      </c>
      <c r="X80" s="122" t="inlineStr">
        <is>
          <r>
            <rPr>
              <rFont val="Calibri"/>
              <sz val="10"/>
            </rPr>
            <t xml:space="preserve">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80" s="123" t="inlineStr">
        <is>
          <t>iFile · Technology · Band B · People Manager</t>
        </is>
      </c>
      <c r="Z80" s="124" t="n">
        <v>4.5</v>
      </c>
      <c r="AA80" s="125">
        <f>IFERROR(INDEX(WM_C,MATCH($Y80,WM_KEY,0)),"")</f>
        <v>0.42</v>
      </c>
      <c r="AB80" s="126">
        <f>IF(Z80="","",Z80*AA80)</f>
        <v>1.89</v>
      </c>
      <c r="AC80" s="124" t="n">
        <v>4.5</v>
      </c>
      <c r="AD80" s="125">
        <f>IFERROR(INDEX(WM_AU,MATCH($Y80,WM_KEY,0)),"")</f>
        <v>0.18</v>
      </c>
      <c r="AE80" s="126">
        <f>IF(AC80="","",AC80*AD80)</f>
        <v>0.81</v>
      </c>
      <c r="AF80" s="124" t="n">
        <v>5.5</v>
      </c>
      <c r="AG80" s="125">
        <f>IFERROR(INDEX(WM_AC,MATCH($Y80,WM_KEY,0)),"")</f>
        <v>0.06</v>
      </c>
      <c r="AH80" s="126">
        <f>IF(AF80="","",AF80*AG80)</f>
        <v>0.33</v>
      </c>
      <c r="AI80" s="124" t="n">
        <v>5.5</v>
      </c>
      <c r="AJ80" s="125">
        <f>IFERROR(INDEX(WM_L,MATCH($Y80,WM_KEY,0)),"")</f>
        <v>0.15</v>
      </c>
      <c r="AK80" s="126">
        <f>IF(AI80="","",AI80*AJ80)</f>
        <v>0.825</v>
      </c>
      <c r="AL80" s="124" t="n">
        <v>8</v>
      </c>
      <c r="AM80" s="125">
        <f>IFERROR(INDEX(WM_E,MATCH($Y80,WM_KEY,0)),"")</f>
        <v>0.1</v>
      </c>
      <c r="AN80" s="126">
        <f>IF(AL80="","",AL80*AM80)</f>
        <v>0.8</v>
      </c>
      <c r="AO80" s="127" t="n">
        <v>6</v>
      </c>
      <c r="AP80" s="125">
        <f>IFERROR(INDEX(WM_BI,MATCH($Y80,WM_KEY,0)),"")</f>
        <v>0.09</v>
      </c>
      <c r="AQ80" s="126">
        <f>IF(AO80="","",AO80*AP80)</f>
        <v>0.54</v>
      </c>
      <c r="AR80" s="126">
        <f>IF(COUNT(AB80,AE80,AH80,AK80,AN80,AQ80)&lt;6,"",SUM(AB80,AE80,AH80,AK80,AN80,AQ80))</f>
        <v>5.195</v>
      </c>
      <c r="AS80" s="128" t="str">
        <f>IF(AR80="","",INDEX({"A1","A2","A3","B1","B2","B3","C1","C2","D1","D2","E1","E2"},MAX(1,MIN(12,ROUND(AR80,0)))))</f>
        <v>B2</v>
      </c>
      <c r="AT80" s="129"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0" s="130" t="inlineStr">
        <is>
          <r>
            <rPr>
              <rFont val="Calibri"/>
              <b val="1"/>
              <sz val="10"/>
            </rPr>
            <t>At build:</t>
          </r>
          <r>
            <rPr>
              <rFont val="Calibri"/>
              <sz val="10"/>
            </rPr>
            <t xml:space="preserve"> Complexity 1.89 + Autonomy 0.81 + Accountability 0.33 + Leadership 0.82 + Experience 0.80 + Business impact 0.54
= 5.20 points → nearest level 5 = B2
</t>
          </r>
          <r>
            <rPr>
              <rFont val="Calibri"/>
              <b val="1"/>
              <sz val="10"/>
            </rPr>
            <t>Final level:</t>
          </r>
          <r>
            <rPr>
              <rFont val="Calibri"/>
              <sz val="10"/>
            </rPr>
            <t xml:space="preserve"> B2 · same as the score</t>
          </r>
        </is>
      </c>
      <c r="AV80" s="130" t="inlineStr">
        <is>
          <r>
            <rPr>
              <rFont val="Calibri"/>
              <b val="1"/>
              <sz val="10"/>
            </rPr>
            <t>No rule applied:</t>
          </r>
          <r>
            <rPr>
              <rFont val="Calibri"/>
              <sz val="10"/>
            </rPr>
            <t xml:space="preserve"> the score decides.</t>
          </r>
        </is>
      </c>
      <c r="AW80"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Manages scope, timelines, risks and resources across client and cross-functional teams; generic wording → moved down 0.5
</t>
          </r>
          <r>
            <rPr>
              <rFont val="Calibri"/>
              <b val="1"/>
              <sz val="10"/>
            </rPr>
            <t>KRA:</t>
          </r>
          <r>
            <rPr>
              <rFont val="Calibri"/>
              <sz val="10"/>
            </rPr>
            <t xml:space="preserve"> “1. CMA Kuwait and Boursa Kuwait Program Proactive communicaions and stakeholder management as per the protocols set for the program Ensure…”
</t>
          </r>
          <r>
            <rPr>
              <rFont val="Calibri"/>
              <b val="1"/>
              <sz val="10"/>
            </rPr>
            <t>Market:</t>
          </r>
          <r>
            <rPr>
              <rFont val="Calibri"/>
              <sz val="10"/>
            </rPr>
            <t xml:space="preserve"> B1 = Domain specialist work · B2 = Hardest problems in the domain</t>
          </r>
        </is>
      </c>
      <c r="AX80"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Prioritises work and tickets; no other decisions named → moved down 0.5
</t>
          </r>
          <r>
            <rPr>
              <rFont val="Calibri"/>
              <b val="1"/>
              <sz val="10"/>
            </rPr>
            <t>Market:</t>
          </r>
          <r>
            <rPr>
              <rFont val="Calibri"/>
              <sz val="10"/>
            </rPr>
            <t xml:space="preserve"> B1 = Technical / QC / client calls for the domain · B2 = Allocates people and sets team priorities</t>
          </r>
        </is>
      </c>
      <c r="AY80" s="132" t="inlineStr">
        <is>
          <r>
            <rPr>
              <rFont val="Calibri"/>
              <sz val="10"/>
            </rPr>
            <t xml:space="preserve">Rated 5.5 of 12 · between B2 and B3
</t>
          </r>
          <r>
            <rPr>
              <rFont val="Calibri"/>
              <b val="1"/>
              <sz val="10"/>
            </rPr>
            <t>Start:</t>
          </r>
          <r>
            <rPr>
              <rFont val="Calibri"/>
              <sz val="10"/>
            </rPr>
            <t xml:space="preserve"> 6.0 · manager / senior specialist title; 4 direct reports, 8 people below, 1 of them leads a team
</t>
          </r>
          <r>
            <rPr>
              <rFont val="Calibri"/>
              <b val="1"/>
              <sz val="10"/>
            </rPr>
            <t>Evidence reads like B2:</t>
          </r>
          <r>
            <rPr>
              <rFont val="Calibri"/>
              <sz val="10"/>
            </rPr>
            <t xml:space="preserve"> Project delivery and commitments to management and clients → moved down 0.5
</t>
          </r>
          <r>
            <rPr>
              <rFont val="Calibri"/>
              <b val="1"/>
              <sz val="10"/>
            </rPr>
            <t>KRA:</t>
          </r>
          <r>
            <rPr>
              <rFont val="Calibri"/>
              <sz val="10"/>
            </rPr>
            <t xml:space="preserve"> “1. CMA Kuwait and Boursa Kuwait Program Proactive communicaions and stakeholder management as per the protocols set for the program Ensure…”
</t>
          </r>
          <r>
            <rPr>
              <rFont val="Calibri"/>
              <b val="1"/>
              <sz val="10"/>
            </rPr>
            <t>Market:</t>
          </r>
          <r>
            <rPr>
              <rFont val="Calibri"/>
              <sz val="10"/>
            </rPr>
            <t xml:space="preserve"> B2 = One team or a client portfolio · B3 = Several teams or a practice</t>
          </r>
        </is>
      </c>
      <c r="AZ80" s="132" t="inlineStr">
        <is>
          <r>
            <rPr>
              <rFont val="Calibri"/>
              <sz val="10"/>
            </rPr>
            <t xml:space="preserve">Rated 5.5 of 12 · between B2 and B3
</t>
          </r>
          <r>
            <rPr>
              <rFont val="Calibri"/>
              <b val="1"/>
              <sz val="10"/>
            </rPr>
            <t>Start:</t>
          </r>
          <r>
            <rPr>
              <rFont val="Calibri"/>
              <sz val="10"/>
            </rPr>
            <t xml:space="preserve"> 6.0
</t>
          </r>
          <r>
            <rPr>
              <rFont val="Calibri"/>
              <b val="1"/>
              <sz val="10"/>
            </rPr>
            <t>Evidence reads like B1:</t>
          </r>
          <r>
            <rPr>
              <rFont val="Calibri"/>
              <sz val="10"/>
            </rPr>
            <t xml:space="preserve"> 4 direct reports; prioritises team's work; no leadership detail → moved down 0.5
</t>
          </r>
          <r>
            <rPr>
              <rFont val="Calibri"/>
              <b val="1"/>
              <sz val="10"/>
            </rPr>
            <t>Team:</t>
          </r>
          <r>
            <rPr>
              <rFont val="Calibri"/>
              <sz val="10"/>
            </rPr>
            <t xml:space="preserve"> 4 direct reports · People Manager
</t>
          </r>
          <r>
            <rPr>
              <rFont val="Calibri"/>
              <b val="1"/>
              <sz val="10"/>
            </rPr>
            <t>Market:</t>
          </r>
          <r>
            <rPr>
              <rFont val="Calibri"/>
              <sz val="10"/>
            </rPr>
            <t xml:space="preserve"> B2 = IC: guides others in the domain · People: manages a team of 6+ · B3 = IC: leads a practice · People: team leads / managers report in</t>
          </r>
        </is>
      </c>
      <c r="BA80" s="132" t="inlineStr">
        <is>
          <r>
            <rPr>
              <rFont val="Calibri"/>
              <sz val="10"/>
            </rPr>
            <t xml:space="preserve">Rated 8 of 12
</t>
          </r>
          <r>
            <rPr>
              <rFont val="Calibri"/>
              <b val="1"/>
              <sz val="10"/>
            </rPr>
            <t>Experience:</t>
          </r>
          <r>
            <rPr>
              <rFont val="Calibri"/>
              <sz val="10"/>
            </rPr>
            <t xml:space="preserve"> 15.0 yrs total · 15.0 at IRIS; none recorded before IRIS = 8.2 on the experience scale
</t>
          </r>
          <r>
            <rPr>
              <rFont val="Calibri"/>
              <b val="1"/>
              <sz val="10"/>
            </rPr>
            <t>Qualification:</t>
          </r>
          <r>
            <rPr>
              <rFont val="Calibri"/>
              <sz val="10"/>
            </rPr>
            <t xml:space="preserve"> MMS · postgraduate → no change
</t>
          </r>
          <r>
            <rPr>
              <rFont val="Calibri"/>
              <b val="1"/>
              <sz val="10"/>
            </rPr>
            <t>Market:</t>
          </r>
          <r>
            <rPr>
              <rFont val="Calibri"/>
              <sz val="10"/>
            </rPr>
            <t xml:space="preserve"> B2 roles typically have 6–10 yrs · IRIS guide 6–9</t>
          </r>
        </is>
      </c>
      <c r="BB80" s="132" t="inlineStr">
        <is>
          <r>
            <rPr>
              <rFont val="Calibri"/>
              <sz val="10"/>
            </rPr>
            <t xml:space="preserve">Rated 6 of 12 — a starting estimate.
</t>
          </r>
          <r>
            <rPr>
              <rFont val="Calibri"/>
              <b val="1"/>
              <sz val="10"/>
            </rPr>
            <t>Start:</t>
          </r>
          <r>
            <rPr>
              <rFont val="Calibri"/>
              <sz val="10"/>
            </rPr>
            <t xml:space="preserve"> 5.5,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t>
          </r>
        </is>
      </c>
      <c r="BC80" s="133" t="inlineStr"/>
      <c r="BD80" s="134" t="inlineStr">
        <is>
          <t>✓ HRIS: 15.0 yrs, MMS, 4 direct reports
✓ Survey: 20 of 20 questions answered
✓ KRAs: manager-set, quarterly
✓ Manager mapping: rating, potential, 9-box
✗ Job description: not on file</t>
        </is>
      </c>
      <c r="BE80" s="134"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BF80" s="134" t="inlineStr">
        <is>
          <t>Medium</t>
        </is>
      </c>
      <c r="BG80" s="134" t="inlineStr"/>
      <c r="BH80" s="134" t="inlineStr"/>
      <c r="BI80" s="135" t="n"/>
      <c r="BJ80" s="136" t="n"/>
      <c r="BK80" s="136" t="n"/>
      <c r="BL80" s="136" t="n"/>
      <c r="BM80" s="136" t="n"/>
      <c r="BN80" s="137" t="n"/>
      <c r="BO80" s="120" t="n"/>
      <c r="BP80" s="120" t="n"/>
      <c r="BQ80" s="120" t="n"/>
      <c r="BR80" s="120" t="n"/>
      <c r="BS80" s="120" t="n"/>
      <c r="BT80" s="120" t="n"/>
      <c r="BU80" s="120" t="n"/>
      <c r="BV80" s="120" t="n">
        <v>6</v>
      </c>
    </row>
    <row r="81" ht="340" customHeight="1">
      <c r="A81" s="109" t="inlineStr">
        <is>
          <t>IRIS2176</t>
        </is>
      </c>
      <c r="B81" s="110" t="inlineStr">
        <is>
          <t>Saurabh Kadam</t>
        </is>
      </c>
      <c r="C81" s="111" t="inlineStr">
        <is>
          <t>Technology</t>
        </is>
      </c>
      <c r="D81" s="111" t="inlineStr">
        <is>
          <t>Pradip Dey</t>
        </is>
      </c>
      <c r="E81" s="112" t="n">
        <v>16.6</v>
      </c>
      <c r="F81" s="112" t="n">
        <v>3.1</v>
      </c>
      <c r="G81" s="111" t="inlineStr">
        <is>
          <t>MMS</t>
        </is>
      </c>
      <c r="H81" s="113" t="inlineStr">
        <is>
          <t>Program Manager</t>
        </is>
      </c>
      <c r="I81" s="114" t="inlineStr">
        <is>
          <t>Project Manager</t>
        </is>
      </c>
      <c r="J81" s="115" t="inlineStr">
        <is>
          <t>Project &amp; Program Management</t>
        </is>
      </c>
      <c r="K81" s="115" t="inlineStr">
        <is>
          <t>Project &amp; Program Delivery</t>
        </is>
      </c>
      <c r="L81" s="115" t="inlineStr">
        <is>
          <t>L5 – Manager</t>
        </is>
      </c>
      <c r="M81" s="150" t="inlineStr">
        <is>
          <t>B2</t>
        </is>
      </c>
      <c r="N81" s="18" t="inlineStr">
        <is>
          <t>Manager</t>
        </is>
      </c>
      <c r="O81" s="20" t="inlineStr">
        <is>
          <t>B</t>
        </is>
      </c>
      <c r="P81" s="115" t="inlineStr">
        <is>
          <t>People Manager</t>
        </is>
      </c>
      <c r="Q81" s="147" t="inlineStr">
        <is>
          <t>• Same level</t>
        </is>
      </c>
      <c r="R81" s="118" t="inlineStr">
        <is>
          <r>
            <rPr>
              <rFont val="Calibri"/>
              <b val="1"/>
              <sz val="10"/>
            </rPr>
            <t>WHAT THE ROLE DOES:</t>
          </r>
          <r>
            <rPr>
              <rFont val="Calibri"/>
              <sz val="10"/>
            </rPr>
            <t xml:space="preserve"> Plans and delivers projects/programmes to scope, time and cost; manages CRs, risks and stakeholders. At B2: deep domain expertise, or one team.
</t>
          </r>
          <r>
            <rPr>
              <rFont val="Calibri"/>
              <b val="1"/>
              <sz val="10"/>
            </rPr>
            <t>Common themes in role-holders' answers:</t>
          </r>
          <r>
            <rPr>
              <rFont val="Calibri"/>
              <sz val="10"/>
            </rPr>
            <t xml:space="preserve"> project · management · support · business · stakeholder · client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Common themes in role-holders' answers:</t>
          </r>
          <r>
            <rPr>
              <rFont val="Calibri"/>
              <sz val="10"/>
            </rPr>
            <t xml:space="preserve"> client · management · project · delivery · documentation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project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project · delivery · accountable · deliverables · timelines · scope quality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project · issue
</t>
          </r>
          <r>
            <rPr>
              <rFont val="Calibri"/>
              <b val="1"/>
              <sz val="10"/>
            </rPr>
            <t>SKILLS &amp; KNOWLEDGE · role-holders:</t>
          </r>
          <r>
            <rPr>
              <rFont val="Calibri"/>
              <sz val="10"/>
            </rPr>
            <t xml:space="preserve"> Project Management · Stakeholder management
</t>
          </r>
          <r>
            <rPr>
              <rFont val="Calibri"/>
              <b val="1"/>
              <sz val="10"/>
            </rPr>
            <t>TOOLS &amp; SYSTEMS:</t>
          </r>
          <r>
            <rPr>
              <rFont val="Calibri"/>
              <sz val="10"/>
            </rPr>
            <t xml:space="preserve"> Claude
</t>
          </r>
          <r>
            <rPr>
              <rFont val="Calibri"/>
              <b val="1"/>
              <sz val="10"/>
            </rPr>
            <t>MANAGER-SET KRAs:</t>
          </r>
          <r>
            <rPr>
              <rFont val="Calibri"/>
              <sz val="10"/>
            </rPr>
            <t xml:space="preserve"> Common themes in manager-set KRAs: project · management · level · support · scope · client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PMP / PRINCE2 / CSM / SAFe
</t>
          </r>
          <r>
            <rPr>
              <rFont val="Calibri"/>
              <b val="1"/>
              <sz val="10"/>
            </rPr>
            <t>SOURCE:</t>
          </r>
          <r>
            <rPr>
              <rFont val="Calibri"/>
              <sz val="10"/>
            </rPr>
            <t xml:space="preserve"> Framework + role-holders' themes · 3+ answered — 7 holders, 7 answered the survey; sub-family 14 answered; catalogue RC-136</t>
          </r>
        </is>
      </c>
      <c r="S81"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4 direct reports.
From the survey and manager mapping — critical role: yes; successor named: no.
</t>
          </r>
          <r>
            <rPr>
              <rFont val="Calibri"/>
              <b val="1"/>
              <sz val="10"/>
            </rPr>
            <t>If the work is missed · role-holders' themes:</t>
          </r>
          <r>
            <rPr>
              <rFont val="Calibri"/>
              <sz val="10"/>
            </rPr>
            <t xml:space="preserve"> client · rework · deliverables · delays.
</t>
          </r>
          <r>
            <rPr>
              <rFont val="Calibri"/>
              <b val="1"/>
              <sz val="10"/>
            </rPr>
            <t>Measured on · manager-set KRA themes:</t>
          </r>
          <r>
            <rPr>
              <rFont val="Calibri"/>
              <sz val="10"/>
            </rPr>
            <t xml:space="preserve"> project · management · level · support · scope · client.
Manager talent mapping — Latest rating: 4 · Potential: High · 9-Box Grid placement: Trusted Professional.</t>
          </r>
        </is>
      </c>
      <c r="T81" s="120" t="n"/>
      <c r="U81" s="121" t="inlineStr">
        <is>
          <r>
            <rPr>
              <rFont val="Calibri"/>
              <sz val="10"/>
            </rPr>
            <t xml:space="preserve">Project Manager in Technology · iFile, B2 — People Manager.
</t>
          </r>
          <r>
            <rPr>
              <rFont val="Calibri"/>
              <b val="1"/>
              <sz val="10"/>
            </rPr>
            <t>The work:</t>
          </r>
          <r>
            <rPr>
              <rFont val="Calibri"/>
              <sz val="10"/>
            </rPr>
            <t xml:space="preserve"> Plans and delivers projects/programmes to scope, time and cost; manages CRs, risks and stakeholders.
At this level the role owns deep domain expertise, or one team.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Holders describe it with:</t>
          </r>
          <r>
            <rPr>
              <rFont val="Calibri"/>
              <sz val="10"/>
            </rPr>
            <t xml:space="preserve"> client · management · project · delivery · documentation.
Leads 4 direct reports.</t>
          </r>
        </is>
      </c>
      <c r="V81" s="122"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PMP / PRINCE2 / CSM preferred from B2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Competitor Benchmark — PMI pathway + SaaS delivery ladder – Senior PM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81" s="122" t="inlineStr">
        <is>
          <r>
            <rPr>
              <rFont val="Calibri"/>
              <sz val="10"/>
            </rPr>
            <t xml:space="preserve">FUNCTIONAL — skill level 4 of 5 · Advanced
 ★ Project, Program &amp; Agile Management: Runs programmes across teams; improves delivery methods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Project Management · Stakeholder management
</t>
          </r>
          <r>
            <rPr>
              <rFont val="Calibri"/>
              <b val="1"/>
              <sz val="10"/>
            </rPr>
            <t>TOOLS:</t>
          </r>
          <r>
            <rPr>
              <rFont val="Calibri"/>
              <sz val="10"/>
            </rPr>
            <t xml:space="preserve"> Claude
★ = must-have for the family. Scale: 1 Awareness · 2 Working · 3 Practitioner · 4 Advanced · 5 Expert.</t>
          </r>
        </is>
      </c>
      <c r="X81" s="122" t="inlineStr">
        <is>
          <r>
            <rPr>
              <rFont val="Calibri"/>
              <sz val="10"/>
            </rPr>
            <t xml:space="preserve">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81" s="123" t="inlineStr">
        <is>
          <t>iFile · Technology · Band B · People Manager</t>
        </is>
      </c>
      <c r="Z81" s="124" t="n">
        <v>5.5</v>
      </c>
      <c r="AA81" s="125">
        <f>IFERROR(INDEX(WM_C,MATCH($Y81,WM_KEY,0)),"")</f>
        <v>0.42</v>
      </c>
      <c r="AB81" s="126">
        <f>IF(Z81="","",Z81*AA81)</f>
        <v>2.31</v>
      </c>
      <c r="AC81" s="124" t="n">
        <v>5.5</v>
      </c>
      <c r="AD81" s="125">
        <f>IFERROR(INDEX(WM_AU,MATCH($Y81,WM_KEY,0)),"")</f>
        <v>0.18</v>
      </c>
      <c r="AE81" s="126">
        <f>IF(AC81="","",AC81*AD81)</f>
        <v>0.99</v>
      </c>
      <c r="AF81" s="124" t="n">
        <v>5</v>
      </c>
      <c r="AG81" s="125">
        <f>IFERROR(INDEX(WM_AC,MATCH($Y81,WM_KEY,0)),"")</f>
        <v>0.06</v>
      </c>
      <c r="AH81" s="126">
        <f>IF(AF81="","",AF81*AG81)</f>
        <v>0.3</v>
      </c>
      <c r="AI81" s="124" t="n">
        <v>4.5</v>
      </c>
      <c r="AJ81" s="125">
        <f>IFERROR(INDEX(WM_L,MATCH($Y81,WM_KEY,0)),"")</f>
        <v>0.15</v>
      </c>
      <c r="AK81" s="126">
        <f>IF(AI81="","",AI81*AJ81)</f>
        <v>0.675</v>
      </c>
      <c r="AL81" s="124" t="n">
        <v>8.5</v>
      </c>
      <c r="AM81" s="125">
        <f>IFERROR(INDEX(WM_E,MATCH($Y81,WM_KEY,0)),"")</f>
        <v>0.1</v>
      </c>
      <c r="AN81" s="126">
        <f>IF(AL81="","",AL81*AM81)</f>
        <v>0.85</v>
      </c>
      <c r="AO81" s="127" t="n">
        <v>5.5</v>
      </c>
      <c r="AP81" s="125">
        <f>IFERROR(INDEX(WM_BI,MATCH($Y81,WM_KEY,0)),"")</f>
        <v>0.09</v>
      </c>
      <c r="AQ81" s="126">
        <f>IF(AO81="","",AO81*AP81)</f>
        <v>0.495</v>
      </c>
      <c r="AR81" s="126">
        <f>IF(COUNT(AB81,AE81,AH81,AK81,AN81,AQ81)&lt;6,"",SUM(AB81,AE81,AH81,AK81,AN81,AQ81))</f>
        <v>5.62</v>
      </c>
      <c r="AS81" s="128" t="str">
        <f>IF(AR81="","",INDEX({"A1","A2","A3","B1","B2","B3","C1","C2","D1","D2","E1","E2"},MAX(1,MIN(12,ROUND(AR81,0)))))</f>
        <v>B3</v>
      </c>
      <c r="AT81" s="129"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1" s="130" t="inlineStr">
        <is>
          <r>
            <rPr>
              <rFont val="Calibri"/>
              <b val="1"/>
              <sz val="10"/>
            </rPr>
            <t>At build:</t>
          </r>
          <r>
            <rPr>
              <rFont val="Calibri"/>
              <sz val="10"/>
            </rPr>
            <t xml:space="preserve"> Complexity 2.31 + Autonomy 0.99 + Accountability 0.30 + Leadership 0.67 + Experience 0.85 + Business impact 0.49
= 5.62 points → nearest level 6 = B3
</t>
          </r>
          <r>
            <rPr>
              <rFont val="Calibri"/>
              <b val="1"/>
              <sz val="10"/>
            </rPr>
            <t>Final level:</t>
          </r>
          <r>
            <rPr>
              <rFont val="Calibri"/>
              <sz val="10"/>
            </rPr>
            <t xml:space="preserve"> B2 · a rule applied: see the next column</t>
          </r>
        </is>
      </c>
      <c r="AV81" s="130" t="inlineStr">
        <is>
          <r>
            <rPr>
              <rFont val="Calibri"/>
              <sz val="10"/>
            </rPr>
            <t xml:space="preserve">• </t>
          </r>
          <r>
            <rPr>
              <rFont val="Calibri"/>
              <b val="1"/>
              <sz val="10"/>
            </rPr>
            <t>Held at B2 instead of B3:</t>
          </r>
          <r>
            <rPr>
              <rFont val="Calibri"/>
              <sz val="10"/>
            </rPr>
            <t xml:space="preserve"> a B3 manager needs team leads reporting in, or 10+ people in the team, and the org chart does not show this yet.
</t>
          </r>
          <r>
            <rPr>
              <rFont val="Calibri"/>
              <b val="1"/>
              <sz val="10"/>
            </rPr>
            <t>Final level:</t>
          </r>
          <r>
            <rPr>
              <rFont val="Calibri"/>
              <sz val="10"/>
            </rPr>
            <t xml:space="preserve"> B2.</t>
          </r>
        </is>
      </c>
      <c r="AW81" s="131"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Leads large client programme; technology and volume named as challenges; almost no detail → moved down 0.5
</t>
          </r>
          <r>
            <rPr>
              <rFont val="Calibri"/>
              <b val="1"/>
              <sz val="10"/>
            </rPr>
            <t>KRA:</t>
          </r>
          <r>
            <rPr>
              <rFont val="Calibri"/>
              <sz val="10"/>
            </rPr>
            <t xml:space="preserve"> “1. SARB Program Ensure BA team is gaining domain knowledge and able to write user stories effively for the enhancements and phase 4…”
</t>
          </r>
          <r>
            <rPr>
              <rFont val="Calibri"/>
              <b val="1"/>
              <sz val="10"/>
            </rPr>
            <t>Market:</t>
          </r>
          <r>
            <rPr>
              <rFont val="Calibri"/>
              <sz val="10"/>
            </rPr>
            <t xml:space="preserve"> B2 = Hardest problems in the domain · B3 = Sets standards for a practice; cross-team problems</t>
          </r>
        </is>
      </c>
      <c r="AX81" s="132"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No concrete decisions named; says only 'project goal achievements' → moved down 0.5
</t>
          </r>
          <r>
            <rPr>
              <rFont val="Calibri"/>
              <b val="1"/>
              <sz val="10"/>
            </rPr>
            <t>Market:</t>
          </r>
          <r>
            <rPr>
              <rFont val="Calibri"/>
              <sz val="10"/>
            </rPr>
            <t xml:space="preserve"> B2 = Allocates people and sets team priorities · B3 = Commercial / strategic calls for the unit</t>
          </r>
        </is>
      </c>
      <c r="AY81" s="132" t="inlineStr">
        <is>
          <r>
            <rPr>
              <rFont val="Calibri"/>
              <sz val="10"/>
            </rPr>
            <t xml:space="preserve">Rated 5 of 12
</t>
          </r>
          <r>
            <rPr>
              <rFont val="Calibri"/>
              <b val="1"/>
              <sz val="10"/>
            </rPr>
            <t>Start:</t>
          </r>
          <r>
            <rPr>
              <rFont val="Calibri"/>
              <sz val="10"/>
            </rPr>
            <t xml:space="preserve"> 5.0 · senior manager / lead specialist title; 4 direct reports
</t>
          </r>
          <r>
            <rPr>
              <rFont val="Calibri"/>
              <b val="1"/>
              <sz val="10"/>
            </rPr>
            <t>Evidence reads like B2:</t>
          </r>
          <r>
            <rPr>
              <rFont val="Calibri"/>
              <sz val="10"/>
            </rPr>
            <t xml:space="preserve"> Project goal achievement and a positive project P&amp;L → matches the start
</t>
          </r>
          <r>
            <rPr>
              <rFont val="Calibri"/>
              <b val="1"/>
              <sz val="10"/>
            </rPr>
            <t>KRA:</t>
          </r>
          <r>
            <rPr>
              <rFont val="Calibri"/>
              <sz val="10"/>
            </rPr>
            <t xml:space="preserve"> “1. SARB Program Ensure BA team is gaining domain knowledge and able to write user stories effively for the enhancements and phase 4…”
</t>
          </r>
          <r>
            <rPr>
              <rFont val="Calibri"/>
              <b val="1"/>
              <sz val="10"/>
            </rPr>
            <t>Market:</t>
          </r>
          <r>
            <rPr>
              <rFont val="Calibri"/>
              <sz val="10"/>
            </rPr>
            <t xml:space="preserve"> B2 = One team or a client portfolio</t>
          </r>
        </is>
      </c>
      <c r="AZ81" s="132" t="inlineStr">
        <is>
          <r>
            <rPr>
              <rFont val="Calibri"/>
              <sz val="10"/>
            </rPr>
            <t xml:space="preserve">Rated 4.5 of 12 · between B1 and B2
</t>
          </r>
          <r>
            <rPr>
              <rFont val="Calibri"/>
              <b val="1"/>
              <sz val="10"/>
            </rPr>
            <t>Start:</t>
          </r>
          <r>
            <rPr>
              <rFont val="Calibri"/>
              <sz val="10"/>
            </rPr>
            <t xml:space="preserve"> 5.0
</t>
          </r>
          <r>
            <rPr>
              <rFont val="Calibri"/>
              <b val="1"/>
              <sz val="10"/>
            </rPr>
            <t>Evidence reads like B1:</t>
          </r>
          <r>
            <rPr>
              <rFont val="Calibri"/>
              <sz val="10"/>
            </rPr>
            <t xml:space="preserve"> Leads projects; 4 direct reports; manager note cites developing the BA team → moved down 0.5
</t>
          </r>
          <r>
            <rPr>
              <rFont val="Calibri"/>
              <b val="1"/>
              <sz val="10"/>
            </rPr>
            <t>Team:</t>
          </r>
          <r>
            <rPr>
              <rFont val="Calibri"/>
              <sz val="10"/>
            </rPr>
            <t xml:space="preserve"> 4 direct reports · People Manager
</t>
          </r>
          <r>
            <rPr>
              <rFont val="Calibri"/>
              <b val="1"/>
              <sz val="10"/>
            </rPr>
            <t>Market:</t>
          </r>
          <r>
            <rPr>
              <rFont val="Calibri"/>
              <sz val="10"/>
            </rPr>
            <t xml:space="preserve"> B1 = IC: mentors and reviews · People: hands-on team lead of 3–5 · B2 = IC: guides others in the domain · People: manages a team of 6+</t>
          </r>
        </is>
      </c>
      <c r="BA81" s="132" t="inlineStr">
        <is>
          <r>
            <rPr>
              <rFont val="Calibri"/>
              <sz val="10"/>
            </rPr>
            <t xml:space="preserve">Rated 8.5 of 12 · between C2 and D1
</t>
          </r>
          <r>
            <rPr>
              <rFont val="Calibri"/>
              <b val="1"/>
              <sz val="10"/>
            </rPr>
            <t>Experience:</t>
          </r>
          <r>
            <rPr>
              <rFont val="Calibri"/>
              <sz val="10"/>
            </rPr>
            <t xml:space="preserve"> 16.6 yrs total · 13.5 before IRIS + 3.1 at IRIS = 8.7 on the experience scale
</t>
          </r>
          <r>
            <rPr>
              <rFont val="Calibri"/>
              <b val="1"/>
              <sz val="10"/>
            </rPr>
            <t>Qualification:</t>
          </r>
          <r>
            <rPr>
              <rFont val="Calibri"/>
              <sz val="10"/>
            </rPr>
            <t xml:space="preserve"> MMS · postgraduate → no change
</t>
          </r>
          <r>
            <rPr>
              <rFont val="Calibri"/>
              <b val="1"/>
              <sz val="10"/>
            </rPr>
            <t>Market:</t>
          </r>
          <r>
            <rPr>
              <rFont val="Calibri"/>
              <sz val="10"/>
            </rPr>
            <t xml:space="preserve"> B2 roles typically have 6–10 yrs · IRIS guide 6–9</t>
          </r>
        </is>
      </c>
      <c r="BB81" s="132"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81" s="145" t="inlineStr">
        <is>
          <t>• Confirm structure behind the senior title · org chart — Business head</t>
        </is>
      </c>
      <c r="BD81" s="134" t="inlineStr">
        <is>
          <t>✓ HRIS: 16.6 yrs, MMS, 4 direct reports
✓ Survey: 20 of 20 questions answered
✓ KRAs: manager-set, quarterly
✓ Manager mapping: rating, potential, 9-box
✗ Job description: not on file</t>
        </is>
      </c>
      <c r="BE81" s="134"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BF81" s="134" t="inlineStr">
        <is>
          <t>Medium</t>
        </is>
      </c>
      <c r="BG81" s="134" t="inlineStr"/>
      <c r="BH81" s="134" t="inlineStr"/>
      <c r="BI81" s="135" t="n"/>
      <c r="BJ81" s="136" t="n"/>
      <c r="BK81" s="136" t="n"/>
      <c r="BL81" s="136" t="n"/>
      <c r="BM81" s="136" t="n"/>
      <c r="BN81" s="137" t="n"/>
      <c r="BO81" s="120" t="n"/>
      <c r="BP81" s="120" t="n"/>
      <c r="BQ81" s="120" t="n"/>
      <c r="BR81" s="120" t="n"/>
      <c r="BS81" s="120" t="n"/>
      <c r="BT81" s="120" t="n"/>
      <c r="BU81" s="120" t="n"/>
      <c r="BV81" s="120" t="n">
        <v>5.5</v>
      </c>
    </row>
    <row r="82" ht="340" customHeight="1">
      <c r="A82" s="109" t="inlineStr">
        <is>
          <t>IRIS2127</t>
        </is>
      </c>
      <c r="B82" s="110" t="inlineStr">
        <is>
          <t>Yunus Patel</t>
        </is>
      </c>
      <c r="C82" s="111" t="inlineStr">
        <is>
          <t>Technology</t>
        </is>
      </c>
      <c r="D82" s="111" t="inlineStr">
        <is>
          <t>Izharuddin Shaikh</t>
        </is>
      </c>
      <c r="E82" s="112" t="n">
        <v>22.4</v>
      </c>
      <c r="F82" s="112" t="n">
        <v>3.4</v>
      </c>
      <c r="G82" s="111" t="inlineStr">
        <is>
          <t>B.Com</t>
        </is>
      </c>
      <c r="H82" s="113" t="inlineStr">
        <is>
          <t>Project Manager</t>
        </is>
      </c>
      <c r="I82" s="114" t="inlineStr">
        <is>
          <t>Delivery Manager</t>
        </is>
      </c>
      <c r="J82" s="115" t="inlineStr">
        <is>
          <t>Project &amp; Program Management</t>
        </is>
      </c>
      <c r="K82" s="115" t="inlineStr">
        <is>
          <t>Project &amp; Program Delivery</t>
        </is>
      </c>
      <c r="L82" s="114" t="inlineStr">
        <is>
          <t>L5 – Manager</t>
        </is>
      </c>
      <c r="M82" s="116" t="inlineStr">
        <is>
          <t>B2</t>
        </is>
      </c>
      <c r="N82" s="18" t="inlineStr">
        <is>
          <t>Manager</t>
        </is>
      </c>
      <c r="O82" s="20" t="inlineStr">
        <is>
          <t>B</t>
        </is>
      </c>
      <c r="P82" s="115" t="inlineStr">
        <is>
          <t>People Manager</t>
        </is>
      </c>
      <c r="Q82" s="117" t="inlineStr">
        <is>
          <t>▲ Up</t>
        </is>
      </c>
      <c r="R82" s="118" t="inlineStr">
        <is>
          <r>
            <rPr>
              <rFont val="Calibri"/>
              <b val="1"/>
              <sz val="10"/>
            </rPr>
            <t>WHAT THE ROLE DOES:</t>
          </r>
          <r>
            <rPr>
              <rFont val="Calibri"/>
              <sz val="10"/>
            </rPr>
            <t xml:space="preserve"> Plans and delivers projects/programmes to scope, time and cost; manages CRs, risks and stakeholders. At B2: deep domain expertise, or one team.
</t>
          </r>
          <r>
            <rPr>
              <rFont val="Calibri"/>
              <b val="1"/>
              <sz val="10"/>
            </rPr>
            <t>Common themes in role-holders' answers:</t>
          </r>
          <r>
            <rPr>
              <rFont val="Calibri"/>
              <sz val="10"/>
            </rPr>
            <t xml:space="preserve"> project · management · support · business · stakeholder · client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Common themes in role-holders' answers:</t>
          </r>
          <r>
            <rPr>
              <rFont val="Calibri"/>
              <sz val="10"/>
            </rPr>
            <t xml:space="preserve"> client · management · project · delivery · documentation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project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project · delivery · accountable · deliverables · timelines · scope quality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project · issue
</t>
          </r>
          <r>
            <rPr>
              <rFont val="Calibri"/>
              <b val="1"/>
              <sz val="10"/>
            </rPr>
            <t>SKILLS &amp; KNOWLEDGE · role-holders:</t>
          </r>
          <r>
            <rPr>
              <rFont val="Calibri"/>
              <sz val="10"/>
            </rPr>
            <t xml:space="preserve"> Project Management · Stakeholder management
</t>
          </r>
          <r>
            <rPr>
              <rFont val="Calibri"/>
              <b val="1"/>
              <sz val="10"/>
            </rPr>
            <t>TOOLS &amp; SYSTEMS:</t>
          </r>
          <r>
            <rPr>
              <rFont val="Calibri"/>
              <sz val="10"/>
            </rPr>
            <t xml:space="preserve"> Claude
</t>
          </r>
          <r>
            <rPr>
              <rFont val="Calibri"/>
              <b val="1"/>
              <sz val="10"/>
            </rPr>
            <t>MANAGER-SET KRAs:</t>
          </r>
          <r>
            <rPr>
              <rFont val="Calibri"/>
              <sz val="10"/>
            </rPr>
            <t xml:space="preserve"> Common themes in manager-set KRAs: project · management · level · support · scope · client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PMP / PRINCE2 / CSM / SAFe
</t>
          </r>
          <r>
            <rPr>
              <rFont val="Calibri"/>
              <b val="1"/>
              <sz val="10"/>
            </rPr>
            <t>SOURCE:</t>
          </r>
          <r>
            <rPr>
              <rFont val="Calibri"/>
              <sz val="10"/>
            </rPr>
            <t xml:space="preserve"> Framework + role-holders' themes · 3+ answered — 7 holders, 7 answered the survey; sub-family 14 answered; catalogue RC-136</t>
          </r>
        </is>
      </c>
      <c r="S82"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5 direct reports.
</t>
          </r>
          <r>
            <rPr>
              <rFont val="Calibri"/>
              <b val="1"/>
              <sz val="10"/>
            </rPr>
            <t>If the work is missed · role-holders' themes:</t>
          </r>
          <r>
            <rPr>
              <rFont val="Calibri"/>
              <sz val="10"/>
            </rPr>
            <t xml:space="preserve"> client · rework · deliverables · delays.
</t>
          </r>
          <r>
            <rPr>
              <rFont val="Calibri"/>
              <b val="1"/>
              <sz val="10"/>
            </rPr>
            <t>Measured on · manager-set KRA themes:</t>
          </r>
          <r>
            <rPr>
              <rFont val="Calibri"/>
              <sz val="10"/>
            </rPr>
            <t xml:space="preserve"> project · management · level · support · scope · client.
Manager talent mapping — Latest rating: 4 · Potential: High · 9-Box Grid placement: Trusted Professional.</t>
          </r>
        </is>
      </c>
      <c r="T82" s="120" t="n"/>
      <c r="U82" s="121" t="inlineStr">
        <is>
          <r>
            <rPr>
              <rFont val="Calibri"/>
              <sz val="10"/>
            </rPr>
            <t xml:space="preserve">Delivery Manager in Technology · iFile, B2 — People Manager.
</t>
          </r>
          <r>
            <rPr>
              <rFont val="Calibri"/>
              <b val="1"/>
              <sz val="10"/>
            </rPr>
            <t>The work:</t>
          </r>
          <r>
            <rPr>
              <rFont val="Calibri"/>
              <sz val="10"/>
            </rPr>
            <t xml:space="preserve"> Plans and delivers projects/programmes to scope, time and cost; manages CRs, risks and stakeholders.
At this level the role owns deep domain expertise, or one team.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Holders describe it with:</t>
          </r>
          <r>
            <rPr>
              <rFont val="Calibri"/>
              <sz val="10"/>
            </rPr>
            <t xml:space="preserve"> client · management · project · delivery · documentation.
Leads 5 direct reports.</t>
          </r>
        </is>
      </c>
      <c r="V82" s="122" t="inlineStr">
        <is>
          <r>
            <rPr>
              <rFont val="Calibri"/>
              <b val="1"/>
              <sz val="10"/>
            </rPr>
            <t>Hire as:</t>
          </r>
          <r>
            <rPr>
              <rFont val="Calibri"/>
              <sz val="10"/>
            </rPr>
            <t xml:space="preserve"> Senior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PMP / PRINCE2 / CSM preferred from B2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Competitor Benchmark — PMI pathway + SaaS delivery ladder – Senior PM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82" s="122" t="inlineStr">
        <is>
          <r>
            <rPr>
              <rFont val="Calibri"/>
              <sz val="10"/>
            </rPr>
            <t xml:space="preserve">FUNCTIONAL — skill level 4 of 5 · Advanced
 ★ Project, Program &amp; Agile Management: Runs programmes across teams; improves delivery methods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Project Management · Stakeholder management
</t>
          </r>
          <r>
            <rPr>
              <rFont val="Calibri"/>
              <b val="1"/>
              <sz val="10"/>
            </rPr>
            <t>TOOLS:</t>
          </r>
          <r>
            <rPr>
              <rFont val="Calibri"/>
              <sz val="10"/>
            </rPr>
            <t xml:space="preserve"> Claude
★ = must-have for the family. Scale: 1 Awareness · 2 Working · 3 Practitioner · 4 Advanced · 5 Expert.</t>
          </r>
        </is>
      </c>
      <c r="X82" s="122" t="inlineStr">
        <is>
          <r>
            <rPr>
              <rFont val="Calibri"/>
              <sz val="10"/>
            </rPr>
            <t xml:space="preserve">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82" s="123" t="inlineStr">
        <is>
          <t>iFile · Technology · Band B · People Manager</t>
        </is>
      </c>
      <c r="Z82" s="124" t="n">
        <v>4.5</v>
      </c>
      <c r="AA82" s="125">
        <f>IFERROR(INDEX(WM_C,MATCH($Y82,WM_KEY,0)),"")</f>
        <v>0.42</v>
      </c>
      <c r="AB82" s="126">
        <f>IF(Z82="","",Z82*AA82)</f>
        <v>1.89</v>
      </c>
      <c r="AC82" s="124" t="n">
        <v>4.5</v>
      </c>
      <c r="AD82" s="125">
        <f>IFERROR(INDEX(WM_AU,MATCH($Y82,WM_KEY,0)),"")</f>
        <v>0.18</v>
      </c>
      <c r="AE82" s="126">
        <f>IF(AC82="","",AC82*AD82)</f>
        <v>0.81</v>
      </c>
      <c r="AF82" s="124" t="n">
        <v>5.5</v>
      </c>
      <c r="AG82" s="125">
        <f>IFERROR(INDEX(WM_AC,MATCH($Y82,WM_KEY,0)),"")</f>
        <v>0.06</v>
      </c>
      <c r="AH82" s="126">
        <f>IF(AF82="","",AF82*AG82)</f>
        <v>0.33</v>
      </c>
      <c r="AI82" s="124" t="n">
        <v>5</v>
      </c>
      <c r="AJ82" s="125">
        <f>IFERROR(INDEX(WM_L,MATCH($Y82,WM_KEY,0)),"")</f>
        <v>0.15</v>
      </c>
      <c r="AK82" s="126">
        <f>IF(AI82="","",AI82*AJ82)</f>
        <v>0.75</v>
      </c>
      <c r="AL82" s="124" t="n">
        <v>10.5</v>
      </c>
      <c r="AM82" s="125">
        <f>IFERROR(INDEX(WM_E,MATCH($Y82,WM_KEY,0)),"")</f>
        <v>0.1</v>
      </c>
      <c r="AN82" s="126">
        <f>IF(AL82="","",AL82*AM82)</f>
        <v>1.05</v>
      </c>
      <c r="AO82" s="127" t="n">
        <v>5.5</v>
      </c>
      <c r="AP82" s="125">
        <f>IFERROR(INDEX(WM_BI,MATCH($Y82,WM_KEY,0)),"")</f>
        <v>0.09</v>
      </c>
      <c r="AQ82" s="126">
        <f>IF(AO82="","",AO82*AP82)</f>
        <v>0.495</v>
      </c>
      <c r="AR82" s="126">
        <f>IF(COUNT(AB82,AE82,AH82,AK82,AN82,AQ82)&lt;6,"",SUM(AB82,AE82,AH82,AK82,AN82,AQ82))</f>
        <v>5.325</v>
      </c>
      <c r="AS82" s="128" t="str">
        <f>IF(AR82="","",INDEX({"A1","A2","A3","B1","B2","B3","C1","C2","D1","D2","E1","E2"},MAX(1,MIN(12,ROUND(AR82,0)))))</f>
        <v>B2</v>
      </c>
      <c r="AT82" s="129"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2" s="130" t="inlineStr">
        <is>
          <r>
            <rPr>
              <rFont val="Calibri"/>
              <b val="1"/>
              <sz val="10"/>
            </rPr>
            <t>At build:</t>
          </r>
          <r>
            <rPr>
              <rFont val="Calibri"/>
              <sz val="10"/>
            </rPr>
            <t xml:space="preserve"> Complexity 1.89 + Autonomy 0.81 + Accountability 0.33 + Leadership 0.75 + Experience 1.05 + Business impact 0.49
= 5.33 points → nearest level 5 = B2
</t>
          </r>
          <r>
            <rPr>
              <rFont val="Calibri"/>
              <b val="1"/>
              <sz val="10"/>
            </rPr>
            <t>Final level:</t>
          </r>
          <r>
            <rPr>
              <rFont val="Calibri"/>
              <sz val="10"/>
            </rPr>
            <t xml:space="preserve"> B2 · same as the score</t>
          </r>
        </is>
      </c>
      <c r="AV82" s="130" t="inlineStr">
        <is>
          <r>
            <rPr>
              <rFont val="Calibri"/>
              <b val="1"/>
              <sz val="10"/>
            </rPr>
            <t>No rule applied:</t>
          </r>
          <r>
            <rPr>
              <rFont val="Calibri"/>
              <sz val="10"/>
            </rPr>
            <t xml:space="preserve"> the score decides.</t>
          </r>
        </is>
      </c>
      <c r="AW82"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Change-request delivery for RBI CIMS; severity assessment, root-cause analysis, client demos → moved down 0.5
</t>
          </r>
          <r>
            <rPr>
              <rFont val="Calibri"/>
              <b val="1"/>
              <sz val="10"/>
            </rPr>
            <t>KRA:</t>
          </r>
          <r>
            <rPr>
              <rFont val="Calibri"/>
              <sz val="10"/>
            </rPr>
            <t xml:space="preserve"> “1. Deliver &gt;=90% of project milestones on schedule and within agreed scope 2. Keep project budget / effort variance within +/-10% of plan…”
</t>
          </r>
          <r>
            <rPr>
              <rFont val="Calibri"/>
              <b val="1"/>
              <sz val="10"/>
            </rPr>
            <t>Market:</t>
          </r>
          <r>
            <rPr>
              <rFont val="Calibri"/>
              <sz val="10"/>
            </rPr>
            <t xml:space="preserve"> B1 = Domain specialist work · B2 = Hardest problems in the domain</t>
          </r>
        </is>
      </c>
      <c r="AX82"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Judges issue severity; decides to release CRs to UAT with open defects → moved down 0.5
</t>
          </r>
          <r>
            <rPr>
              <rFont val="Calibri"/>
              <b val="1"/>
              <sz val="10"/>
            </rPr>
            <t>Market:</t>
          </r>
          <r>
            <rPr>
              <rFont val="Calibri"/>
              <sz val="10"/>
            </rPr>
            <t xml:space="preserve"> B1 = Technical / QC / client calls for the domain · B2 = Allocates people and sets team priorities</t>
          </r>
        </is>
      </c>
      <c r="AY82" s="132" t="inlineStr">
        <is>
          <r>
            <rPr>
              <rFont val="Calibri"/>
              <sz val="10"/>
            </rPr>
            <t xml:space="preserve">Rated 5.5 of 12 · between B2 and B3
</t>
          </r>
          <r>
            <rPr>
              <rFont val="Calibri"/>
              <b val="1"/>
              <sz val="10"/>
            </rPr>
            <t>Start:</t>
          </r>
          <r>
            <rPr>
              <rFont val="Calibri"/>
              <sz val="10"/>
            </rPr>
            <t xml:space="preserve"> 6.0 · manager / senior specialist title; 5 direct reports, 14 people below, 2 of them lead teams
</t>
          </r>
          <r>
            <rPr>
              <rFont val="Calibri"/>
              <b val="1"/>
              <sz val="10"/>
            </rPr>
            <t>Evidence reads like B2:</t>
          </r>
          <r>
            <rPr>
              <rFont val="Calibri"/>
              <sz val="10"/>
            </rPr>
            <t xml:space="preserve"> CR delivery for the project; client demands RCA for every delay → moved down 0.5
</t>
          </r>
          <r>
            <rPr>
              <rFont val="Calibri"/>
              <b val="1"/>
              <sz val="10"/>
            </rPr>
            <t>KRA:</t>
          </r>
          <r>
            <rPr>
              <rFont val="Calibri"/>
              <sz val="10"/>
            </rPr>
            <t xml:space="preserve"> “1. Deliver &gt;=90% of project milestones on schedule and within agreed scope 2. Keep project budget / effort variance within +/-10% of plan…”
</t>
          </r>
          <r>
            <rPr>
              <rFont val="Calibri"/>
              <b val="1"/>
              <sz val="10"/>
            </rPr>
            <t>Market:</t>
          </r>
          <r>
            <rPr>
              <rFont val="Calibri"/>
              <sz val="10"/>
            </rPr>
            <t xml:space="preserve"> B2 = One team or a client portfolio · B3 = Several teams or a practice</t>
          </r>
        </is>
      </c>
      <c r="AZ82" s="132" t="inlineStr">
        <is>
          <r>
            <rPr>
              <rFont val="Calibri"/>
              <sz val="10"/>
            </rPr>
            <t xml:space="preserve">Rated 5 of 12
</t>
          </r>
          <r>
            <rPr>
              <rFont val="Calibri"/>
              <b val="1"/>
              <sz val="10"/>
            </rPr>
            <t>Start:</t>
          </r>
          <r>
            <rPr>
              <rFont val="Calibri"/>
              <sz val="10"/>
            </rPr>
            <t xml:space="preserve"> 6.0
</t>
          </r>
          <r>
            <rPr>
              <rFont val="Calibri"/>
              <b val="1"/>
              <sz val="10"/>
            </rPr>
            <t>Evidence reads like B1:</t>
          </r>
          <r>
            <rPr>
              <rFont val="Calibri"/>
              <sz val="10"/>
            </rPr>
            <t xml:space="preserve"> Team management and coordination; 5 direct reports → moved down 1
</t>
          </r>
          <r>
            <rPr>
              <rFont val="Calibri"/>
              <b val="1"/>
              <sz val="10"/>
            </rPr>
            <t>Team:</t>
          </r>
          <r>
            <rPr>
              <rFont val="Calibri"/>
              <sz val="10"/>
            </rPr>
            <t xml:space="preserve"> 5 direct reports · People Manager
</t>
          </r>
          <r>
            <rPr>
              <rFont val="Calibri"/>
              <b val="1"/>
              <sz val="10"/>
            </rPr>
            <t>Market:</t>
          </r>
          <r>
            <rPr>
              <rFont val="Calibri"/>
              <sz val="10"/>
            </rPr>
            <t xml:space="preserve"> B2 = IC: guides others in the domain · People: manages a team of 6+</t>
          </r>
        </is>
      </c>
      <c r="BA82" s="132" t="inlineStr">
        <is>
          <r>
            <rPr>
              <rFont val="Calibri"/>
              <sz val="10"/>
            </rPr>
            <t xml:space="preserve">Rated 10.5 of 12 · between D2 and E1
</t>
          </r>
          <r>
            <rPr>
              <rFont val="Calibri"/>
              <b val="1"/>
              <sz val="10"/>
            </rPr>
            <t>Experience:</t>
          </r>
          <r>
            <rPr>
              <rFont val="Calibri"/>
              <sz val="10"/>
            </rPr>
            <t xml:space="preserve"> 22.4 yrs total · 19.0 before IRIS + 3.4 at IRIS = 10.5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B2 roles typically have 6–10 yrs · IRIS guide 6–9</t>
          </r>
        </is>
      </c>
      <c r="BB82" s="132" t="inlineStr">
        <is>
          <r>
            <rPr>
              <rFont val="Calibri"/>
              <sz val="10"/>
            </rPr>
            <t xml:space="preserve">Rated 5.5 of 12 — a starting estimate.
</t>
          </r>
          <r>
            <rPr>
              <rFont val="Calibri"/>
              <b val="1"/>
              <sz val="10"/>
            </rPr>
            <t>Start:</t>
          </r>
          <r>
            <rPr>
              <rFont val="Calibri"/>
              <sz val="10"/>
            </rPr>
            <t xml:space="preserve"> 5.5,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82" s="133" t="inlineStr"/>
      <c r="BD82" s="134" t="inlineStr">
        <is>
          <t>✓ HRIS: 22.4 yrs, B.Com, 5 direct reports
✓ Survey: 20 of 20 questions answered
✓ KRAs: manager-set, quarterly
✓ Manager mapping: rating, potential, 9-box
✗ Job description: not on file</t>
        </is>
      </c>
      <c r="BE82" s="134"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BF82" s="134" t="inlineStr">
        <is>
          <t>High</t>
        </is>
      </c>
      <c r="BG82" s="134" t="inlineStr"/>
      <c r="BH82" s="134" t="inlineStr"/>
      <c r="BI82" s="135" t="n"/>
      <c r="BJ82" s="136" t="n"/>
      <c r="BK82" s="136" t="n"/>
      <c r="BL82" s="136" t="n"/>
      <c r="BM82" s="136" t="n"/>
      <c r="BN82" s="137" t="n"/>
      <c r="BO82" s="120" t="n"/>
      <c r="BP82" s="120" t="n"/>
      <c r="BQ82" s="120" t="n"/>
      <c r="BR82" s="120" t="n"/>
      <c r="BS82" s="120" t="n"/>
      <c r="BT82" s="120" t="n"/>
      <c r="BU82" s="120" t="n"/>
      <c r="BV82" s="120" t="n">
        <v>5.5</v>
      </c>
    </row>
    <row r="83" ht="340" customHeight="1">
      <c r="A83" s="109" t="inlineStr">
        <is>
          <t>IRIS2492</t>
        </is>
      </c>
      <c r="B83" s="110" t="inlineStr">
        <is>
          <t>Abhishek Hegde</t>
        </is>
      </c>
      <c r="C83" s="111" t="inlineStr">
        <is>
          <t>Technology</t>
        </is>
      </c>
      <c r="D83" s="111" t="inlineStr">
        <is>
          <t>Jailesh Bhadra</t>
        </is>
      </c>
      <c r="E83" s="112" t="n">
        <v>9.199999999999999</v>
      </c>
      <c r="F83" s="112" t="n">
        <v>0.5</v>
      </c>
      <c r="G83" s="111" t="inlineStr">
        <is>
          <t>MBA</t>
        </is>
      </c>
      <c r="H83" s="113" t="inlineStr">
        <is>
          <t>Senior Business Analyst</t>
        </is>
      </c>
      <c r="I83" s="114" t="inlineStr">
        <is>
          <t>Business Analysis Specialist</t>
        </is>
      </c>
      <c r="J83" s="115" t="inlineStr">
        <is>
          <t>Business Analysis</t>
        </is>
      </c>
      <c r="K83" s="115" t="inlineStr">
        <is>
          <t>Business Analysis</t>
        </is>
      </c>
      <c r="L83" s="114" t="inlineStr">
        <is>
          <t>L4 – Senior</t>
        </is>
      </c>
      <c r="M83" s="116" t="inlineStr">
        <is>
          <t>B1</t>
        </is>
      </c>
      <c r="N83" s="18" t="inlineStr">
        <is>
          <t>Specialist</t>
        </is>
      </c>
      <c r="O83" s="20" t="inlineStr">
        <is>
          <t>B</t>
        </is>
      </c>
      <c r="P83" s="115" t="inlineStr">
        <is>
          <t>IC</t>
        </is>
      </c>
      <c r="Q83" s="117" t="inlineStr">
        <is>
          <t>▲ Up</t>
        </is>
      </c>
      <c r="R83" s="118" t="inlineStr">
        <is>
          <r>
            <rPr>
              <rFont val="Calibri"/>
              <b val="1"/>
              <sz val="10"/>
            </rPr>
            <t>WHAT THE ROLE DOES:</t>
          </r>
          <r>
            <rPr>
              <rFont val="Calibri"/>
              <sz val="10"/>
            </rPr>
            <t xml:space="preserve"> Gathers and documents requirements · BRD/FRD/SRS/user stories, configures solutions and supports UAT and releases. At B1: a domain / module, or a small team.
</t>
          </r>
          <r>
            <rPr>
              <rFont val="Calibri"/>
              <b val="1"/>
              <sz val="10"/>
            </rPr>
            <t>Common themes in role-holders' answers:</t>
          </r>
          <r>
            <rPr>
              <rFont val="Calibri"/>
              <sz val="10"/>
            </rPr>
            <t xml:space="preserve"> business · smooth · between · client · am · requirements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Common themes in role-holders' answers:</t>
          </r>
          <r>
            <rPr>
              <rFont val="Calibri"/>
              <sz val="10"/>
            </rPr>
            <t xml:space="preserve"> requirement · stakeholder · gathering · client · project · portfolio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product · regulator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requirement · client · time · issue · assigned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documentation
</t>
          </r>
          <r>
            <rPr>
              <rFont val="Calibri"/>
              <b val="1"/>
              <sz val="10"/>
            </rPr>
            <t>SKILLS &amp; KNOWLEDGE · role-holders:</t>
          </r>
          <r>
            <rPr>
              <rFont val="Calibri"/>
              <sz val="10"/>
            </rPr>
            <t xml:space="preserve"> Business Analysis
</t>
          </r>
          <r>
            <rPr>
              <rFont val="Calibri"/>
              <b val="1"/>
              <sz val="10"/>
            </rPr>
            <t>MANAGER-SET KRAs:</t>
          </r>
          <r>
            <rPr>
              <rFont val="Calibri"/>
              <sz val="10"/>
            </rPr>
            <t xml:space="preserve"> Common themes in manager-set KRAs: releases · satisfaction · delivery · assigned · uat · requirement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7 holders, 7 answered the survey; sub-family 27 answered; catalogue RC-010</t>
          </r>
        </is>
      </c>
      <c r="S83"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critical role: no; work only this person does: yes; successor named: yes.
</t>
          </r>
          <r>
            <rPr>
              <rFont val="Calibri"/>
              <b val="1"/>
              <sz val="10"/>
            </rPr>
            <t>If the work is missed · role-holders' themes:</t>
          </r>
          <r>
            <rPr>
              <rFont val="Calibri"/>
              <sz val="10"/>
            </rPr>
            <t xml:space="preserve"> client · delivery · escalation · unresolved · without.
</t>
          </r>
          <r>
            <rPr>
              <rFont val="Calibri"/>
              <b val="1"/>
              <sz val="10"/>
            </rPr>
            <t>Measured on · manager-set KRA themes:</t>
          </r>
          <r>
            <rPr>
              <rFont val="Calibri"/>
              <sz val="10"/>
            </rPr>
            <t xml:space="preserve"> releases · satisfaction · delivery · assigned · requirement.
Manager talent mapping — Latest rating: 3 · Potential: Medium · 9-Box Grid placement: Core Contributor.</t>
          </r>
        </is>
      </c>
      <c r="T83" s="120" t="n"/>
      <c r="U83" s="121" t="inlineStr">
        <is>
          <r>
            <rPr>
              <rFont val="Calibri"/>
              <sz val="10"/>
            </rPr>
            <t xml:space="preserve">Business Analysis Specialist in Technology · iFile, B1 — IC.
</t>
          </r>
          <r>
            <rPr>
              <rFont val="Calibri"/>
              <b val="1"/>
              <sz val="10"/>
            </rPr>
            <t>The work:</t>
          </r>
          <r>
            <rPr>
              <rFont val="Calibri"/>
              <sz val="10"/>
            </rPr>
            <t xml:space="preserve"> Gathers and documents requirements · BRD/FRD/SRS/user stories, configures solutions and supports UAT and releases.
At this level the role owns a domain / module, or a small team.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Holders describe it with:</t>
          </r>
          <r>
            <rPr>
              <rFont val="Calibri"/>
              <sz val="10"/>
            </rPr>
            <t xml:space="preserve"> requirement · stakeholder · gathering · client · project · portfolio.</t>
          </r>
        </is>
      </c>
      <c r="V83" s="122" t="inlineStr">
        <is>
          <r>
            <rPr>
              <rFont val="Calibri"/>
              <b val="1"/>
              <sz val="10"/>
            </rPr>
            <t>Hire as:</t>
          </r>
          <r>
            <rPr>
              <rFont val="Calibri"/>
              <sz val="10"/>
            </rPr>
            <t xml:space="preserve"> Senior Business Analyst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Commerce or engineering graduate; MBA a plus
</t>
          </r>
          <r>
            <rPr>
              <rFont val="Calibri"/>
              <b val="1"/>
              <sz val="10"/>
            </rPr>
            <t>Equivalent titles at peers:</t>
          </r>
          <r>
            <rPr>
              <rFont val="Calibri"/>
              <sz val="10"/>
            </rPr>
            <t xml:space="preserve"> Regnology — regulatory reporting – BA · Reg Reporting · Big Four consulting – Senior Consultant · IRIS Vs Market Benchmark — IIBA certification pathway – CCBA · Infosys / Accenture – JL4 · L9 Consultant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83" s="122"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Business Analysis
★ = must-have for the family. Scale: 1 Awareness · 2 Working · 3 Practitioner · 4 Advanced · 5 Expert.</t>
          </r>
        </is>
      </c>
      <c r="X83" s="122"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83" s="123" t="inlineStr">
        <is>
          <t>iFile · Technology · Band B · Expert / POD Lead</t>
        </is>
      </c>
      <c r="Z83" s="124" t="n">
        <v>3.5</v>
      </c>
      <c r="AA83" s="125">
        <f>IFERROR(INDEX(WM_C,MATCH($Y83,WM_KEY,0)),"")</f>
        <v>0.56</v>
      </c>
      <c r="AB83" s="126">
        <f>IF(Z83="","",Z83*AA83)</f>
        <v>1.96</v>
      </c>
      <c r="AC83" s="124" t="n">
        <v>3.5</v>
      </c>
      <c r="AD83" s="125">
        <f>IFERROR(INDEX(WM_AU,MATCH($Y83,WM_KEY,0)),"")</f>
        <v>0.17</v>
      </c>
      <c r="AE83" s="126">
        <f>IF(AC83="","",AC83*AD83)</f>
        <v>0.595</v>
      </c>
      <c r="AF83" s="124" t="n">
        <v>3.5</v>
      </c>
      <c r="AG83" s="125">
        <f>IFERROR(INDEX(WM_AC,MATCH($Y83,WM_KEY,0)),"")</f>
        <v>0.05</v>
      </c>
      <c r="AH83" s="126">
        <f>IF(AF83="","",AF83*AG83)</f>
        <v>0.175</v>
      </c>
      <c r="AI83" s="124" t="n">
        <v>3</v>
      </c>
      <c r="AJ83" s="125">
        <f>IFERROR(INDEX(WM_L,MATCH($Y83,WM_KEY,0)),"")</f>
        <v>0.05</v>
      </c>
      <c r="AK83" s="126">
        <f>IF(AI83="","",AI83*AJ83)</f>
        <v>0.15</v>
      </c>
      <c r="AL83" s="124" t="n">
        <v>5.5</v>
      </c>
      <c r="AM83" s="125">
        <f>IFERROR(INDEX(WM_E,MATCH($Y83,WM_KEY,0)),"")</f>
        <v>0.1</v>
      </c>
      <c r="AN83" s="126">
        <f>IF(AL83="","",AL83*AM83)</f>
        <v>0.55</v>
      </c>
      <c r="AO83" s="127" t="n">
        <v>4</v>
      </c>
      <c r="AP83" s="125">
        <f>IFERROR(INDEX(WM_BI,MATCH($Y83,WM_KEY,0)),"")</f>
        <v>0.07</v>
      </c>
      <c r="AQ83" s="126">
        <f>IF(AO83="","",AO83*AP83)</f>
        <v>0.28</v>
      </c>
      <c r="AR83" s="126">
        <f>IF(COUNT(AB83,AE83,AH83,AK83,AN83,AQ83)&lt;6,"",SUM(AB83,AE83,AH83,AK83,AN83,AQ83))</f>
        <v>3.71</v>
      </c>
      <c r="AS83" s="128" t="str">
        <f>IF(AR83="","",INDEX({"A1","A2","A3","B1","B2","B3","C1","C2","D1","D2","E1","E2"},MAX(1,MIN(12,ROUND(AR83,0)))))</f>
        <v>B1</v>
      </c>
      <c r="AT83"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3" s="130" t="inlineStr">
        <is>
          <r>
            <rPr>
              <rFont val="Calibri"/>
              <b val="1"/>
              <sz val="10"/>
            </rPr>
            <t>At build:</t>
          </r>
          <r>
            <rPr>
              <rFont val="Calibri"/>
              <sz val="10"/>
            </rPr>
            <t xml:space="preserve"> Complexity 1.96 + Autonomy 0.60 + Accountability 0.18 + Leadership 0.15 + Experience 0.55 + Business impact 0.28
= 3.71 points → nearest level 4 = B1
</t>
          </r>
          <r>
            <rPr>
              <rFont val="Calibri"/>
              <b val="1"/>
              <sz val="10"/>
            </rPr>
            <t>Final level:</t>
          </r>
          <r>
            <rPr>
              <rFont val="Calibri"/>
              <sz val="10"/>
            </rPr>
            <t xml:space="preserve"> B1 · same as the score</t>
          </r>
        </is>
      </c>
      <c r="AV83" s="130" t="inlineStr">
        <is>
          <r>
            <rPr>
              <rFont val="Calibri"/>
              <b val="1"/>
              <sz val="10"/>
            </rPr>
            <t>No rule applied:</t>
          </r>
          <r>
            <rPr>
              <rFont val="Calibri"/>
              <sz val="10"/>
            </rPr>
            <t xml:space="preserve"> the score decides.</t>
          </r>
        </is>
      </c>
      <c r="AW83" s="131"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Requirement gathering, BRD/FRS/SRS, user stories, backlog and sprint planning, defect tracking → moved down 0.5
</t>
          </r>
          <r>
            <rPr>
              <rFont val="Calibri"/>
              <b val="1"/>
              <sz val="10"/>
            </rPr>
            <t>KRA:</t>
          </r>
          <r>
            <rPr>
              <rFont val="Calibri"/>
              <sz val="10"/>
            </rPr>
            <t xml:space="preserve"> “1. Deliver &gt;=95% of assigned BRDs/FSDs approved with &lt;=1 revision cycle 2. Ensure &gt;=90% on-time delivery of BA deliverables against plan 3.…”
</t>
          </r>
          <r>
            <rPr>
              <rFont val="Calibri"/>
              <b val="1"/>
              <sz val="10"/>
            </rPr>
            <t>Market:</t>
          </r>
          <r>
            <rPr>
              <rFont val="Calibri"/>
              <sz val="10"/>
            </rPr>
            <t xml:space="preserve"> A3 = Varied and non-standard work; handles exceptions · B1 = Domain specialist work</t>
          </r>
        </is>
      </c>
      <c r="AX83"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Decides documentation structure and task prioritisation → moved down 0.5
</t>
          </r>
          <r>
            <rPr>
              <rFont val="Calibri"/>
              <b val="1"/>
              <sz val="10"/>
            </rPr>
            <t>Market:</t>
          </r>
          <r>
            <rPr>
              <rFont val="Calibri"/>
              <sz val="10"/>
            </rPr>
            <t xml:space="preserve"> A3 = Technical / QC / client calls on own work · B1 = Technical / QC / client calls for the domain</t>
          </r>
        </is>
      </c>
      <c r="AY83"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Completeness and traceability of client requirements; backlog readiness → moved down 0.5
</t>
          </r>
          <r>
            <rPr>
              <rFont val="Calibri"/>
              <b val="1"/>
              <sz val="10"/>
            </rPr>
            <t>KRA:</t>
          </r>
          <r>
            <rPr>
              <rFont val="Calibri"/>
              <sz val="10"/>
            </rPr>
            <t xml:space="preserve"> “1. Deliver &gt;=95% of assigned BRDs/FSDs approved with &lt;=1 revision cycle 2. Ensure &gt;=90% on-time delivery of BA deliverables against plan 3.…”
</t>
          </r>
          <r>
            <rPr>
              <rFont val="Calibri"/>
              <b val="1"/>
              <sz val="10"/>
            </rPr>
            <t>Market:</t>
          </r>
          <r>
            <rPr>
              <rFont val="Calibri"/>
              <sz val="10"/>
            </rPr>
            <t xml:space="preserve"> A3 = A module / process, or work with client or regulatory consequences · B1 = A domain or a small team</t>
          </r>
        </is>
      </c>
      <c r="AZ83" s="132" t="inlineStr">
        <is>
          <r>
            <rPr>
              <rFont val="Calibri"/>
              <sz val="10"/>
            </rPr>
            <t xml:space="preserve">Rated 3 of 12
</t>
          </r>
          <r>
            <rPr>
              <rFont val="Calibri"/>
              <b val="1"/>
              <sz val="10"/>
            </rPr>
            <t>Start:</t>
          </r>
          <r>
            <rPr>
              <rFont val="Calibri"/>
              <sz val="10"/>
            </rPr>
            <t xml:space="preserve"> 3.0 · individual contributor, so influence only
</t>
          </r>
          <r>
            <rPr>
              <rFont val="Calibri"/>
              <b val="1"/>
              <sz val="10"/>
            </rPr>
            <t>Evidence reads like A3:</t>
          </r>
          <r>
            <rPr>
              <rFont val="Calibri"/>
              <sz val="10"/>
            </rPr>
            <t xml:space="preserve"> Team coordination; manager KRA requires guiding at least two team members → matches the start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83" s="132" t="inlineStr">
        <is>
          <r>
            <rPr>
              <rFont val="Calibri"/>
              <sz val="10"/>
            </rPr>
            <t xml:space="preserve">Rated 5.5 of 12 · between B2 and B3
</t>
          </r>
          <r>
            <rPr>
              <rFont val="Calibri"/>
              <b val="1"/>
              <sz val="10"/>
            </rPr>
            <t>Experience:</t>
          </r>
          <r>
            <rPr>
              <rFont val="Calibri"/>
              <sz val="10"/>
            </rPr>
            <t xml:space="preserve"> 9.2 yrs total · 8.7 before IRIS + 0.5 at IRIS = 5.7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B1 roles typically have 4–8 yrs · IRIS guide 4–7</t>
          </r>
        </is>
      </c>
      <c r="BB83" s="132"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83" s="133" t="inlineStr"/>
      <c r="BD83" s="134" t="inlineStr">
        <is>
          <t>✓ HRIS: 9.2 yrs, MBA, 0 direct reports
✓ Survey: 20 of 20 questions answered
✓ KRAs: self, manager-set, quarterly
✓ Manager mapping: rating, potential, 9-box
✗ Job description: not on file</t>
        </is>
      </c>
      <c r="BE83"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Business Analyst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BF83" s="134" t="inlineStr">
        <is>
          <t>High</t>
        </is>
      </c>
      <c r="BG83" s="134" t="inlineStr"/>
      <c r="BH83" s="134" t="inlineStr"/>
      <c r="BI83" s="135" t="n"/>
      <c r="BJ83" s="136" t="n"/>
      <c r="BK83" s="136" t="n"/>
      <c r="BL83" s="136" t="n"/>
      <c r="BM83" s="136" t="n"/>
      <c r="BN83" s="137" t="n"/>
      <c r="BO83" s="120" t="n"/>
      <c r="BP83" s="120" t="n"/>
      <c r="BQ83" s="120" t="n"/>
      <c r="BR83" s="120" t="n"/>
      <c r="BS83" s="120" t="n"/>
      <c r="BT83" s="120" t="n"/>
      <c r="BU83" s="120" t="n"/>
      <c r="BV83" s="120" t="n">
        <v>4</v>
      </c>
    </row>
    <row r="84" ht="340" customHeight="1">
      <c r="A84" s="109" t="inlineStr">
        <is>
          <t>IRIS2289</t>
        </is>
      </c>
      <c r="B84" s="110" t="inlineStr">
        <is>
          <t>Shruti Patil</t>
        </is>
      </c>
      <c r="C84" s="111" t="inlineStr">
        <is>
          <t>Technology</t>
        </is>
      </c>
      <c r="D84" s="111" t="inlineStr">
        <is>
          <t>Jailesh Bhadra</t>
        </is>
      </c>
      <c r="E84" s="112" t="n">
        <v>4.4</v>
      </c>
      <c r="F84" s="112" t="n">
        <v>2.2</v>
      </c>
      <c r="G84" s="111" t="inlineStr">
        <is>
          <t>M.E</t>
        </is>
      </c>
      <c r="H84" s="113" t="inlineStr">
        <is>
          <t>Business Analyst</t>
        </is>
      </c>
      <c r="I84" s="114" t="inlineStr">
        <is>
          <t>Team Lead – Business Analysis</t>
        </is>
      </c>
      <c r="J84" s="115" t="inlineStr">
        <is>
          <t>Business Analysis</t>
        </is>
      </c>
      <c r="K84" s="115" t="inlineStr">
        <is>
          <t>Business Analysis</t>
        </is>
      </c>
      <c r="L84" s="114" t="inlineStr">
        <is>
          <t>L3 – Professional / Associate</t>
        </is>
      </c>
      <c r="M84" s="116" t="inlineStr">
        <is>
          <t>B1</t>
        </is>
      </c>
      <c r="N84" s="18" t="inlineStr">
        <is>
          <t>Team Lead</t>
        </is>
      </c>
      <c r="O84" s="20" t="inlineStr">
        <is>
          <t>B</t>
        </is>
      </c>
      <c r="P84" s="115" t="inlineStr">
        <is>
          <t>People Manager</t>
        </is>
      </c>
      <c r="Q84" s="117" t="inlineStr">
        <is>
          <t>▲ Up</t>
        </is>
      </c>
      <c r="R84" s="118" t="inlineStr">
        <is>
          <r>
            <rPr>
              <rFont val="Calibri"/>
              <b val="1"/>
              <sz val="10"/>
            </rPr>
            <t>WHAT THE ROLE DOES:</t>
          </r>
          <r>
            <rPr>
              <rFont val="Calibri"/>
              <sz val="10"/>
            </rPr>
            <t xml:space="preserve"> Gathers and documents requirements · BRD/FRD/SRS/user stories, configures solutions and supports UAT and releases. At B1: a domain / module, or a small team.
</t>
          </r>
          <r>
            <rPr>
              <rFont val="Calibri"/>
              <b val="1"/>
              <sz val="10"/>
            </rPr>
            <t>Common themes in sub-family holders, all levels' answers:</t>
          </r>
          <r>
            <rPr>
              <rFont val="Calibri"/>
              <sz val="10"/>
            </rPr>
            <t xml:space="preserve"> business · requirements · bridge · analyst · between · technical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Common themes in sub-family holders, all levels' answers:</t>
          </r>
          <r>
            <rPr>
              <rFont val="Calibri"/>
              <sz val="10"/>
            </rPr>
            <t xml:space="preserve"> requirement · documentation · stakeholder · client · gathering · analysis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product · user stories · requirements · process · client · deliver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requirements · accountable · documentation · delivery · am · business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requirements · user · documentation · process · stories · assign
</t>
          </r>
          <r>
            <rPr>
              <rFont val="Calibri"/>
              <b val="1"/>
              <sz val="10"/>
            </rPr>
            <t>SKILLS &amp; KNOWLEDGE · role-holders:</t>
          </r>
          <r>
            <rPr>
              <rFont val="Calibri"/>
              <sz val="10"/>
            </rPr>
            <t xml:space="preserve"> Business Analysis · Documentation · Requirement analysis · Stakeholder Management · communication · XBRL · Requirement Elicitation · generative AI
</t>
          </r>
          <r>
            <rPr>
              <rFont val="Calibri"/>
              <b val="1"/>
              <sz val="10"/>
            </rPr>
            <t>TOOLS &amp; SYSTEMS:</t>
          </r>
          <r>
            <rPr>
              <rFont val="Calibri"/>
              <sz val="10"/>
            </rPr>
            <t xml:space="preserve"> Excel · Figma · Quickscrum · Word · Jira · Claude · XBRL · Copilot
</t>
          </r>
          <r>
            <rPr>
              <rFont val="Calibri"/>
              <b val="1"/>
              <sz val="10"/>
            </rPr>
            <t>MANAGER-SET KRAs:</t>
          </r>
          <r>
            <rPr>
              <rFont val="Calibri"/>
              <sz val="10"/>
            </rPr>
            <t xml:space="preserve"> Common themes in manager-set KRAs: client · first · quality · contribute · update · establish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3 · Future-ready 3 · Functional 3 · Leadership 2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sub-family themes · 3+ answered — 2 holders, 2 answered the survey; sub-family 27 answered; catalogue RC-011</t>
          </r>
        </is>
      </c>
      <c r="S84"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4 direct reports.
From the survey and manager mapping — critical role: yes; successor named: yes.
</t>
          </r>
          <r>
            <rPr>
              <rFont val="Calibri"/>
              <b val="1"/>
              <sz val="10"/>
            </rPr>
            <t>If the work is missed · role-holders' themes:</t>
          </r>
          <r>
            <rPr>
              <rFont val="Calibri"/>
              <sz val="10"/>
            </rPr>
            <t xml:space="preserve"> client · rework · delays.
</t>
          </r>
          <r>
            <rPr>
              <rFont val="Calibri"/>
              <b val="1"/>
              <sz val="10"/>
            </rPr>
            <t>Measured on · manager-set KRA themes:</t>
          </r>
          <r>
            <rPr>
              <rFont val="Calibri"/>
              <sz val="10"/>
            </rPr>
            <t xml:space="preserve"> client · first · quality · contribute · update · establish.
Manager talent mapping — Latest rating: 4 · Potential: High · 9-Box Grid placement: Future Leader.</t>
          </r>
        </is>
      </c>
      <c r="T84" s="120" t="n"/>
      <c r="U84" s="121" t="inlineStr">
        <is>
          <r>
            <rPr>
              <rFont val="Calibri"/>
              <sz val="10"/>
            </rPr>
            <t xml:space="preserve">Team Lead – Business Analysis in Technology · iFile, B1 — People Manager.
</t>
          </r>
          <r>
            <rPr>
              <rFont val="Calibri"/>
              <b val="1"/>
              <sz val="10"/>
            </rPr>
            <t>The work:</t>
          </r>
          <r>
            <rPr>
              <rFont val="Calibri"/>
              <sz val="10"/>
            </rPr>
            <t xml:space="preserve"> Gathers and documents requirements · BRD/FRD/SRS/user stories, configures solutions and supports UAT and releases.
At this level the role owns a domain / module, or a small team.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Holders describe it with:</t>
          </r>
          <r>
            <rPr>
              <rFont val="Calibri"/>
              <sz val="10"/>
            </rPr>
            <t xml:space="preserve"> requirement · documentation · stakeholder · client · gathering · analysis.
Leads 4 direct reports.</t>
          </r>
        </is>
      </c>
      <c r="V84" s="122" t="inlineStr">
        <is>
          <r>
            <rPr>
              <rFont val="Calibri"/>
              <b val="1"/>
              <sz val="10"/>
            </rPr>
            <t>Hire as:</t>
          </r>
          <r>
            <rPr>
              <rFont val="Calibri"/>
              <sz val="10"/>
            </rPr>
            <t xml:space="preserve"> Team Lead / Assistant Manager — IRIS B1 Team Lead · People Manager
</t>
          </r>
          <r>
            <rPr>
              <rFont val="Calibri"/>
              <b val="1"/>
              <sz val="10"/>
            </rPr>
            <t>Market level:</t>
          </r>
          <r>
            <rPr>
              <rFont val="Calibri"/>
              <sz val="10"/>
            </rPr>
            <t xml:space="preserve"> P3 / M2 · SFIA 4 Enable
</t>
          </r>
          <r>
            <rPr>
              <rFont val="Calibri"/>
              <b val="1"/>
              <sz val="10"/>
            </rPr>
            <t>Experience:</t>
          </r>
          <r>
            <rPr>
              <rFont val="Calibri"/>
              <sz val="10"/>
            </rPr>
            <t xml:space="preserve"> 4–7 yrs · Education: Commerce or engineering graduate; MBA a plus
</t>
          </r>
          <r>
            <rPr>
              <rFont val="Calibri"/>
              <b val="1"/>
              <sz val="10"/>
            </rPr>
            <t>Team size at this level:</t>
          </r>
          <r>
            <rPr>
              <rFont val="Calibri"/>
              <sz val="10"/>
            </rPr>
            <t xml:space="preserve"> IC: none · Team Lead: 3–5
</t>
          </r>
          <r>
            <rPr>
              <rFont val="Calibri"/>
              <b val="1"/>
              <sz val="10"/>
            </rPr>
            <t>Equivalent titles at peers:</t>
          </r>
          <r>
            <rPr>
              <rFont val="Calibri"/>
              <sz val="10"/>
            </rPr>
            <t xml:space="preserve"> Regnology — regulatory reporting – BA · Reg Reporting · Big Four consulting – Senior Consultant · IRIS Vs Market Benchmark — IIBA certification pathway – CCBA · Infosys / Accenture – JL4 · L9 Consultant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84" s="122"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Business Analysis · Documentation · Requirement analysis · Stakeholder Management · communication · XBRL · Requirement Elicitation · generative AI
</t>
          </r>
          <r>
            <rPr>
              <rFont val="Calibri"/>
              <b val="1"/>
              <sz val="10"/>
            </rPr>
            <t>TOOLS:</t>
          </r>
          <r>
            <rPr>
              <rFont val="Calibri"/>
              <sz val="10"/>
            </rPr>
            <t xml:space="preserve"> Excel · Figma · Quickscrum · Word · Jira · Claude · XBRL · Copilot
★ = must-have for the family. Scale: 1 Awareness · 2 Working · 3 Practitioner · 4 Advanced · 5 Expert.</t>
          </r>
        </is>
      </c>
      <c r="X84" s="122"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84" s="123" t="inlineStr">
        <is>
          <t>iFile · Technology · Band B · People Manager</t>
        </is>
      </c>
      <c r="Z84" s="124" t="n">
        <v>3</v>
      </c>
      <c r="AA84" s="125">
        <f>IFERROR(INDEX(WM_C,MATCH($Y84,WM_KEY,0)),"")</f>
        <v>0.42</v>
      </c>
      <c r="AB84" s="126">
        <f>IF(Z84="","",Z84*AA84)</f>
        <v>1.26</v>
      </c>
      <c r="AC84" s="124" t="n">
        <v>3.5</v>
      </c>
      <c r="AD84" s="125">
        <f>IFERROR(INDEX(WM_AU,MATCH($Y84,WM_KEY,0)),"")</f>
        <v>0.18</v>
      </c>
      <c r="AE84" s="126">
        <f>IF(AC84="","",AC84*AD84)</f>
        <v>0.63</v>
      </c>
      <c r="AF84" s="124" t="n">
        <v>4</v>
      </c>
      <c r="AG84" s="125">
        <f>IFERROR(INDEX(WM_AC,MATCH($Y84,WM_KEY,0)),"")</f>
        <v>0.06</v>
      </c>
      <c r="AH84" s="126">
        <f>IF(AF84="","",AF84*AG84)</f>
        <v>0.24</v>
      </c>
      <c r="AI84" s="124" t="n">
        <v>4</v>
      </c>
      <c r="AJ84" s="125">
        <f>IFERROR(INDEX(WM_L,MATCH($Y84,WM_KEY,0)),"")</f>
        <v>0.15</v>
      </c>
      <c r="AK84" s="126">
        <f>IF(AI84="","",AI84*AJ84)</f>
        <v>0.6</v>
      </c>
      <c r="AL84" s="124" t="n">
        <v>4</v>
      </c>
      <c r="AM84" s="125">
        <f>IFERROR(INDEX(WM_E,MATCH($Y84,WM_KEY,0)),"")</f>
        <v>0.1</v>
      </c>
      <c r="AN84" s="126">
        <f>IF(AL84="","",AL84*AM84)</f>
        <v>0.4</v>
      </c>
      <c r="AO84" s="127" t="n">
        <v>4.5</v>
      </c>
      <c r="AP84" s="125">
        <f>IFERROR(INDEX(WM_BI,MATCH($Y84,WM_KEY,0)),"")</f>
        <v>0.09</v>
      </c>
      <c r="AQ84" s="126">
        <f>IF(AO84="","",AO84*AP84)</f>
        <v>0.405</v>
      </c>
      <c r="AR84" s="126">
        <f>IF(COUNT(AB84,AE84,AH84,AK84,AN84,AQ84)&lt;6,"",SUM(AB84,AE84,AH84,AK84,AN84,AQ84))</f>
        <v>3.535</v>
      </c>
      <c r="AS84" s="128" t="str">
        <f>IF(AR84="","",INDEX({"A1","A2","A3","B1","B2","B3","C1","C2","D1","D2","E1","E2"},MAX(1,MIN(12,ROUND(AR84,0)))))</f>
        <v>B1</v>
      </c>
      <c r="AT84" s="129"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4" s="130" t="inlineStr">
        <is>
          <r>
            <rPr>
              <rFont val="Calibri"/>
              <b val="1"/>
              <sz val="10"/>
            </rPr>
            <t>At build:</t>
          </r>
          <r>
            <rPr>
              <rFont val="Calibri"/>
              <sz val="10"/>
            </rPr>
            <t xml:space="preserve"> Complexity 1.26 + Autonomy 0.63 + Accountability 0.24 + Leadership 0.60 + Experience 0.40 + Business impact 0.40
= 3.54 points → nearest level 4 = B1
</t>
          </r>
          <r>
            <rPr>
              <rFont val="Calibri"/>
              <b val="1"/>
              <sz val="10"/>
            </rPr>
            <t>Final level:</t>
          </r>
          <r>
            <rPr>
              <rFont val="Calibri"/>
              <sz val="10"/>
            </rPr>
            <t xml:space="preserve"> B1 · same as the score</t>
          </r>
        </is>
      </c>
      <c r="AV84" s="130" t="inlineStr">
        <is>
          <r>
            <rPr>
              <rFont val="Calibri"/>
              <b val="1"/>
              <sz val="10"/>
            </rPr>
            <t>No rule applied:</t>
          </r>
          <r>
            <rPr>
              <rFont val="Calibri"/>
              <sz val="10"/>
            </rPr>
            <t xml:space="preserve"> the score decides.</t>
          </r>
        </is>
      </c>
      <c r="AW84"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Writes BRS/SRS/SDD, maintains MPP project plan, risk register, weekly status report, CR forms → matches the start
</t>
          </r>
          <r>
            <rPr>
              <rFont val="Calibri"/>
              <b val="1"/>
              <sz val="10"/>
            </rPr>
            <t>KRA:</t>
          </r>
          <r>
            <rPr>
              <rFont val="Calibri"/>
              <sz val="10"/>
            </rPr>
            <t xml:space="preserve"> “1. Deliver own BA/analysis workstreams to &gt;=95% quality &amp; timeliness 2. Provide day-to-day guidance &amp; escalation support to 2 Client…”
</t>
          </r>
          <r>
            <rPr>
              <rFont val="Calibri"/>
              <b val="1"/>
              <sz val="10"/>
            </rPr>
            <t>Market:</t>
          </r>
          <r>
            <rPr>
              <rFont val="Calibri"/>
              <sz val="10"/>
            </rPr>
            <t xml:space="preserve"> A3 = Varied and non-standard work; handles exceptions</t>
          </r>
        </is>
      </c>
      <c r="AX84" s="132"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Assigns scrum tasks to the team; revises plan dates with client; seniors still guide → moved up 0.5
</t>
          </r>
          <r>
            <rPr>
              <rFont val="Calibri"/>
              <b val="1"/>
              <sz val="10"/>
            </rPr>
            <t>Market:</t>
          </r>
          <r>
            <rPr>
              <rFont val="Calibri"/>
              <sz val="10"/>
            </rPr>
            <t xml:space="preserve"> A3 = Technical / QC / client calls on own work · B1 = Technical / QC / client calls for the domain</t>
          </r>
        </is>
      </c>
      <c r="AY84" s="132" t="inlineStr">
        <is>
          <r>
            <rPr>
              <rFont val="Calibri"/>
              <sz val="10"/>
            </rPr>
            <t xml:space="preserve">Rated 4 of 12
</t>
          </r>
          <r>
            <rPr>
              <rFont val="Calibri"/>
              <b val="1"/>
              <sz val="10"/>
            </rPr>
            <t>Start:</t>
          </r>
          <r>
            <rPr>
              <rFont val="Calibri"/>
              <sz val="10"/>
            </rPr>
            <t xml:space="preserve"> 4.0 · senior practitioner title; 4 direct reports
</t>
          </r>
          <r>
            <rPr>
              <rFont val="Calibri"/>
              <b val="1"/>
              <sz val="10"/>
            </rPr>
            <t>Evidence reads like B1:</t>
          </r>
          <r>
            <rPr>
              <rFont val="Calibri"/>
              <sz val="10"/>
            </rPr>
            <t xml:space="preserve"> Tracks project timeline, deliverables and invoice claims for a 4-person team; client status reporting → matches the start
</t>
          </r>
          <r>
            <rPr>
              <rFont val="Calibri"/>
              <b val="1"/>
              <sz val="10"/>
            </rPr>
            <t>KRA:</t>
          </r>
          <r>
            <rPr>
              <rFont val="Calibri"/>
              <sz val="10"/>
            </rPr>
            <t xml:space="preserve"> “1. Deliver own BA/analysis workstreams to &gt;=95% quality &amp; timeliness 2. Provide day-to-day guidance &amp; escalation support to 2 Client…”
</t>
          </r>
          <r>
            <rPr>
              <rFont val="Calibri"/>
              <b val="1"/>
              <sz val="10"/>
            </rPr>
            <t>Market:</t>
          </r>
          <r>
            <rPr>
              <rFont val="Calibri"/>
              <sz val="10"/>
            </rPr>
            <t xml:space="preserve"> B1 = A domain or a small team</t>
          </r>
        </is>
      </c>
      <c r="AZ84"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Coordinates and assigns scrum tasks to team; 4 direct reports → matches the start
</t>
          </r>
          <r>
            <rPr>
              <rFont val="Calibri"/>
              <b val="1"/>
              <sz val="10"/>
            </rPr>
            <t>Team:</t>
          </r>
          <r>
            <rPr>
              <rFont val="Calibri"/>
              <sz val="10"/>
            </rPr>
            <t xml:space="preserve"> 4 direct reports · People Manager
</t>
          </r>
          <r>
            <rPr>
              <rFont val="Calibri"/>
              <b val="1"/>
              <sz val="10"/>
            </rPr>
            <t>Market:</t>
          </r>
          <r>
            <rPr>
              <rFont val="Calibri"/>
              <sz val="10"/>
            </rPr>
            <t xml:space="preserve"> B1 = IC: mentors and reviews · People: hands-on team lead of 3–5</t>
          </r>
        </is>
      </c>
      <c r="BA84" s="132" t="inlineStr">
        <is>
          <r>
            <rPr>
              <rFont val="Calibri"/>
              <sz val="10"/>
            </rPr>
            <t xml:space="preserve">Rated 4 of 12
</t>
          </r>
          <r>
            <rPr>
              <rFont val="Calibri"/>
              <b val="1"/>
              <sz val="10"/>
            </rPr>
            <t>Experience:</t>
          </r>
          <r>
            <rPr>
              <rFont val="Calibri"/>
              <sz val="10"/>
            </rPr>
            <t xml:space="preserve"> 4.4 yrs total · 2.2 before IRIS + 2.2 at IRIS = 3.6 on the experience scale
</t>
          </r>
          <r>
            <rPr>
              <rFont val="Calibri"/>
              <b val="1"/>
              <sz val="10"/>
            </rPr>
            <t>Qualification:</t>
          </r>
          <r>
            <rPr>
              <rFont val="Calibri"/>
              <sz val="10"/>
            </rPr>
            <t xml:space="preserve"> M.E · postgraduate, relevant to the work → +0.5
</t>
          </r>
          <r>
            <rPr>
              <rFont val="Calibri"/>
              <b val="1"/>
              <sz val="10"/>
            </rPr>
            <t>Market:</t>
          </r>
          <r>
            <rPr>
              <rFont val="Calibri"/>
              <sz val="10"/>
            </rPr>
            <t xml:space="preserve"> B1 roles typically have 4–8 yrs · IRIS guide 4–7</t>
          </r>
        </is>
      </c>
      <c r="BB84" s="132" t="inlineStr">
        <is>
          <r>
            <rPr>
              <rFont val="Calibri"/>
              <sz val="10"/>
            </rPr>
            <t xml:space="preserve">Rated 4.5 of 12 — a starting estimate.
</t>
          </r>
          <r>
            <rPr>
              <rFont val="Calibri"/>
              <b val="1"/>
              <sz val="10"/>
            </rPr>
            <t>Start:</t>
          </r>
          <r>
            <rPr>
              <rFont val="Calibri"/>
              <sz val="10"/>
            </rPr>
            <t xml:space="preserve"> 4,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84" s="133" t="inlineStr"/>
      <c r="BD84" s="134" t="inlineStr">
        <is>
          <t>✓ HRIS: 4.4 yrs, M.E, 4 direct reports
✓ Survey: 20 of 20 questions answered
✓ KRAs: self, manager-set, quarterly
✓ Manager mapping: rating, potential, 9-box
✗ Job description: not on file</t>
        </is>
      </c>
      <c r="BE84" s="134"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BF84" s="134" t="inlineStr">
        <is>
          <t>High</t>
        </is>
      </c>
      <c r="BG84" s="134" t="inlineStr">
        <is>
          <r>
            <rPr>
              <rFont val="Calibri"/>
              <sz val="10"/>
            </rPr>
            <t xml:space="preserve">• Work described is bigger than the current designation suggests — manager to confirm the actual role
• </t>
          </r>
          <r>
            <rPr>
              <rFont val="Calibri"/>
              <b val="1"/>
              <sz val="10"/>
            </rPr>
            <t>Close call:</t>
          </r>
          <r>
            <rPr>
              <rFont val="Calibri"/>
              <sz val="10"/>
            </rPr>
            <t xml:space="preserve"> score 3.54 is within 0.05 of a rounding point and the score decided the level — calibrate against peers before confirming</t>
          </r>
        </is>
      </c>
      <c r="BH84" s="139" t="inlineStr">
        <is>
          <t>Close call</t>
        </is>
      </c>
      <c r="BI84" s="135" t="n"/>
      <c r="BJ84" s="136" t="n"/>
      <c r="BK84" s="136" t="n"/>
      <c r="BL84" s="136" t="n"/>
      <c r="BM84" s="136" t="n"/>
      <c r="BN84" s="137" t="n"/>
      <c r="BO84" s="120" t="n"/>
      <c r="BP84" s="120" t="n"/>
      <c r="BQ84" s="120" t="n"/>
      <c r="BR84" s="120" t="n"/>
      <c r="BS84" s="120" t="n"/>
      <c r="BT84" s="120" t="n"/>
      <c r="BU84" s="120" t="n"/>
      <c r="BV84" s="120" t="n">
        <v>4.5</v>
      </c>
    </row>
    <row r="85" ht="340" customHeight="1">
      <c r="A85" s="109" t="inlineStr">
        <is>
          <t>IRIS2076</t>
        </is>
      </c>
      <c r="B85" s="110" t="inlineStr">
        <is>
          <t>Tumpa Deb</t>
        </is>
      </c>
      <c r="C85" s="111" t="inlineStr">
        <is>
          <t>Technology</t>
        </is>
      </c>
      <c r="D85" s="111" t="inlineStr">
        <is>
          <t>Jailesh Bhadra</t>
        </is>
      </c>
      <c r="E85" s="112" t="n">
        <v>7.8</v>
      </c>
      <c r="F85" s="112" t="n">
        <v>3.9</v>
      </c>
      <c r="G85" s="111" t="inlineStr">
        <is>
          <t>MBA</t>
        </is>
      </c>
      <c r="H85" s="113" t="inlineStr">
        <is>
          <t>Senior Business Analyst</t>
        </is>
      </c>
      <c r="I85" s="114" t="inlineStr">
        <is>
          <t>Business Analysis Specialist</t>
        </is>
      </c>
      <c r="J85" s="115" t="inlineStr">
        <is>
          <t>Business Analysis</t>
        </is>
      </c>
      <c r="K85" s="115" t="inlineStr">
        <is>
          <t>Business Analysis</t>
        </is>
      </c>
      <c r="L85" s="114" t="inlineStr">
        <is>
          <t>L4 – Senior</t>
        </is>
      </c>
      <c r="M85" s="116" t="inlineStr">
        <is>
          <t>B1</t>
        </is>
      </c>
      <c r="N85" s="18" t="inlineStr">
        <is>
          <t>Specialist</t>
        </is>
      </c>
      <c r="O85" s="20" t="inlineStr">
        <is>
          <t>B</t>
        </is>
      </c>
      <c r="P85" s="115" t="inlineStr">
        <is>
          <t>IC</t>
        </is>
      </c>
      <c r="Q85" s="117" t="inlineStr">
        <is>
          <t>▲ Up</t>
        </is>
      </c>
      <c r="R85" s="118" t="inlineStr">
        <is>
          <r>
            <rPr>
              <rFont val="Calibri"/>
              <b val="1"/>
              <sz val="10"/>
            </rPr>
            <t>WHAT THE ROLE DOES:</t>
          </r>
          <r>
            <rPr>
              <rFont val="Calibri"/>
              <sz val="10"/>
            </rPr>
            <t xml:space="preserve"> Gathers and documents requirements · BRD/FRD/SRS/user stories, configures solutions and supports UAT and releases. At B1: a domain / module, or a small team.
</t>
          </r>
          <r>
            <rPr>
              <rFont val="Calibri"/>
              <b val="1"/>
              <sz val="10"/>
            </rPr>
            <t>Common themes in role-holders' answers:</t>
          </r>
          <r>
            <rPr>
              <rFont val="Calibri"/>
              <sz val="10"/>
            </rPr>
            <t xml:space="preserve"> business · smooth · between · client · am · requirements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Common themes in role-holders' answers:</t>
          </r>
          <r>
            <rPr>
              <rFont val="Calibri"/>
              <sz val="10"/>
            </rPr>
            <t xml:space="preserve"> requirement · stakeholder · gathering · client · project · portfolio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product · regulator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requirement · client · time · issue · assigned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documentation
</t>
          </r>
          <r>
            <rPr>
              <rFont val="Calibri"/>
              <b val="1"/>
              <sz val="10"/>
            </rPr>
            <t>SKILLS &amp; KNOWLEDGE · role-holders:</t>
          </r>
          <r>
            <rPr>
              <rFont val="Calibri"/>
              <sz val="10"/>
            </rPr>
            <t xml:space="preserve"> Business Analysis
</t>
          </r>
          <r>
            <rPr>
              <rFont val="Calibri"/>
              <b val="1"/>
              <sz val="10"/>
            </rPr>
            <t>MANAGER-SET KRAs:</t>
          </r>
          <r>
            <rPr>
              <rFont val="Calibri"/>
              <sz val="10"/>
            </rPr>
            <t xml:space="preserve"> Common themes in manager-set KRAs: releases · satisfaction · delivery · assigned · uat · requirement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7 holders, 7 answered the survey; sub-family 27 answered; catalogue RC-010</t>
          </r>
        </is>
      </c>
      <c r="S85"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critical role: no; successor named: yes.
</t>
          </r>
          <r>
            <rPr>
              <rFont val="Calibri"/>
              <b val="1"/>
              <sz val="10"/>
            </rPr>
            <t>If the work is missed · role-holders' themes:</t>
          </r>
          <r>
            <rPr>
              <rFont val="Calibri"/>
              <sz val="10"/>
            </rPr>
            <t xml:space="preserve"> client · delivery · escalation · unresolved · without.
</t>
          </r>
          <r>
            <rPr>
              <rFont val="Calibri"/>
              <b val="1"/>
              <sz val="10"/>
            </rPr>
            <t>Measured on · manager-set KRA themes:</t>
          </r>
          <r>
            <rPr>
              <rFont val="Calibri"/>
              <sz val="10"/>
            </rPr>
            <t xml:space="preserve"> releases · satisfaction · delivery · assigned · requirement.
Manager talent mapping — Latest rating: 3 · Potential: Medium · 9-Box Grid placement: Reliable Specialist.</t>
          </r>
        </is>
      </c>
      <c r="T85" s="120" t="n"/>
      <c r="U85" s="121" t="inlineStr">
        <is>
          <r>
            <rPr>
              <rFont val="Calibri"/>
              <sz val="10"/>
            </rPr>
            <t xml:space="preserve">Business Analysis Specialist in Technology · iFile, B1 — IC.
</t>
          </r>
          <r>
            <rPr>
              <rFont val="Calibri"/>
              <b val="1"/>
              <sz val="10"/>
            </rPr>
            <t>The work:</t>
          </r>
          <r>
            <rPr>
              <rFont val="Calibri"/>
              <sz val="10"/>
            </rPr>
            <t xml:space="preserve"> Gathers and documents requirements · BRD/FRD/SRS/user stories, configures solutions and supports UAT and releases.
At this level the role owns a domain / module, or a small team.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Holders describe it with:</t>
          </r>
          <r>
            <rPr>
              <rFont val="Calibri"/>
              <sz val="10"/>
            </rPr>
            <t xml:space="preserve"> requirement · stakeholder · gathering · client · project · portfolio.</t>
          </r>
        </is>
      </c>
      <c r="V85" s="122" t="inlineStr">
        <is>
          <r>
            <rPr>
              <rFont val="Calibri"/>
              <b val="1"/>
              <sz val="10"/>
            </rPr>
            <t>Hire as:</t>
          </r>
          <r>
            <rPr>
              <rFont val="Calibri"/>
              <sz val="10"/>
            </rPr>
            <t xml:space="preserve"> Senior Business Analyst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Commerce or engineering graduate; MBA a plus
</t>
          </r>
          <r>
            <rPr>
              <rFont val="Calibri"/>
              <b val="1"/>
              <sz val="10"/>
            </rPr>
            <t>Equivalent titles at peers:</t>
          </r>
          <r>
            <rPr>
              <rFont val="Calibri"/>
              <sz val="10"/>
            </rPr>
            <t xml:space="preserve"> Regnology — regulatory reporting – BA · Reg Reporting · Big Four consulting – Senior Consultant · IRIS Vs Market Benchmark — IIBA certification pathway – CCBA · Infosys / Accenture – JL4 · L9 Consultant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85" s="122"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Business Analysis
★ = must-have for the family. Scale: 1 Awareness · 2 Working · 3 Practitioner · 4 Advanced · 5 Expert.</t>
          </r>
        </is>
      </c>
      <c r="X85" s="122"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85" s="123" t="inlineStr">
        <is>
          <t>iFile · Technology · Band B · Expert / POD Lead</t>
        </is>
      </c>
      <c r="Z85" s="124" t="n">
        <v>3.5</v>
      </c>
      <c r="AA85" s="125">
        <f>IFERROR(INDEX(WM_C,MATCH($Y85,WM_KEY,0)),"")</f>
        <v>0.56</v>
      </c>
      <c r="AB85" s="126">
        <f>IF(Z85="","",Z85*AA85)</f>
        <v>1.96</v>
      </c>
      <c r="AC85" s="124" t="n">
        <v>3.5</v>
      </c>
      <c r="AD85" s="125">
        <f>IFERROR(INDEX(WM_AU,MATCH($Y85,WM_KEY,0)),"")</f>
        <v>0.17</v>
      </c>
      <c r="AE85" s="126">
        <f>IF(AC85="","",AC85*AD85)</f>
        <v>0.595</v>
      </c>
      <c r="AF85" s="124" t="n">
        <v>3.5</v>
      </c>
      <c r="AG85" s="125">
        <f>IFERROR(INDEX(WM_AC,MATCH($Y85,WM_KEY,0)),"")</f>
        <v>0.05</v>
      </c>
      <c r="AH85" s="126">
        <f>IF(AF85="","",AF85*AG85)</f>
        <v>0.175</v>
      </c>
      <c r="AI85" s="124" t="n">
        <v>2.5</v>
      </c>
      <c r="AJ85" s="125">
        <f>IFERROR(INDEX(WM_L,MATCH($Y85,WM_KEY,0)),"")</f>
        <v>0.05</v>
      </c>
      <c r="AK85" s="126">
        <f>IF(AI85="","",AI85*AJ85)</f>
        <v>0.125</v>
      </c>
      <c r="AL85" s="124" t="n">
        <v>5</v>
      </c>
      <c r="AM85" s="125">
        <f>IFERROR(INDEX(WM_E,MATCH($Y85,WM_KEY,0)),"")</f>
        <v>0.1</v>
      </c>
      <c r="AN85" s="126">
        <f>IF(AL85="","",AL85*AM85)</f>
        <v>0.5</v>
      </c>
      <c r="AO85" s="127" t="n">
        <v>3.5</v>
      </c>
      <c r="AP85" s="125">
        <f>IFERROR(INDEX(WM_BI,MATCH($Y85,WM_KEY,0)),"")</f>
        <v>0.07</v>
      </c>
      <c r="AQ85" s="126">
        <f>IF(AO85="","",AO85*AP85)</f>
        <v>0.245</v>
      </c>
      <c r="AR85" s="126">
        <f>IF(COUNT(AB85,AE85,AH85,AK85,AN85,AQ85)&lt;6,"",SUM(AB85,AE85,AH85,AK85,AN85,AQ85))</f>
        <v>3.6</v>
      </c>
      <c r="AS85" s="128" t="str">
        <f>IF(AR85="","",INDEX({"A1","A2","A3","B1","B2","B3","C1","C2","D1","D2","E1","E2"},MAX(1,MIN(12,ROUND(AR85,0)))))</f>
        <v>B1</v>
      </c>
      <c r="AT85"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5" s="130" t="inlineStr">
        <is>
          <r>
            <rPr>
              <rFont val="Calibri"/>
              <b val="1"/>
              <sz val="10"/>
            </rPr>
            <t>At build:</t>
          </r>
          <r>
            <rPr>
              <rFont val="Calibri"/>
              <sz val="10"/>
            </rPr>
            <t xml:space="preserve"> Complexity 1.96 + Autonomy 0.60 + Accountability 0.18 + Leadership 0.12 + Experience 0.50 + Business impact 0.25
= 3.60 points → nearest level 4 = B1
</t>
          </r>
          <r>
            <rPr>
              <rFont val="Calibri"/>
              <b val="1"/>
              <sz val="10"/>
            </rPr>
            <t>Final level:</t>
          </r>
          <r>
            <rPr>
              <rFont val="Calibri"/>
              <sz val="10"/>
            </rPr>
            <t xml:space="preserve"> B1 · same as the score</t>
          </r>
        </is>
      </c>
      <c r="AV85" s="130" t="inlineStr">
        <is>
          <r>
            <rPr>
              <rFont val="Calibri"/>
              <b val="1"/>
              <sz val="10"/>
            </rPr>
            <t>No rule applied:</t>
          </r>
          <r>
            <rPr>
              <rFont val="Calibri"/>
              <sz val="10"/>
            </rPr>
            <t xml:space="preserve"> the score decides.</t>
          </r>
        </is>
      </c>
      <c r="AW85" s="131"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Gathers and documents requirements; runs client workshops, UAT and pilot runs → moved down 0.5
</t>
          </r>
          <r>
            <rPr>
              <rFont val="Calibri"/>
              <b val="1"/>
              <sz val="10"/>
            </rPr>
            <t>KRA:</t>
          </r>
          <r>
            <rPr>
              <rFont val="Calibri"/>
              <sz val="10"/>
            </rPr>
            <t xml:space="preserve"> “1. Deliver &gt;=95% of assigned BRDs/FSDs approved by stakeholders with &lt;=1 revision cycle 2. Ensure &gt;=90% on-time delivery of BA deliverables…”
</t>
          </r>
          <r>
            <rPr>
              <rFont val="Calibri"/>
              <b val="1"/>
              <sz val="10"/>
            </rPr>
            <t>Market:</t>
          </r>
          <r>
            <rPr>
              <rFont val="Calibri"/>
              <sz val="10"/>
            </rPr>
            <t xml:space="preserve"> A3 = Varied and non-standard work; handles exceptions · B1 = Domain specialist work</t>
          </r>
        </is>
      </c>
      <c r="AX85"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Names only requirement analysis as an independent decision → moved down 0.5
</t>
          </r>
          <r>
            <rPr>
              <rFont val="Calibri"/>
              <b val="1"/>
              <sz val="10"/>
            </rPr>
            <t>Market:</t>
          </r>
          <r>
            <rPr>
              <rFont val="Calibri"/>
              <sz val="10"/>
            </rPr>
            <t xml:space="preserve"> A3 = Technical / QC / client calls on own work · B1 = Technical / QC / client calls for the domain</t>
          </r>
        </is>
      </c>
      <c r="AY85"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own survey / KRA answers · summarised by the rater; not quoted → moved down 0.5
</t>
          </r>
          <r>
            <rPr>
              <rFont val="Calibri"/>
              <b val="1"/>
              <sz val="10"/>
            </rPr>
            <t>KRA:</t>
          </r>
          <r>
            <rPr>
              <rFont val="Calibri"/>
              <sz val="10"/>
            </rPr>
            <t xml:space="preserve"> “1. Deliver &gt;=95% of assigned BRDs/FSDs approved by stakeholders with &lt;=1 revision cycle 2. Ensure &gt;=90% on-time delivery of BA deliverables…”
</t>
          </r>
          <r>
            <rPr>
              <rFont val="Calibri"/>
              <b val="1"/>
              <sz val="10"/>
            </rPr>
            <t>Market:</t>
          </r>
          <r>
            <rPr>
              <rFont val="Calibri"/>
              <sz val="10"/>
            </rPr>
            <t xml:space="preserve"> A3 = A module / process, or work with client or regulatory consequences · B1 = A domain or a small team</t>
          </r>
        </is>
      </c>
      <c r="AZ85" s="132" t="inlineStr">
        <is>
          <r>
            <rPr>
              <rFont val="Calibri"/>
              <sz val="10"/>
            </rPr>
            <t xml:space="preserve">Rated 2.5 of 12 · between A2 and A3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None described → moved down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85" s="132" t="inlineStr">
        <is>
          <r>
            <rPr>
              <rFont val="Calibri"/>
              <sz val="10"/>
            </rPr>
            <t xml:space="preserve">Rated 5 of 12
</t>
          </r>
          <r>
            <rPr>
              <rFont val="Calibri"/>
              <b val="1"/>
              <sz val="10"/>
            </rPr>
            <t>Experience:</t>
          </r>
          <r>
            <rPr>
              <rFont val="Calibri"/>
              <sz val="10"/>
            </rPr>
            <t xml:space="preserve"> 7.8 yrs total · 3.9 before IRIS + 3.9 at IRIS = 5.1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B1 roles typically have 4–8 yrs · IRIS guide 4–7</t>
          </r>
        </is>
      </c>
      <c r="BB85" s="132"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85" s="133" t="inlineStr"/>
      <c r="BD85" s="134" t="inlineStr">
        <is>
          <t>✓ HRIS: 7.8 yrs, MBA, 0 direct reports
✓ Survey: 19 of 20 questions answered
✓ KRAs: self, manager-set, quarterly
✓ Manager mapping: rating, potential, 9-box
✗ Job description: not on file</t>
        </is>
      </c>
      <c r="BE85"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Business Analyst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BF85" s="134" t="inlineStr">
        <is>
          <t>Medium</t>
        </is>
      </c>
      <c r="BG85" s="134" t="inlineStr"/>
      <c r="BH85" s="134" t="inlineStr"/>
      <c r="BI85" s="135" t="n"/>
      <c r="BJ85" s="136" t="n"/>
      <c r="BK85" s="136" t="n"/>
      <c r="BL85" s="136" t="n"/>
      <c r="BM85" s="136" t="n"/>
      <c r="BN85" s="137" t="n"/>
      <c r="BO85" s="120" t="n"/>
      <c r="BP85" s="120" t="n"/>
      <c r="BQ85" s="120" t="n"/>
      <c r="BR85" s="120" t="n"/>
      <c r="BS85" s="120" t="n"/>
      <c r="BT85" s="120" t="n"/>
      <c r="BU85" s="120" t="n"/>
      <c r="BV85" s="120" t="n">
        <v>3.5</v>
      </c>
    </row>
    <row r="86" ht="340" customHeight="1">
      <c r="A86" s="109" t="inlineStr">
        <is>
          <t>IRIS2083</t>
        </is>
      </c>
      <c r="B86" s="110" t="inlineStr">
        <is>
          <t>Anilkumar Aarumughan</t>
        </is>
      </c>
      <c r="C86" s="111" t="inlineStr">
        <is>
          <t>Technology</t>
        </is>
      </c>
      <c r="D86" s="111" t="inlineStr">
        <is>
          <t>Shiveshdhar Dubey</t>
        </is>
      </c>
      <c r="E86" s="112" t="n">
        <v>13.9</v>
      </c>
      <c r="F86" s="112" t="n">
        <v>3.8</v>
      </c>
      <c r="G86" s="111" t="inlineStr">
        <is>
          <t>MSC</t>
        </is>
      </c>
      <c r="H86" s="113" t="inlineStr">
        <is>
          <t>Senior Software Engineer</t>
        </is>
      </c>
      <c r="I86" s="114" t="inlineStr">
        <is>
          <t>Technical Specialist</t>
        </is>
      </c>
      <c r="J86" s="115" t="inlineStr">
        <is>
          <t>Engineering &amp; Development</t>
        </is>
      </c>
      <c r="K86" s="115" t="inlineStr">
        <is>
          <t>Full-Stack Development</t>
        </is>
      </c>
      <c r="L86" s="114" t="inlineStr">
        <is>
          <t>L4 – Senior</t>
        </is>
      </c>
      <c r="M86" s="116" t="inlineStr">
        <is>
          <t>B1</t>
        </is>
      </c>
      <c r="N86" s="18" t="inlineStr">
        <is>
          <t>Specialist</t>
        </is>
      </c>
      <c r="O86" s="20" t="inlineStr">
        <is>
          <t>B</t>
        </is>
      </c>
      <c r="P86" s="115" t="inlineStr">
        <is>
          <t>IC</t>
        </is>
      </c>
      <c r="Q86" s="117" t="inlineStr">
        <is>
          <t>▲ Up</t>
        </is>
      </c>
      <c r="R86" s="118" t="inlineStr">
        <is>
          <r>
            <rPr>
              <rFont val="Calibri"/>
              <b val="1"/>
              <sz val="10"/>
            </rPr>
            <t>WHAT THE ROLE DOES:</t>
          </r>
          <r>
            <rPr>
              <rFont val="Calibri"/>
              <sz val="10"/>
            </rPr>
            <t xml:space="preserve"> Builds features end to end — back-end services/APIs plus UI screens. At B1: a domain / module, or a small team.
</t>
          </r>
          <r>
            <rPr>
              <rFont val="Calibri"/>
              <b val="1"/>
              <sz val="10"/>
            </rPr>
            <t>Common themes in role-holders' answers:</t>
          </r>
          <r>
            <rPr>
              <rFont val="Calibri"/>
              <sz val="10"/>
            </rPr>
            <t xml:space="preserve"> keep · secure · development · continuously · technical · software
</t>
          </r>
          <r>
            <rPr>
              <rFont val="Calibri"/>
              <b val="1"/>
              <sz val="10"/>
            </rPr>
            <t>KEY RESPONSIBILITIES:</t>
          </r>
          <r>
            <rPr>
              <rFont val="Calibri"/>
              <sz val="10"/>
            </rPr>
            <t xml:space="preserve"> Builds features end to end — back-end services/APIs plus UI screens; Domain specialist work; A domain or a small team
</t>
          </r>
          <r>
            <rPr>
              <rFont val="Calibri"/>
              <b val="1"/>
              <sz val="10"/>
            </rPr>
            <t>Common themes in role-holders' answers:</t>
          </r>
          <r>
            <rPr>
              <rFont val="Calibri"/>
              <sz val="10"/>
            </rPr>
            <t xml:space="preserve"> technical · code · production · support · development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solutions · software · fixes · technical · deliver · updates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accountable · if · correctness · production · database · technical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code · independently · approaches · diagnose · improvements · issues
</t>
          </r>
          <r>
            <rPr>
              <rFont val="Calibri"/>
              <b val="1"/>
              <sz val="10"/>
            </rPr>
            <t>SKILLS &amp; KNOWLEDGE · role-holders:</t>
          </r>
          <r>
            <rPr>
              <rFont val="Calibri"/>
              <sz val="10"/>
            </rPr>
            <t xml:space="preserve"> NET MVC · Angular
</t>
          </r>
          <r>
            <rPr>
              <rFont val="Calibri"/>
              <b val="1"/>
              <sz val="10"/>
            </rPr>
            <t>TOOLS &amp; SYSTEMS:</t>
          </r>
          <r>
            <rPr>
              <rFont val="Calibri"/>
              <sz val="10"/>
            </rPr>
            <t xml:space="preserve"> Visual Studio · SQL Server
</t>
          </r>
          <r>
            <rPr>
              <rFont val="Calibri"/>
              <b val="1"/>
              <sz val="10"/>
            </rPr>
            <t>MANAGER-SET KRAs:</t>
          </r>
          <r>
            <rPr>
              <rFont val="Calibri"/>
              <sz val="10"/>
            </rPr>
            <t xml:space="preserve"> Common themes in manager-set KRAs: improve · defect · assigned · sla · time · production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35 answered; catalogue RC-086</t>
          </r>
        </is>
      </c>
      <c r="S86"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production · rework · incorrectly · business · lead.
</t>
          </r>
          <r>
            <rPr>
              <rFont val="Calibri"/>
              <b val="1"/>
              <sz val="10"/>
            </rPr>
            <t>Measured on · manager-set KRA themes:</t>
          </r>
          <r>
            <rPr>
              <rFont val="Calibri"/>
              <sz val="10"/>
            </rPr>
            <t xml:space="preserve"> improve · defect · assigned · time · production.
Manager talent mapping — Latest rating: 3 · Potential: Medium · 9-Box Grid placement: Reliable Specialist.</t>
          </r>
        </is>
      </c>
      <c r="T86" s="120" t="n"/>
      <c r="U86" s="121" t="inlineStr">
        <is>
          <r>
            <rPr>
              <rFont val="Calibri"/>
              <sz val="10"/>
            </rPr>
            <t xml:space="preserve">Technical Specialist in Technology · iFile, B1 — IC.
</t>
          </r>
          <r>
            <rPr>
              <rFont val="Calibri"/>
              <b val="1"/>
              <sz val="10"/>
            </rPr>
            <t>The work:</t>
          </r>
          <r>
            <rPr>
              <rFont val="Calibri"/>
              <sz val="10"/>
            </rPr>
            <t xml:space="preserve"> Builds features end to end — back-end services/APIs plus UI screens.
At this level the role owns a domain / module, or a small team.
</t>
          </r>
          <r>
            <rPr>
              <rFont val="Calibri"/>
              <b val="1"/>
              <sz val="10"/>
            </rPr>
            <t>Key responsibilities:</t>
          </r>
          <r>
            <rPr>
              <rFont val="Calibri"/>
              <sz val="10"/>
            </rPr>
            <t xml:space="preserve"> Builds features end to end — back-end services/APIs plus UI screens; Domain specialist work; A domain or a small team.
</t>
          </r>
          <r>
            <rPr>
              <rFont val="Calibri"/>
              <b val="1"/>
              <sz val="10"/>
            </rPr>
            <t>Holders describe it with:</t>
          </r>
          <r>
            <rPr>
              <rFont val="Calibri"/>
              <sz val="10"/>
            </rPr>
            <t xml:space="preserve"> technical · code · production · support · development.</t>
          </r>
        </is>
      </c>
      <c r="V86" s="122" t="inlineStr">
        <is>
          <r>
            <rPr>
              <rFont val="Calibri"/>
              <b val="1"/>
              <sz val="10"/>
            </rPr>
            <t>Hire as:</t>
          </r>
          <r>
            <rPr>
              <rFont val="Calibri"/>
              <sz val="10"/>
            </rPr>
            <t xml:space="preserve"> Senior Software Engineer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86"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NET MVC · Angular
</t>
          </r>
          <r>
            <rPr>
              <rFont val="Calibri"/>
              <b val="1"/>
              <sz val="10"/>
            </rPr>
            <t>TOOLS:</t>
          </r>
          <r>
            <rPr>
              <rFont val="Calibri"/>
              <sz val="10"/>
            </rPr>
            <t xml:space="preserve"> Visual Studio · SQL Server
★ = must-have for the family. Scale: 1 Awareness · 2 Working · 3 Practitioner · 4 Advanced · 5 Expert.</t>
          </r>
        </is>
      </c>
      <c r="X86"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86" s="123" t="inlineStr">
        <is>
          <t>iFile · Technology · Band B · Expert / POD Lead</t>
        </is>
      </c>
      <c r="Z86" s="124" t="n">
        <v>3</v>
      </c>
      <c r="AA86" s="125">
        <f>IFERROR(INDEX(WM_C,MATCH($Y86,WM_KEY,0)),"")</f>
        <v>0.56</v>
      </c>
      <c r="AB86" s="126">
        <f>IF(Z86="","",Z86*AA86)</f>
        <v>1.68</v>
      </c>
      <c r="AC86" s="124" t="n">
        <v>3</v>
      </c>
      <c r="AD86" s="125">
        <f>IFERROR(INDEX(WM_AU,MATCH($Y86,WM_KEY,0)),"")</f>
        <v>0.17</v>
      </c>
      <c r="AE86" s="126">
        <f>IF(AC86="","",AC86*AD86)</f>
        <v>0.51</v>
      </c>
      <c r="AF86" s="124" t="n">
        <v>3</v>
      </c>
      <c r="AG86" s="125">
        <f>IFERROR(INDEX(WM_AC,MATCH($Y86,WM_KEY,0)),"")</f>
        <v>0.05</v>
      </c>
      <c r="AH86" s="126">
        <f>IF(AF86="","",AF86*AG86)</f>
        <v>0.15</v>
      </c>
      <c r="AI86" s="124" t="n">
        <v>2</v>
      </c>
      <c r="AJ86" s="125">
        <f>IFERROR(INDEX(WM_L,MATCH($Y86,WM_KEY,0)),"")</f>
        <v>0.05</v>
      </c>
      <c r="AK86" s="126">
        <f>IF(AI86="","",AI86*AJ86)</f>
        <v>0.1</v>
      </c>
      <c r="AL86" s="124" t="n">
        <v>8.5</v>
      </c>
      <c r="AM86" s="125">
        <f>IFERROR(INDEX(WM_E,MATCH($Y86,WM_KEY,0)),"")</f>
        <v>0.1</v>
      </c>
      <c r="AN86" s="126">
        <f>IF(AL86="","",AL86*AM86)</f>
        <v>0.85</v>
      </c>
      <c r="AO86" s="127" t="n">
        <v>3</v>
      </c>
      <c r="AP86" s="125">
        <f>IFERROR(INDEX(WM_BI,MATCH($Y86,WM_KEY,0)),"")</f>
        <v>0.07</v>
      </c>
      <c r="AQ86" s="126">
        <f>IF(AO86="","",AO86*AP86)</f>
        <v>0.21</v>
      </c>
      <c r="AR86" s="126">
        <f>IF(COUNT(AB86,AE86,AH86,AK86,AN86,AQ86)&lt;6,"",SUM(AB86,AE86,AH86,AK86,AN86,AQ86))</f>
        <v>3.5</v>
      </c>
      <c r="AS86" s="128" t="str">
        <f>IF(AR86="","",INDEX({"A1","A2","A3","B1","B2","B3","C1","C2","D1","D2","E1","E2"},MAX(1,MIN(12,ROUND(AR86,0)))))</f>
        <v>B1</v>
      </c>
      <c r="AT86"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6" s="130" t="inlineStr">
        <is>
          <r>
            <rPr>
              <rFont val="Calibri"/>
              <b val="1"/>
              <sz val="10"/>
            </rPr>
            <t>At build:</t>
          </r>
          <r>
            <rPr>
              <rFont val="Calibri"/>
              <sz val="10"/>
            </rPr>
            <t xml:space="preserve"> Complexity 1.68 + Autonomy 0.51 + Accountability 0.15 + Leadership 0.10 + Experience 0.85 + Business impact 0.21
= 3.50 points → nearest level 4 = B1
</t>
          </r>
          <r>
            <rPr>
              <rFont val="Calibri"/>
              <b val="1"/>
              <sz val="10"/>
            </rPr>
            <t>Final level:</t>
          </r>
          <r>
            <rPr>
              <rFont val="Calibri"/>
              <sz val="10"/>
            </rPr>
            <t xml:space="preserve"> B1 · same as the score</t>
          </r>
        </is>
      </c>
      <c r="AV86" s="130" t="inlineStr">
        <is>
          <r>
            <rPr>
              <rFont val="Calibri"/>
              <b val="1"/>
              <sz val="10"/>
            </rPr>
            <t>No rule applied:</t>
          </r>
          <r>
            <rPr>
              <rFont val="Calibri"/>
              <sz val="10"/>
            </rPr>
            <t xml:space="preserve"> the score decides.</t>
          </r>
        </is>
      </c>
      <c r="AW86"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15 colleagues in the same role and department · own answers too general to rate → no change
</t>
          </r>
          <r>
            <rPr>
              <rFont val="Calibri"/>
              <b val="1"/>
              <sz val="10"/>
            </rPr>
            <t>KRA:</t>
          </r>
          <r>
            <rPr>
              <rFont val="Calibri"/>
              <sz val="10"/>
            </rPr>
            <t xml:space="preserve"> “1. Production Support &amp; SLA Compliance: Ensure effective production support governance by monitoring SLA compliance, reviewing critical…”
</t>
          </r>
          <r>
            <rPr>
              <rFont val="Calibri"/>
              <b val="1"/>
              <sz val="10"/>
            </rPr>
            <t>Market:</t>
          </r>
          <r>
            <rPr>
              <rFont val="Calibri"/>
              <sz val="10"/>
            </rPr>
            <t xml:space="preserve"> A3 = Varied and non-standard work; handles exceptions</t>
          </r>
        </is>
      </c>
      <c r="AX86"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15 colleagues in the same role and department · own answers too general to rate → no change
</t>
          </r>
          <r>
            <rPr>
              <rFont val="Calibri"/>
              <b val="1"/>
              <sz val="10"/>
            </rPr>
            <t>Market:</t>
          </r>
          <r>
            <rPr>
              <rFont val="Calibri"/>
              <sz val="10"/>
            </rPr>
            <t xml:space="preserve"> A3 = Technical / QC / client calls on own work</t>
          </r>
        </is>
      </c>
      <c r="AY86"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15 colleagues in the same role and department · own answers too general to rate → no change
</t>
          </r>
          <r>
            <rPr>
              <rFont val="Calibri"/>
              <b val="1"/>
              <sz val="10"/>
            </rPr>
            <t>KRA:</t>
          </r>
          <r>
            <rPr>
              <rFont val="Calibri"/>
              <sz val="10"/>
            </rPr>
            <t xml:space="preserve"> “1. Production Support &amp; SLA Compliance: Ensure effective production support governance by monitoring SLA compliance, reviewing critical…”
</t>
          </r>
          <r>
            <rPr>
              <rFont val="Calibri"/>
              <b val="1"/>
              <sz val="10"/>
            </rPr>
            <t>Market:</t>
          </r>
          <r>
            <rPr>
              <rFont val="Calibri"/>
              <sz val="10"/>
            </rPr>
            <t xml:space="preserve"> A3 = A module / process, or work with client or regulatory consequences</t>
          </r>
        </is>
      </c>
      <c r="AZ86" s="132" t="inlineStr">
        <is>
          <r>
            <rPr>
              <rFont val="Calibri"/>
              <sz val="10"/>
            </rPr>
            <t xml:space="preserve">Rated 2 of 12
</t>
          </r>
          <r>
            <rPr>
              <rFont val="Calibri"/>
              <b val="1"/>
              <sz val="10"/>
            </rPr>
            <t>Start:</t>
          </r>
          <r>
            <rPr>
              <rFont val="Calibri"/>
              <sz val="10"/>
            </rPr>
            <t xml:space="preserve"> 2.0 · individual contributor, so influence only
</t>
          </r>
          <r>
            <rPr>
              <rFont val="Calibri"/>
              <b val="1"/>
              <sz val="10"/>
            </rPr>
            <t>Evidence:</t>
          </r>
          <r>
            <rPr>
              <rFont val="Calibri"/>
              <sz val="10"/>
            </rPr>
            <t xml:space="preserve"> rated like 15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86" s="132" t="inlineStr">
        <is>
          <r>
            <rPr>
              <rFont val="Calibri"/>
              <sz val="10"/>
            </rPr>
            <t xml:space="preserve">Rated 8.5 of 12 · between C2 and D1
</t>
          </r>
          <r>
            <rPr>
              <rFont val="Calibri"/>
              <b val="1"/>
              <sz val="10"/>
            </rPr>
            <t>Experience:</t>
          </r>
          <r>
            <rPr>
              <rFont val="Calibri"/>
              <sz val="10"/>
            </rPr>
            <t xml:space="preserve"> 13.9 yrs total · 10.1 before IRIS + 3.8 at IRIS = 7.8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B1 roles typically have 4–8 yrs · IRIS guide 4–7</t>
          </r>
        </is>
      </c>
      <c r="BB86"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86" s="133" t="inlineStr"/>
      <c r="BD86" s="134" t="inlineStr">
        <is>
          <t>✓ HRIS: 13.9 yrs, MSC, 0 direct reports
✓ Survey: 20 of 20 questions answered
✓ KRAs: self, manager-set, quarterly
✓ Manager mapping: rating, potential, 9-box
✗ Job description: not on file</t>
        </is>
      </c>
      <c r="BE86"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86" s="134" t="inlineStr">
        <is>
          <t>Low</t>
        </is>
      </c>
      <c r="BG86" s="134" t="inlineStr">
        <is>
          <r>
            <rPr>
              <rFont val="Calibri"/>
              <sz val="10"/>
            </rPr>
            <t xml:space="preserve">• Survey answers are generic or do not match the role — not used as evidence; manager input needed
• </t>
          </r>
          <r>
            <rPr>
              <rFont val="Calibri"/>
              <b val="1"/>
              <sz val="10"/>
            </rPr>
            <t>Close call:</t>
          </r>
          <r>
            <rPr>
              <rFont val="Calibri"/>
              <sz val="10"/>
            </rPr>
            <t xml:space="preserve"> score 3.50 is within 0.05 of a rounding point and the score decided the level — calibrate against peers before confirming</t>
          </r>
        </is>
      </c>
      <c r="BH86" s="139" t="inlineStr">
        <is>
          <t>Close call</t>
        </is>
      </c>
      <c r="BI86" s="135" t="n"/>
      <c r="BJ86" s="136" t="n"/>
      <c r="BK86" s="136" t="n"/>
      <c r="BL86" s="136" t="n"/>
      <c r="BM86" s="136" t="n"/>
      <c r="BN86" s="137" t="n"/>
      <c r="BO86" s="120" t="n"/>
      <c r="BP86" s="120" t="n"/>
      <c r="BQ86" s="120" t="n"/>
      <c r="BR86" s="120" t="n"/>
      <c r="BS86" s="120" t="n"/>
      <c r="BT86" s="120" t="n"/>
      <c r="BU86" s="120" t="n"/>
      <c r="BV86" s="120" t="n">
        <v>3</v>
      </c>
    </row>
    <row r="87" ht="340" customHeight="1">
      <c r="A87" s="109" t="inlineStr">
        <is>
          <t>IRIS1647</t>
        </is>
      </c>
      <c r="B87" s="110" t="inlineStr">
        <is>
          <t>Bhavana Thakare</t>
        </is>
      </c>
      <c r="C87" s="111" t="inlineStr">
        <is>
          <t>Technology</t>
        </is>
      </c>
      <c r="D87" s="111" t="inlineStr">
        <is>
          <t>Yunus Patel</t>
        </is>
      </c>
      <c r="E87" s="112" t="n">
        <v>13.3</v>
      </c>
      <c r="F87" s="112" t="n">
        <v>9.300000000000001</v>
      </c>
      <c r="G87" s="111" t="inlineStr">
        <is>
          <t>MSc</t>
        </is>
      </c>
      <c r="H87" s="113" t="inlineStr">
        <is>
          <t>Tech Lead</t>
        </is>
      </c>
      <c r="I87" s="114" t="inlineStr">
        <is>
          <t>Senior Technical Specialist – POD Lead</t>
        </is>
      </c>
      <c r="J87" s="115" t="inlineStr">
        <is>
          <t>Engineering &amp; Development</t>
        </is>
      </c>
      <c r="K87" s="115" t="inlineStr">
        <is>
          <t>Backend Development</t>
        </is>
      </c>
      <c r="L87" s="114" t="inlineStr">
        <is>
          <t>L5 – Lead · IC</t>
        </is>
      </c>
      <c r="M87" s="116" t="inlineStr">
        <is>
          <t>B1</t>
        </is>
      </c>
      <c r="N87" s="18" t="inlineStr">
        <is>
          <t>Specialist · POD Lead</t>
        </is>
      </c>
      <c r="O87" s="20" t="inlineStr">
        <is>
          <t>B</t>
        </is>
      </c>
      <c r="P87" s="115" t="inlineStr">
        <is>
          <t>POD Lead</t>
        </is>
      </c>
      <c r="Q87" s="139" t="inlineStr">
        <is>
          <t>▼ Down · protected</t>
        </is>
      </c>
      <c r="R87" s="118" t="inlineStr">
        <is>
          <r>
            <rPr>
              <rFont val="Calibri"/>
              <b val="1"/>
              <sz val="10"/>
            </rPr>
            <t>WHAT THE ROLE DOES:</t>
          </r>
          <r>
            <rPr>
              <rFont val="Calibri"/>
              <sz val="10"/>
            </rPr>
            <t xml:space="preserve"> Builds back-end services, APIs, processing/validation logic and DB code; fixes defects and delivers change requests. At B1: a domain / module, or a small team.
</t>
          </r>
          <r>
            <rPr>
              <rFont val="Calibri"/>
              <b val="1"/>
              <sz val="10"/>
            </rPr>
            <t>Common themes in role-holders' answers:</t>
          </r>
          <r>
            <rPr>
              <rFont val="Calibri"/>
              <sz val="10"/>
            </rPr>
            <t xml:space="preserve"> technical · members · guide · lead · time · support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Common themes in role-holders' answers:</t>
          </r>
          <r>
            <rPr>
              <rFont val="Calibri"/>
              <sz val="10"/>
            </rPr>
            <t xml:space="preserve"> development · requirement · testing · support · software · solution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features · technical · issue · code · releases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code · requirement · delivery · changes · am · delivering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technical · approach · decisions · process · issue · code
</t>
          </r>
          <r>
            <rPr>
              <rFont val="Calibri"/>
              <b val="1"/>
              <sz val="10"/>
            </rPr>
            <t>SKILLS &amp; KNOWLEDGE · role-holders:</t>
          </r>
          <r>
            <rPr>
              <rFont val="Calibri"/>
              <sz val="10"/>
            </rPr>
            <t xml:space="preserve"> Problem Solving · NET MVC · Java · Database Management · Production Support
</t>
          </r>
          <r>
            <rPr>
              <rFont val="Calibri"/>
              <b val="1"/>
              <sz val="10"/>
            </rPr>
            <t>TOOLS &amp; SYSTEMS:</t>
          </r>
          <r>
            <rPr>
              <rFont val="Calibri"/>
              <sz val="10"/>
            </rPr>
            <t xml:space="preserve"> Postman · Eclipse · Git · Oracle Database
</t>
          </r>
          <r>
            <rPr>
              <rFont val="Calibri"/>
              <b val="1"/>
              <sz val="10"/>
            </rPr>
            <t>MANAGER-SET KRAs:</t>
          </r>
          <r>
            <rPr>
              <rFont val="Calibri"/>
              <sz val="10"/>
            </rPr>
            <t xml:space="preserve"> Common themes in manager-set KRAs: reduce · production · time · quarterly · incidents resolved · stability critical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8 answered the survey; sub-family 79 answered; catalogue RC-068</t>
          </r>
        </is>
      </c>
      <c r="S87"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2 direct reports.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4 · Potential: Medium · 9-Box Grid placement: High Impact / Growth Talent.</t>
          </r>
        </is>
      </c>
      <c r="T87" s="120" t="n"/>
      <c r="U87" s="121" t="inlineStr">
        <is>
          <r>
            <rPr>
              <rFont val="Calibri"/>
              <sz val="10"/>
            </rPr>
            <t xml:space="preserve">Senior Technical Specialist – POD Lead in Technology · iFile, B1 — POD Lead.
</t>
          </r>
          <r>
            <rPr>
              <rFont val="Calibri"/>
              <b val="1"/>
              <sz val="10"/>
            </rPr>
            <t>The work:</t>
          </r>
          <r>
            <rPr>
              <rFont val="Calibri"/>
              <sz val="10"/>
            </rPr>
            <t xml:space="preserve"> Builds back-end services, APIs, processing/validation logic and DB code; fixes defects and delivers change requests.
At this level the role owns a domain / module, or a small team.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Holders describe it with:</t>
          </r>
          <r>
            <rPr>
              <rFont val="Calibri"/>
              <sz val="10"/>
            </rPr>
            <t xml:space="preserve"> development · requirement · testing · support · software · solution.
Leads 2 direct reports.</t>
          </r>
        </is>
      </c>
      <c r="V87" s="122" t="inlineStr">
        <is>
          <r>
            <rPr>
              <rFont val="Calibri"/>
              <b val="1"/>
              <sz val="10"/>
            </rPr>
            <t>Hire as:</t>
          </r>
          <r>
            <rPr>
              <rFont val="Calibri"/>
              <sz val="10"/>
            </rPr>
            <t xml:space="preserve"> Lead / Staff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87"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Problem Solving · NET MVC · Java · Database Management · Production Support
</t>
          </r>
          <r>
            <rPr>
              <rFont val="Calibri"/>
              <b val="1"/>
              <sz val="10"/>
            </rPr>
            <t>TOOLS:</t>
          </r>
          <r>
            <rPr>
              <rFont val="Calibri"/>
              <sz val="10"/>
            </rPr>
            <t xml:space="preserve"> Postman · Eclipse · Git · Oracle Database
★ = must-have for the family. Scale: 1 Awareness · 2 Working · 3 Practitioner · 4 Advanced · 5 Expert.</t>
          </r>
        </is>
      </c>
      <c r="X87"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87" s="123" t="inlineStr">
        <is>
          <t>iFile · Technology · Band B · Expert / POD Lead</t>
        </is>
      </c>
      <c r="Z87" s="124" t="n">
        <v>4</v>
      </c>
      <c r="AA87" s="125">
        <f>IFERROR(INDEX(WM_C,MATCH($Y87,WM_KEY,0)),"")</f>
        <v>0.56</v>
      </c>
      <c r="AB87" s="126">
        <f>IF(Z87="","",Z87*AA87)</f>
        <v>2.24</v>
      </c>
      <c r="AC87" s="124" t="n">
        <v>4</v>
      </c>
      <c r="AD87" s="125">
        <f>IFERROR(INDEX(WM_AU,MATCH($Y87,WM_KEY,0)),"")</f>
        <v>0.17</v>
      </c>
      <c r="AE87" s="126">
        <f>IF(AC87="","",AC87*AD87)</f>
        <v>0.68</v>
      </c>
      <c r="AF87" s="124" t="n">
        <v>4</v>
      </c>
      <c r="AG87" s="125">
        <f>IFERROR(INDEX(WM_AC,MATCH($Y87,WM_KEY,0)),"")</f>
        <v>0.05</v>
      </c>
      <c r="AH87" s="126">
        <f>IF(AF87="","",AF87*AG87)</f>
        <v>0.2</v>
      </c>
      <c r="AI87" s="124" t="n">
        <v>3.5</v>
      </c>
      <c r="AJ87" s="125">
        <f>IFERROR(INDEX(WM_L,MATCH($Y87,WM_KEY,0)),"")</f>
        <v>0.05</v>
      </c>
      <c r="AK87" s="126">
        <f>IF(AI87="","",AI87*AJ87)</f>
        <v>0.175</v>
      </c>
      <c r="AL87" s="124" t="n">
        <v>8</v>
      </c>
      <c r="AM87" s="125">
        <f>IFERROR(INDEX(WM_E,MATCH($Y87,WM_KEY,0)),"")</f>
        <v>0.1</v>
      </c>
      <c r="AN87" s="126">
        <f>IF(AL87="","",AL87*AM87)</f>
        <v>0.8</v>
      </c>
      <c r="AO87" s="127" t="n">
        <v>4</v>
      </c>
      <c r="AP87" s="125">
        <f>IFERROR(INDEX(WM_BI,MATCH($Y87,WM_KEY,0)),"")</f>
        <v>0.07</v>
      </c>
      <c r="AQ87" s="126">
        <f>IF(AO87="","",AO87*AP87)</f>
        <v>0.28</v>
      </c>
      <c r="AR87" s="126">
        <f>IF(COUNT(AB87,AE87,AH87,AK87,AN87,AQ87)&lt;6,"",SUM(AB87,AE87,AH87,AK87,AN87,AQ87))</f>
        <v>4.375</v>
      </c>
      <c r="AS87" s="128" t="str">
        <f>IF(AR87="","",INDEX({"A1","A2","A3","B1","B2","B3","C1","C2","D1","D2","E1","E2"},MAX(1,MIN(12,ROUND(AR87,0)))))</f>
        <v>B1</v>
      </c>
      <c r="AT87"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7" s="130" t="inlineStr">
        <is>
          <r>
            <rPr>
              <rFont val="Calibri"/>
              <b val="1"/>
              <sz val="10"/>
            </rPr>
            <t>At build:</t>
          </r>
          <r>
            <rPr>
              <rFont val="Calibri"/>
              <sz val="10"/>
            </rPr>
            <t xml:space="preserve"> Complexity 2.24 + Autonomy 0.68 + Accountability 0.20 + Leadership 0.18 + Experience 0.80 + Business impact 0.28
= 4.38 points → nearest level 4 = B1
</t>
          </r>
          <r>
            <rPr>
              <rFont val="Calibri"/>
              <b val="1"/>
              <sz val="10"/>
            </rPr>
            <t>Final level:</t>
          </r>
          <r>
            <rPr>
              <rFont val="Calibri"/>
              <sz val="10"/>
            </rPr>
            <t xml:space="preserve"> B1 · same as the score</t>
          </r>
        </is>
      </c>
      <c r="AV87" s="130" t="inlineStr">
        <is>
          <r>
            <rPr>
              <rFont val="Calibri"/>
              <b val="1"/>
              <sz val="10"/>
            </rPr>
            <t>No rule applied:</t>
          </r>
          <r>
            <rPr>
              <rFont val="Calibri"/>
              <sz val="10"/>
            </rPr>
            <t xml:space="preserve"> the score decides.</t>
          </r>
        </is>
      </c>
      <c r="AW87" s="131"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Resolves technical issues, enhancements and production support on business-critical Java/J2EE applications → moved down 1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B1 = Domain specialist work</t>
          </r>
        </is>
      </c>
      <c r="AX87" s="132"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Decides how to solve technical issues and code-level changes; not major business or production decisions → moved down 1
</t>
          </r>
          <r>
            <rPr>
              <rFont val="Calibri"/>
              <b val="1"/>
              <sz val="10"/>
            </rPr>
            <t>Market:</t>
          </r>
          <r>
            <rPr>
              <rFont val="Calibri"/>
              <sz val="10"/>
            </rPr>
            <t xml:space="preserve"> B1 = Technical / QC / client calls for the domain</t>
          </r>
        </is>
      </c>
      <c r="AY87" s="132" t="inlineStr">
        <is>
          <r>
            <rPr>
              <rFont val="Calibri"/>
              <sz val="10"/>
            </rPr>
            <t xml:space="preserve">Rated 4 of 12
</t>
          </r>
          <r>
            <rPr>
              <rFont val="Calibri"/>
              <b val="1"/>
              <sz val="10"/>
            </rPr>
            <t>Start:</t>
          </r>
          <r>
            <rPr>
              <rFont val="Calibri"/>
              <sz val="10"/>
            </rPr>
            <t xml:space="preserve"> 4.5 · manager / senior specialist title; 2 direct reports
</t>
          </r>
          <r>
            <rPr>
              <rFont val="Calibri"/>
              <b val="1"/>
              <sz val="10"/>
            </rPr>
            <t>Evidence reads like A3:</t>
          </r>
          <r>
            <rPr>
              <rFont val="Calibri"/>
              <sz val="10"/>
            </rPr>
            <t xml:space="preserve"> own survey / KRA answers · summarised by the rater; not quoted → moved down 0.5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B1 = A domain or a small team</t>
          </r>
        </is>
      </c>
      <c r="AZ87" s="132" t="inlineStr">
        <is>
          <r>
            <rPr>
              <rFont val="Calibri"/>
              <sz val="10"/>
            </rPr>
            <t xml:space="preserve">Rated 3.5 of 12 · between A3 and B1
</t>
          </r>
          <r>
            <rPr>
              <rFont val="Calibri"/>
              <b val="1"/>
              <sz val="10"/>
            </rPr>
            <t>Start:</t>
          </r>
          <r>
            <rPr>
              <rFont val="Calibri"/>
              <sz val="10"/>
            </rPr>
            <t xml:space="preserve"> 4.0
</t>
          </r>
          <r>
            <rPr>
              <rFont val="Calibri"/>
              <b val="1"/>
              <sz val="10"/>
            </rPr>
            <t>Evidence reads like A3:</t>
          </r>
          <r>
            <rPr>
              <rFont val="Calibri"/>
              <sz val="10"/>
            </rPr>
            <t xml:space="preserve"> Survey describes no leadership; manager note says she controls her team; two reports → moved down 0.5
</t>
          </r>
          <r>
            <rPr>
              <rFont val="Calibri"/>
              <b val="1"/>
              <sz val="10"/>
            </rPr>
            <t>Team:</t>
          </r>
          <r>
            <rPr>
              <rFont val="Calibri"/>
              <sz val="10"/>
            </rPr>
            <t xml:space="preserve"> 2 direct reports · POD Lead
</t>
          </r>
          <r>
            <rPr>
              <rFont val="Calibri"/>
              <b val="1"/>
              <sz val="10"/>
            </rPr>
            <t>Market:</t>
          </r>
          <r>
            <rPr>
              <rFont val="Calibri"/>
              <sz val="10"/>
            </rPr>
            <t xml:space="preserve"> A3 = Not scored in Band A · B1 = IC: mentors and reviews · People: hands-on team lead of 3–5</t>
          </r>
        </is>
      </c>
      <c r="BA87" s="132" t="inlineStr">
        <is>
          <r>
            <rPr>
              <rFont val="Calibri"/>
              <sz val="10"/>
            </rPr>
            <t xml:space="preserve">Rated 8 of 12
</t>
          </r>
          <r>
            <rPr>
              <rFont val="Calibri"/>
              <b val="1"/>
              <sz val="10"/>
            </rPr>
            <t>Experience:</t>
          </r>
          <r>
            <rPr>
              <rFont val="Calibri"/>
              <sz val="10"/>
            </rPr>
            <t xml:space="preserve"> 13.3 yrs total · 4.0 before IRIS + 9.3 at IRIS = 7.5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B1 roles typically have 4–8 yrs · IRIS guide 4–7</t>
          </r>
        </is>
      </c>
      <c r="BB87"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87" s="133" t="inlineStr"/>
      <c r="BD87" s="134" t="inlineStr">
        <is>
          <t>✓ HRIS: 13.3 yrs, MSc, 2 direct reports
✓ Survey: 19 of 20 questions answered
✓ KRAs: manager-set, quarterly
✓ Manager mapping: rating, potential, 9-box
✗ Job description: not on file</t>
        </is>
      </c>
      <c r="BE87" s="134" t="inlineStr">
        <is>
          <r>
            <rPr>
              <rFont val="Calibri"/>
              <b val="1"/>
              <sz val="10"/>
            </rPr>
            <t>Market level:</t>
          </r>
          <r>
            <rPr>
              <rFont val="Calibri"/>
              <sz val="10"/>
            </rPr>
            <t xml:space="preserve"> P3 / M2 · SFIA 4 Enable
</t>
          </r>
          <r>
            <rPr>
              <rFont val="Calibri"/>
              <b val="1"/>
              <sz val="10"/>
            </rPr>
            <t>Typical title:</t>
          </r>
          <r>
            <rPr>
              <rFont val="Calibri"/>
              <sz val="10"/>
            </rPr>
            <t xml:space="preserve"> Lead / Staff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87" s="134" t="inlineStr">
        <is>
          <t>High</t>
        </is>
      </c>
      <c r="BG87" s="134" t="inlineStr">
        <is>
          <t>• Work described is smaller than the current designation suggests — manager to confirm the actual role
• Final level B1 is below the current level · L5 ≈ B3 — manager to confirm the scope of the role; pay and title are protected for one cycle</t>
        </is>
      </c>
      <c r="BH87" s="134" t="inlineStr"/>
      <c r="BI87" s="135" t="n"/>
      <c r="BJ87" s="136" t="n"/>
      <c r="BK87" s="136" t="n"/>
      <c r="BL87" s="136" t="n"/>
      <c r="BM87" s="136" t="n"/>
      <c r="BN87" s="137" t="n"/>
      <c r="BO87" s="120" t="n"/>
      <c r="BP87" s="120" t="n"/>
      <c r="BQ87" s="120" t="n"/>
      <c r="BR87" s="120" t="n"/>
      <c r="BS87" s="120" t="n"/>
      <c r="BT87" s="120" t="n"/>
      <c r="BU87" s="120" t="n"/>
      <c r="BV87" s="120" t="n">
        <v>4</v>
      </c>
    </row>
    <row r="88" ht="340" customHeight="1">
      <c r="A88" s="109" t="inlineStr">
        <is>
          <t>IRIS1627</t>
        </is>
      </c>
      <c r="B88" s="110" t="inlineStr">
        <is>
          <t>Manish Chouhan</t>
        </is>
      </c>
      <c r="C88" s="111" t="inlineStr">
        <is>
          <t>Technology</t>
        </is>
      </c>
      <c r="D88" s="111" t="inlineStr">
        <is>
          <t>Sharanagouda Patil</t>
        </is>
      </c>
      <c r="E88" s="112" t="n">
        <v>11.6</v>
      </c>
      <c r="F88" s="112" t="n">
        <v>9.6</v>
      </c>
      <c r="G88" s="111" t="inlineStr">
        <is>
          <t>M.Tech</t>
        </is>
      </c>
      <c r="H88" s="113" t="inlineStr">
        <is>
          <t>Senior Software Engineer</t>
        </is>
      </c>
      <c r="I88" s="114" t="inlineStr">
        <is>
          <t>Senior Technical Specialist – POD Lead</t>
        </is>
      </c>
      <c r="J88" s="115" t="inlineStr">
        <is>
          <t>Engineering &amp; Development</t>
        </is>
      </c>
      <c r="K88" s="115" t="inlineStr">
        <is>
          <t>Backend Development</t>
        </is>
      </c>
      <c r="L88" s="114" t="inlineStr">
        <is>
          <t>L4 – Senior</t>
        </is>
      </c>
      <c r="M88" s="116" t="inlineStr">
        <is>
          <t>B1</t>
        </is>
      </c>
      <c r="N88" s="18" t="inlineStr">
        <is>
          <t>Specialist · POD Lead</t>
        </is>
      </c>
      <c r="O88" s="20" t="inlineStr">
        <is>
          <t>B</t>
        </is>
      </c>
      <c r="P88" s="115" t="inlineStr">
        <is>
          <t>POD Lead</t>
        </is>
      </c>
      <c r="Q88" s="117" t="inlineStr">
        <is>
          <t>▲ Up</t>
        </is>
      </c>
      <c r="R88" s="118" t="inlineStr">
        <is>
          <r>
            <rPr>
              <rFont val="Calibri"/>
              <b val="1"/>
              <sz val="10"/>
            </rPr>
            <t>WHAT THE ROLE DOES:</t>
          </r>
          <r>
            <rPr>
              <rFont val="Calibri"/>
              <sz val="10"/>
            </rPr>
            <t xml:space="preserve"> Builds back-end services, APIs, processing/validation logic and DB code; fixes defects and delivers change requests. At B1: a domain / module, or a small team.
</t>
          </r>
          <r>
            <rPr>
              <rFont val="Calibri"/>
              <b val="1"/>
              <sz val="10"/>
            </rPr>
            <t>Common themes in role-holders' answers:</t>
          </r>
          <r>
            <rPr>
              <rFont val="Calibri"/>
              <sz val="10"/>
            </rPr>
            <t xml:space="preserve"> technical · members · guide · lead · time · support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Common themes in role-holders' answers:</t>
          </r>
          <r>
            <rPr>
              <rFont val="Calibri"/>
              <sz val="10"/>
            </rPr>
            <t xml:space="preserve"> development · requirement · testing · support · software · solution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features · technical · issue · code · releases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code · requirement · delivery · changes · am · delivering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technical · approach · decisions · process · issue · code
</t>
          </r>
          <r>
            <rPr>
              <rFont val="Calibri"/>
              <b val="1"/>
              <sz val="10"/>
            </rPr>
            <t>SKILLS &amp; KNOWLEDGE · role-holders:</t>
          </r>
          <r>
            <rPr>
              <rFont val="Calibri"/>
              <sz val="10"/>
            </rPr>
            <t xml:space="preserve"> Problem Solving · NET MVC · Java · Database Management · Production Support
</t>
          </r>
          <r>
            <rPr>
              <rFont val="Calibri"/>
              <b val="1"/>
              <sz val="10"/>
            </rPr>
            <t>TOOLS &amp; SYSTEMS:</t>
          </r>
          <r>
            <rPr>
              <rFont val="Calibri"/>
              <sz val="10"/>
            </rPr>
            <t xml:space="preserve"> Postman · Eclipse · Git · Oracle Database
</t>
          </r>
          <r>
            <rPr>
              <rFont val="Calibri"/>
              <b val="1"/>
              <sz val="10"/>
            </rPr>
            <t>MANAGER-SET KRAs:</t>
          </r>
          <r>
            <rPr>
              <rFont val="Calibri"/>
              <sz val="10"/>
            </rPr>
            <t xml:space="preserve"> Common themes in manager-set KRAs: reduce · production · time · quarterly · incidents resolved · stability critical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8 answered the survey; sub-family 79 answered; catalogue RC-068</t>
          </r>
        </is>
      </c>
      <c r="S88"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2 direct reports.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3 · Potential: Medium · 9-Box Grid placement: Trusted Professional.</t>
          </r>
        </is>
      </c>
      <c r="T88" s="120" t="n"/>
      <c r="U88" s="121" t="inlineStr">
        <is>
          <r>
            <rPr>
              <rFont val="Calibri"/>
              <sz val="10"/>
            </rPr>
            <t xml:space="preserve">Senior Technical Specialist – POD Lead in Technology · iFile, B1 — POD Lead.
</t>
          </r>
          <r>
            <rPr>
              <rFont val="Calibri"/>
              <b val="1"/>
              <sz val="10"/>
            </rPr>
            <t>The work:</t>
          </r>
          <r>
            <rPr>
              <rFont val="Calibri"/>
              <sz val="10"/>
            </rPr>
            <t xml:space="preserve"> Builds back-end services, APIs, processing/validation logic and DB code; fixes defects and delivers change requests.
At this level the role owns a domain / module, or a small team.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Holders describe it with:</t>
          </r>
          <r>
            <rPr>
              <rFont val="Calibri"/>
              <sz val="10"/>
            </rPr>
            <t xml:space="preserve"> development · requirement · testing · support · software · solution.
Leads 2 direct reports.</t>
          </r>
        </is>
      </c>
      <c r="V88" s="122" t="inlineStr">
        <is>
          <r>
            <rPr>
              <rFont val="Calibri"/>
              <b val="1"/>
              <sz val="10"/>
            </rPr>
            <t>Hire as:</t>
          </r>
          <r>
            <rPr>
              <rFont val="Calibri"/>
              <sz val="10"/>
            </rPr>
            <t xml:space="preserve"> Lead / Staff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88"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Problem Solving · NET MVC · Java · Database Management · Production Support
</t>
          </r>
          <r>
            <rPr>
              <rFont val="Calibri"/>
              <b val="1"/>
              <sz val="10"/>
            </rPr>
            <t>TOOLS:</t>
          </r>
          <r>
            <rPr>
              <rFont val="Calibri"/>
              <sz val="10"/>
            </rPr>
            <t xml:space="preserve"> Postman · Eclipse · Git · Oracle Database
★ = must-have for the family. Scale: 1 Awareness · 2 Working · 3 Practitioner · 4 Advanced · 5 Expert.</t>
          </r>
        </is>
      </c>
      <c r="X88"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88" s="123" t="inlineStr">
        <is>
          <t>iFile · Technology · Band B · Expert / POD Lead</t>
        </is>
      </c>
      <c r="Z88" s="124" t="n">
        <v>4</v>
      </c>
      <c r="AA88" s="125">
        <f>IFERROR(INDEX(WM_C,MATCH($Y88,WM_KEY,0)),"")</f>
        <v>0.56</v>
      </c>
      <c r="AB88" s="126">
        <f>IF(Z88="","",Z88*AA88)</f>
        <v>2.24</v>
      </c>
      <c r="AC88" s="124" t="n">
        <v>3.5</v>
      </c>
      <c r="AD88" s="125">
        <f>IFERROR(INDEX(WM_AU,MATCH($Y88,WM_KEY,0)),"")</f>
        <v>0.17</v>
      </c>
      <c r="AE88" s="126">
        <f>IF(AC88="","",AC88*AD88)</f>
        <v>0.595</v>
      </c>
      <c r="AF88" s="124" t="n">
        <v>4</v>
      </c>
      <c r="AG88" s="125">
        <f>IFERROR(INDEX(WM_AC,MATCH($Y88,WM_KEY,0)),"")</f>
        <v>0.05</v>
      </c>
      <c r="AH88" s="126">
        <f>IF(AF88="","",AF88*AG88)</f>
        <v>0.2</v>
      </c>
      <c r="AI88" s="124" t="n">
        <v>4</v>
      </c>
      <c r="AJ88" s="125">
        <f>IFERROR(INDEX(WM_L,MATCH($Y88,WM_KEY,0)),"")</f>
        <v>0.05</v>
      </c>
      <c r="AK88" s="126">
        <f>IF(AI88="","",AI88*AJ88)</f>
        <v>0.2</v>
      </c>
      <c r="AL88" s="124" t="n">
        <v>7.5</v>
      </c>
      <c r="AM88" s="125">
        <f>IFERROR(INDEX(WM_E,MATCH($Y88,WM_KEY,0)),"")</f>
        <v>0.1</v>
      </c>
      <c r="AN88" s="126">
        <f>IF(AL88="","",AL88*AM88)</f>
        <v>0.75</v>
      </c>
      <c r="AO88" s="127" t="n">
        <v>4</v>
      </c>
      <c r="AP88" s="125">
        <f>IFERROR(INDEX(WM_BI,MATCH($Y88,WM_KEY,0)),"")</f>
        <v>0.07</v>
      </c>
      <c r="AQ88" s="126">
        <f>IF(AO88="","",AO88*AP88)</f>
        <v>0.28</v>
      </c>
      <c r="AR88" s="126">
        <f>IF(COUNT(AB88,AE88,AH88,AK88,AN88,AQ88)&lt;6,"",SUM(AB88,AE88,AH88,AK88,AN88,AQ88))</f>
        <v>4.265</v>
      </c>
      <c r="AS88" s="128" t="str">
        <f>IF(AR88="","",INDEX({"A1","A2","A3","B1","B2","B3","C1","C2","D1","D2","E1","E2"},MAX(1,MIN(12,ROUND(AR88,0)))))</f>
        <v>B1</v>
      </c>
      <c r="AT88"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8" s="130" t="inlineStr">
        <is>
          <r>
            <rPr>
              <rFont val="Calibri"/>
              <b val="1"/>
              <sz val="10"/>
            </rPr>
            <t>At build:</t>
          </r>
          <r>
            <rPr>
              <rFont val="Calibri"/>
              <sz val="10"/>
            </rPr>
            <t xml:space="preserve"> Complexity 2.24 + Autonomy 0.60 + Accountability 0.20 + Leadership 0.20 + Experience 0.75 + Business impact 0.28
= 4.27 points → nearest level 4 = B1
</t>
          </r>
          <r>
            <rPr>
              <rFont val="Calibri"/>
              <b val="1"/>
              <sz val="10"/>
            </rPr>
            <t>Final level:</t>
          </r>
          <r>
            <rPr>
              <rFont val="Calibri"/>
              <sz val="10"/>
            </rPr>
            <t xml:space="preserve"> B1 · same as the score</t>
          </r>
        </is>
      </c>
      <c r="AV88" s="130" t="inlineStr">
        <is>
          <r>
            <rPr>
              <rFont val="Calibri"/>
              <b val="1"/>
              <sz val="10"/>
            </rPr>
            <t>No rule applied:</t>
          </r>
          <r>
            <rPr>
              <rFont val="Calibri"/>
              <sz val="10"/>
            </rPr>
            <t xml:space="preserve"> the score decides.</t>
          </r>
        </is>
      </c>
      <c r="AW88" s="131" t="inlineStr">
        <is>
          <r>
            <rPr>
              <rFont val="Calibri"/>
              <sz val="10"/>
            </rPr>
            <t xml:space="preserve">Rated 4 of 12
</t>
          </r>
          <r>
            <rPr>
              <rFont val="Calibri"/>
              <b val="1"/>
              <sz val="10"/>
            </rPr>
            <t>Start:</t>
          </r>
          <r>
            <rPr>
              <rFont val="Calibri"/>
              <sz val="10"/>
            </rPr>
            <t xml:space="preserve"> 3.0 · senior practitioner title
</t>
          </r>
          <r>
            <rPr>
              <rFont val="Calibri"/>
              <b val="1"/>
              <sz val="10"/>
            </rPr>
            <t>Evidence reads like B2:</t>
          </r>
          <r>
            <rPr>
              <rFont val="Calibri"/>
              <sz val="10"/>
            </rPr>
            <t xml:space="preserve"> Resolves technical problems and makes design decisions across 7-9 iFile tools, GST Utility, SBC portal → moved up 1
</t>
          </r>
          <r>
            <rPr>
              <rFont val="Calibri"/>
              <b val="1"/>
              <sz val="10"/>
            </rPr>
            <t>KRA:</t>
          </r>
          <r>
            <rPr>
              <rFont val="Calibri"/>
              <sz val="10"/>
            </rPr>
            <t xml:space="preserve"> “1. Provide production support/Upgrade of SBC. 2. Work independently and complete tasks on time and guide team members. 3. Improve the…”
</t>
          </r>
          <r>
            <rPr>
              <rFont val="Calibri"/>
              <b val="1"/>
              <sz val="10"/>
            </rPr>
            <t>Market:</t>
          </r>
          <r>
            <rPr>
              <rFont val="Calibri"/>
              <sz val="10"/>
            </rPr>
            <t xml:space="preserve"> B1 = Domain specialist work</t>
          </r>
        </is>
      </c>
      <c r="AX88" s="132"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Decides implementation approach, iFile design, support process and timelines for the tools team → moved up 0.5
</t>
          </r>
          <r>
            <rPr>
              <rFont val="Calibri"/>
              <b val="1"/>
              <sz val="10"/>
            </rPr>
            <t>Market:</t>
          </r>
          <r>
            <rPr>
              <rFont val="Calibri"/>
              <sz val="10"/>
            </rPr>
            <t xml:space="preserve"> A3 = Technical / QC / client calls on own work · B1 = Technical / QC / client calls for the domain</t>
          </r>
        </is>
      </c>
      <c r="AY88" s="132" t="inlineStr">
        <is>
          <r>
            <rPr>
              <rFont val="Calibri"/>
              <sz val="10"/>
            </rPr>
            <t xml:space="preserve">Rated 4 of 12
</t>
          </r>
          <r>
            <rPr>
              <rFont val="Calibri"/>
              <b val="1"/>
              <sz val="10"/>
            </rPr>
            <t>Start:</t>
          </r>
          <r>
            <rPr>
              <rFont val="Calibri"/>
              <sz val="10"/>
            </rPr>
            <t xml:space="preserve"> 4.0 · senior practitioner title; 2 direct reports
</t>
          </r>
          <r>
            <rPr>
              <rFont val="Calibri"/>
              <b val="1"/>
              <sz val="10"/>
            </rPr>
            <t>Evidence reads like B1:</t>
          </r>
          <r>
            <rPr>
              <rFont val="Calibri"/>
              <sz val="10"/>
            </rPr>
            <t xml:space="preserve"> Delivery and support of 7-9 iFile tools, GST Utility and SBC portal changes → matches the start
</t>
          </r>
          <r>
            <rPr>
              <rFont val="Calibri"/>
              <b val="1"/>
              <sz val="10"/>
            </rPr>
            <t>KRA:</t>
          </r>
          <r>
            <rPr>
              <rFont val="Calibri"/>
              <sz val="10"/>
            </rPr>
            <t xml:space="preserve"> “1. Provide production support/Upgrade of SBC. 2. Work independently and complete tasks on time and guide team members. 3. Improve the…”
</t>
          </r>
          <r>
            <rPr>
              <rFont val="Calibri"/>
              <b val="1"/>
              <sz val="10"/>
            </rPr>
            <t>Market:</t>
          </r>
          <r>
            <rPr>
              <rFont val="Calibri"/>
              <sz val="10"/>
            </rPr>
            <t xml:space="preserve"> B1 = A domain or a small team</t>
          </r>
        </is>
      </c>
      <c r="AZ88"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Guides the iFile tool team and reviews their work at regular intervals; 2 reports → matches the start
</t>
          </r>
          <r>
            <rPr>
              <rFont val="Calibri"/>
              <b val="1"/>
              <sz val="10"/>
            </rPr>
            <t>Team:</t>
          </r>
          <r>
            <rPr>
              <rFont val="Calibri"/>
              <sz val="10"/>
            </rPr>
            <t xml:space="preserve"> 2 direct reports · POD Lead
</t>
          </r>
          <r>
            <rPr>
              <rFont val="Calibri"/>
              <b val="1"/>
              <sz val="10"/>
            </rPr>
            <t>Market:</t>
          </r>
          <r>
            <rPr>
              <rFont val="Calibri"/>
              <sz val="10"/>
            </rPr>
            <t xml:space="preserve"> B1 = IC: mentors and reviews · People: hands-on team lead of 3–5</t>
          </r>
        </is>
      </c>
      <c r="BA88" s="132" t="inlineStr">
        <is>
          <r>
            <rPr>
              <rFont val="Calibri"/>
              <sz val="10"/>
            </rPr>
            <t xml:space="preserve">Rated 7.5 of 12 · between C1 and C2
</t>
          </r>
          <r>
            <rPr>
              <rFont val="Calibri"/>
              <b val="1"/>
              <sz val="10"/>
            </rPr>
            <t>Experience:</t>
          </r>
          <r>
            <rPr>
              <rFont val="Calibri"/>
              <sz val="10"/>
            </rPr>
            <t xml:space="preserve"> 11.6 yrs total · 2.0 before IRIS + 9.6 at IRIS = 6.8 on the experience scale
</t>
          </r>
          <r>
            <rPr>
              <rFont val="Calibri"/>
              <b val="1"/>
              <sz val="10"/>
            </rPr>
            <t>Qualification:</t>
          </r>
          <r>
            <rPr>
              <rFont val="Calibri"/>
              <sz val="10"/>
            </rPr>
            <t xml:space="preserve"> M.Tech · postgraduate, relevant to the work → +0.5
</t>
          </r>
          <r>
            <rPr>
              <rFont val="Calibri"/>
              <b val="1"/>
              <sz val="10"/>
            </rPr>
            <t>Market:</t>
          </r>
          <r>
            <rPr>
              <rFont val="Calibri"/>
              <sz val="10"/>
            </rPr>
            <t xml:space="preserve"> B1 roles typically have 4–8 yrs · IRIS guide 4–7</t>
          </r>
        </is>
      </c>
      <c r="BB88"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88" s="133" t="inlineStr"/>
      <c r="BD88" s="134" t="inlineStr">
        <is>
          <t>✓ HRIS: 11.6 yrs, M.Tech, 2 direct reports
✓ Survey: 19 of 20 questions answered
✓ KRAs: quarterly
✓ Manager mapping: rating, potential, 9-box
✗ Job description: not on file</t>
        </is>
      </c>
      <c r="BE88" s="134" t="inlineStr">
        <is>
          <r>
            <rPr>
              <rFont val="Calibri"/>
              <b val="1"/>
              <sz val="10"/>
            </rPr>
            <t>Market level:</t>
          </r>
          <r>
            <rPr>
              <rFont val="Calibri"/>
              <sz val="10"/>
            </rPr>
            <t xml:space="preserve"> P3 / M2 · SFIA 4 Enable
</t>
          </r>
          <r>
            <rPr>
              <rFont val="Calibri"/>
              <b val="1"/>
              <sz val="10"/>
            </rPr>
            <t>Typical title:</t>
          </r>
          <r>
            <rPr>
              <rFont val="Calibri"/>
              <sz val="10"/>
            </rPr>
            <t xml:space="preserve"> Lead / Staff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88" s="134" t="inlineStr">
        <is>
          <t>Medium</t>
        </is>
      </c>
      <c r="BG88" s="134" t="inlineStr"/>
      <c r="BH88" s="134" t="inlineStr"/>
      <c r="BI88" s="135" t="n"/>
      <c r="BJ88" s="136" t="n"/>
      <c r="BK88" s="136" t="n"/>
      <c r="BL88" s="136" t="n"/>
      <c r="BM88" s="136" t="n"/>
      <c r="BN88" s="137" t="n"/>
      <c r="BO88" s="120" t="n"/>
      <c r="BP88" s="120" t="n"/>
      <c r="BQ88" s="120" t="n"/>
      <c r="BR88" s="120" t="n"/>
      <c r="BS88" s="120" t="n"/>
      <c r="BT88" s="120" t="n"/>
      <c r="BU88" s="120" t="n"/>
      <c r="BV88" s="120" t="n">
        <v>4</v>
      </c>
    </row>
    <row r="89" ht="340" customHeight="1">
      <c r="A89" s="109" t="inlineStr">
        <is>
          <t>IRIS1550</t>
        </is>
      </c>
      <c r="B89" s="110" t="inlineStr">
        <is>
          <t>Paresh Patil</t>
        </is>
      </c>
      <c r="C89" s="111" t="inlineStr">
        <is>
          <t>Technology</t>
        </is>
      </c>
      <c r="D89" s="111" t="inlineStr">
        <is>
          <t>Sharanagouda Patil</t>
        </is>
      </c>
      <c r="E89" s="112" t="n">
        <v>11.2</v>
      </c>
      <c r="F89" s="112" t="n">
        <v>11.2</v>
      </c>
      <c r="G89" s="111" t="inlineStr">
        <is>
          <t>B.E</t>
        </is>
      </c>
      <c r="H89" s="113" t="inlineStr">
        <is>
          <t>Senior Software Engineer</t>
        </is>
      </c>
      <c r="I89" s="114" t="inlineStr">
        <is>
          <t>Technical Specialist – POD Lead</t>
        </is>
      </c>
      <c r="J89" s="115" t="inlineStr">
        <is>
          <t>Engineering &amp; Development</t>
        </is>
      </c>
      <c r="K89" s="115" t="inlineStr">
        <is>
          <t>Full-Stack Development</t>
        </is>
      </c>
      <c r="L89" s="114" t="inlineStr">
        <is>
          <t>L4 – Senior</t>
        </is>
      </c>
      <c r="M89" s="116" t="inlineStr">
        <is>
          <t>B1</t>
        </is>
      </c>
      <c r="N89" s="18" t="inlineStr">
        <is>
          <t>Specialist · POD Lead</t>
        </is>
      </c>
      <c r="O89" s="20" t="inlineStr">
        <is>
          <t>B</t>
        </is>
      </c>
      <c r="P89" s="115" t="inlineStr">
        <is>
          <t>POD Lead</t>
        </is>
      </c>
      <c r="Q89" s="117" t="inlineStr">
        <is>
          <t>▲ Up</t>
        </is>
      </c>
      <c r="R89" s="118" t="inlineStr">
        <is>
          <r>
            <rPr>
              <rFont val="Calibri"/>
              <b val="1"/>
              <sz val="10"/>
            </rPr>
            <t>WHAT THE ROLE DOES:</t>
          </r>
          <r>
            <rPr>
              <rFont val="Calibri"/>
              <sz val="10"/>
            </rPr>
            <t xml:space="preserve"> Builds features end to end — back-end services/APIs plus UI screens. At B1: a domain / module, or a small team.
</t>
          </r>
          <r>
            <rPr>
              <rFont val="Calibri"/>
              <b val="1"/>
              <sz val="10"/>
            </rPr>
            <t>Common themes in role-holders' answers:</t>
          </r>
          <r>
            <rPr>
              <rFont val="Calibri"/>
              <sz val="10"/>
            </rPr>
            <t xml:space="preserve"> keep · secure · development · continuously · technical · software
</t>
          </r>
          <r>
            <rPr>
              <rFont val="Calibri"/>
              <b val="1"/>
              <sz val="10"/>
            </rPr>
            <t>KEY RESPONSIBILITIES:</t>
          </r>
          <r>
            <rPr>
              <rFont val="Calibri"/>
              <sz val="10"/>
            </rPr>
            <t xml:space="preserve"> Builds features end to end — back-end services/APIs plus UI screens; Domain specialist work; A domain or a small team
</t>
          </r>
          <r>
            <rPr>
              <rFont val="Calibri"/>
              <b val="1"/>
              <sz val="10"/>
            </rPr>
            <t>Common themes in role-holders' answers:</t>
          </r>
          <r>
            <rPr>
              <rFont val="Calibri"/>
              <sz val="10"/>
            </rPr>
            <t xml:space="preserve"> technical · code · production · support · development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solutions · software · fixes · technical · deliver · updates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accountable · if · correctness · production · database · technical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code · independently · approaches · diagnose · improvements · issues
</t>
          </r>
          <r>
            <rPr>
              <rFont val="Calibri"/>
              <b val="1"/>
              <sz val="10"/>
            </rPr>
            <t>SKILLS &amp; KNOWLEDGE · role-holders:</t>
          </r>
          <r>
            <rPr>
              <rFont val="Calibri"/>
              <sz val="10"/>
            </rPr>
            <t xml:space="preserve"> NET MVC · Angular
</t>
          </r>
          <r>
            <rPr>
              <rFont val="Calibri"/>
              <b val="1"/>
              <sz val="10"/>
            </rPr>
            <t>TOOLS &amp; SYSTEMS:</t>
          </r>
          <r>
            <rPr>
              <rFont val="Calibri"/>
              <sz val="10"/>
            </rPr>
            <t xml:space="preserve"> Visual Studio · SQL Server
</t>
          </r>
          <r>
            <rPr>
              <rFont val="Calibri"/>
              <b val="1"/>
              <sz val="10"/>
            </rPr>
            <t>MANAGER-SET KRAs:</t>
          </r>
          <r>
            <rPr>
              <rFont val="Calibri"/>
              <sz val="10"/>
            </rPr>
            <t xml:space="preserve"> Common themes in manager-set KRAs: improve · defect · assigned · sla · time · production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35 answered; catalogue RC-086</t>
          </r>
        </is>
      </c>
      <c r="S89"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2 direct reports.
From the survey and manager mapping — successor named: yes.
</t>
          </r>
          <r>
            <rPr>
              <rFont val="Calibri"/>
              <b val="1"/>
              <sz val="10"/>
            </rPr>
            <t>If the work is missed · role-holders' themes:</t>
          </r>
          <r>
            <rPr>
              <rFont val="Calibri"/>
              <sz val="10"/>
            </rPr>
            <t xml:space="preserve"> production · rework · incorrectly · business · lead.
</t>
          </r>
          <r>
            <rPr>
              <rFont val="Calibri"/>
              <b val="1"/>
              <sz val="10"/>
            </rPr>
            <t>Measured on · manager-set KRA themes:</t>
          </r>
          <r>
            <rPr>
              <rFont val="Calibri"/>
              <sz val="10"/>
            </rPr>
            <t xml:space="preserve"> improve · defect · assigned · time · production.
Manager talent mapping — Latest rating: 4 · Potential: High · 9-Box Grid placement: High Impact / Growth Talent.</t>
          </r>
        </is>
      </c>
      <c r="T89" s="120" t="n"/>
      <c r="U89" s="121" t="inlineStr">
        <is>
          <r>
            <rPr>
              <rFont val="Calibri"/>
              <sz val="10"/>
            </rPr>
            <t xml:space="preserve">Technical Specialist – POD Lead in Technology · iFile, B1 — POD Lead.
</t>
          </r>
          <r>
            <rPr>
              <rFont val="Calibri"/>
              <b val="1"/>
              <sz val="10"/>
            </rPr>
            <t>The work:</t>
          </r>
          <r>
            <rPr>
              <rFont val="Calibri"/>
              <sz val="10"/>
            </rPr>
            <t xml:space="preserve"> Builds features end to end — back-end services/APIs plus UI screens.
At this level the role owns a domain / module, or a small team.
</t>
          </r>
          <r>
            <rPr>
              <rFont val="Calibri"/>
              <b val="1"/>
              <sz val="10"/>
            </rPr>
            <t>Key responsibilities:</t>
          </r>
          <r>
            <rPr>
              <rFont val="Calibri"/>
              <sz val="10"/>
            </rPr>
            <t xml:space="preserve"> Builds features end to end — back-end services/APIs plus UI screens; Domain specialist work; A domain or a small team.
</t>
          </r>
          <r>
            <rPr>
              <rFont val="Calibri"/>
              <b val="1"/>
              <sz val="10"/>
            </rPr>
            <t>Holders describe it with:</t>
          </r>
          <r>
            <rPr>
              <rFont val="Calibri"/>
              <sz val="10"/>
            </rPr>
            <t xml:space="preserve"> technical · code · production · support · development.
Leads 2 direct reports.</t>
          </r>
        </is>
      </c>
      <c r="V89" s="122" t="inlineStr">
        <is>
          <r>
            <rPr>
              <rFont val="Calibri"/>
              <b val="1"/>
              <sz val="10"/>
            </rPr>
            <t>Hire as:</t>
          </r>
          <r>
            <rPr>
              <rFont val="Calibri"/>
              <sz val="10"/>
            </rPr>
            <t xml:space="preserve"> Senior Software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89"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NET MVC · Angular
</t>
          </r>
          <r>
            <rPr>
              <rFont val="Calibri"/>
              <b val="1"/>
              <sz val="10"/>
            </rPr>
            <t>TOOLS:</t>
          </r>
          <r>
            <rPr>
              <rFont val="Calibri"/>
              <sz val="10"/>
            </rPr>
            <t xml:space="preserve"> Visual Studio · SQL Server
★ = must-have for the family. Scale: 1 Awareness · 2 Working · 3 Practitioner · 4 Advanced · 5 Expert.</t>
          </r>
        </is>
      </c>
      <c r="X89"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89" s="123" t="inlineStr">
        <is>
          <t>iFile · Technology · Band B · Expert / POD Lead</t>
        </is>
      </c>
      <c r="Z89" s="124" t="n">
        <v>3</v>
      </c>
      <c r="AA89" s="125">
        <f>IFERROR(INDEX(WM_C,MATCH($Y89,WM_KEY,0)),"")</f>
        <v>0.56</v>
      </c>
      <c r="AB89" s="126">
        <f>IF(Z89="","",Z89*AA89)</f>
        <v>1.68</v>
      </c>
      <c r="AC89" s="124" t="n">
        <v>3</v>
      </c>
      <c r="AD89" s="125">
        <f>IFERROR(INDEX(WM_AU,MATCH($Y89,WM_KEY,0)),"")</f>
        <v>0.17</v>
      </c>
      <c r="AE89" s="126">
        <f>IF(AC89="","",AC89*AD89)</f>
        <v>0.51</v>
      </c>
      <c r="AF89" s="124" t="n">
        <v>3.5</v>
      </c>
      <c r="AG89" s="125">
        <f>IFERROR(INDEX(WM_AC,MATCH($Y89,WM_KEY,0)),"")</f>
        <v>0.05</v>
      </c>
      <c r="AH89" s="126">
        <f>IF(AF89="","",AF89*AG89)</f>
        <v>0.175</v>
      </c>
      <c r="AI89" s="124" t="n">
        <v>3</v>
      </c>
      <c r="AJ89" s="125">
        <f>IFERROR(INDEX(WM_L,MATCH($Y89,WM_KEY,0)),"")</f>
        <v>0.05</v>
      </c>
      <c r="AK89" s="126">
        <f>IF(AI89="","",AI89*AJ89)</f>
        <v>0.15</v>
      </c>
      <c r="AL89" s="124" t="n">
        <v>6.5</v>
      </c>
      <c r="AM89" s="125">
        <f>IFERROR(INDEX(WM_E,MATCH($Y89,WM_KEY,0)),"")</f>
        <v>0.1</v>
      </c>
      <c r="AN89" s="126">
        <f>IF(AL89="","",AL89*AM89)</f>
        <v>0.65</v>
      </c>
      <c r="AO89" s="127" t="n">
        <v>3.5</v>
      </c>
      <c r="AP89" s="125">
        <f>IFERROR(INDEX(WM_BI,MATCH($Y89,WM_KEY,0)),"")</f>
        <v>0.07</v>
      </c>
      <c r="AQ89" s="126">
        <f>IF(AO89="","",AO89*AP89)</f>
        <v>0.245</v>
      </c>
      <c r="AR89" s="126">
        <f>IF(COUNT(AB89,AE89,AH89,AK89,AN89,AQ89)&lt;6,"",SUM(AB89,AE89,AH89,AK89,AN89,AQ89))</f>
        <v>3.41</v>
      </c>
      <c r="AS89" s="128" t="str">
        <f>IF(AR89="","",INDEX({"A1","A2","A3","B1","B2","B3","C1","C2","D1","D2","E1","E2"},MAX(1,MIN(12,ROUND(AR89,0)))))</f>
        <v>A3</v>
      </c>
      <c r="AT89"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9" s="130" t="inlineStr">
        <is>
          <r>
            <rPr>
              <rFont val="Calibri"/>
              <b val="1"/>
              <sz val="10"/>
            </rPr>
            <t>At build:</t>
          </r>
          <r>
            <rPr>
              <rFont val="Calibri"/>
              <sz val="10"/>
            </rPr>
            <t xml:space="preserve"> Complexity 1.68 + Autonomy 0.51 + Accountability 0.18 + Leadership 0.15 + Experience 0.65 + Business impact 0.25
= 3.41 points → nearest level 3 = A3
</t>
          </r>
          <r>
            <rPr>
              <rFont val="Calibri"/>
              <b val="1"/>
              <sz val="10"/>
            </rPr>
            <t>Final level:</t>
          </r>
          <r>
            <rPr>
              <rFont val="Calibri"/>
              <sz val="10"/>
            </rPr>
            <t xml:space="preserve"> B1 · a rule applied: see the next column</t>
          </r>
        </is>
      </c>
      <c r="AV89" s="130" t="inlineStr">
        <is>
          <r>
            <rPr>
              <rFont val="Calibri"/>
              <sz val="10"/>
            </rPr>
            <t xml:space="preserve">• </t>
          </r>
          <r>
            <rPr>
              <rFont val="Calibri"/>
              <b val="1"/>
              <sz val="10"/>
            </rPr>
            <t>Raised from A3 to B1:</t>
          </r>
          <r>
            <rPr>
              <rFont val="Calibri"/>
              <sz val="10"/>
            </rPr>
            <t xml:space="preserve"> POD Leads and People Managers start at B1.
</t>
          </r>
          <r>
            <rPr>
              <rFont val="Calibri"/>
              <b val="1"/>
              <sz val="10"/>
            </rPr>
            <t>Final level:</t>
          </r>
          <r>
            <rPr>
              <rFont val="Calibri"/>
              <sz val="10"/>
            </rPr>
            <t xml:space="preserve"> B1.</t>
          </r>
        </is>
      </c>
      <c r="AW89"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Develops and supports regulator software across application, database, IIS and integration layers; XBRL validation → matches the start
</t>
          </r>
          <r>
            <rPr>
              <rFont val="Calibri"/>
              <b val="1"/>
              <sz val="10"/>
            </rPr>
            <t>KRA:</t>
          </r>
          <r>
            <rPr>
              <rFont val="Calibri"/>
              <sz val="10"/>
            </rPr>
            <t xml:space="preserve"> “1. Provide production support and work on assigned Webform projects. 2. Work independently and complete tasks on time and guide team…”
</t>
          </r>
          <r>
            <rPr>
              <rFont val="Calibri"/>
              <b val="1"/>
              <sz val="10"/>
            </rPr>
            <t>Market:</t>
          </r>
          <r>
            <rPr>
              <rFont val="Calibri"/>
              <sz val="10"/>
            </rPr>
            <t xml:space="preserve"> A3 = Varied and non-standard work; handles exceptions</t>
          </r>
        </is>
      </c>
      <c r="AX89"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Diagnoses issues, picks implementation approach, changes application/database code and optimises without checking → matches the start
</t>
          </r>
          <r>
            <rPr>
              <rFont val="Calibri"/>
              <b val="1"/>
              <sz val="10"/>
            </rPr>
            <t>Market:</t>
          </r>
          <r>
            <rPr>
              <rFont val="Calibri"/>
              <sz val="10"/>
            </rPr>
            <t xml:space="preserve"> A3 = Technical / QC / client calls on own work</t>
          </r>
        </is>
      </c>
      <c r="AY89" s="132" t="inlineStr">
        <is>
          <r>
            <rPr>
              <rFont val="Calibri"/>
              <sz val="10"/>
            </rPr>
            <t xml:space="preserve">Rated 3.5 of 12 · between A3 and B1
</t>
          </r>
          <r>
            <rPr>
              <rFont val="Calibri"/>
              <b val="1"/>
              <sz val="10"/>
            </rPr>
            <t>Start:</t>
          </r>
          <r>
            <rPr>
              <rFont val="Calibri"/>
              <sz val="10"/>
            </rPr>
            <t xml:space="preserve"> 4.0 · senior practitioner title; 2 direct reports
</t>
          </r>
          <r>
            <rPr>
              <rFont val="Calibri"/>
              <b val="1"/>
              <sz val="10"/>
            </rPr>
            <t>Evidence reads like A3:</t>
          </r>
          <r>
            <rPr>
              <rFont val="Calibri"/>
              <sz val="10"/>
            </rPr>
            <t xml:space="preserve"> Production readiness of delivered functionality: XBRL validation/reporting, database changes, deployments → moved down 0.5
</t>
          </r>
          <r>
            <rPr>
              <rFont val="Calibri"/>
              <b val="1"/>
              <sz val="10"/>
            </rPr>
            <t>KRA:</t>
          </r>
          <r>
            <rPr>
              <rFont val="Calibri"/>
              <sz val="10"/>
            </rPr>
            <t xml:space="preserve"> “1. Provide production support and work on assigned Webform projects. 2. Work independently and complete tasks on time and guide team…”
</t>
          </r>
          <r>
            <rPr>
              <rFont val="Calibri"/>
              <b val="1"/>
              <sz val="10"/>
            </rPr>
            <t>Market:</t>
          </r>
          <r>
            <rPr>
              <rFont val="Calibri"/>
              <sz val="10"/>
            </rPr>
            <t xml:space="preserve"> A3 = A module / process, or work with client or regulatory consequences · B1 = A domain or a small team</t>
          </r>
        </is>
      </c>
      <c r="AZ89" s="132" t="inlineStr">
        <is>
          <r>
            <rPr>
              <rFont val="Calibri"/>
              <sz val="10"/>
            </rPr>
            <t xml:space="preserve">Rated 3 of 12
</t>
          </r>
          <r>
            <rPr>
              <rFont val="Calibri"/>
              <b val="1"/>
              <sz val="10"/>
            </rPr>
            <t>Start:</t>
          </r>
          <r>
            <rPr>
              <rFont val="Calibri"/>
              <sz val="10"/>
            </rPr>
            <t xml:space="preserve"> 4.0
</t>
          </r>
          <r>
            <rPr>
              <rFont val="Calibri"/>
              <b val="1"/>
              <sz val="10"/>
            </rPr>
            <t>Evidence reads like A2:</t>
          </r>
          <r>
            <rPr>
              <rFont val="Calibri"/>
              <sz val="10"/>
            </rPr>
            <t xml:space="preserve"> No guiding described in survey; KRA asks for guiding team members; 2 reports → moved down 1
</t>
          </r>
          <r>
            <rPr>
              <rFont val="Calibri"/>
              <b val="1"/>
              <sz val="10"/>
            </rPr>
            <t>Team:</t>
          </r>
          <r>
            <rPr>
              <rFont val="Calibri"/>
              <sz val="10"/>
            </rPr>
            <t xml:space="preserve"> 2 direct reports · POD Lead
</t>
          </r>
          <r>
            <rPr>
              <rFont val="Calibri"/>
              <b val="1"/>
              <sz val="10"/>
            </rPr>
            <t>Market:</t>
          </r>
          <r>
            <rPr>
              <rFont val="Calibri"/>
              <sz val="10"/>
            </rPr>
            <t xml:space="preserve"> A3 = Not scored in Band A</t>
          </r>
        </is>
      </c>
      <c r="BA89" s="132" t="inlineStr">
        <is>
          <r>
            <rPr>
              <rFont val="Calibri"/>
              <sz val="10"/>
            </rPr>
            <t xml:space="preserve">Rated 6.5 of 12 · between B3 and C1
</t>
          </r>
          <r>
            <rPr>
              <rFont val="Calibri"/>
              <b val="1"/>
              <sz val="10"/>
            </rPr>
            <t>Experience:</t>
          </r>
          <r>
            <rPr>
              <rFont val="Calibri"/>
              <sz val="10"/>
            </rPr>
            <t xml:space="preserve"> 11.2 yrs total · 11.2 at IRIS; none recorded before IRIS = 6.6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B1 roles typically have 4–8 yrs · IRIS guide 4–7</t>
          </r>
        </is>
      </c>
      <c r="BB89" s="132"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89" s="133" t="inlineStr"/>
      <c r="BD89" s="134" t="inlineStr">
        <is>
          <t>✓ HRIS: 11.2 yrs, B.E, 2 direct reports
✓ Survey: 20 of 20 questions answered
✓ KRAs: quarterly
✓ Manager mapping: rating, potential, 9-box
✗ Job description: not on file</t>
        </is>
      </c>
      <c r="BE89"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89" s="134" t="inlineStr">
        <is>
          <t>High</t>
        </is>
      </c>
      <c r="BG89" s="134" t="inlineStr"/>
      <c r="BH89" s="134" t="inlineStr"/>
      <c r="BI89" s="135" t="n"/>
      <c r="BJ89" s="136" t="n"/>
      <c r="BK89" s="136" t="n"/>
      <c r="BL89" s="136" t="n"/>
      <c r="BM89" s="136" t="n"/>
      <c r="BN89" s="137" t="n"/>
      <c r="BO89" s="120" t="n"/>
      <c r="BP89" s="120" t="n"/>
      <c r="BQ89" s="120" t="n"/>
      <c r="BR89" s="120" t="n"/>
      <c r="BS89" s="120" t="n"/>
      <c r="BT89" s="120" t="n"/>
      <c r="BU89" s="120" t="n"/>
      <c r="BV89" s="120" t="n">
        <v>3.5</v>
      </c>
    </row>
    <row r="90" ht="340" customHeight="1">
      <c r="A90" s="109" t="inlineStr">
        <is>
          <t>IRIS2409</t>
        </is>
      </c>
      <c r="B90" s="110" t="inlineStr">
        <is>
          <t>Prabhakar Mhadse</t>
        </is>
      </c>
      <c r="C90" s="111" t="inlineStr">
        <is>
          <t>Technology</t>
        </is>
      </c>
      <c r="D90" s="111" t="inlineStr">
        <is>
          <t>Pradip Dey</t>
        </is>
      </c>
      <c r="E90" s="112" t="n">
        <v>8.199999999999999</v>
      </c>
      <c r="F90" s="112" t="n">
        <v>1.2</v>
      </c>
      <c r="G90" s="111" t="inlineStr">
        <is>
          <t>ME</t>
        </is>
      </c>
      <c r="H90" s="113" t="inlineStr">
        <is>
          <t>Senior Software Engineer</t>
        </is>
      </c>
      <c r="I90" s="114" t="inlineStr">
        <is>
          <t>AI/ML Specialist – POD Lead</t>
        </is>
      </c>
      <c r="J90" s="115" t="inlineStr">
        <is>
          <t>Engineering &amp; Development</t>
        </is>
      </c>
      <c r="K90" s="115" t="inlineStr">
        <is>
          <t>AI / ML &amp; GenAI Engineering</t>
        </is>
      </c>
      <c r="L90" s="114" t="inlineStr">
        <is>
          <t>L4 – Senior</t>
        </is>
      </c>
      <c r="M90" s="116" t="inlineStr">
        <is>
          <t>B1</t>
        </is>
      </c>
      <c r="N90" s="18" t="inlineStr">
        <is>
          <t>Specialist · POD Lead</t>
        </is>
      </c>
      <c r="O90" s="20" t="inlineStr">
        <is>
          <t>B</t>
        </is>
      </c>
      <c r="P90" s="115" t="inlineStr">
        <is>
          <t>POD Lead</t>
        </is>
      </c>
      <c r="Q90" s="117" t="inlineStr">
        <is>
          <t>▲ Up</t>
        </is>
      </c>
      <c r="R90" s="118" t="inlineStr">
        <is>
          <r>
            <rPr>
              <rFont val="Calibri"/>
              <b val="1"/>
              <sz val="10"/>
            </rPr>
            <t>WHAT THE ROLE DOES:</t>
          </r>
          <r>
            <rPr>
              <rFont val="Calibri"/>
              <sz val="10"/>
            </rPr>
            <t xml:space="preserve"> Builds AI/ML and LLM features — auto-tagging, classification, agentic workflows, anomaly detection. At B1: a domain / module, or a small team.
</t>
          </r>
          <r>
            <rPr>
              <rFont val="Calibri"/>
              <b val="1"/>
              <sz val="10"/>
            </rPr>
            <t>Common themes in sub-family holders, all levels' answers:</t>
          </r>
          <r>
            <rPr>
              <rFont val="Calibri"/>
              <sz val="10"/>
            </rPr>
            <t xml:space="preserve"> business · ai · solutions · building · solve · enhance
</t>
          </r>
          <r>
            <rPr>
              <rFont val="Calibri"/>
              <b val="1"/>
              <sz val="10"/>
            </rPr>
            <t>KEY RESPONSIBILITIES:</t>
          </r>
          <r>
            <rPr>
              <rFont val="Calibri"/>
              <sz val="10"/>
            </rPr>
            <t xml:space="preserve"> Builds AI/ML and LLM features — auto-tagging, classification, agentic workflows, anomaly detection; Domain specialist work; A domain or a small team
</t>
          </r>
          <r>
            <rPr>
              <rFont val="Calibri"/>
              <b val="1"/>
              <sz val="10"/>
            </rPr>
            <t>Common themes in sub-family holders, all levels' answers:</t>
          </r>
          <r>
            <rPr>
              <rFont val="Calibri"/>
              <sz val="10"/>
            </rPr>
            <t xml:space="preserve"> ai · technical · development · evaluation · research · system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ai · solutions · anomaly · features · automated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quality · ai · accountable · accuracy · reliability · solutions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approach · research · ai · technical · quality
</t>
          </r>
          <r>
            <rPr>
              <rFont val="Calibri"/>
              <b val="1"/>
              <sz val="10"/>
            </rPr>
            <t>SKILLS &amp; KNOWLEDGE · role-holders:</t>
          </r>
          <r>
            <rPr>
              <rFont val="Calibri"/>
              <sz val="10"/>
            </rPr>
            <t xml:space="preserve"> AI/ML · Python
</t>
          </r>
          <r>
            <rPr>
              <rFont val="Calibri"/>
              <b val="1"/>
              <sz val="10"/>
            </rPr>
            <t>TOOLS &amp; SYSTEMS:</t>
          </r>
          <r>
            <rPr>
              <rFont val="Calibri"/>
              <sz val="10"/>
            </rPr>
            <t xml:space="preserve"> Azure · FastAPI · Vs Code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2 holders, 2 answered the survey; sub-family 11 answered; catalogue RC-061</t>
          </r>
        </is>
      </c>
      <c r="S90"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t>
          </r>
          <r>
            <rPr>
              <rFont val="Calibri"/>
              <b val="1"/>
              <sz val="10"/>
            </rPr>
            <t>If the work is missed · role-holders' themes:</t>
          </r>
          <r>
            <rPr>
              <rFont val="Calibri"/>
              <sz val="10"/>
            </rPr>
            <t xml:space="preserve"> delays · lead · incorrect · rework · quality.
Manager talent mapping — Latest rating: Not rated · manager · 9-Box Grid placement: Not placed · manager.</t>
          </r>
        </is>
      </c>
      <c r="T90" s="120" t="n"/>
      <c r="U90" s="121" t="inlineStr">
        <is>
          <r>
            <rPr>
              <rFont val="Calibri"/>
              <sz val="10"/>
            </rPr>
            <t xml:space="preserve">AI/ML Specialist – POD Lead in Technology · iFile, B1 — POD Lead.
</t>
          </r>
          <r>
            <rPr>
              <rFont val="Calibri"/>
              <b val="1"/>
              <sz val="10"/>
            </rPr>
            <t>The work:</t>
          </r>
          <r>
            <rPr>
              <rFont val="Calibri"/>
              <sz val="10"/>
            </rPr>
            <t xml:space="preserve"> Builds AI/ML and LLM features — auto-tagging, classification, agentic workflows, anomaly detection.
At this level the role owns a domain / module, or a small team.
</t>
          </r>
          <r>
            <rPr>
              <rFont val="Calibri"/>
              <b val="1"/>
              <sz val="10"/>
            </rPr>
            <t>Key responsibilities:</t>
          </r>
          <r>
            <rPr>
              <rFont val="Calibri"/>
              <sz val="10"/>
            </rPr>
            <t xml:space="preserve"> Builds AI/ML and LLM features — auto-tagging, classification, agentic workflows, anomaly detection; Domain specialist work; A domain or a small team.
</t>
          </r>
          <r>
            <rPr>
              <rFont val="Calibri"/>
              <b val="1"/>
              <sz val="10"/>
            </rPr>
            <t>Holders describe it with:</t>
          </r>
          <r>
            <rPr>
              <rFont val="Calibri"/>
              <sz val="10"/>
            </rPr>
            <t xml:space="preserve"> ai · technical · development · evaluation · research · system.
Leads 1 direct report.</t>
          </r>
        </is>
      </c>
      <c r="V90" s="122" t="inlineStr">
        <is>
          <r>
            <rPr>
              <rFont val="Calibri"/>
              <b val="1"/>
              <sz val="10"/>
            </rPr>
            <t>Hire as:</t>
          </r>
          <r>
            <rPr>
              <rFont val="Calibri"/>
              <sz val="10"/>
            </rPr>
            <t xml:space="preserve"> Senior Software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90"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AI/ML · Python
</t>
          </r>
          <r>
            <rPr>
              <rFont val="Calibri"/>
              <b val="1"/>
              <sz val="10"/>
            </rPr>
            <t>TOOLS:</t>
          </r>
          <r>
            <rPr>
              <rFont val="Calibri"/>
              <sz val="10"/>
            </rPr>
            <t xml:space="preserve"> Azure · FastAPI · Vs Code
★ = must-have for the family. Scale: 1 Awareness · 2 Working · 3 Practitioner · 4 Advanced · 5 Expert.</t>
          </r>
        </is>
      </c>
      <c r="X90"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90" s="123" t="inlineStr">
        <is>
          <t>iFile · Technology · Band B · Expert / POD Lead</t>
        </is>
      </c>
      <c r="Z90" s="124" t="n">
        <v>3</v>
      </c>
      <c r="AA90" s="125">
        <f>IFERROR(INDEX(WM_C,MATCH($Y90,WM_KEY,0)),"")</f>
        <v>0.56</v>
      </c>
      <c r="AB90" s="126">
        <f>IF(Z90="","",Z90*AA90)</f>
        <v>1.68</v>
      </c>
      <c r="AC90" s="124" t="n">
        <v>2.5</v>
      </c>
      <c r="AD90" s="125">
        <f>IFERROR(INDEX(WM_AU,MATCH($Y90,WM_KEY,0)),"")</f>
        <v>0.17</v>
      </c>
      <c r="AE90" s="126">
        <f>IF(AC90="","",AC90*AD90)</f>
        <v>0.425</v>
      </c>
      <c r="AF90" s="124" t="n">
        <v>3</v>
      </c>
      <c r="AG90" s="125">
        <f>IFERROR(INDEX(WM_AC,MATCH($Y90,WM_KEY,0)),"")</f>
        <v>0.05</v>
      </c>
      <c r="AH90" s="126">
        <f>IF(AF90="","",AF90*AG90)</f>
        <v>0.15</v>
      </c>
      <c r="AI90" s="124" t="n">
        <v>3</v>
      </c>
      <c r="AJ90" s="125">
        <f>IFERROR(INDEX(WM_L,MATCH($Y90,WM_KEY,0)),"")</f>
        <v>0.05</v>
      </c>
      <c r="AK90" s="126">
        <f>IF(AI90="","",AI90*AJ90)</f>
        <v>0.15</v>
      </c>
      <c r="AL90" s="124" t="n">
        <v>6</v>
      </c>
      <c r="AM90" s="125">
        <f>IFERROR(INDEX(WM_E,MATCH($Y90,WM_KEY,0)),"")</f>
        <v>0.1</v>
      </c>
      <c r="AN90" s="126">
        <f>IF(AL90="","",AL90*AM90)</f>
        <v>0.6</v>
      </c>
      <c r="AO90" s="127" t="n">
        <v>3</v>
      </c>
      <c r="AP90" s="125">
        <f>IFERROR(INDEX(WM_BI,MATCH($Y90,WM_KEY,0)),"")</f>
        <v>0.07</v>
      </c>
      <c r="AQ90" s="126">
        <f>IF(AO90="","",AO90*AP90)</f>
        <v>0.21</v>
      </c>
      <c r="AR90" s="126">
        <f>IF(COUNT(AB90,AE90,AH90,AK90,AN90,AQ90)&lt;6,"",SUM(AB90,AE90,AH90,AK90,AN90,AQ90))</f>
        <v>3.215</v>
      </c>
      <c r="AS90" s="128" t="str">
        <f>IF(AR90="","",INDEX({"A1","A2","A3","B1","B2","B3","C1","C2","D1","D2","E1","E2"},MAX(1,MIN(12,ROUND(AR90,0)))))</f>
        <v>A3</v>
      </c>
      <c r="AT90"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90" s="130" t="inlineStr">
        <is>
          <r>
            <rPr>
              <rFont val="Calibri"/>
              <b val="1"/>
              <sz val="10"/>
            </rPr>
            <t>At build:</t>
          </r>
          <r>
            <rPr>
              <rFont val="Calibri"/>
              <sz val="10"/>
            </rPr>
            <t xml:space="preserve"> Complexity 1.68 + Autonomy 0.43 + Accountability 0.15 + Leadership 0.15 + Experience 0.60 + Business impact 0.21
= 3.22 points → nearest level 3 = A3
</t>
          </r>
          <r>
            <rPr>
              <rFont val="Calibri"/>
              <b val="1"/>
              <sz val="10"/>
            </rPr>
            <t>Final level:</t>
          </r>
          <r>
            <rPr>
              <rFont val="Calibri"/>
              <sz val="10"/>
            </rPr>
            <t xml:space="preserve"> B1 · a rule applied: see the next column</t>
          </r>
        </is>
      </c>
      <c r="AV90" s="130" t="inlineStr">
        <is>
          <r>
            <rPr>
              <rFont val="Calibri"/>
              <sz val="10"/>
            </rPr>
            <t xml:space="preserve">• </t>
          </r>
          <r>
            <rPr>
              <rFont val="Calibri"/>
              <b val="1"/>
              <sz val="10"/>
            </rPr>
            <t>Raised from A3 to B1:</t>
          </r>
          <r>
            <rPr>
              <rFont val="Calibri"/>
              <sz val="10"/>
            </rPr>
            <t xml:space="preserve"> POD Leads and People Managers start at B1.
</t>
          </r>
          <r>
            <rPr>
              <rFont val="Calibri"/>
              <b val="1"/>
              <sz val="10"/>
            </rPr>
            <t>Final level:</t>
          </r>
          <r>
            <rPr>
              <rFont val="Calibri"/>
              <sz val="10"/>
            </rPr>
            <t xml:space="preserve"> B1.</t>
          </r>
        </is>
      </c>
      <c r="AW90"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Builds AI solutions end to end in Python and deploys them with Docker/Podman → matches the start
</t>
          </r>
          <r>
            <rPr>
              <rFont val="Calibri"/>
              <b val="1"/>
              <sz val="10"/>
            </rPr>
            <t>Market:</t>
          </r>
          <r>
            <rPr>
              <rFont val="Calibri"/>
              <sz val="10"/>
            </rPr>
            <t xml:space="preserve"> A3 = Varied and non-standard work; handles exceptions</t>
          </r>
        </is>
      </c>
      <c r="AX90"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technical implementation of own work only → moved down 0.5
</t>
          </r>
          <r>
            <rPr>
              <rFont val="Calibri"/>
              <b val="1"/>
              <sz val="10"/>
            </rPr>
            <t>Market:</t>
          </r>
          <r>
            <rPr>
              <rFont val="Calibri"/>
              <sz val="10"/>
            </rPr>
            <t xml:space="preserve"> A2 = Chooses own approach within standards · A3 = Technical / QC / client calls on own work</t>
          </r>
        </is>
      </c>
      <c r="AY90" s="132" t="inlineStr">
        <is>
          <r>
            <rPr>
              <rFont val="Calibri"/>
              <sz val="10"/>
            </rPr>
            <t xml:space="preserve">Rated 3 of 12
</t>
          </r>
          <r>
            <rPr>
              <rFont val="Calibri"/>
              <b val="1"/>
              <sz val="10"/>
            </rPr>
            <t>Start:</t>
          </r>
          <r>
            <rPr>
              <rFont val="Calibri"/>
              <sz val="10"/>
            </rPr>
            <t xml:space="preserve"> 3.5 · senior practitioner title; 1 direct report
</t>
          </r>
          <r>
            <rPr>
              <rFont val="Calibri"/>
              <b val="1"/>
              <sz val="10"/>
            </rPr>
            <t>Evidence reads like A2:</t>
          </r>
          <r>
            <rPr>
              <rFont val="Calibri"/>
              <sz val="10"/>
            </rPr>
            <t xml:space="preserve"> own survey / KRA answers · summarised by the rater; not quoted → moved down 0.5
</t>
          </r>
          <r>
            <rPr>
              <rFont val="Calibri"/>
              <b val="1"/>
              <sz val="10"/>
            </rPr>
            <t>Market:</t>
          </r>
          <r>
            <rPr>
              <rFont val="Calibri"/>
              <sz val="10"/>
            </rPr>
            <t xml:space="preserve"> A3 = A module / process, or work with client or regulatory consequences</t>
          </r>
        </is>
      </c>
      <c r="AZ90" s="132" t="inlineStr">
        <is>
          <r>
            <rPr>
              <rFont val="Calibri"/>
              <sz val="10"/>
            </rPr>
            <t xml:space="preserve">Rated 3 of 12
</t>
          </r>
          <r>
            <rPr>
              <rFont val="Calibri"/>
              <b val="1"/>
              <sz val="10"/>
            </rPr>
            <t>Start:</t>
          </r>
          <r>
            <rPr>
              <rFont val="Calibri"/>
              <sz val="10"/>
            </rPr>
            <t xml:space="preserve"> 3.5
</t>
          </r>
          <r>
            <rPr>
              <rFont val="Calibri"/>
              <b val="1"/>
              <sz val="10"/>
            </rPr>
            <t>Evidence reads like A1:</t>
          </r>
          <r>
            <rPr>
              <rFont val="Calibri"/>
              <sz val="10"/>
            </rPr>
            <t xml:space="preserve"> No guiding described despite one report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90" s="132" t="inlineStr">
        <is>
          <r>
            <rPr>
              <rFont val="Calibri"/>
              <sz val="10"/>
            </rPr>
            <t xml:space="preserve">Rated 6 of 12
</t>
          </r>
          <r>
            <rPr>
              <rFont val="Calibri"/>
              <b val="1"/>
              <sz val="10"/>
            </rPr>
            <t>Experience:</t>
          </r>
          <r>
            <rPr>
              <rFont val="Calibri"/>
              <sz val="10"/>
            </rPr>
            <t xml:space="preserve"> 8.2 yrs total · 7.0 before IRIS + 1.2 at IRIS = 5.3 on the experience scale
</t>
          </r>
          <r>
            <rPr>
              <rFont val="Calibri"/>
              <b val="1"/>
              <sz val="10"/>
            </rPr>
            <t>Qualification:</t>
          </r>
          <r>
            <rPr>
              <rFont val="Calibri"/>
              <sz val="10"/>
            </rPr>
            <t xml:space="preserve"> ME · postgraduate, relevant to the work → +0.5
</t>
          </r>
          <r>
            <rPr>
              <rFont val="Calibri"/>
              <b val="1"/>
              <sz val="10"/>
            </rPr>
            <t>Market:</t>
          </r>
          <r>
            <rPr>
              <rFont val="Calibri"/>
              <sz val="10"/>
            </rPr>
            <t xml:space="preserve"> B1 roles typically have 4–8 yrs · IRIS guide 4–7</t>
          </r>
        </is>
      </c>
      <c r="BB90"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90" s="133" t="inlineStr"/>
      <c r="BD90" s="134" t="inlineStr">
        <is>
          <t>✓ HRIS: 8.2 yrs, ME, 1 direct report
✓ Survey: 20 of 20 questions answered
✗ KRAs: none on file
✓ Manager mapping: rating, 9-box
✗ Job description: not on file</t>
        </is>
      </c>
      <c r="BE90"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90" s="134" t="inlineStr">
        <is>
          <t>Medium</t>
        </is>
      </c>
      <c r="BG90" s="134" t="inlineStr"/>
      <c r="BH90" s="134" t="inlineStr"/>
      <c r="BI90" s="135" t="n"/>
      <c r="BJ90" s="136" t="n"/>
      <c r="BK90" s="136" t="n"/>
      <c r="BL90" s="136" t="n"/>
      <c r="BM90" s="136" t="n"/>
      <c r="BN90" s="137" t="n"/>
      <c r="BO90" s="120" t="n"/>
      <c r="BP90" s="120" t="n"/>
      <c r="BQ90" s="120" t="n"/>
      <c r="BR90" s="120" t="n"/>
      <c r="BS90" s="120" t="n"/>
      <c r="BT90" s="120" t="n"/>
      <c r="BU90" s="120" t="n"/>
      <c r="BV90" s="120" t="n">
        <v>3</v>
      </c>
    </row>
    <row r="91" ht="340" customHeight="1">
      <c r="A91" s="109" t="inlineStr">
        <is>
          <t>IRIS1860</t>
        </is>
      </c>
      <c r="B91" s="110" t="inlineStr">
        <is>
          <t>Pradnya Mhatre</t>
        </is>
      </c>
      <c r="C91" s="111" t="inlineStr">
        <is>
          <t>Technology</t>
        </is>
      </c>
      <c r="D91" s="111" t="inlineStr">
        <is>
          <t>Brij Kishor Singh</t>
        </is>
      </c>
      <c r="E91" s="112" t="n">
        <v>12.2</v>
      </c>
      <c r="F91" s="112" t="n">
        <v>6.2</v>
      </c>
      <c r="G91" s="111" t="inlineStr">
        <is>
          <t>MSc</t>
        </is>
      </c>
      <c r="H91" s="113" t="inlineStr">
        <is>
          <t>Senior Software Engineer</t>
        </is>
      </c>
      <c r="I91" s="114" t="inlineStr">
        <is>
          <t>Technical Specialist – POD Lead</t>
        </is>
      </c>
      <c r="J91" s="115" t="inlineStr">
        <is>
          <t>Engineering &amp; Development</t>
        </is>
      </c>
      <c r="K91" s="115" t="inlineStr">
        <is>
          <t>Backend Development</t>
        </is>
      </c>
      <c r="L91" s="114" t="inlineStr">
        <is>
          <t>L4 – Senior</t>
        </is>
      </c>
      <c r="M91" s="116" t="inlineStr">
        <is>
          <t>B1</t>
        </is>
      </c>
      <c r="N91" s="18" t="inlineStr">
        <is>
          <t>Specialist · POD Lead</t>
        </is>
      </c>
      <c r="O91" s="20" t="inlineStr">
        <is>
          <t>B</t>
        </is>
      </c>
      <c r="P91" s="115" t="inlineStr">
        <is>
          <t>POD Lead</t>
        </is>
      </c>
      <c r="Q91" s="117" t="inlineStr">
        <is>
          <t>▲ Up</t>
        </is>
      </c>
      <c r="R91" s="118" t="inlineStr">
        <is>
          <r>
            <rPr>
              <rFont val="Calibri"/>
              <b val="1"/>
              <sz val="10"/>
            </rPr>
            <t>WHAT THE ROLE DOES:</t>
          </r>
          <r>
            <rPr>
              <rFont val="Calibri"/>
              <sz val="10"/>
            </rPr>
            <t xml:space="preserve"> Builds back-end services, APIs, processing/validation logic and DB code; fixes defects and delivers change requests. At B1: a domain / module, or a small team.
</t>
          </r>
          <r>
            <rPr>
              <rFont val="Calibri"/>
              <b val="1"/>
              <sz val="10"/>
            </rPr>
            <t>Common themes in role-holders' answers:</t>
          </r>
          <r>
            <rPr>
              <rFont val="Calibri"/>
              <sz val="10"/>
            </rPr>
            <t xml:space="preserve"> technical · members · guide · lead · time · support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Common themes in role-holders' answers:</t>
          </r>
          <r>
            <rPr>
              <rFont val="Calibri"/>
              <sz val="10"/>
            </rPr>
            <t xml:space="preserve"> development · requirement · testing · support · software · solution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features · technical · issue · code · releases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code · requirement · delivery · changes · am · delivering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technical · approach · decisions · process · issue · code
</t>
          </r>
          <r>
            <rPr>
              <rFont val="Calibri"/>
              <b val="1"/>
              <sz val="10"/>
            </rPr>
            <t>SKILLS &amp; KNOWLEDGE · role-holders:</t>
          </r>
          <r>
            <rPr>
              <rFont val="Calibri"/>
              <sz val="10"/>
            </rPr>
            <t xml:space="preserve"> Problem Solving · NET MVC · Java · Database Management · Production Support
</t>
          </r>
          <r>
            <rPr>
              <rFont val="Calibri"/>
              <b val="1"/>
              <sz val="10"/>
            </rPr>
            <t>TOOLS &amp; SYSTEMS:</t>
          </r>
          <r>
            <rPr>
              <rFont val="Calibri"/>
              <sz val="10"/>
            </rPr>
            <t xml:space="preserve"> Postman · Eclipse · Git · Oracle Database
</t>
          </r>
          <r>
            <rPr>
              <rFont val="Calibri"/>
              <b val="1"/>
              <sz val="10"/>
            </rPr>
            <t>MANAGER-SET KRAs:</t>
          </r>
          <r>
            <rPr>
              <rFont val="Calibri"/>
              <sz val="10"/>
            </rPr>
            <t xml:space="preserve"> Common themes in manager-set KRAs: reduce · production · time · quarterly · incidents resolved · stability critical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8 answered the survey; sub-family 79 answered; catalogue RC-068</t>
          </r>
        </is>
      </c>
      <c r="S91"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3 direct reports.
From the survey and manager mapping — successor named: yes.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3 · Potential: Medium · 9-Box Grid placement: Core Contributor.</t>
          </r>
        </is>
      </c>
      <c r="T91" s="120" t="n"/>
      <c r="U91" s="121" t="inlineStr">
        <is>
          <r>
            <rPr>
              <rFont val="Calibri"/>
              <sz val="10"/>
            </rPr>
            <t xml:space="preserve">Technical Specialist – POD Lead in Technology · iFile, B1 — POD Lead.
</t>
          </r>
          <r>
            <rPr>
              <rFont val="Calibri"/>
              <b val="1"/>
              <sz val="10"/>
            </rPr>
            <t>The work:</t>
          </r>
          <r>
            <rPr>
              <rFont val="Calibri"/>
              <sz val="10"/>
            </rPr>
            <t xml:space="preserve"> Builds back-end services, APIs, processing/validation logic and DB code; fixes defects and delivers change requests.
At this level the role owns a domain / module, or a small team.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Holders describe it with:</t>
          </r>
          <r>
            <rPr>
              <rFont val="Calibri"/>
              <sz val="10"/>
            </rPr>
            <t xml:space="preserve"> development · requirement · testing · support · software · solution.
Leads 3 direct reports.</t>
          </r>
        </is>
      </c>
      <c r="V91" s="122" t="inlineStr">
        <is>
          <r>
            <rPr>
              <rFont val="Calibri"/>
              <b val="1"/>
              <sz val="10"/>
            </rPr>
            <t>Hire as:</t>
          </r>
          <r>
            <rPr>
              <rFont val="Calibri"/>
              <sz val="10"/>
            </rPr>
            <t xml:space="preserve"> Senior Software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91"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Problem Solving · NET MVC · Java · Database Management · Production Support
</t>
          </r>
          <r>
            <rPr>
              <rFont val="Calibri"/>
              <b val="1"/>
              <sz val="10"/>
            </rPr>
            <t>TOOLS:</t>
          </r>
          <r>
            <rPr>
              <rFont val="Calibri"/>
              <sz val="10"/>
            </rPr>
            <t xml:space="preserve"> Postman · Eclipse · Git · Oracle Database
★ = must-have for the family. Scale: 1 Awareness · 2 Working · 3 Practitioner · 4 Advanced · 5 Expert.</t>
          </r>
        </is>
      </c>
      <c r="X91"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91" s="123" t="inlineStr">
        <is>
          <t>iFile · Technology · Band B · Expert / POD Lead</t>
        </is>
      </c>
      <c r="Z91" s="124" t="n">
        <v>3</v>
      </c>
      <c r="AA91" s="125">
        <f>IFERROR(INDEX(WM_C,MATCH($Y91,WM_KEY,0)),"")</f>
        <v>0.56</v>
      </c>
      <c r="AB91" s="126">
        <f>IF(Z91="","",Z91*AA91)</f>
        <v>1.68</v>
      </c>
      <c r="AC91" s="124" t="n">
        <v>2.5</v>
      </c>
      <c r="AD91" s="125">
        <f>IFERROR(INDEX(WM_AU,MATCH($Y91,WM_KEY,0)),"")</f>
        <v>0.17</v>
      </c>
      <c r="AE91" s="126">
        <f>IF(AC91="","",AC91*AD91)</f>
        <v>0.425</v>
      </c>
      <c r="AF91" s="124" t="n">
        <v>3.5</v>
      </c>
      <c r="AG91" s="125">
        <f>IFERROR(INDEX(WM_AC,MATCH($Y91,WM_KEY,0)),"")</f>
        <v>0.05</v>
      </c>
      <c r="AH91" s="126">
        <f>IF(AF91="","",AF91*AG91)</f>
        <v>0.175</v>
      </c>
      <c r="AI91" s="124" t="n">
        <v>3</v>
      </c>
      <c r="AJ91" s="125">
        <f>IFERROR(INDEX(WM_L,MATCH($Y91,WM_KEY,0)),"")</f>
        <v>0.05</v>
      </c>
      <c r="AK91" s="126">
        <f>IF(AI91="","",AI91*AJ91)</f>
        <v>0.15</v>
      </c>
      <c r="AL91" s="124" t="n">
        <v>7.5</v>
      </c>
      <c r="AM91" s="125">
        <f>IFERROR(INDEX(WM_E,MATCH($Y91,WM_KEY,0)),"")</f>
        <v>0.1</v>
      </c>
      <c r="AN91" s="126">
        <f>IF(AL91="","",AL91*AM91)</f>
        <v>0.75</v>
      </c>
      <c r="AO91" s="127" t="n">
        <v>3.5</v>
      </c>
      <c r="AP91" s="125">
        <f>IFERROR(INDEX(WM_BI,MATCH($Y91,WM_KEY,0)),"")</f>
        <v>0.07</v>
      </c>
      <c r="AQ91" s="126">
        <f>IF(AO91="","",AO91*AP91)</f>
        <v>0.245</v>
      </c>
      <c r="AR91" s="126">
        <f>IF(COUNT(AB91,AE91,AH91,AK91,AN91,AQ91)&lt;6,"",SUM(AB91,AE91,AH91,AK91,AN91,AQ91))</f>
        <v>3.425</v>
      </c>
      <c r="AS91" s="128" t="str">
        <f>IF(AR91="","",INDEX({"A1","A2","A3","B1","B2","B3","C1","C2","D1","D2","E1","E2"},MAX(1,MIN(12,ROUND(AR91,0)))))</f>
        <v>A3</v>
      </c>
      <c r="AT91"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91" s="130" t="inlineStr">
        <is>
          <r>
            <rPr>
              <rFont val="Calibri"/>
              <b val="1"/>
              <sz val="10"/>
            </rPr>
            <t>At build:</t>
          </r>
          <r>
            <rPr>
              <rFont val="Calibri"/>
              <sz val="10"/>
            </rPr>
            <t xml:space="preserve"> Complexity 1.68 + Autonomy 0.43 + Accountability 0.18 + Leadership 0.15 + Experience 0.75 + Business impact 0.25
= 3.43 points → nearest level 3 = A3
</t>
          </r>
          <r>
            <rPr>
              <rFont val="Calibri"/>
              <b val="1"/>
              <sz val="10"/>
            </rPr>
            <t>Final level:</t>
          </r>
          <r>
            <rPr>
              <rFont val="Calibri"/>
              <sz val="10"/>
            </rPr>
            <t xml:space="preserve"> B1 · a rule applied: see the next column</t>
          </r>
        </is>
      </c>
      <c r="AV91" s="130" t="inlineStr">
        <is>
          <r>
            <rPr>
              <rFont val="Calibri"/>
              <sz val="10"/>
            </rPr>
            <t xml:space="preserve">• </t>
          </r>
          <r>
            <rPr>
              <rFont val="Calibri"/>
              <b val="1"/>
              <sz val="10"/>
            </rPr>
            <t>Raised from A3 to B1:</t>
          </r>
          <r>
            <rPr>
              <rFont val="Calibri"/>
              <sz val="10"/>
            </rPr>
            <t xml:space="preserve"> POD Leads and People Managers start at B1.
</t>
          </r>
          <r>
            <rPr>
              <rFont val="Calibri"/>
              <b val="1"/>
              <sz val="10"/>
            </rPr>
            <t>Final level:</t>
          </r>
          <r>
            <rPr>
              <rFont val="Calibri"/>
              <sz val="10"/>
            </rPr>
            <t xml:space="preserve"> B1.</t>
          </r>
        </is>
      </c>
      <c r="AW91"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Gathers client requirements, develops Java features, tests, checks logs and supports the client → matches the start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A3 = Varied and non-standard work; handles exceptions</t>
          </r>
        </is>
      </c>
      <c r="AX91"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only how to write code for a given requirement → moved down 0.5
</t>
          </r>
          <r>
            <rPr>
              <rFont val="Calibri"/>
              <b val="1"/>
              <sz val="10"/>
            </rPr>
            <t>Market:</t>
          </r>
          <r>
            <rPr>
              <rFont val="Calibri"/>
              <sz val="10"/>
            </rPr>
            <t xml:space="preserve"> A2 = Chooses own approach within standards · A3 = Technical / QC / client calls on own work</t>
          </r>
        </is>
      </c>
      <c r="AY91" s="132" t="inlineStr">
        <is>
          <r>
            <rPr>
              <rFont val="Calibri"/>
              <sz val="10"/>
            </rPr>
            <t xml:space="preserve">Rated 3.5 of 12 · between A3 and B1
</t>
          </r>
          <r>
            <rPr>
              <rFont val="Calibri"/>
              <b val="1"/>
              <sz val="10"/>
            </rPr>
            <t>Start:</t>
          </r>
          <r>
            <rPr>
              <rFont val="Calibri"/>
              <sz val="10"/>
            </rPr>
            <t xml:space="preserve"> 4.0 · senior practitioner title; 3 direct reports
</t>
          </r>
          <r>
            <rPr>
              <rFont val="Calibri"/>
              <b val="1"/>
              <sz val="10"/>
            </rPr>
            <t>Evidence reads like A3:</t>
          </r>
          <r>
            <rPr>
              <rFont val="Calibri"/>
              <sz val="10"/>
            </rPr>
            <t xml:space="preserve"> Client requirement through to delivered feature; client issue fixes and data reports → moved down 0.5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A3 = A module / process, or work with client or regulatory consequences · B1 = A domain or a small team</t>
          </r>
        </is>
      </c>
      <c r="AZ91" s="132" t="inlineStr">
        <is>
          <r>
            <rPr>
              <rFont val="Calibri"/>
              <sz val="10"/>
            </rPr>
            <t xml:space="preserve">Rated 3 of 12
</t>
          </r>
          <r>
            <rPr>
              <rFont val="Calibri"/>
              <b val="1"/>
              <sz val="10"/>
            </rPr>
            <t>Start:</t>
          </r>
          <r>
            <rPr>
              <rFont val="Calibri"/>
              <sz val="10"/>
            </rPr>
            <t xml:space="preserve"> 4.0
</t>
          </r>
          <r>
            <rPr>
              <rFont val="Calibri"/>
              <b val="1"/>
              <sz val="10"/>
            </rPr>
            <t>Evidence reads like A2:</t>
          </r>
          <r>
            <rPr>
              <rFont val="Calibri"/>
              <sz val="10"/>
            </rPr>
            <t xml:space="preserve"> No team duties in survey despite 3 reports; only the team-level KRA template → moved down 1
</t>
          </r>
          <r>
            <rPr>
              <rFont val="Calibri"/>
              <b val="1"/>
              <sz val="10"/>
            </rPr>
            <t>Team:</t>
          </r>
          <r>
            <rPr>
              <rFont val="Calibri"/>
              <sz val="10"/>
            </rPr>
            <t xml:space="preserve"> 3 direct reports · POD Lead
</t>
          </r>
          <r>
            <rPr>
              <rFont val="Calibri"/>
              <b val="1"/>
              <sz val="10"/>
            </rPr>
            <t>Market:</t>
          </r>
          <r>
            <rPr>
              <rFont val="Calibri"/>
              <sz val="10"/>
            </rPr>
            <t xml:space="preserve"> A3 = Not scored in Band A</t>
          </r>
        </is>
      </c>
      <c r="BA91" s="132" t="inlineStr">
        <is>
          <r>
            <rPr>
              <rFont val="Calibri"/>
              <sz val="10"/>
            </rPr>
            <t xml:space="preserve">Rated 7.5 of 12 · between C1 and C2
</t>
          </r>
          <r>
            <rPr>
              <rFont val="Calibri"/>
              <b val="1"/>
              <sz val="10"/>
            </rPr>
            <t>Experience:</t>
          </r>
          <r>
            <rPr>
              <rFont val="Calibri"/>
              <sz val="10"/>
            </rPr>
            <t xml:space="preserve"> 12.2 yrs total · 6.0 before IRIS + 6.2 at IRIS = 7.1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B1 roles typically have 4–8 yrs · IRIS guide 4–7</t>
          </r>
        </is>
      </c>
      <c r="BB91" s="132"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91" s="133" t="inlineStr"/>
      <c r="BD91" s="134" t="inlineStr">
        <is>
          <t>✓ HRIS: 12.2 yrs, MSc, 3 direct reports
✓ Survey: 20 of 20 questions answered
✓ KRAs: self, manager-set, quarterly
✓ Manager mapping: rating, potential, 9-box
✗ Job description: not on file</t>
        </is>
      </c>
      <c r="BE91"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91" s="134" t="inlineStr">
        <is>
          <t>High</t>
        </is>
      </c>
      <c r="BG91" s="134" t="inlineStr"/>
      <c r="BH91" s="134" t="inlineStr"/>
      <c r="BI91" s="135" t="n"/>
      <c r="BJ91" s="136" t="n"/>
      <c r="BK91" s="136" t="n"/>
      <c r="BL91" s="136" t="n"/>
      <c r="BM91" s="136" t="n"/>
      <c r="BN91" s="137" t="n"/>
      <c r="BO91" s="120" t="n"/>
      <c r="BP91" s="120" t="n"/>
      <c r="BQ91" s="120" t="n"/>
      <c r="BR91" s="120" t="n"/>
      <c r="BS91" s="120" t="n"/>
      <c r="BT91" s="120" t="n"/>
      <c r="BU91" s="120" t="n"/>
      <c r="BV91" s="120" t="n">
        <v>3.5</v>
      </c>
    </row>
    <row r="92" ht="340" customHeight="1">
      <c r="A92" s="109" t="inlineStr">
        <is>
          <t>IRIS1150</t>
        </is>
      </c>
      <c r="B92" s="110" t="inlineStr">
        <is>
          <t>Pragati Raskar</t>
        </is>
      </c>
      <c r="C92" s="111" t="inlineStr">
        <is>
          <t>Technology</t>
        </is>
      </c>
      <c r="D92" s="111" t="inlineStr">
        <is>
          <t>Hemant Trivedi</t>
        </is>
      </c>
      <c r="E92" s="112" t="n">
        <v>16.3</v>
      </c>
      <c r="F92" s="112" t="n">
        <v>14.3</v>
      </c>
      <c r="G92" s="111" t="inlineStr">
        <is>
          <t>B.E</t>
        </is>
      </c>
      <c r="H92" s="113" t="inlineStr">
        <is>
          <t>Senior Software Engineer</t>
        </is>
      </c>
      <c r="I92" s="114" t="inlineStr">
        <is>
          <t>Technical Specialist – POD Lead</t>
        </is>
      </c>
      <c r="J92" s="115" t="inlineStr">
        <is>
          <t>Engineering &amp; Development</t>
        </is>
      </c>
      <c r="K92" s="115" t="inlineStr">
        <is>
          <t>Backend Development</t>
        </is>
      </c>
      <c r="L92" s="114" t="inlineStr">
        <is>
          <t>L4 – Senior</t>
        </is>
      </c>
      <c r="M92" s="116" t="inlineStr">
        <is>
          <t>B1</t>
        </is>
      </c>
      <c r="N92" s="18" t="inlineStr">
        <is>
          <t>Specialist · POD Lead</t>
        </is>
      </c>
      <c r="O92" s="20" t="inlineStr">
        <is>
          <t>B</t>
        </is>
      </c>
      <c r="P92" s="115" t="inlineStr">
        <is>
          <t>POD Lead</t>
        </is>
      </c>
      <c r="Q92" s="117" t="inlineStr">
        <is>
          <t>▲ Up</t>
        </is>
      </c>
      <c r="R92" s="118" t="inlineStr">
        <is>
          <r>
            <rPr>
              <rFont val="Calibri"/>
              <b val="1"/>
              <sz val="10"/>
            </rPr>
            <t>WHAT THE ROLE DOES:</t>
          </r>
          <r>
            <rPr>
              <rFont val="Calibri"/>
              <sz val="10"/>
            </rPr>
            <t xml:space="preserve"> Builds back-end services, APIs, processing/validation logic and DB code; fixes defects and delivers change requests. At B1: a domain / module, or a small team.
</t>
          </r>
          <r>
            <rPr>
              <rFont val="Calibri"/>
              <b val="1"/>
              <sz val="10"/>
            </rPr>
            <t>Common themes in role-holders' answers:</t>
          </r>
          <r>
            <rPr>
              <rFont val="Calibri"/>
              <sz val="10"/>
            </rPr>
            <t xml:space="preserve"> technical · members · guide · lead · time · support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Common themes in role-holders' answers:</t>
          </r>
          <r>
            <rPr>
              <rFont val="Calibri"/>
              <sz val="10"/>
            </rPr>
            <t xml:space="preserve"> development · requirement · testing · support · software · solution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features · technical · issue · code · releases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code · requirement · delivery · changes · am · delivering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technical · approach · decisions · process · issue · code
</t>
          </r>
          <r>
            <rPr>
              <rFont val="Calibri"/>
              <b val="1"/>
              <sz val="10"/>
            </rPr>
            <t>SKILLS &amp; KNOWLEDGE · role-holders:</t>
          </r>
          <r>
            <rPr>
              <rFont val="Calibri"/>
              <sz val="10"/>
            </rPr>
            <t xml:space="preserve"> Problem Solving · NET MVC · Java · Database Management · Production Support
</t>
          </r>
          <r>
            <rPr>
              <rFont val="Calibri"/>
              <b val="1"/>
              <sz val="10"/>
            </rPr>
            <t>TOOLS &amp; SYSTEMS:</t>
          </r>
          <r>
            <rPr>
              <rFont val="Calibri"/>
              <sz val="10"/>
            </rPr>
            <t xml:space="preserve"> Postman · Eclipse · Git · Oracle Database
</t>
          </r>
          <r>
            <rPr>
              <rFont val="Calibri"/>
              <b val="1"/>
              <sz val="10"/>
            </rPr>
            <t>MANAGER-SET KRAs:</t>
          </r>
          <r>
            <rPr>
              <rFont val="Calibri"/>
              <sz val="10"/>
            </rPr>
            <t xml:space="preserve"> Common themes in manager-set KRAs: reduce · production · time · quarterly · incidents resolved · stability critical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8 answered the survey; sub-family 79 answered; catalogue RC-068</t>
          </r>
        </is>
      </c>
      <c r="S92"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3 direct reports.
From the survey and manager mapping — critical role: yes; successor named: no.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4 · Potential: High · 9-Box Grid placement: Trusted Professional.</t>
          </r>
        </is>
      </c>
      <c r="T92" s="120" t="n"/>
      <c r="U92" s="121" t="inlineStr">
        <is>
          <r>
            <rPr>
              <rFont val="Calibri"/>
              <sz val="10"/>
            </rPr>
            <t xml:space="preserve">Technical Specialist – POD Lead in Technology · iFile, B1 — POD Lead.
</t>
          </r>
          <r>
            <rPr>
              <rFont val="Calibri"/>
              <b val="1"/>
              <sz val="10"/>
            </rPr>
            <t>The work:</t>
          </r>
          <r>
            <rPr>
              <rFont val="Calibri"/>
              <sz val="10"/>
            </rPr>
            <t xml:space="preserve"> Builds back-end services, APIs, processing/validation logic and DB code; fixes defects and delivers change requests.
At this level the role owns a domain / module, or a small team.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Holders describe it with:</t>
          </r>
          <r>
            <rPr>
              <rFont val="Calibri"/>
              <sz val="10"/>
            </rPr>
            <t xml:space="preserve"> development · requirement · testing · support · software · solution.
Leads 3 direct reports.</t>
          </r>
        </is>
      </c>
      <c r="V92" s="122" t="inlineStr">
        <is>
          <r>
            <rPr>
              <rFont val="Calibri"/>
              <b val="1"/>
              <sz val="10"/>
            </rPr>
            <t>Hire as:</t>
          </r>
          <r>
            <rPr>
              <rFont val="Calibri"/>
              <sz val="10"/>
            </rPr>
            <t xml:space="preserve"> Senior Software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92"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Problem Solving · NET MVC · Java · Database Management · Production Support
</t>
          </r>
          <r>
            <rPr>
              <rFont val="Calibri"/>
              <b val="1"/>
              <sz val="10"/>
            </rPr>
            <t>TOOLS:</t>
          </r>
          <r>
            <rPr>
              <rFont val="Calibri"/>
              <sz val="10"/>
            </rPr>
            <t xml:space="preserve"> Postman · Eclipse · Git · Oracle Database
★ = must-have for the family. Scale: 1 Awareness · 2 Working · 3 Practitioner · 4 Advanced · 5 Expert.</t>
          </r>
        </is>
      </c>
      <c r="X92"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92" s="123" t="inlineStr">
        <is>
          <t>iFile · Technology · Band B · Expert / POD Lead</t>
        </is>
      </c>
      <c r="Z92" s="124" t="n">
        <v>3</v>
      </c>
      <c r="AA92" s="125">
        <f>IFERROR(INDEX(WM_C,MATCH($Y92,WM_KEY,0)),"")</f>
        <v>0.56</v>
      </c>
      <c r="AB92" s="126">
        <f>IF(Z92="","",Z92*AA92)</f>
        <v>1.68</v>
      </c>
      <c r="AC92" s="124" t="n">
        <v>2.5</v>
      </c>
      <c r="AD92" s="125">
        <f>IFERROR(INDEX(WM_AU,MATCH($Y92,WM_KEY,0)),"")</f>
        <v>0.17</v>
      </c>
      <c r="AE92" s="126">
        <f>IF(AC92="","",AC92*AD92)</f>
        <v>0.425</v>
      </c>
      <c r="AF92" s="124" t="n">
        <v>3.5</v>
      </c>
      <c r="AG92" s="125">
        <f>IFERROR(INDEX(WM_AC,MATCH($Y92,WM_KEY,0)),"")</f>
        <v>0.05</v>
      </c>
      <c r="AH92" s="126">
        <f>IF(AF92="","",AF92*AG92)</f>
        <v>0.175</v>
      </c>
      <c r="AI92" s="124" t="n">
        <v>4</v>
      </c>
      <c r="AJ92" s="125">
        <f>IFERROR(INDEX(WM_L,MATCH($Y92,WM_KEY,0)),"")</f>
        <v>0.05</v>
      </c>
      <c r="AK92" s="126">
        <f>IF(AI92="","",AI92*AJ92)</f>
        <v>0.2</v>
      </c>
      <c r="AL92" s="124" t="n">
        <v>8.5</v>
      </c>
      <c r="AM92" s="125">
        <f>IFERROR(INDEX(WM_E,MATCH($Y92,WM_KEY,0)),"")</f>
        <v>0.1</v>
      </c>
      <c r="AN92" s="126">
        <f>IF(AL92="","",AL92*AM92)</f>
        <v>0.85</v>
      </c>
      <c r="AO92" s="127" t="n">
        <v>4</v>
      </c>
      <c r="AP92" s="125">
        <f>IFERROR(INDEX(WM_BI,MATCH($Y92,WM_KEY,0)),"")</f>
        <v>0.07</v>
      </c>
      <c r="AQ92" s="126">
        <f>IF(AO92="","",AO92*AP92)</f>
        <v>0.28</v>
      </c>
      <c r="AR92" s="126">
        <f>IF(COUNT(AB92,AE92,AH92,AK92,AN92,AQ92)&lt;6,"",SUM(AB92,AE92,AH92,AK92,AN92,AQ92))</f>
        <v>3.61</v>
      </c>
      <c r="AS92" s="128" t="str">
        <f>IF(AR92="","",INDEX({"A1","A2","A3","B1","B2","B3","C1","C2","D1","D2","E1","E2"},MAX(1,MIN(12,ROUND(AR92,0)))))</f>
        <v>B1</v>
      </c>
      <c r="AT92"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92" s="130" t="inlineStr">
        <is>
          <r>
            <rPr>
              <rFont val="Calibri"/>
              <b val="1"/>
              <sz val="10"/>
            </rPr>
            <t>At build:</t>
          </r>
          <r>
            <rPr>
              <rFont val="Calibri"/>
              <sz val="10"/>
            </rPr>
            <t xml:space="preserve"> Complexity 1.68 + Autonomy 0.43 + Accountability 0.18 + Leadership 0.20 + Experience 0.85 + Business impact 0.28
= 3.61 points → nearest level 4 = B1
</t>
          </r>
          <r>
            <rPr>
              <rFont val="Calibri"/>
              <b val="1"/>
              <sz val="10"/>
            </rPr>
            <t>Final level:</t>
          </r>
          <r>
            <rPr>
              <rFont val="Calibri"/>
              <sz val="10"/>
            </rPr>
            <t xml:space="preserve"> B1 · same as the score</t>
          </r>
        </is>
      </c>
      <c r="AV92" s="130" t="inlineStr">
        <is>
          <r>
            <rPr>
              <rFont val="Calibri"/>
              <b val="1"/>
              <sz val="10"/>
            </rPr>
            <t>No rule applied:</t>
          </r>
          <r>
            <rPr>
              <rFont val="Calibri"/>
              <sz val="10"/>
            </rPr>
            <t xml:space="preserve"> the score decides.</t>
          </r>
        </is>
      </c>
      <c r="AW92"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Design and implementation of webform/XBRL functionality in.NET and SQL; cites technical complexity → matches the start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A3 = Varied and non-standard work; handles exceptions</t>
          </r>
        </is>
      </c>
      <c r="AX92"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day-to-day technical implementation only → moved down 0.5
</t>
          </r>
          <r>
            <rPr>
              <rFont val="Calibri"/>
              <b val="1"/>
              <sz val="10"/>
            </rPr>
            <t>Market:</t>
          </r>
          <r>
            <rPr>
              <rFont val="Calibri"/>
              <sz val="10"/>
            </rPr>
            <t xml:space="preserve"> A2 = Chooses own approach within standards · A3 = Technical / QC / client calls on own work</t>
          </r>
        </is>
      </c>
      <c r="AY92" s="132" t="inlineStr">
        <is>
          <r>
            <rPr>
              <rFont val="Calibri"/>
              <sz val="10"/>
            </rPr>
            <t xml:space="preserve">Rated 3.5 of 12 · between A3 and B1
</t>
          </r>
          <r>
            <rPr>
              <rFont val="Calibri"/>
              <b val="1"/>
              <sz val="10"/>
            </rPr>
            <t>Start:</t>
          </r>
          <r>
            <rPr>
              <rFont val="Calibri"/>
              <sz val="10"/>
            </rPr>
            <t xml:space="preserve"> 4.0 · senior practitioner title; 3 direct reports
</t>
          </r>
          <r>
            <rPr>
              <rFont val="Calibri"/>
              <b val="1"/>
              <sz val="10"/>
            </rPr>
            <t>Evidence reads like A3:</t>
          </r>
          <r>
            <rPr>
              <rFont val="Calibri"/>
              <sz val="10"/>
            </rPr>
            <t xml:space="preserve"> own survey / KRA answers · summarised by the rater; not quoted → moved down 0.5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A3 = A module / process, or work with client or regulatory consequences · B1 = A domain or a small team</t>
          </r>
        </is>
      </c>
      <c r="AZ92"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Lists team management and training as main duties; has 3 reports → matches the start
</t>
          </r>
          <r>
            <rPr>
              <rFont val="Calibri"/>
              <b val="1"/>
              <sz val="10"/>
            </rPr>
            <t>Team:</t>
          </r>
          <r>
            <rPr>
              <rFont val="Calibri"/>
              <sz val="10"/>
            </rPr>
            <t xml:space="preserve"> 3 direct reports · POD Lead
</t>
          </r>
          <r>
            <rPr>
              <rFont val="Calibri"/>
              <b val="1"/>
              <sz val="10"/>
            </rPr>
            <t>Market:</t>
          </r>
          <r>
            <rPr>
              <rFont val="Calibri"/>
              <sz val="10"/>
            </rPr>
            <t xml:space="preserve"> B1 = IC: mentors and reviews · People: hands-on team lead of 3–5</t>
          </r>
        </is>
      </c>
      <c r="BA92" s="132" t="inlineStr">
        <is>
          <r>
            <rPr>
              <rFont val="Calibri"/>
              <sz val="10"/>
            </rPr>
            <t xml:space="preserve">Rated 8.5 of 12 · between C2 and D1
</t>
          </r>
          <r>
            <rPr>
              <rFont val="Calibri"/>
              <b val="1"/>
              <sz val="10"/>
            </rPr>
            <t>Experience:</t>
          </r>
          <r>
            <rPr>
              <rFont val="Calibri"/>
              <sz val="10"/>
            </rPr>
            <t xml:space="preserve"> 16.3 yrs total · 2.0 before IRIS + 14.3 at IRIS = 8.6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B1 roles typically have 4–8 yrs · IRIS guide 4–7</t>
          </r>
        </is>
      </c>
      <c r="BB92" s="132"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92" s="133" t="inlineStr"/>
      <c r="BD92" s="134" t="inlineStr">
        <is>
          <t>✓ HRIS: 16.3 yrs, B.E, 3 direct reports
✓ Survey: 20 of 20 questions answered
✓ KRAs: self, manager-set, quarterly
✓ Manager mapping: rating, potential, 9-box
✗ Job description: not on file</t>
        </is>
      </c>
      <c r="BE92"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92" s="134" t="inlineStr">
        <is>
          <t>Medium</t>
        </is>
      </c>
      <c r="BG92" s="134" t="inlineStr"/>
      <c r="BH92" s="134" t="inlineStr"/>
      <c r="BI92" s="135" t="n"/>
      <c r="BJ92" s="136" t="n"/>
      <c r="BK92" s="136" t="n"/>
      <c r="BL92" s="136" t="n"/>
      <c r="BM92" s="136" t="n"/>
      <c r="BN92" s="137" t="n"/>
      <c r="BO92" s="120" t="n"/>
      <c r="BP92" s="120" t="n"/>
      <c r="BQ92" s="120" t="n"/>
      <c r="BR92" s="120" t="n"/>
      <c r="BS92" s="120" t="n"/>
      <c r="BT92" s="120" t="n"/>
      <c r="BU92" s="120" t="n"/>
      <c r="BV92" s="120" t="n">
        <v>4</v>
      </c>
    </row>
    <row r="93" ht="340" customHeight="1">
      <c r="A93" s="109" t="inlineStr">
        <is>
          <t>IRIS1470</t>
        </is>
      </c>
      <c r="B93" s="110" t="inlineStr">
        <is>
          <t>Rajneesh Patel</t>
        </is>
      </c>
      <c r="C93" s="111" t="inlineStr">
        <is>
          <t>Technology</t>
        </is>
      </c>
      <c r="D93" s="111" t="inlineStr">
        <is>
          <t>Sharanagouda Patil</t>
        </is>
      </c>
      <c r="E93" s="112" t="n">
        <v>18.6</v>
      </c>
      <c r="F93" s="112" t="n">
        <v>12.1</v>
      </c>
      <c r="G93" s="111" t="inlineStr">
        <is>
          <t>MCA</t>
        </is>
      </c>
      <c r="H93" s="113" t="inlineStr">
        <is>
          <t>Senior Software Engineer</t>
        </is>
      </c>
      <c r="I93" s="114" t="inlineStr">
        <is>
          <t>Technical Specialist – POD Lead</t>
        </is>
      </c>
      <c r="J93" s="115" t="inlineStr">
        <is>
          <t>Engineering &amp; Development</t>
        </is>
      </c>
      <c r="K93" s="115" t="inlineStr">
        <is>
          <t>Full-Stack Development</t>
        </is>
      </c>
      <c r="L93" s="114" t="inlineStr">
        <is>
          <t>L4 – Senior</t>
        </is>
      </c>
      <c r="M93" s="116" t="inlineStr">
        <is>
          <t>B1</t>
        </is>
      </c>
      <c r="N93" s="18" t="inlineStr">
        <is>
          <t>Specialist · POD Lead</t>
        </is>
      </c>
      <c r="O93" s="20" t="inlineStr">
        <is>
          <t>B</t>
        </is>
      </c>
      <c r="P93" s="115" t="inlineStr">
        <is>
          <t>POD Lead</t>
        </is>
      </c>
      <c r="Q93" s="117" t="inlineStr">
        <is>
          <t>▲ Up</t>
        </is>
      </c>
      <c r="R93" s="118" t="inlineStr">
        <is>
          <r>
            <rPr>
              <rFont val="Calibri"/>
              <b val="1"/>
              <sz val="10"/>
            </rPr>
            <t>WHAT THE ROLE DOES:</t>
          </r>
          <r>
            <rPr>
              <rFont val="Calibri"/>
              <sz val="10"/>
            </rPr>
            <t xml:space="preserve"> Builds features end to end — back-end services/APIs plus UI screens. At B1: a domain / module, or a small team.
</t>
          </r>
          <r>
            <rPr>
              <rFont val="Calibri"/>
              <b val="1"/>
              <sz val="10"/>
            </rPr>
            <t>Common themes in role-holders' answers:</t>
          </r>
          <r>
            <rPr>
              <rFont val="Calibri"/>
              <sz val="10"/>
            </rPr>
            <t xml:space="preserve"> keep · secure · development · continuously · technical · software
</t>
          </r>
          <r>
            <rPr>
              <rFont val="Calibri"/>
              <b val="1"/>
              <sz val="10"/>
            </rPr>
            <t>KEY RESPONSIBILITIES:</t>
          </r>
          <r>
            <rPr>
              <rFont val="Calibri"/>
              <sz val="10"/>
            </rPr>
            <t xml:space="preserve"> Builds features end to end — back-end services/APIs plus UI screens; Domain specialist work; A domain or a small team
</t>
          </r>
          <r>
            <rPr>
              <rFont val="Calibri"/>
              <b val="1"/>
              <sz val="10"/>
            </rPr>
            <t>Common themes in role-holders' answers:</t>
          </r>
          <r>
            <rPr>
              <rFont val="Calibri"/>
              <sz val="10"/>
            </rPr>
            <t xml:space="preserve"> technical · code · production · support · development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solutions · software · fixes · technical · deliver · updates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accountable · if · correctness · production · database · technical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code · independently · approaches · diagnose · improvements · issues
</t>
          </r>
          <r>
            <rPr>
              <rFont val="Calibri"/>
              <b val="1"/>
              <sz val="10"/>
            </rPr>
            <t>SKILLS &amp; KNOWLEDGE · role-holders:</t>
          </r>
          <r>
            <rPr>
              <rFont val="Calibri"/>
              <sz val="10"/>
            </rPr>
            <t xml:space="preserve"> NET MVC · Angular
</t>
          </r>
          <r>
            <rPr>
              <rFont val="Calibri"/>
              <b val="1"/>
              <sz val="10"/>
            </rPr>
            <t>TOOLS &amp; SYSTEMS:</t>
          </r>
          <r>
            <rPr>
              <rFont val="Calibri"/>
              <sz val="10"/>
            </rPr>
            <t xml:space="preserve"> Visual Studio · SQL Server
</t>
          </r>
          <r>
            <rPr>
              <rFont val="Calibri"/>
              <b val="1"/>
              <sz val="10"/>
            </rPr>
            <t>MANAGER-SET KRAs:</t>
          </r>
          <r>
            <rPr>
              <rFont val="Calibri"/>
              <sz val="10"/>
            </rPr>
            <t xml:space="preserve"> Common themes in manager-set KRAs: improve · defect · assigned · sla · time · production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35 answered; catalogue RC-086</t>
          </r>
        </is>
      </c>
      <c r="S93"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t>
          </r>
          <r>
            <rPr>
              <rFont val="Calibri"/>
              <b val="1"/>
              <sz val="10"/>
            </rPr>
            <t>If the work is missed · role-holders' themes:</t>
          </r>
          <r>
            <rPr>
              <rFont val="Calibri"/>
              <sz val="10"/>
            </rPr>
            <t xml:space="preserve"> production · rework · incorrectly · business · lead.
</t>
          </r>
          <r>
            <rPr>
              <rFont val="Calibri"/>
              <b val="1"/>
              <sz val="10"/>
            </rPr>
            <t>Measured on · manager-set KRA themes:</t>
          </r>
          <r>
            <rPr>
              <rFont val="Calibri"/>
              <sz val="10"/>
            </rPr>
            <t xml:space="preserve"> improve · defect · assigned · time · production.
Manager talent mapping — Latest rating: Not rated · manager · 9-Box Grid placement: Not placed · manager.</t>
          </r>
        </is>
      </c>
      <c r="T93" s="120" t="n"/>
      <c r="U93" s="121" t="inlineStr">
        <is>
          <r>
            <rPr>
              <rFont val="Calibri"/>
              <sz val="10"/>
            </rPr>
            <t xml:space="preserve">Technical Specialist – POD Lead in Technology · iFile, B1 — POD Lead.
</t>
          </r>
          <r>
            <rPr>
              <rFont val="Calibri"/>
              <b val="1"/>
              <sz val="10"/>
            </rPr>
            <t>The work:</t>
          </r>
          <r>
            <rPr>
              <rFont val="Calibri"/>
              <sz val="10"/>
            </rPr>
            <t xml:space="preserve"> Builds features end to end — back-end services/APIs plus UI screens.
At this level the role owns a domain / module, or a small team.
</t>
          </r>
          <r>
            <rPr>
              <rFont val="Calibri"/>
              <b val="1"/>
              <sz val="10"/>
            </rPr>
            <t>Key responsibilities:</t>
          </r>
          <r>
            <rPr>
              <rFont val="Calibri"/>
              <sz val="10"/>
            </rPr>
            <t xml:space="preserve"> Builds features end to end — back-end services/APIs plus UI screens; Domain specialist work; A domain or a small team.
</t>
          </r>
          <r>
            <rPr>
              <rFont val="Calibri"/>
              <b val="1"/>
              <sz val="10"/>
            </rPr>
            <t>Holders describe it with:</t>
          </r>
          <r>
            <rPr>
              <rFont val="Calibri"/>
              <sz val="10"/>
            </rPr>
            <t xml:space="preserve"> technical · code · production · support · development.
Leads 1 direct report.</t>
          </r>
        </is>
      </c>
      <c r="V93" s="122" t="inlineStr">
        <is>
          <r>
            <rPr>
              <rFont val="Calibri"/>
              <b val="1"/>
              <sz val="10"/>
            </rPr>
            <t>Hire as:</t>
          </r>
          <r>
            <rPr>
              <rFont val="Calibri"/>
              <sz val="10"/>
            </rPr>
            <t xml:space="preserve"> Senior Software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93"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NET MVC · Angular
</t>
          </r>
          <r>
            <rPr>
              <rFont val="Calibri"/>
              <b val="1"/>
              <sz val="10"/>
            </rPr>
            <t>TOOLS:</t>
          </r>
          <r>
            <rPr>
              <rFont val="Calibri"/>
              <sz val="10"/>
            </rPr>
            <t xml:space="preserve"> Visual Studio · SQL Server
★ = must-have for the family. Scale: 1 Awareness · 2 Working · 3 Practitioner · 4 Advanced · 5 Expert.</t>
          </r>
        </is>
      </c>
      <c r="X93"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93" s="123" t="inlineStr">
        <is>
          <t>iFile · Technology · Band B · Expert / POD Lead</t>
        </is>
      </c>
      <c r="Z93" s="124" t="n">
        <v>3.5</v>
      </c>
      <c r="AA93" s="125">
        <f>IFERROR(INDEX(WM_C,MATCH($Y93,WM_KEY,0)),"")</f>
        <v>0.56</v>
      </c>
      <c r="AB93" s="126">
        <f>IF(Z93="","",Z93*AA93)</f>
        <v>1.96</v>
      </c>
      <c r="AC93" s="124" t="n">
        <v>3.5</v>
      </c>
      <c r="AD93" s="125">
        <f>IFERROR(INDEX(WM_AU,MATCH($Y93,WM_KEY,0)),"")</f>
        <v>0.17</v>
      </c>
      <c r="AE93" s="126">
        <f>IF(AC93="","",AC93*AD93)</f>
        <v>0.595</v>
      </c>
      <c r="AF93" s="124" t="n">
        <v>4</v>
      </c>
      <c r="AG93" s="125">
        <f>IFERROR(INDEX(WM_AC,MATCH($Y93,WM_KEY,0)),"")</f>
        <v>0.05</v>
      </c>
      <c r="AH93" s="126">
        <f>IF(AF93="","",AF93*AG93)</f>
        <v>0.2</v>
      </c>
      <c r="AI93" s="124" t="n">
        <v>4</v>
      </c>
      <c r="AJ93" s="125">
        <f>IFERROR(INDEX(WM_L,MATCH($Y93,WM_KEY,0)),"")</f>
        <v>0.05</v>
      </c>
      <c r="AK93" s="126">
        <f>IF(AI93="","",AI93*AJ93)</f>
        <v>0.2</v>
      </c>
      <c r="AL93" s="124" t="n">
        <v>10</v>
      </c>
      <c r="AM93" s="125">
        <f>IFERROR(INDEX(WM_E,MATCH($Y93,WM_KEY,0)),"")</f>
        <v>0.1</v>
      </c>
      <c r="AN93" s="126">
        <f>IF(AL93="","",AL93*AM93)</f>
        <v>1</v>
      </c>
      <c r="AO93" s="127" t="n">
        <v>4</v>
      </c>
      <c r="AP93" s="125">
        <f>IFERROR(INDEX(WM_BI,MATCH($Y93,WM_KEY,0)),"")</f>
        <v>0.07</v>
      </c>
      <c r="AQ93" s="126">
        <f>IF(AO93="","",AO93*AP93)</f>
        <v>0.28</v>
      </c>
      <c r="AR93" s="126">
        <f>IF(COUNT(AB93,AE93,AH93,AK93,AN93,AQ93)&lt;6,"",SUM(AB93,AE93,AH93,AK93,AN93,AQ93))</f>
        <v>4.235</v>
      </c>
      <c r="AS93" s="128" t="str">
        <f>IF(AR93="","",INDEX({"A1","A2","A3","B1","B2","B3","C1","C2","D1","D2","E1","E2"},MAX(1,MIN(12,ROUND(AR93,0)))))</f>
        <v>B1</v>
      </c>
      <c r="AT93"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93" s="130" t="inlineStr">
        <is>
          <r>
            <rPr>
              <rFont val="Calibri"/>
              <b val="1"/>
              <sz val="10"/>
            </rPr>
            <t>At build:</t>
          </r>
          <r>
            <rPr>
              <rFont val="Calibri"/>
              <sz val="10"/>
            </rPr>
            <t xml:space="preserve"> Complexity 1.96 + Autonomy 0.60 + Accountability 0.20 + Leadership 0.20 + Experience 1.00 + Business impact 0.28
= 4.24 points → nearest level 4 = B1
</t>
          </r>
          <r>
            <rPr>
              <rFont val="Calibri"/>
              <b val="1"/>
              <sz val="10"/>
            </rPr>
            <t>Final level:</t>
          </r>
          <r>
            <rPr>
              <rFont val="Calibri"/>
              <sz val="10"/>
            </rPr>
            <t xml:space="preserve"> B1 · same as the score</t>
          </r>
        </is>
      </c>
      <c r="AV93" s="130" t="inlineStr">
        <is>
          <r>
            <rPr>
              <rFont val="Calibri"/>
              <b val="1"/>
              <sz val="10"/>
            </rPr>
            <t>No rule applied:</t>
          </r>
          <r>
            <rPr>
              <rFont val="Calibri"/>
              <sz val="10"/>
            </rPr>
            <t xml:space="preserve"> the score decides.</t>
          </r>
        </is>
      </c>
      <c r="AW93" s="131"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Diagnoses production errors and manages environments, certificates, gateways and SSO for QAWAEM e-filing platform → moved up 0.5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A3 = Varied and non-standard work; handles exceptions · B1 = Domain specialist work</t>
          </r>
        </is>
      </c>
      <c r="AX93" s="132"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Sets technical approach and directs team on upgrades/CRs; production changes need client approval → moved up 0.5
</t>
          </r>
          <r>
            <rPr>
              <rFont val="Calibri"/>
              <b val="1"/>
              <sz val="10"/>
            </rPr>
            <t>Market:</t>
          </r>
          <r>
            <rPr>
              <rFont val="Calibri"/>
              <sz val="10"/>
            </rPr>
            <t xml:space="preserve"> A3 = Technical / QC / client calls on own work · B1 = Technical / QC / client calls for the domain</t>
          </r>
        </is>
      </c>
      <c r="AY93" s="132" t="inlineStr">
        <is>
          <r>
            <rPr>
              <rFont val="Calibri"/>
              <sz val="10"/>
            </rPr>
            <t xml:space="preserve">Rated 4 of 12
</t>
          </r>
          <r>
            <rPr>
              <rFont val="Calibri"/>
              <b val="1"/>
              <sz val="10"/>
            </rPr>
            <t>Start:</t>
          </r>
          <r>
            <rPr>
              <rFont val="Calibri"/>
              <sz val="10"/>
            </rPr>
            <t xml:space="preserve"> 3.5 · senior practitioner title; 1 direct report
</t>
          </r>
          <r>
            <rPr>
              <rFont val="Calibri"/>
              <b val="1"/>
              <sz val="10"/>
            </rPr>
            <t>Evidence reads like B1:</t>
          </r>
          <r>
            <rPr>
              <rFont val="Calibri"/>
              <sz val="10"/>
            </rPr>
            <t xml:space="preserve"> Production stability, QA/UAT/prod environment health and client issue resolution for the QAWAEM platform → moved up 0.5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B1 = A domain or a small team</t>
          </r>
        </is>
      </c>
      <c r="AZ93" s="132" t="inlineStr">
        <is>
          <r>
            <rPr>
              <rFont val="Calibri"/>
              <sz val="10"/>
            </rPr>
            <t xml:space="preserve">Rated 4 of 12
</t>
          </r>
          <r>
            <rPr>
              <rFont val="Calibri"/>
              <b val="1"/>
              <sz val="10"/>
            </rPr>
            <t>Start:</t>
          </r>
          <r>
            <rPr>
              <rFont val="Calibri"/>
              <sz val="10"/>
            </rPr>
            <t xml:space="preserve"> 3.5
</t>
          </r>
          <r>
            <rPr>
              <rFont val="Calibri"/>
              <b val="1"/>
              <sz val="10"/>
            </rPr>
            <t>Evidence reads like B1:</t>
          </r>
          <r>
            <rPr>
              <rFont val="Calibri"/>
              <sz val="10"/>
            </rPr>
            <t xml:space="preserve"> Guides and unblocks the team, reviews documentation, reports status to client; 1 report → moved up 0.5
</t>
          </r>
          <r>
            <rPr>
              <rFont val="Calibri"/>
              <b val="1"/>
              <sz val="10"/>
            </rPr>
            <t>Team:</t>
          </r>
          <r>
            <rPr>
              <rFont val="Calibri"/>
              <sz val="10"/>
            </rPr>
            <t xml:space="preserve"> 1 direct report · POD Lead
</t>
          </r>
          <r>
            <rPr>
              <rFont val="Calibri"/>
              <b val="1"/>
              <sz val="10"/>
            </rPr>
            <t>Market:</t>
          </r>
          <r>
            <rPr>
              <rFont val="Calibri"/>
              <sz val="10"/>
            </rPr>
            <t xml:space="preserve"> B1 = IC: mentors and reviews · People: hands-on team lead of 3–5</t>
          </r>
        </is>
      </c>
      <c r="BA93" s="132" t="inlineStr">
        <is>
          <r>
            <rPr>
              <rFont val="Calibri"/>
              <sz val="10"/>
            </rPr>
            <t xml:space="preserve">Rated 10 of 12
</t>
          </r>
          <r>
            <rPr>
              <rFont val="Calibri"/>
              <b val="1"/>
              <sz val="10"/>
            </rPr>
            <t>Experience:</t>
          </r>
          <r>
            <rPr>
              <rFont val="Calibri"/>
              <sz val="10"/>
            </rPr>
            <t xml:space="preserve"> 18.6 yrs total · 6.5 before IRIS + 12.1 at IRIS = 9.3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B1 roles typically have 4–8 yrs · IRIS guide 4–7</t>
          </r>
        </is>
      </c>
      <c r="BB93"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93" s="133" t="inlineStr"/>
      <c r="BD93" s="134" t="inlineStr">
        <is>
          <t>✓ HRIS: 18.6 yrs, MCA, 1 direct report
✓ Survey: 20 of 20 questions answered
✓ KRAs: manager-set, quarterly
✓ Manager mapping: rating, 9-box
✗ Job description: not on file</t>
        </is>
      </c>
      <c r="BE93"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93" s="134" t="inlineStr">
        <is>
          <t>Medium</t>
        </is>
      </c>
      <c r="BG93" s="134" t="inlineStr"/>
      <c r="BH93" s="134" t="inlineStr"/>
      <c r="BI93" s="135" t="n"/>
      <c r="BJ93" s="136" t="n"/>
      <c r="BK93" s="136" t="n"/>
      <c r="BL93" s="136" t="n"/>
      <c r="BM93" s="136" t="n"/>
      <c r="BN93" s="137" t="n"/>
      <c r="BO93" s="120" t="n"/>
      <c r="BP93" s="120" t="n"/>
      <c r="BQ93" s="120" t="n"/>
      <c r="BR93" s="120" t="n"/>
      <c r="BS93" s="120" t="n"/>
      <c r="BT93" s="120" t="n"/>
      <c r="BU93" s="120" t="n"/>
      <c r="BV93" s="120" t="n">
        <v>4</v>
      </c>
    </row>
    <row r="94" ht="340" customHeight="1">
      <c r="A94" s="109" t="inlineStr">
        <is>
          <t>IRIS1653</t>
        </is>
      </c>
      <c r="B94" s="110" t="inlineStr">
        <is>
          <t>Sarvesh Yadav</t>
        </is>
      </c>
      <c r="C94" s="111" t="inlineStr">
        <is>
          <t>Technology</t>
        </is>
      </c>
      <c r="D94" s="111" t="inlineStr">
        <is>
          <t>Brij Kishor Singh</t>
        </is>
      </c>
      <c r="E94" s="112" t="n">
        <v>14.8</v>
      </c>
      <c r="F94" s="112" t="n">
        <v>9.199999999999999</v>
      </c>
      <c r="G94" s="111" t="inlineStr">
        <is>
          <t>MCA</t>
        </is>
      </c>
      <c r="H94" s="113" t="inlineStr">
        <is>
          <t>Senior Software Engineer</t>
        </is>
      </c>
      <c r="I94" s="114" t="inlineStr">
        <is>
          <t>Technical Specialist</t>
        </is>
      </c>
      <c r="J94" s="115" t="inlineStr">
        <is>
          <t>Engineering &amp; Development</t>
        </is>
      </c>
      <c r="K94" s="115" t="inlineStr">
        <is>
          <t>Backend Development</t>
        </is>
      </c>
      <c r="L94" s="114" t="inlineStr">
        <is>
          <t>L4 – Senior</t>
        </is>
      </c>
      <c r="M94" s="116" t="inlineStr">
        <is>
          <t>B1</t>
        </is>
      </c>
      <c r="N94" s="18" t="inlineStr">
        <is>
          <t>Specialist</t>
        </is>
      </c>
      <c r="O94" s="20" t="inlineStr">
        <is>
          <t>B</t>
        </is>
      </c>
      <c r="P94" s="115" t="inlineStr">
        <is>
          <t>IC</t>
        </is>
      </c>
      <c r="Q94" s="117" t="inlineStr">
        <is>
          <t>▲ Up</t>
        </is>
      </c>
      <c r="R94" s="118" t="inlineStr">
        <is>
          <r>
            <rPr>
              <rFont val="Calibri"/>
              <b val="1"/>
              <sz val="10"/>
            </rPr>
            <t>WHAT THE ROLE DOES:</t>
          </r>
          <r>
            <rPr>
              <rFont val="Calibri"/>
              <sz val="10"/>
            </rPr>
            <t xml:space="preserve"> Builds back-end services, APIs, processing/validation logic and DB code; fixes defects and delivers change requests. At B1: a domain / module, or a small team.
</t>
          </r>
          <r>
            <rPr>
              <rFont val="Calibri"/>
              <b val="1"/>
              <sz val="10"/>
            </rPr>
            <t>Common themes in role-holders' answers:</t>
          </r>
          <r>
            <rPr>
              <rFont val="Calibri"/>
              <sz val="10"/>
            </rPr>
            <t xml:space="preserve"> technical · members · guide · lead · time · support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Common themes in role-holders' answers:</t>
          </r>
          <r>
            <rPr>
              <rFont val="Calibri"/>
              <sz val="10"/>
            </rPr>
            <t xml:space="preserve"> development · requirement · testing · support · software · solution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features · technical · issue · code · releases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code · requirement · delivery · changes · am · delivering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technical · approach · decisions · process · issue · code
</t>
          </r>
          <r>
            <rPr>
              <rFont val="Calibri"/>
              <b val="1"/>
              <sz val="10"/>
            </rPr>
            <t>SKILLS &amp; KNOWLEDGE · role-holders:</t>
          </r>
          <r>
            <rPr>
              <rFont val="Calibri"/>
              <sz val="10"/>
            </rPr>
            <t xml:space="preserve"> Problem Solving · NET MVC · Java · Database Management · Production Support
</t>
          </r>
          <r>
            <rPr>
              <rFont val="Calibri"/>
              <b val="1"/>
              <sz val="10"/>
            </rPr>
            <t>TOOLS &amp; SYSTEMS:</t>
          </r>
          <r>
            <rPr>
              <rFont val="Calibri"/>
              <sz val="10"/>
            </rPr>
            <t xml:space="preserve"> Postman · Eclipse · Git · Oracle Database
</t>
          </r>
          <r>
            <rPr>
              <rFont val="Calibri"/>
              <b val="1"/>
              <sz val="10"/>
            </rPr>
            <t>MANAGER-SET KRAs:</t>
          </r>
          <r>
            <rPr>
              <rFont val="Calibri"/>
              <sz val="10"/>
            </rPr>
            <t xml:space="preserve"> Common themes in manager-set KRAs: reduce · production · time · quarterly · incidents resolved · stability critical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8 answered the survey; sub-family 79 answered; catalogue RC-068</t>
          </r>
        </is>
      </c>
      <c r="S94"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2 · Potential: Low · 9-Box Grid placement: Performance Risk.</t>
          </r>
        </is>
      </c>
      <c r="T94" s="120" t="n"/>
      <c r="U94" s="121" t="inlineStr">
        <is>
          <r>
            <rPr>
              <rFont val="Calibri"/>
              <sz val="10"/>
            </rPr>
            <t xml:space="preserve">Technical Specialist in Technology · iFile, B1 — IC.
</t>
          </r>
          <r>
            <rPr>
              <rFont val="Calibri"/>
              <b val="1"/>
              <sz val="10"/>
            </rPr>
            <t>The work:</t>
          </r>
          <r>
            <rPr>
              <rFont val="Calibri"/>
              <sz val="10"/>
            </rPr>
            <t xml:space="preserve"> Builds back-end services, APIs, processing/validation logic and DB code; fixes defects and delivers change requests.
At this level the role owns a domain / module, or a small team.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Holders describe it with:</t>
          </r>
          <r>
            <rPr>
              <rFont val="Calibri"/>
              <sz val="10"/>
            </rPr>
            <t xml:space="preserve"> development · requirement · testing · support · software · solution.</t>
          </r>
        </is>
      </c>
      <c r="V94" s="122" t="inlineStr">
        <is>
          <r>
            <rPr>
              <rFont val="Calibri"/>
              <b val="1"/>
              <sz val="10"/>
            </rPr>
            <t>Hire as:</t>
          </r>
          <r>
            <rPr>
              <rFont val="Calibri"/>
              <sz val="10"/>
            </rPr>
            <t xml:space="preserve"> Senior Software Engineer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94"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Problem Solving · NET MVC · Java · Database Management · Production Support
</t>
          </r>
          <r>
            <rPr>
              <rFont val="Calibri"/>
              <b val="1"/>
              <sz val="10"/>
            </rPr>
            <t>TOOLS:</t>
          </r>
          <r>
            <rPr>
              <rFont val="Calibri"/>
              <sz val="10"/>
            </rPr>
            <t xml:space="preserve"> Postman · Eclipse · Git · Oracle Database
★ = must-have for the family. Scale: 1 Awareness · 2 Working · 3 Practitioner · 4 Advanced · 5 Expert.</t>
          </r>
        </is>
      </c>
      <c r="X94"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94" s="123" t="inlineStr">
        <is>
          <t>iFile · Technology · Band B · Expert / POD Lead</t>
        </is>
      </c>
      <c r="Z94" s="124" t="n">
        <v>3.5</v>
      </c>
      <c r="AA94" s="125">
        <f>IFERROR(INDEX(WM_C,MATCH($Y94,WM_KEY,0)),"")</f>
        <v>0.56</v>
      </c>
      <c r="AB94" s="126">
        <f>IF(Z94="","",Z94*AA94)</f>
        <v>1.96</v>
      </c>
      <c r="AC94" s="124" t="n">
        <v>3.5</v>
      </c>
      <c r="AD94" s="125">
        <f>IFERROR(INDEX(WM_AU,MATCH($Y94,WM_KEY,0)),"")</f>
        <v>0.17</v>
      </c>
      <c r="AE94" s="126">
        <f>IF(AC94="","",AC94*AD94)</f>
        <v>0.595</v>
      </c>
      <c r="AF94" s="124" t="n">
        <v>3.5</v>
      </c>
      <c r="AG94" s="125">
        <f>IFERROR(INDEX(WM_AC,MATCH($Y94,WM_KEY,0)),"")</f>
        <v>0.05</v>
      </c>
      <c r="AH94" s="126">
        <f>IF(AF94="","",AF94*AG94)</f>
        <v>0.175</v>
      </c>
      <c r="AI94" s="124" t="n">
        <v>2.5</v>
      </c>
      <c r="AJ94" s="125">
        <f>IFERROR(INDEX(WM_L,MATCH($Y94,WM_KEY,0)),"")</f>
        <v>0.05</v>
      </c>
      <c r="AK94" s="126">
        <f>IF(AI94="","",AI94*AJ94)</f>
        <v>0.125</v>
      </c>
      <c r="AL94" s="124" t="n">
        <v>8.5</v>
      </c>
      <c r="AM94" s="125">
        <f>IFERROR(INDEX(WM_E,MATCH($Y94,WM_KEY,0)),"")</f>
        <v>0.1</v>
      </c>
      <c r="AN94" s="126">
        <f>IF(AL94="","",AL94*AM94)</f>
        <v>0.85</v>
      </c>
      <c r="AO94" s="127" t="n">
        <v>3.5</v>
      </c>
      <c r="AP94" s="125">
        <f>IFERROR(INDEX(WM_BI,MATCH($Y94,WM_KEY,0)),"")</f>
        <v>0.07</v>
      </c>
      <c r="AQ94" s="126">
        <f>IF(AO94="","",AO94*AP94)</f>
        <v>0.245</v>
      </c>
      <c r="AR94" s="126">
        <f>IF(COUNT(AB94,AE94,AH94,AK94,AN94,AQ94)&lt;6,"",SUM(AB94,AE94,AH94,AK94,AN94,AQ94))</f>
        <v>3.95</v>
      </c>
      <c r="AS94" s="128" t="str">
        <f>IF(AR94="","",INDEX({"A1","A2","A3","B1","B2","B3","C1","C2","D1","D2","E1","E2"},MAX(1,MIN(12,ROUND(AR94,0)))))</f>
        <v>B1</v>
      </c>
      <c r="AT94"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94" s="130" t="inlineStr">
        <is>
          <r>
            <rPr>
              <rFont val="Calibri"/>
              <b val="1"/>
              <sz val="10"/>
            </rPr>
            <t>At build:</t>
          </r>
          <r>
            <rPr>
              <rFont val="Calibri"/>
              <sz val="10"/>
            </rPr>
            <t xml:space="preserve"> Complexity 1.96 + Autonomy 0.60 + Accountability 0.18 + Leadership 0.12 + Experience 0.85 + Business impact 0.25
= 3.95 points → nearest level 4 = B1
</t>
          </r>
          <r>
            <rPr>
              <rFont val="Calibri"/>
              <b val="1"/>
              <sz val="10"/>
            </rPr>
            <t>Final level:</t>
          </r>
          <r>
            <rPr>
              <rFont val="Calibri"/>
              <sz val="10"/>
            </rPr>
            <t xml:space="preserve"> B1 · same as the score</t>
          </r>
        </is>
      </c>
      <c r="AV94" s="130" t="inlineStr">
        <is>
          <r>
            <rPr>
              <rFont val="Calibri"/>
              <b val="1"/>
              <sz val="10"/>
            </rPr>
            <t>No rule applied:</t>
          </r>
          <r>
            <rPr>
              <rFont val="Calibri"/>
              <sz val="10"/>
            </rPr>
            <t xml:space="preserve"> the score decides.</t>
          </r>
        </is>
      </c>
      <c r="AW94" s="131"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Lists solution design, complex issue resolution and production issues on Java/Oracle stack; no system named → moved up 0.5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A3 = Varied and non-standard work; handles exceptions · B1 = Domain specialist work</t>
          </r>
        </is>
      </c>
      <c r="AX94" s="132"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B2:</t>
          </r>
          <r>
            <rPr>
              <rFont val="Calibri"/>
              <sz val="10"/>
            </rPr>
            <t xml:space="preserve"> Decides task prioritisation, task allocation, technical approach and code review outcomes → moved up 0.5
</t>
          </r>
          <r>
            <rPr>
              <rFont val="Calibri"/>
              <b val="1"/>
              <sz val="10"/>
            </rPr>
            <t>Market:</t>
          </r>
          <r>
            <rPr>
              <rFont val="Calibri"/>
              <sz val="10"/>
            </rPr>
            <t xml:space="preserve"> A3 = Technical / QC / client calls on own work · B1 = Technical / QC / client calls for the domain</t>
          </r>
        </is>
      </c>
      <c r="AY94" s="132"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own survey / KRA answers · summarised by the rater; not quoted → moved up 0.5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A3 = A module / process, or work with client or regulatory consequences · B1 = A domain or a small team</t>
          </r>
        </is>
      </c>
      <c r="AZ94" s="132" t="inlineStr">
        <is>
          <r>
            <rPr>
              <rFont val="Calibri"/>
              <sz val="10"/>
            </rPr>
            <t xml:space="preserve">Rated 2.5 of 12 · between A2 and A3
</t>
          </r>
          <r>
            <rPr>
              <rFont val="Calibri"/>
              <b val="1"/>
              <sz val="10"/>
            </rPr>
            <t>Start:</t>
          </r>
          <r>
            <rPr>
              <rFont val="Calibri"/>
              <sz val="10"/>
            </rPr>
            <t xml:space="preserve"> 2.0 · individual contributor, so influence only
</t>
          </r>
          <r>
            <rPr>
              <rFont val="Calibri"/>
              <b val="1"/>
              <sz val="10"/>
            </rPr>
            <t>Evidence reads like B1:</t>
          </r>
          <r>
            <rPr>
              <rFont val="Calibri"/>
              <sz val="10"/>
            </rPr>
            <t xml:space="preserve"> Calls self team lead with team management and code reviews; 0 reports in HR data → moved up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94" s="132" t="inlineStr">
        <is>
          <r>
            <rPr>
              <rFont val="Calibri"/>
              <sz val="10"/>
            </rPr>
            <t xml:space="preserve">Rated 8.5 of 12 · between C2 and D1
</t>
          </r>
          <r>
            <rPr>
              <rFont val="Calibri"/>
              <b val="1"/>
              <sz val="10"/>
            </rPr>
            <t>Experience:</t>
          </r>
          <r>
            <rPr>
              <rFont val="Calibri"/>
              <sz val="10"/>
            </rPr>
            <t xml:space="preserve"> 14.8 yrs total · 5.6 before IRIS + 9.2 at IRIS = 8.1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B1 roles typically have 4–8 yrs · IRIS guide 4–7</t>
          </r>
        </is>
      </c>
      <c r="BB94" s="132"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94" s="145" t="inlineStr">
        <is>
          <t>• Confirm the reporting line — Manager</t>
        </is>
      </c>
      <c r="BD94" s="134" t="inlineStr">
        <is>
          <t>✓ HRIS: 14.8 yrs, MCA, 0 direct reports
✓ Survey: 17 of 20 questions answered
✓ KRAs: self, manager-set, quarterly
✓ Manager mapping: rating, potential, 9-box
✗ Job description: not on file</t>
        </is>
      </c>
      <c r="BE94"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94" s="134" t="inlineStr">
        <is>
          <t>Medium</t>
        </is>
      </c>
      <c r="BG94" s="134" t="inlineStr">
        <is>
          <t>• Describes leading or allocating work to a team but has no formal reports in the Employee Master — confirm; may be a POD Lead / Team Lead</t>
        </is>
      </c>
      <c r="BH94" s="134" t="inlineStr"/>
      <c r="BI94" s="135" t="n"/>
      <c r="BJ94" s="136" t="n"/>
      <c r="BK94" s="136" t="n"/>
      <c r="BL94" s="136" t="n"/>
      <c r="BM94" s="136" t="n"/>
      <c r="BN94" s="137" t="n"/>
      <c r="BO94" s="120" t="n"/>
      <c r="BP94" s="120" t="n"/>
      <c r="BQ94" s="120" t="n"/>
      <c r="BR94" s="120" t="n"/>
      <c r="BS94" s="120" t="n"/>
      <c r="BT94" s="120" t="n"/>
      <c r="BU94" s="120" t="n"/>
      <c r="BV94" s="120" t="n">
        <v>3.5</v>
      </c>
    </row>
    <row r="95" ht="340" customHeight="1">
      <c r="A95" s="109" t="inlineStr">
        <is>
          <t>IRIS2162</t>
        </is>
      </c>
      <c r="B95" s="110" t="inlineStr">
        <is>
          <t>Vikash Gupta</t>
        </is>
      </c>
      <c r="C95" s="111" t="inlineStr">
        <is>
          <t>Technology</t>
        </is>
      </c>
      <c r="D95" s="111" t="inlineStr">
        <is>
          <t>Hemant Trivedi</t>
        </is>
      </c>
      <c r="E95" s="112" t="n">
        <v>15.2</v>
      </c>
      <c r="F95" s="112" t="n">
        <v>3.2</v>
      </c>
      <c r="G95" s="111" t="inlineStr">
        <is>
          <t>MCA</t>
        </is>
      </c>
      <c r="H95" s="113" t="inlineStr">
        <is>
          <t>Senior Software Engineer</t>
        </is>
      </c>
      <c r="I95" s="114" t="inlineStr">
        <is>
          <t>Technical Specialist</t>
        </is>
      </c>
      <c r="J95" s="115" t="inlineStr">
        <is>
          <t>Engineering &amp; Development</t>
        </is>
      </c>
      <c r="K95" s="115" t="inlineStr">
        <is>
          <t>Full-Stack Development</t>
        </is>
      </c>
      <c r="L95" s="114" t="inlineStr">
        <is>
          <t>L4 – Senior</t>
        </is>
      </c>
      <c r="M95" s="116" t="inlineStr">
        <is>
          <t>B1</t>
        </is>
      </c>
      <c r="N95" s="18" t="inlineStr">
        <is>
          <t>Specialist</t>
        </is>
      </c>
      <c r="O95" s="20" t="inlineStr">
        <is>
          <t>B</t>
        </is>
      </c>
      <c r="P95" s="115" t="inlineStr">
        <is>
          <t>IC</t>
        </is>
      </c>
      <c r="Q95" s="117" t="inlineStr">
        <is>
          <t>▲ Up</t>
        </is>
      </c>
      <c r="R95" s="118" t="inlineStr">
        <is>
          <r>
            <rPr>
              <rFont val="Calibri"/>
              <b val="1"/>
              <sz val="10"/>
            </rPr>
            <t>WHAT THE ROLE DOES:</t>
          </r>
          <r>
            <rPr>
              <rFont val="Calibri"/>
              <sz val="10"/>
            </rPr>
            <t xml:space="preserve"> Builds features end to end — back-end services/APIs plus UI screens. At B1: a domain / module, or a small team.
</t>
          </r>
          <r>
            <rPr>
              <rFont val="Calibri"/>
              <b val="1"/>
              <sz val="10"/>
            </rPr>
            <t>Common themes in role-holders' answers:</t>
          </r>
          <r>
            <rPr>
              <rFont val="Calibri"/>
              <sz val="10"/>
            </rPr>
            <t xml:space="preserve"> keep · secure · development · continuously · technical · software
</t>
          </r>
          <r>
            <rPr>
              <rFont val="Calibri"/>
              <b val="1"/>
              <sz val="10"/>
            </rPr>
            <t>KEY RESPONSIBILITIES:</t>
          </r>
          <r>
            <rPr>
              <rFont val="Calibri"/>
              <sz val="10"/>
            </rPr>
            <t xml:space="preserve"> Builds features end to end — back-end services/APIs plus UI screens; Domain specialist work; A domain or a small team
</t>
          </r>
          <r>
            <rPr>
              <rFont val="Calibri"/>
              <b val="1"/>
              <sz val="10"/>
            </rPr>
            <t>Common themes in role-holders' answers:</t>
          </r>
          <r>
            <rPr>
              <rFont val="Calibri"/>
              <sz val="10"/>
            </rPr>
            <t xml:space="preserve"> technical · code · production · support · development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solutions · software · fixes · technical · deliver · updates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accountable · if · correctness · production · database · technical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code · independently · approaches · diagnose · improvements · issues
</t>
          </r>
          <r>
            <rPr>
              <rFont val="Calibri"/>
              <b val="1"/>
              <sz val="10"/>
            </rPr>
            <t>SKILLS &amp; KNOWLEDGE · role-holders:</t>
          </r>
          <r>
            <rPr>
              <rFont val="Calibri"/>
              <sz val="10"/>
            </rPr>
            <t xml:space="preserve"> NET MVC · Angular
</t>
          </r>
          <r>
            <rPr>
              <rFont val="Calibri"/>
              <b val="1"/>
              <sz val="10"/>
            </rPr>
            <t>TOOLS &amp; SYSTEMS:</t>
          </r>
          <r>
            <rPr>
              <rFont val="Calibri"/>
              <sz val="10"/>
            </rPr>
            <t xml:space="preserve"> Visual Studio · SQL Server
</t>
          </r>
          <r>
            <rPr>
              <rFont val="Calibri"/>
              <b val="1"/>
              <sz val="10"/>
            </rPr>
            <t>MANAGER-SET KRAs:</t>
          </r>
          <r>
            <rPr>
              <rFont val="Calibri"/>
              <sz val="10"/>
            </rPr>
            <t xml:space="preserve"> Common themes in manager-set KRAs: improve · defect · assigned · sla · time · production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35 answered; catalogue RC-086</t>
          </r>
        </is>
      </c>
      <c r="S95"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production · rework · incorrectly · business · lead.
</t>
          </r>
          <r>
            <rPr>
              <rFont val="Calibri"/>
              <b val="1"/>
              <sz val="10"/>
            </rPr>
            <t>Measured on · manager-set KRA themes:</t>
          </r>
          <r>
            <rPr>
              <rFont val="Calibri"/>
              <sz val="10"/>
            </rPr>
            <t xml:space="preserve"> improve · defect · assigned · time · production.
Manager talent mapping — Latest rating: 4 · Potential: High · 9-Box Grid placement: Trusted Professional.</t>
          </r>
        </is>
      </c>
      <c r="T95" s="120" t="n"/>
      <c r="U95" s="121" t="inlineStr">
        <is>
          <r>
            <rPr>
              <rFont val="Calibri"/>
              <sz val="10"/>
            </rPr>
            <t xml:space="preserve">Technical Specialist in Technology · iFile, B1 — IC.
</t>
          </r>
          <r>
            <rPr>
              <rFont val="Calibri"/>
              <b val="1"/>
              <sz val="10"/>
            </rPr>
            <t>The work:</t>
          </r>
          <r>
            <rPr>
              <rFont val="Calibri"/>
              <sz val="10"/>
            </rPr>
            <t xml:space="preserve"> Builds features end to end — back-end services/APIs plus UI screens.
At this level the role owns a domain / module, or a small team.
</t>
          </r>
          <r>
            <rPr>
              <rFont val="Calibri"/>
              <b val="1"/>
              <sz val="10"/>
            </rPr>
            <t>Key responsibilities:</t>
          </r>
          <r>
            <rPr>
              <rFont val="Calibri"/>
              <sz val="10"/>
            </rPr>
            <t xml:space="preserve"> Builds features end to end — back-end services/APIs plus UI screens; Domain specialist work; A domain or a small team.
</t>
          </r>
          <r>
            <rPr>
              <rFont val="Calibri"/>
              <b val="1"/>
              <sz val="10"/>
            </rPr>
            <t>Holders describe it with:</t>
          </r>
          <r>
            <rPr>
              <rFont val="Calibri"/>
              <sz val="10"/>
            </rPr>
            <t xml:space="preserve"> technical · code · production · support · development.</t>
          </r>
        </is>
      </c>
      <c r="V95" s="122" t="inlineStr">
        <is>
          <r>
            <rPr>
              <rFont val="Calibri"/>
              <b val="1"/>
              <sz val="10"/>
            </rPr>
            <t>Hire as:</t>
          </r>
          <r>
            <rPr>
              <rFont val="Calibri"/>
              <sz val="10"/>
            </rPr>
            <t xml:space="preserve"> Senior Software Engineer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95"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NET MVC · Angular
</t>
          </r>
          <r>
            <rPr>
              <rFont val="Calibri"/>
              <b val="1"/>
              <sz val="10"/>
            </rPr>
            <t>TOOLS:</t>
          </r>
          <r>
            <rPr>
              <rFont val="Calibri"/>
              <sz val="10"/>
            </rPr>
            <t xml:space="preserve"> Visual Studio · SQL Server
★ = must-have for the family. Scale: 1 Awareness · 2 Working · 3 Practitioner · 4 Advanced · 5 Expert.</t>
          </r>
        </is>
      </c>
      <c r="X95"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95" s="123" t="inlineStr">
        <is>
          <t>iFile · Technology · Band B · Expert / POD Lead</t>
        </is>
      </c>
      <c r="Z95" s="124" t="n">
        <v>3</v>
      </c>
      <c r="AA95" s="125">
        <f>IFERROR(INDEX(WM_C,MATCH($Y95,WM_KEY,0)),"")</f>
        <v>0.56</v>
      </c>
      <c r="AB95" s="126">
        <f>IF(Z95="","",Z95*AA95)</f>
        <v>1.68</v>
      </c>
      <c r="AC95" s="124" t="n">
        <v>3</v>
      </c>
      <c r="AD95" s="125">
        <f>IFERROR(INDEX(WM_AU,MATCH($Y95,WM_KEY,0)),"")</f>
        <v>0.17</v>
      </c>
      <c r="AE95" s="126">
        <f>IF(AC95="","",AC95*AD95)</f>
        <v>0.51</v>
      </c>
      <c r="AF95" s="124" t="n">
        <v>3</v>
      </c>
      <c r="AG95" s="125">
        <f>IFERROR(INDEX(WM_AC,MATCH($Y95,WM_KEY,0)),"")</f>
        <v>0.05</v>
      </c>
      <c r="AH95" s="126">
        <f>IF(AF95="","",AF95*AG95)</f>
        <v>0.15</v>
      </c>
      <c r="AI95" s="124" t="n">
        <v>2</v>
      </c>
      <c r="AJ95" s="125">
        <f>IFERROR(INDEX(WM_L,MATCH($Y95,WM_KEY,0)),"")</f>
        <v>0.05</v>
      </c>
      <c r="AK95" s="126">
        <f>IF(AI95="","",AI95*AJ95)</f>
        <v>0.1</v>
      </c>
      <c r="AL95" s="124" t="n">
        <v>8.5</v>
      </c>
      <c r="AM95" s="125">
        <f>IFERROR(INDEX(WM_E,MATCH($Y95,WM_KEY,0)),"")</f>
        <v>0.1</v>
      </c>
      <c r="AN95" s="126">
        <f>IF(AL95="","",AL95*AM95)</f>
        <v>0.85</v>
      </c>
      <c r="AO95" s="127" t="n">
        <v>3.5</v>
      </c>
      <c r="AP95" s="125">
        <f>IFERROR(INDEX(WM_BI,MATCH($Y95,WM_KEY,0)),"")</f>
        <v>0.07</v>
      </c>
      <c r="AQ95" s="126">
        <f>IF(AO95="","",AO95*AP95)</f>
        <v>0.245</v>
      </c>
      <c r="AR95" s="126">
        <f>IF(COUNT(AB95,AE95,AH95,AK95,AN95,AQ95)&lt;6,"",SUM(AB95,AE95,AH95,AK95,AN95,AQ95))</f>
        <v>3.535</v>
      </c>
      <c r="AS95" s="128" t="str">
        <f>IF(AR95="","",INDEX({"A1","A2","A3","B1","B2","B3","C1","C2","D1","D2","E1","E2"},MAX(1,MIN(12,ROUND(AR95,0)))))</f>
        <v>B1</v>
      </c>
      <c r="AT95"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95" s="130" t="inlineStr">
        <is>
          <r>
            <rPr>
              <rFont val="Calibri"/>
              <b val="1"/>
              <sz val="10"/>
            </rPr>
            <t>At build:</t>
          </r>
          <r>
            <rPr>
              <rFont val="Calibri"/>
              <sz val="10"/>
            </rPr>
            <t xml:space="preserve"> Complexity 1.68 + Autonomy 0.51 + Accountability 0.15 + Leadership 0.10 + Experience 0.85 + Business impact 0.25
= 3.54 points → nearest level 4 = B1
</t>
          </r>
          <r>
            <rPr>
              <rFont val="Calibri"/>
              <b val="1"/>
              <sz val="10"/>
            </rPr>
            <t>Final level:</t>
          </r>
          <r>
            <rPr>
              <rFont val="Calibri"/>
              <sz val="10"/>
            </rPr>
            <t xml:space="preserve"> B1 · same as the score</t>
          </r>
        </is>
      </c>
      <c r="AV95" s="130" t="inlineStr">
        <is>
          <r>
            <rPr>
              <rFont val="Calibri"/>
              <b val="1"/>
              <sz val="10"/>
            </rPr>
            <t>No rule applied:</t>
          </r>
          <r>
            <rPr>
              <rFont val="Calibri"/>
              <sz val="10"/>
            </rPr>
            <t xml:space="preserve"> the score decides.</t>
          </r>
        </is>
      </c>
      <c r="AW95"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15 colleagues in the same role and department · own answers too general to rate → no change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Varied and non-standard work; handles exceptions</t>
          </r>
        </is>
      </c>
      <c r="AX95"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15 colleagues in the same role and department · own answers too general to rate → no change
</t>
          </r>
          <r>
            <rPr>
              <rFont val="Calibri"/>
              <b val="1"/>
              <sz val="10"/>
            </rPr>
            <t>Market:</t>
          </r>
          <r>
            <rPr>
              <rFont val="Calibri"/>
              <sz val="10"/>
            </rPr>
            <t xml:space="preserve"> A3 = Technical / QC / client calls on own work</t>
          </r>
        </is>
      </c>
      <c r="AY95"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15 colleagues in the same role and department · own answers too general to rate → no change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A module / process, or work with client or regulatory consequences</t>
          </r>
        </is>
      </c>
      <c r="AZ95" s="132" t="inlineStr">
        <is>
          <r>
            <rPr>
              <rFont val="Calibri"/>
              <sz val="10"/>
            </rPr>
            <t xml:space="preserve">Rated 2 of 12
</t>
          </r>
          <r>
            <rPr>
              <rFont val="Calibri"/>
              <b val="1"/>
              <sz val="10"/>
            </rPr>
            <t>Start:</t>
          </r>
          <r>
            <rPr>
              <rFont val="Calibri"/>
              <sz val="10"/>
            </rPr>
            <t xml:space="preserve"> 2.0 · individual contributor, so influence only
</t>
          </r>
          <r>
            <rPr>
              <rFont val="Calibri"/>
              <b val="1"/>
              <sz val="10"/>
            </rPr>
            <t>Evidence:</t>
          </r>
          <r>
            <rPr>
              <rFont val="Calibri"/>
              <sz val="10"/>
            </rPr>
            <t xml:space="preserve"> rated like 15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95" s="132" t="inlineStr">
        <is>
          <r>
            <rPr>
              <rFont val="Calibri"/>
              <sz val="10"/>
            </rPr>
            <t xml:space="preserve">Rated 8.5 of 12 · between C2 and D1
</t>
          </r>
          <r>
            <rPr>
              <rFont val="Calibri"/>
              <b val="1"/>
              <sz val="10"/>
            </rPr>
            <t>Experience:</t>
          </r>
          <r>
            <rPr>
              <rFont val="Calibri"/>
              <sz val="10"/>
            </rPr>
            <t xml:space="preserve"> 15.2 yrs total · 12.0 before IRIS + 3.2 at IRIS = 8.2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B1 roles typically have 4–8 yrs · IRIS guide 4–7</t>
          </r>
        </is>
      </c>
      <c r="BB95" s="132"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95" s="133" t="inlineStr"/>
      <c r="BD95" s="134" t="inlineStr">
        <is>
          <t>✓ HRIS: 15.2 yrs, MCA, 0 direct reports
✓ Survey: 20 of 20 questions answered
✓ KRAs: self, manager-set, quarterly
✓ Manager mapping: rating, potential, 9-box
✗ Job description: not on file</t>
        </is>
      </c>
      <c r="BE95"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95" s="134" t="inlineStr">
        <is>
          <t>Low</t>
        </is>
      </c>
      <c r="BG95" s="134" t="inlineStr">
        <is>
          <r>
            <rPr>
              <rFont val="Calibri"/>
              <sz val="10"/>
            </rPr>
            <t xml:space="preserve">• Survey answers are generic or do not match the role — not used as evidence; manager input needed
• </t>
          </r>
          <r>
            <rPr>
              <rFont val="Calibri"/>
              <b val="1"/>
              <sz val="10"/>
            </rPr>
            <t>Close call:</t>
          </r>
          <r>
            <rPr>
              <rFont val="Calibri"/>
              <sz val="10"/>
            </rPr>
            <t xml:space="preserve"> score 3.54 is within 0.05 of a rounding point and the score decided the level — calibrate against peers before confirming</t>
          </r>
        </is>
      </c>
      <c r="BH95" s="139" t="inlineStr">
        <is>
          <t>Close call</t>
        </is>
      </c>
      <c r="BI95" s="135" t="n"/>
      <c r="BJ95" s="136" t="n"/>
      <c r="BK95" s="136" t="n"/>
      <c r="BL95" s="136" t="n"/>
      <c r="BM95" s="136" t="n"/>
      <c r="BN95" s="137" t="n"/>
      <c r="BO95" s="120" t="n"/>
      <c r="BP95" s="120" t="n"/>
      <c r="BQ95" s="120" t="n"/>
      <c r="BR95" s="120" t="n"/>
      <c r="BS95" s="120" t="n"/>
      <c r="BT95" s="120" t="n"/>
      <c r="BU95" s="120" t="n"/>
      <c r="BV95" s="120" t="n">
        <v>3.5</v>
      </c>
    </row>
    <row r="96" ht="340" customHeight="1">
      <c r="A96" s="109" t="inlineStr">
        <is>
          <t>IRIS1640</t>
        </is>
      </c>
      <c r="B96" s="110" t="inlineStr">
        <is>
          <t>Vivek Shinde</t>
        </is>
      </c>
      <c r="C96" s="111" t="inlineStr">
        <is>
          <t>Technology</t>
        </is>
      </c>
      <c r="D96" s="111" t="inlineStr">
        <is>
          <t>Suman Kumar</t>
        </is>
      </c>
      <c r="E96" s="112" t="n">
        <v>9.4</v>
      </c>
      <c r="F96" s="112" t="n">
        <v>9.4</v>
      </c>
      <c r="G96" s="111" t="inlineStr">
        <is>
          <t>MMS</t>
        </is>
      </c>
      <c r="H96" s="113" t="inlineStr">
        <is>
          <t>Senior Software Engineer</t>
        </is>
      </c>
      <c r="I96" s="114" t="inlineStr">
        <is>
          <t>Technical Specialist – POD Lead</t>
        </is>
      </c>
      <c r="J96" s="115" t="inlineStr">
        <is>
          <t>Engineering &amp; Development</t>
        </is>
      </c>
      <c r="K96" s="115" t="inlineStr">
        <is>
          <t>Backend Development</t>
        </is>
      </c>
      <c r="L96" s="114" t="inlineStr">
        <is>
          <t>L4 – Senior</t>
        </is>
      </c>
      <c r="M96" s="116" t="inlineStr">
        <is>
          <t>B1</t>
        </is>
      </c>
      <c r="N96" s="18" t="inlineStr">
        <is>
          <t>Specialist · POD Lead</t>
        </is>
      </c>
      <c r="O96" s="20" t="inlineStr">
        <is>
          <t>B</t>
        </is>
      </c>
      <c r="P96" s="115" t="inlineStr">
        <is>
          <t>POD Lead</t>
        </is>
      </c>
      <c r="Q96" s="117" t="inlineStr">
        <is>
          <t>▲ Up</t>
        </is>
      </c>
      <c r="R96" s="118" t="inlineStr">
        <is>
          <r>
            <rPr>
              <rFont val="Calibri"/>
              <b val="1"/>
              <sz val="10"/>
            </rPr>
            <t>WHAT THE ROLE DOES:</t>
          </r>
          <r>
            <rPr>
              <rFont val="Calibri"/>
              <sz val="10"/>
            </rPr>
            <t xml:space="preserve"> Builds back-end services, APIs, processing/validation logic and DB code; fixes defects and delivers change requests. At B1: a domain / module, or a small team.
</t>
          </r>
          <r>
            <rPr>
              <rFont val="Calibri"/>
              <b val="1"/>
              <sz val="10"/>
            </rPr>
            <t>Common themes in role-holders' answers:</t>
          </r>
          <r>
            <rPr>
              <rFont val="Calibri"/>
              <sz val="10"/>
            </rPr>
            <t xml:space="preserve"> technical · members · guide · lead · time · support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Common themes in role-holders' answers:</t>
          </r>
          <r>
            <rPr>
              <rFont val="Calibri"/>
              <sz val="10"/>
            </rPr>
            <t xml:space="preserve"> development · requirement · testing · support · software · solution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features · technical · issue · code · releases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code · requirement · delivery · changes · am · delivering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technical · approach · decisions · process · issue · code
</t>
          </r>
          <r>
            <rPr>
              <rFont val="Calibri"/>
              <b val="1"/>
              <sz val="10"/>
            </rPr>
            <t>SKILLS &amp; KNOWLEDGE · role-holders:</t>
          </r>
          <r>
            <rPr>
              <rFont val="Calibri"/>
              <sz val="10"/>
            </rPr>
            <t xml:space="preserve"> Problem Solving · NET MVC · Java · Database Management · Production Support
</t>
          </r>
          <r>
            <rPr>
              <rFont val="Calibri"/>
              <b val="1"/>
              <sz val="10"/>
            </rPr>
            <t>TOOLS &amp; SYSTEMS:</t>
          </r>
          <r>
            <rPr>
              <rFont val="Calibri"/>
              <sz val="10"/>
            </rPr>
            <t xml:space="preserve"> Postman · Eclipse · Git · Oracle Database
</t>
          </r>
          <r>
            <rPr>
              <rFont val="Calibri"/>
              <b val="1"/>
              <sz val="10"/>
            </rPr>
            <t>MANAGER-SET KRAs:</t>
          </r>
          <r>
            <rPr>
              <rFont val="Calibri"/>
              <sz val="10"/>
            </rPr>
            <t xml:space="preserve"> Common themes in manager-set KRAs: reduce · production · time · quarterly · incidents resolved · stability critical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8 answered the survey; sub-family 79 answered; catalogue RC-068</t>
          </r>
        </is>
      </c>
      <c r="S96"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3 direct reports.
From the survey and manager mapping — critical role: yes; successor named: no.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3 · Potential: Low · 9-Box Grid placement: Reliable Specialist.</t>
          </r>
        </is>
      </c>
      <c r="T96" s="120" t="n"/>
      <c r="U96" s="121" t="inlineStr">
        <is>
          <r>
            <rPr>
              <rFont val="Calibri"/>
              <sz val="10"/>
            </rPr>
            <t xml:space="preserve">Technical Specialist – POD Lead in Technology · iFile, B1 — POD Lead.
</t>
          </r>
          <r>
            <rPr>
              <rFont val="Calibri"/>
              <b val="1"/>
              <sz val="10"/>
            </rPr>
            <t>The work:</t>
          </r>
          <r>
            <rPr>
              <rFont val="Calibri"/>
              <sz val="10"/>
            </rPr>
            <t xml:space="preserve"> Builds back-end services, APIs, processing/validation logic and DB code; fixes defects and delivers change requests.
At this level the role owns a domain / module, or a small team.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Holders describe it with:</t>
          </r>
          <r>
            <rPr>
              <rFont val="Calibri"/>
              <sz val="10"/>
            </rPr>
            <t xml:space="preserve"> development · requirement · testing · support · software · solution.
Leads 3 direct reports.</t>
          </r>
        </is>
      </c>
      <c r="V96" s="122" t="inlineStr">
        <is>
          <r>
            <rPr>
              <rFont val="Calibri"/>
              <b val="1"/>
              <sz val="10"/>
            </rPr>
            <t>Hire as:</t>
          </r>
          <r>
            <rPr>
              <rFont val="Calibri"/>
              <sz val="10"/>
            </rPr>
            <t xml:space="preserve"> Senior Software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96"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Problem Solving · NET MVC · Java · Database Management · Production Support
</t>
          </r>
          <r>
            <rPr>
              <rFont val="Calibri"/>
              <b val="1"/>
              <sz val="10"/>
            </rPr>
            <t>TOOLS:</t>
          </r>
          <r>
            <rPr>
              <rFont val="Calibri"/>
              <sz val="10"/>
            </rPr>
            <t xml:space="preserve"> Postman · Eclipse · Git · Oracle Database
★ = must-have for the family. Scale: 1 Awareness · 2 Working · 3 Practitioner · 4 Advanced · 5 Expert.</t>
          </r>
        </is>
      </c>
      <c r="X96"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96" s="123" t="inlineStr">
        <is>
          <t>iFile · Technology · Band B · Expert / POD Lead</t>
        </is>
      </c>
      <c r="Z96" s="124" t="n">
        <v>3.5</v>
      </c>
      <c r="AA96" s="125">
        <f>IFERROR(INDEX(WM_C,MATCH($Y96,WM_KEY,0)),"")</f>
        <v>0.56</v>
      </c>
      <c r="AB96" s="126">
        <f>IF(Z96="","",Z96*AA96)</f>
        <v>1.96</v>
      </c>
      <c r="AC96" s="124" t="n">
        <v>3.5</v>
      </c>
      <c r="AD96" s="125">
        <f>IFERROR(INDEX(WM_AU,MATCH($Y96,WM_KEY,0)),"")</f>
        <v>0.17</v>
      </c>
      <c r="AE96" s="126">
        <f>IF(AC96="","",AC96*AD96)</f>
        <v>0.595</v>
      </c>
      <c r="AF96" s="124" t="n">
        <v>4</v>
      </c>
      <c r="AG96" s="125">
        <f>IFERROR(INDEX(WM_AC,MATCH($Y96,WM_KEY,0)),"")</f>
        <v>0.05</v>
      </c>
      <c r="AH96" s="126">
        <f>IF(AF96="","",AF96*AG96)</f>
        <v>0.2</v>
      </c>
      <c r="AI96" s="124" t="n">
        <v>4</v>
      </c>
      <c r="AJ96" s="125">
        <f>IFERROR(INDEX(WM_L,MATCH($Y96,WM_KEY,0)),"")</f>
        <v>0.05</v>
      </c>
      <c r="AK96" s="126">
        <f>IF(AI96="","",AI96*AJ96)</f>
        <v>0.2</v>
      </c>
      <c r="AL96" s="124" t="n">
        <v>6</v>
      </c>
      <c r="AM96" s="125">
        <f>IFERROR(INDEX(WM_E,MATCH($Y96,WM_KEY,0)),"")</f>
        <v>0.1</v>
      </c>
      <c r="AN96" s="126">
        <f>IF(AL96="","",AL96*AM96)</f>
        <v>0.6</v>
      </c>
      <c r="AO96" s="127" t="n">
        <v>4.5</v>
      </c>
      <c r="AP96" s="125">
        <f>IFERROR(INDEX(WM_BI,MATCH($Y96,WM_KEY,0)),"")</f>
        <v>0.07</v>
      </c>
      <c r="AQ96" s="126">
        <f>IF(AO96="","",AO96*AP96)</f>
        <v>0.315</v>
      </c>
      <c r="AR96" s="126">
        <f>IF(COUNT(AB96,AE96,AH96,AK96,AN96,AQ96)&lt;6,"",SUM(AB96,AE96,AH96,AK96,AN96,AQ96))</f>
        <v>3.87</v>
      </c>
      <c r="AS96" s="128" t="str">
        <f>IF(AR96="","",INDEX({"A1","A2","A3","B1","B2","B3","C1","C2","D1","D2","E1","E2"},MAX(1,MIN(12,ROUND(AR96,0)))))</f>
        <v>B1</v>
      </c>
      <c r="AT96"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96" s="130" t="inlineStr">
        <is>
          <r>
            <rPr>
              <rFont val="Calibri"/>
              <b val="1"/>
              <sz val="10"/>
            </rPr>
            <t>At build:</t>
          </r>
          <r>
            <rPr>
              <rFont val="Calibri"/>
              <sz val="10"/>
            </rPr>
            <t xml:space="preserve"> Complexity 1.96 + Autonomy 0.60 + Accountability 0.20 + Leadership 0.20 + Experience 0.60 + Business impact 0.32
= 3.87 points → nearest level 4 = B1
</t>
          </r>
          <r>
            <rPr>
              <rFont val="Calibri"/>
              <b val="1"/>
              <sz val="10"/>
            </rPr>
            <t>Final level:</t>
          </r>
          <r>
            <rPr>
              <rFont val="Calibri"/>
              <sz val="10"/>
            </rPr>
            <t xml:space="preserve"> B1 · same as the score</t>
          </r>
        </is>
      </c>
      <c r="AV96" s="130" t="inlineStr">
        <is>
          <r>
            <rPr>
              <rFont val="Calibri"/>
              <b val="1"/>
              <sz val="10"/>
            </rPr>
            <t>No rule applied:</t>
          </r>
          <r>
            <rPr>
              <rFont val="Calibri"/>
              <sz val="10"/>
            </rPr>
            <t xml:space="preserve"> the score decides.</t>
          </r>
        </is>
      </c>
      <c r="AW96" s="131"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Backend development plus effort estimation, sprint planning and managing the full release lifecycle → moved up 0.5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A3 = Varied and non-standard work; handles exceptions · B1 = Domain specialist work</t>
          </r>
        </is>
      </c>
      <c r="AX96" s="132"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Plans sprints and the release for the team; cites technical analysis as own decision → moved up 0.5
</t>
          </r>
          <r>
            <rPr>
              <rFont val="Calibri"/>
              <b val="1"/>
              <sz val="10"/>
            </rPr>
            <t>Market:</t>
          </r>
          <r>
            <rPr>
              <rFont val="Calibri"/>
              <sz val="10"/>
            </rPr>
            <t xml:space="preserve"> A3 = Technical / QC / client calls on own work · B1 = Technical / QC / client calls for the domain</t>
          </r>
        </is>
      </c>
      <c r="AY96" s="132" t="inlineStr">
        <is>
          <r>
            <rPr>
              <rFont val="Calibri"/>
              <sz val="10"/>
            </rPr>
            <t xml:space="preserve">Rated 4 of 12
</t>
          </r>
          <r>
            <rPr>
              <rFont val="Calibri"/>
              <b val="1"/>
              <sz val="10"/>
            </rPr>
            <t>Start:</t>
          </r>
          <r>
            <rPr>
              <rFont val="Calibri"/>
              <sz val="10"/>
            </rPr>
            <t xml:space="preserve"> 4.0 · senior practitioner title; 3 direct reports
</t>
          </r>
          <r>
            <rPr>
              <rFont val="Calibri"/>
              <b val="1"/>
              <sz val="10"/>
            </rPr>
            <t>Evidence reads like B1:</t>
          </r>
          <r>
            <rPr>
              <rFont val="Calibri"/>
              <sz val="10"/>
            </rPr>
            <t xml:space="preserve"> Feature delivery in planned sprints and release to production; has 3 reports → matches the start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B1 = A domain or a small team</t>
          </r>
        </is>
      </c>
      <c r="AZ96"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Describes 'development and leading' with code reviews; KRA includes assigning tasks; 3 reports → matches the start
</t>
          </r>
          <r>
            <rPr>
              <rFont val="Calibri"/>
              <b val="1"/>
              <sz val="10"/>
            </rPr>
            <t>Team:</t>
          </r>
          <r>
            <rPr>
              <rFont val="Calibri"/>
              <sz val="10"/>
            </rPr>
            <t xml:space="preserve"> 3 direct reports · POD Lead
</t>
          </r>
          <r>
            <rPr>
              <rFont val="Calibri"/>
              <b val="1"/>
              <sz val="10"/>
            </rPr>
            <t>Market:</t>
          </r>
          <r>
            <rPr>
              <rFont val="Calibri"/>
              <sz val="10"/>
            </rPr>
            <t xml:space="preserve"> B1 = IC: mentors and reviews · People: hands-on team lead of 3–5</t>
          </r>
        </is>
      </c>
      <c r="BA96" s="132" t="inlineStr">
        <is>
          <r>
            <rPr>
              <rFont val="Calibri"/>
              <sz val="10"/>
            </rPr>
            <t xml:space="preserve">Rated 6 of 12
</t>
          </r>
          <r>
            <rPr>
              <rFont val="Calibri"/>
              <b val="1"/>
              <sz val="10"/>
            </rPr>
            <t>Experience:</t>
          </r>
          <r>
            <rPr>
              <rFont val="Calibri"/>
              <sz val="10"/>
            </rPr>
            <t xml:space="preserve"> 9.4 yrs total · 9.4 at IRIS; none recorded before IRIS = 5.8 on the experience scale
</t>
          </r>
          <r>
            <rPr>
              <rFont val="Calibri"/>
              <b val="1"/>
              <sz val="10"/>
            </rPr>
            <t>Qualification:</t>
          </r>
          <r>
            <rPr>
              <rFont val="Calibri"/>
              <sz val="10"/>
            </rPr>
            <t xml:space="preserve"> MMS · postgraduate → no change
</t>
          </r>
          <r>
            <rPr>
              <rFont val="Calibri"/>
              <b val="1"/>
              <sz val="10"/>
            </rPr>
            <t>Market:</t>
          </r>
          <r>
            <rPr>
              <rFont val="Calibri"/>
              <sz val="10"/>
            </rPr>
            <t xml:space="preserve"> B1 roles typically have 4–8 yrs · IRIS guide 4–7</t>
          </r>
        </is>
      </c>
      <c r="BB96" s="132" t="inlineStr">
        <is>
          <r>
            <rPr>
              <rFont val="Calibri"/>
              <sz val="10"/>
            </rPr>
            <t xml:space="preserve">Rated 4.5 of 12 — a starting estimate.
</t>
          </r>
          <r>
            <rPr>
              <rFont val="Calibri"/>
              <b val="1"/>
              <sz val="10"/>
            </rPr>
            <t>Start:</t>
          </r>
          <r>
            <rPr>
              <rFont val="Calibri"/>
              <sz val="10"/>
            </rPr>
            <t xml:space="preserve"> 4,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96" s="133" t="inlineStr"/>
      <c r="BD96" s="134" t="inlineStr">
        <is>
          <t>✓ HRIS: 9.4 yrs, MMS, 3 direct reports
✓ Survey: 20 of 20 questions answered
✓ KRAs: self, manager-set, quarterly
✓ Manager mapping: rating, potential, 9-box
✗ Job description: not on file</t>
        </is>
      </c>
      <c r="BE96"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96" s="134" t="inlineStr">
        <is>
          <t>High</t>
        </is>
      </c>
      <c r="BG96" s="134" t="inlineStr"/>
      <c r="BH96" s="134" t="inlineStr"/>
      <c r="BI96" s="135" t="n"/>
      <c r="BJ96" s="136" t="n"/>
      <c r="BK96" s="136" t="n"/>
      <c r="BL96" s="136" t="n"/>
      <c r="BM96" s="136" t="n"/>
      <c r="BN96" s="137" t="n"/>
      <c r="BO96" s="120" t="n"/>
      <c r="BP96" s="120" t="n"/>
      <c r="BQ96" s="120" t="n"/>
      <c r="BR96" s="120" t="n"/>
      <c r="BS96" s="120" t="n"/>
      <c r="BT96" s="120" t="n"/>
      <c r="BU96" s="120" t="n"/>
      <c r="BV96" s="120" t="n">
        <v>4.5</v>
      </c>
    </row>
    <row r="97" ht="340" customHeight="1">
      <c r="A97" s="109" t="inlineStr">
        <is>
          <t>IRIS2363</t>
        </is>
      </c>
      <c r="B97" s="110" t="inlineStr">
        <is>
          <t>Aayushi Sharma</t>
        </is>
      </c>
      <c r="C97" s="111" t="inlineStr">
        <is>
          <t>Technology</t>
        </is>
      </c>
      <c r="D97" s="111" t="inlineStr">
        <is>
          <t>Izharuddin Shaikh</t>
        </is>
      </c>
      <c r="E97" s="112" t="n">
        <v>4.1</v>
      </c>
      <c r="F97" s="112" t="n">
        <v>1.5</v>
      </c>
      <c r="G97" s="111" t="inlineStr">
        <is>
          <t>MBA</t>
        </is>
      </c>
      <c r="H97" s="113" t="inlineStr">
        <is>
          <t>Project Manager</t>
        </is>
      </c>
      <c r="I97" s="114" t="inlineStr">
        <is>
          <t>Associate Project Manager</t>
        </is>
      </c>
      <c r="J97" s="115" t="inlineStr">
        <is>
          <t>Project &amp; Program Management</t>
        </is>
      </c>
      <c r="K97" s="115" t="inlineStr">
        <is>
          <t>Project &amp; Program Delivery</t>
        </is>
      </c>
      <c r="L97" s="114" t="inlineStr">
        <is>
          <t>L5 – Manager</t>
        </is>
      </c>
      <c r="M97" s="116" t="inlineStr">
        <is>
          <t>B1</t>
        </is>
      </c>
      <c r="N97" s="18" t="inlineStr">
        <is>
          <t>Specialist</t>
        </is>
      </c>
      <c r="O97" s="20" t="inlineStr">
        <is>
          <t>B</t>
        </is>
      </c>
      <c r="P97" s="115" t="inlineStr">
        <is>
          <t>IC</t>
        </is>
      </c>
      <c r="Q97" s="139" t="inlineStr">
        <is>
          <t>▼ Down · protected</t>
        </is>
      </c>
      <c r="R97" s="118" t="inlineStr">
        <is>
          <r>
            <rPr>
              <rFont val="Calibri"/>
              <b val="1"/>
              <sz val="10"/>
            </rPr>
            <t>WHAT THE ROLE DOES:</t>
          </r>
          <r>
            <rPr>
              <rFont val="Calibri"/>
              <sz val="10"/>
            </rPr>
            <t xml:space="preserve"> Plans and delivers projects/programmes to scope, time and cost; manages CRs, risks and stakeholders. At B1: a domain / module, or a small team.
</t>
          </r>
          <r>
            <rPr>
              <rFont val="Calibri"/>
              <b val="1"/>
              <sz val="10"/>
            </rPr>
            <t>Common themes in role-holders' answers:</t>
          </r>
          <r>
            <rPr>
              <rFont val="Calibri"/>
              <sz val="10"/>
            </rPr>
            <t xml:space="preserve"> business · understood · requirements · project
</t>
          </r>
          <r>
            <rPr>
              <rFont val="Calibri"/>
              <b val="1"/>
              <sz val="10"/>
            </rPr>
            <t>KEY RESPONSIBILITIES:</t>
          </r>
          <r>
            <rPr>
              <rFont val="Calibri"/>
              <sz val="10"/>
            </rPr>
            <t xml:space="preserve"> Plans and delivers projects/programmes to scope, time and cost; manages CRs, risks and stakeholders; Domain specialist work; A domain or a small team
</t>
          </r>
          <r>
            <rPr>
              <rFont val="Calibri"/>
              <b val="1"/>
              <sz val="10"/>
            </rPr>
            <t>Common themes in role-holders' answers:</t>
          </r>
          <r>
            <rPr>
              <rFont val="Calibri"/>
              <sz val="10"/>
            </rPr>
            <t xml:space="preserve"> management · timelines · delivery · coordination · gathering · requirement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project · time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client · timelines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client · requirement
</t>
          </r>
          <r>
            <rPr>
              <rFont val="Calibri"/>
              <b val="1"/>
              <sz val="10"/>
            </rPr>
            <t>SKILLS &amp; KNOWLEDGE · role-holders:</t>
          </r>
          <r>
            <rPr>
              <rFont val="Calibri"/>
              <sz val="10"/>
            </rPr>
            <t xml:space="preserve"> Project Management · Stakeholder Management
</t>
          </r>
          <r>
            <rPr>
              <rFont val="Calibri"/>
              <b val="1"/>
              <sz val="10"/>
            </rPr>
            <t>TOOLS &amp; SYSTEMS:</t>
          </r>
          <r>
            <rPr>
              <rFont val="Calibri"/>
              <sz val="10"/>
            </rPr>
            <t xml:space="preserve"> Excel · Quick Scrum
</t>
          </r>
          <r>
            <rPr>
              <rFont val="Calibri"/>
              <b val="1"/>
              <sz val="10"/>
            </rPr>
            <t>MANAGER-SET KRAs:</t>
          </r>
          <r>
            <rPr>
              <rFont val="Calibri"/>
              <sz val="10"/>
            </rPr>
            <t xml:space="preserve"> Common themes in manager-set KRAs: projects · support · maintain · pm · reporting · on-time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PMP / PRINCE2 / CSM / SAFe
</t>
          </r>
          <r>
            <rPr>
              <rFont val="Calibri"/>
              <b val="1"/>
              <sz val="10"/>
            </rPr>
            <t>SOURCE:</t>
          </r>
          <r>
            <rPr>
              <rFont val="Calibri"/>
              <sz val="10"/>
            </rPr>
            <t xml:space="preserve"> Framework + role-holders' themes · 3+ answered — 4 holders, 4 answered the survey; sub-family 14 answered; catalogue RC-134</t>
          </r>
        </is>
      </c>
      <c r="S97"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4.5 of 12 · B1-level impact.
From the survey and manager mapping — critical role: no; successor named: yes.
</t>
          </r>
          <r>
            <rPr>
              <rFont val="Calibri"/>
              <b val="1"/>
              <sz val="10"/>
            </rPr>
            <t>If the work is missed · role-holders' themes:</t>
          </r>
          <r>
            <rPr>
              <rFont val="Calibri"/>
              <sz val="10"/>
            </rPr>
            <t xml:space="preserve"> client · potential.
</t>
          </r>
          <r>
            <rPr>
              <rFont val="Calibri"/>
              <b val="1"/>
              <sz val="10"/>
            </rPr>
            <t>Measured on · manager-set KRA themes:</t>
          </r>
          <r>
            <rPr>
              <rFont val="Calibri"/>
              <sz val="10"/>
            </rPr>
            <t xml:space="preserve"> projects · support · maintain · reporting · on-time.
Manager talent mapping — Latest rating: 3 · Potential: Medium · 9-Box Grid placement: Core Contributor.</t>
          </r>
        </is>
      </c>
      <c r="T97" s="120" t="n"/>
      <c r="U97" s="121" t="inlineStr">
        <is>
          <r>
            <rPr>
              <rFont val="Calibri"/>
              <sz val="10"/>
            </rPr>
            <t xml:space="preserve">Associate Project Manager in Technology · iFile, B1 — IC.
</t>
          </r>
          <r>
            <rPr>
              <rFont val="Calibri"/>
              <b val="1"/>
              <sz val="10"/>
            </rPr>
            <t>The work:</t>
          </r>
          <r>
            <rPr>
              <rFont val="Calibri"/>
              <sz val="10"/>
            </rPr>
            <t xml:space="preserve"> Plans and delivers projects/programmes to scope, time and cost; manages CRs, risks and stakeholders.
At this level the role owns a domain / module, or a small team.
</t>
          </r>
          <r>
            <rPr>
              <rFont val="Calibri"/>
              <b val="1"/>
              <sz val="10"/>
            </rPr>
            <t>Key responsibilities:</t>
          </r>
          <r>
            <rPr>
              <rFont val="Calibri"/>
              <sz val="10"/>
            </rPr>
            <t xml:space="preserve"> Plans and delivers projects/programmes to scope, time and cost; manages CRs, risks and stakeholders; Domain specialist work; A domain or a small team.
</t>
          </r>
          <r>
            <rPr>
              <rFont val="Calibri"/>
              <b val="1"/>
              <sz val="10"/>
            </rPr>
            <t>Holders describe it with:</t>
          </r>
          <r>
            <rPr>
              <rFont val="Calibri"/>
              <sz val="10"/>
            </rPr>
            <t xml:space="preserve"> management · timelines · delivery · coordination · gathering · requirement.</t>
          </r>
        </is>
      </c>
      <c r="V97" s="122" t="inlineStr">
        <is>
          <r>
            <rPr>
              <rFont val="Calibri"/>
              <b val="1"/>
              <sz val="10"/>
            </rPr>
            <t>Hire as:</t>
          </r>
          <r>
            <rPr>
              <rFont val="Calibri"/>
              <sz val="10"/>
            </rPr>
            <t xml:space="preserve"> Project Manager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PMP / PRINCE2 / CSM preferred from B2
</t>
          </r>
          <r>
            <rPr>
              <rFont val="Calibri"/>
              <b val="1"/>
              <sz val="10"/>
            </rPr>
            <t>Equivalent titles at peers:</t>
          </r>
          <r>
            <rPr>
              <rFont val="Calibri"/>
              <sz val="10"/>
            </rPr>
            <t xml:space="preserve"> IRIS Vs Competitor Benchmark — PMI pathway + SaaS delivery ladder – Project Manager · PMP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97" s="122" t="inlineStr">
        <is>
          <r>
            <rPr>
              <rFont val="Calibri"/>
              <sz val="10"/>
            </rPr>
            <t xml:space="preserve">FUNCTIONAL — skill level 3 of 5 · Practitioner
 ★ Project, Program &amp; Agile Management: Plans and tracks delivery; manages risk and scope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Project Management · Stakeholder Management
</t>
          </r>
          <r>
            <rPr>
              <rFont val="Calibri"/>
              <b val="1"/>
              <sz val="10"/>
            </rPr>
            <t>TOOLS:</t>
          </r>
          <r>
            <rPr>
              <rFont val="Calibri"/>
              <sz val="10"/>
            </rPr>
            <t xml:space="preserve"> Excel · Quick Scrum
★ = must-have for the family. Scale: 1 Awareness · 2 Working · 3 Practitioner · 4 Advanced · 5 Expert.</t>
          </r>
        </is>
      </c>
      <c r="X97" s="122" t="inlineStr">
        <is>
          <r>
            <rPr>
              <rFont val="Calibri"/>
              <sz val="10"/>
            </rPr>
            <t xml:space="preserve">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97" s="123" t="inlineStr">
        <is>
          <t>iFile · Technology · Band B · Expert / POD Lead</t>
        </is>
      </c>
      <c r="Z97" s="124" t="n">
        <v>4.5</v>
      </c>
      <c r="AA97" s="125">
        <f>IFERROR(INDEX(WM_C,MATCH($Y97,WM_KEY,0)),"")</f>
        <v>0.56</v>
      </c>
      <c r="AB97" s="126">
        <f>IF(Z97="","",Z97*AA97)</f>
        <v>2.52</v>
      </c>
      <c r="AC97" s="124" t="n">
        <v>4.5</v>
      </c>
      <c r="AD97" s="125">
        <f>IFERROR(INDEX(WM_AU,MATCH($Y97,WM_KEY,0)),"")</f>
        <v>0.17</v>
      </c>
      <c r="AE97" s="126">
        <f>IF(AC97="","",AC97*AD97)</f>
        <v>0.765</v>
      </c>
      <c r="AF97" s="124" t="n">
        <v>4.5</v>
      </c>
      <c r="AG97" s="125">
        <f>IFERROR(INDEX(WM_AC,MATCH($Y97,WM_KEY,0)),"")</f>
        <v>0.05</v>
      </c>
      <c r="AH97" s="126">
        <f>IF(AF97="","",AF97*AG97)</f>
        <v>0.225</v>
      </c>
      <c r="AI97" s="124" t="n">
        <v>3</v>
      </c>
      <c r="AJ97" s="125">
        <f>IFERROR(INDEX(WM_L,MATCH($Y97,WM_KEY,0)),"")</f>
        <v>0.05</v>
      </c>
      <c r="AK97" s="126">
        <f>IF(AI97="","",AI97*AJ97)</f>
        <v>0.15</v>
      </c>
      <c r="AL97" s="124" t="n">
        <v>3.5</v>
      </c>
      <c r="AM97" s="125">
        <f>IFERROR(INDEX(WM_E,MATCH($Y97,WM_KEY,0)),"")</f>
        <v>0.1</v>
      </c>
      <c r="AN97" s="126">
        <f>IF(AL97="","",AL97*AM97)</f>
        <v>0.35</v>
      </c>
      <c r="AO97" s="127" t="n">
        <v>4.5</v>
      </c>
      <c r="AP97" s="125">
        <f>IFERROR(INDEX(WM_BI,MATCH($Y97,WM_KEY,0)),"")</f>
        <v>0.07</v>
      </c>
      <c r="AQ97" s="126">
        <f>IF(AO97="","",AO97*AP97)</f>
        <v>0.315</v>
      </c>
      <c r="AR97" s="126">
        <f>IF(COUNT(AB97,AE97,AH97,AK97,AN97,AQ97)&lt;6,"",SUM(AB97,AE97,AH97,AK97,AN97,AQ97))</f>
        <v>4.325</v>
      </c>
      <c r="AS97" s="128" t="str">
        <f>IF(AR97="","",INDEX({"A1","A2","A3","B1","B2","B3","C1","C2","D1","D2","E1","E2"},MAX(1,MIN(12,ROUND(AR97,0)))))</f>
        <v>B1</v>
      </c>
      <c r="AT97"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97" s="130" t="inlineStr">
        <is>
          <r>
            <rPr>
              <rFont val="Calibri"/>
              <b val="1"/>
              <sz val="10"/>
            </rPr>
            <t>At build:</t>
          </r>
          <r>
            <rPr>
              <rFont val="Calibri"/>
              <sz val="10"/>
            </rPr>
            <t xml:space="preserve"> Complexity 2.52 + Autonomy 0.77 + Accountability 0.23 + Leadership 0.15 + Experience 0.35 + Business impact 0.32
= 4.33 points → nearest level 4 = B1
</t>
          </r>
          <r>
            <rPr>
              <rFont val="Calibri"/>
              <b val="1"/>
              <sz val="10"/>
            </rPr>
            <t>Final level:</t>
          </r>
          <r>
            <rPr>
              <rFont val="Calibri"/>
              <sz val="10"/>
            </rPr>
            <t xml:space="preserve"> B1 · same as the score</t>
          </r>
        </is>
      </c>
      <c r="AV97" s="130" t="inlineStr">
        <is>
          <r>
            <rPr>
              <rFont val="Calibri"/>
              <b val="1"/>
              <sz val="10"/>
            </rPr>
            <t>No rule applied:</t>
          </r>
          <r>
            <rPr>
              <rFont val="Calibri"/>
              <sz val="10"/>
            </rPr>
            <t xml:space="preserve"> the score decides.</t>
          </r>
        </is>
      </c>
      <c r="AW97"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Requirement analysis, effort estimation, product feasibility, demos and POCs; DynaForms product knowledge → moved down 0.5
</t>
          </r>
          <r>
            <rPr>
              <rFont val="Calibri"/>
              <b val="1"/>
              <sz val="10"/>
            </rPr>
            <t>KRA:</t>
          </r>
          <r>
            <rPr>
              <rFont val="Calibri"/>
              <sz val="10"/>
            </rPr>
            <t xml:space="preserve"> “1. Deliver &gt;=90% of assigned projects on time and within budget 2. Maintain project RAID log accuracy with 100% of high risks actioned…”
</t>
          </r>
          <r>
            <rPr>
              <rFont val="Calibri"/>
              <b val="1"/>
              <sz val="10"/>
            </rPr>
            <t>Market:</t>
          </r>
          <r>
            <rPr>
              <rFont val="Calibri"/>
              <sz val="10"/>
            </rPr>
            <t xml:space="preserve"> B1 = Domain specialist work · B2 = Hardest problems in the domain</t>
          </r>
        </is>
      </c>
      <c r="AX97"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Confirms standard-product scope and feasibility to clients without input → moved down 0.5
</t>
          </r>
          <r>
            <rPr>
              <rFont val="Calibri"/>
              <b val="1"/>
              <sz val="10"/>
            </rPr>
            <t>Market:</t>
          </r>
          <r>
            <rPr>
              <rFont val="Calibri"/>
              <sz val="10"/>
            </rPr>
            <t xml:space="preserve"> B1 = Technical / QC / client calls for the domain · B2 = Allocates people and sets team priorities</t>
          </r>
        </is>
      </c>
      <c r="AY97"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Project deliverables within scope and cost; unaccepted billed effort; DynaForms product duties → moved down 0.5
</t>
          </r>
          <r>
            <rPr>
              <rFont val="Calibri"/>
              <b val="1"/>
              <sz val="10"/>
            </rPr>
            <t>KRA:</t>
          </r>
          <r>
            <rPr>
              <rFont val="Calibri"/>
              <sz val="10"/>
            </rPr>
            <t xml:space="preserve"> “1. Deliver &gt;=90% of assigned projects on time and within budget 2. Maintain project RAID log accuracy with 100% of high risks actioned…”
</t>
          </r>
          <r>
            <rPr>
              <rFont val="Calibri"/>
              <b val="1"/>
              <sz val="10"/>
            </rPr>
            <t>Market:</t>
          </r>
          <r>
            <rPr>
              <rFont val="Calibri"/>
              <sz val="10"/>
            </rPr>
            <t xml:space="preserve"> B1 = A domain or a small team · B2 = One team or a client portfolio</t>
          </r>
        </is>
      </c>
      <c r="AZ97" s="132" t="inlineStr">
        <is>
          <r>
            <rPr>
              <rFont val="Calibri"/>
              <sz val="10"/>
            </rPr>
            <t xml:space="preserve">Rated 3 of 12
</t>
          </r>
          <r>
            <rPr>
              <rFont val="Calibri"/>
              <b val="1"/>
              <sz val="10"/>
            </rPr>
            <t>Start:</t>
          </r>
          <r>
            <rPr>
              <rFont val="Calibri"/>
              <sz val="10"/>
            </rPr>
            <t xml:space="preserve"> 4.0 · individual contributor, so influence only
</t>
          </r>
          <r>
            <rPr>
              <rFont val="Calibri"/>
              <b val="1"/>
              <sz val="10"/>
            </rPr>
            <t>Evidence reads like A2:</t>
          </r>
          <r>
            <rPr>
              <rFont val="Calibri"/>
              <sz val="10"/>
            </rPr>
            <t xml:space="preserve"> Mentions resource management and team morale; no reports or guidance described → moved down 1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97" s="132" t="inlineStr">
        <is>
          <r>
            <rPr>
              <rFont val="Calibri"/>
              <sz val="10"/>
            </rPr>
            <t xml:space="preserve">Rated 3.5 of 12 · between A3 and B1
</t>
          </r>
          <r>
            <rPr>
              <rFont val="Calibri"/>
              <b val="1"/>
              <sz val="10"/>
            </rPr>
            <t>Experience:</t>
          </r>
          <r>
            <rPr>
              <rFont val="Calibri"/>
              <sz val="10"/>
            </rPr>
            <t xml:space="preserve"> 4.1 yrs total · 2.6 before IRIS + 1.5 at IRIS = 3.4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B1 roles typically have 4–8 yrs · IRIS guide 4–7</t>
          </r>
        </is>
      </c>
      <c r="BB97" s="132"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97" s="133" t="inlineStr"/>
      <c r="BD97" s="134" t="inlineStr">
        <is>
          <t>✓ HRIS: 4.1 yrs, MBA, 0 direct reports
✓ Survey: 20 of 20 questions answered
✓ KRAs: self, manager-set, quarterly
✓ Manager mapping: rating, potential, 9-box
✗ Job description: not on file</t>
        </is>
      </c>
      <c r="BE97" s="134" t="inlineStr">
        <is>
          <r>
            <rPr>
              <rFont val="Calibri"/>
              <b val="1"/>
              <sz val="10"/>
            </rPr>
            <t>Market level:</t>
          </r>
          <r>
            <rPr>
              <rFont val="Calibri"/>
              <sz val="10"/>
            </rPr>
            <t xml:space="preserve"> P3 / M2 · SFIA 4 Enable
</t>
          </r>
          <r>
            <rPr>
              <rFont val="Calibri"/>
              <b val="1"/>
              <sz val="10"/>
            </rPr>
            <t>Typical title:</t>
          </r>
          <r>
            <rPr>
              <rFont val="Calibri"/>
              <sz val="10"/>
            </rPr>
            <t xml:space="preserve"> Project Manager
</t>
          </r>
          <r>
            <rPr>
              <rFont val="Calibri"/>
              <b val="1"/>
              <sz val="10"/>
            </rPr>
            <t>At peers:</t>
          </r>
          <r>
            <rPr>
              <rFont val="Calibri"/>
              <sz val="10"/>
            </rPr>
            <t xml:space="preserve"> IRIS Vs Competitor Benchmark — PMI pathway + SaaS delivery ladder: Project Manager · PMP
</t>
          </r>
          <r>
            <rPr>
              <rFont val="Calibri"/>
              <b val="1"/>
              <sz val="10"/>
            </rPr>
            <t>Typical experience:</t>
          </r>
          <r>
            <rPr>
              <rFont val="Calibri"/>
              <sz val="10"/>
            </rPr>
            <t xml:space="preserve"> 4–8 yrs · IRIS guide 4–7
</t>
          </r>
          <r>
            <rPr>
              <rFont val="Calibri"/>
              <b val="1"/>
              <sz val="10"/>
            </rPr>
            <t>Standard:</t>
          </r>
          <r>
            <rPr>
              <rFont val="Calibri"/>
              <sz val="10"/>
            </rPr>
            <t xml:space="preserve"> PMI PMBOK and Talent Triangle; CAPM → PMP → PgMP</t>
          </r>
        </is>
      </c>
      <c r="BF97" s="134" t="inlineStr">
        <is>
          <t>High</t>
        </is>
      </c>
      <c r="BG97" s="134" t="inlineStr">
        <is>
          <t>• Final level B1 is below the current level · L5 ≈ B2 — manager to confirm the scope of the role; pay and title are protected for one cycle</t>
        </is>
      </c>
      <c r="BH97" s="134" t="inlineStr"/>
      <c r="BI97" s="135" t="n"/>
      <c r="BJ97" s="136" t="n"/>
      <c r="BK97" s="136" t="n"/>
      <c r="BL97" s="136" t="n"/>
      <c r="BM97" s="136" t="n"/>
      <c r="BN97" s="137" t="n"/>
      <c r="BO97" s="120" t="n"/>
      <c r="BP97" s="120" t="n"/>
      <c r="BQ97" s="120" t="n"/>
      <c r="BR97" s="120" t="n"/>
      <c r="BS97" s="120" t="n"/>
      <c r="BT97" s="120" t="n"/>
      <c r="BU97" s="120" t="n"/>
      <c r="BV97" s="120" t="n">
        <v>4.5</v>
      </c>
    </row>
    <row r="98" ht="340" customHeight="1">
      <c r="A98" s="109" t="inlineStr">
        <is>
          <t>IRIS2017</t>
        </is>
      </c>
      <c r="B98" s="110" t="inlineStr">
        <is>
          <t>Jerigan Gracias</t>
        </is>
      </c>
      <c r="C98" s="111" t="inlineStr">
        <is>
          <t>Technology</t>
        </is>
      </c>
      <c r="D98" s="111" t="inlineStr">
        <is>
          <t>Yunus Patel</t>
        </is>
      </c>
      <c r="E98" s="112" t="n">
        <v>4.4</v>
      </c>
      <c r="F98" s="112" t="n">
        <v>4.4</v>
      </c>
      <c r="G98" s="111" t="inlineStr">
        <is>
          <t>B.SC</t>
        </is>
      </c>
      <c r="H98" s="113" t="inlineStr">
        <is>
          <t>Project Lead</t>
        </is>
      </c>
      <c r="I98" s="114" t="inlineStr">
        <is>
          <t>Associate Project Manager – POD Lead</t>
        </is>
      </c>
      <c r="J98" s="115" t="inlineStr">
        <is>
          <t>Project &amp; Program Management</t>
        </is>
      </c>
      <c r="K98" s="115" t="inlineStr">
        <is>
          <t>Project &amp; Program Delivery</t>
        </is>
      </c>
      <c r="L98" s="114" t="inlineStr">
        <is>
          <t>L5 – Lead · IC</t>
        </is>
      </c>
      <c r="M98" s="116" t="inlineStr">
        <is>
          <t>B1</t>
        </is>
      </c>
      <c r="N98" s="18" t="inlineStr">
        <is>
          <t>Specialist · POD Lead</t>
        </is>
      </c>
      <c r="O98" s="20" t="inlineStr">
        <is>
          <t>B</t>
        </is>
      </c>
      <c r="P98" s="115" t="inlineStr">
        <is>
          <t>POD Lead</t>
        </is>
      </c>
      <c r="Q98" s="139" t="inlineStr">
        <is>
          <t>▼ Down · protected</t>
        </is>
      </c>
      <c r="R98" s="118" t="inlineStr">
        <is>
          <r>
            <rPr>
              <rFont val="Calibri"/>
              <b val="1"/>
              <sz val="10"/>
            </rPr>
            <t>WHAT THE ROLE DOES:</t>
          </r>
          <r>
            <rPr>
              <rFont val="Calibri"/>
              <sz val="10"/>
            </rPr>
            <t xml:space="preserve"> Plans and delivers projects/programmes to scope, time and cost; manages CRs, risks and stakeholders. At B1: a domain / module, or a small team.
</t>
          </r>
          <r>
            <rPr>
              <rFont val="Calibri"/>
              <b val="1"/>
              <sz val="10"/>
            </rPr>
            <t>Common themes in role-holders' answers:</t>
          </r>
          <r>
            <rPr>
              <rFont val="Calibri"/>
              <sz val="10"/>
            </rPr>
            <t xml:space="preserve"> business · understood · requirements · project
</t>
          </r>
          <r>
            <rPr>
              <rFont val="Calibri"/>
              <b val="1"/>
              <sz val="10"/>
            </rPr>
            <t>KEY RESPONSIBILITIES:</t>
          </r>
          <r>
            <rPr>
              <rFont val="Calibri"/>
              <sz val="10"/>
            </rPr>
            <t xml:space="preserve"> Plans and delivers projects/programmes to scope, time and cost; manages CRs, risks and stakeholders; Domain specialist work; A domain or a small team
</t>
          </r>
          <r>
            <rPr>
              <rFont val="Calibri"/>
              <b val="1"/>
              <sz val="10"/>
            </rPr>
            <t>Common themes in role-holders' answers:</t>
          </r>
          <r>
            <rPr>
              <rFont val="Calibri"/>
              <sz val="10"/>
            </rPr>
            <t xml:space="preserve"> management · timelines · delivery · coordination · gathering · requirement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project · time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client · timelines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client · requirement
</t>
          </r>
          <r>
            <rPr>
              <rFont val="Calibri"/>
              <b val="1"/>
              <sz val="10"/>
            </rPr>
            <t>SKILLS &amp; KNOWLEDGE · role-holders:</t>
          </r>
          <r>
            <rPr>
              <rFont val="Calibri"/>
              <sz val="10"/>
            </rPr>
            <t xml:space="preserve"> Project Management · Stakeholder Management
</t>
          </r>
          <r>
            <rPr>
              <rFont val="Calibri"/>
              <b val="1"/>
              <sz val="10"/>
            </rPr>
            <t>TOOLS &amp; SYSTEMS:</t>
          </r>
          <r>
            <rPr>
              <rFont val="Calibri"/>
              <sz val="10"/>
            </rPr>
            <t xml:space="preserve"> Excel · Quick Scrum
</t>
          </r>
          <r>
            <rPr>
              <rFont val="Calibri"/>
              <b val="1"/>
              <sz val="10"/>
            </rPr>
            <t>MANAGER-SET KRAs:</t>
          </r>
          <r>
            <rPr>
              <rFont val="Calibri"/>
              <sz val="10"/>
            </rPr>
            <t xml:space="preserve"> Common themes in manager-set KRAs: projects · support · maintain · pm · reporting · on-time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PMP / PRINCE2 / CSM / SAFe
</t>
          </r>
          <r>
            <rPr>
              <rFont val="Calibri"/>
              <b val="1"/>
              <sz val="10"/>
            </rPr>
            <t>SOURCE:</t>
          </r>
          <r>
            <rPr>
              <rFont val="Calibri"/>
              <sz val="10"/>
            </rPr>
            <t xml:space="preserve"> Framework + role-holders' themes · 3+ answered — 4 holders, 4 answered the survey; sub-family 14 answered; catalogue RC-134</t>
          </r>
        </is>
      </c>
      <c r="S98"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t>
          </r>
          <r>
            <rPr>
              <rFont val="Calibri"/>
              <b val="1"/>
              <sz val="10"/>
            </rPr>
            <t>If the work is missed · role-holders' themes:</t>
          </r>
          <r>
            <rPr>
              <rFont val="Calibri"/>
              <sz val="10"/>
            </rPr>
            <t xml:space="preserve"> client · potential.
</t>
          </r>
          <r>
            <rPr>
              <rFont val="Calibri"/>
              <b val="1"/>
              <sz val="10"/>
            </rPr>
            <t>Measured on · manager-set KRA themes:</t>
          </r>
          <r>
            <rPr>
              <rFont val="Calibri"/>
              <sz val="10"/>
            </rPr>
            <t xml:space="preserve"> projects · support · maintain · reporting · on-time.
Manager talent mapping — Latest rating: 4 · Potential: Medium · 9-Box Grid placement: Trusted Professional.</t>
          </r>
        </is>
      </c>
      <c r="T98" s="120" t="n"/>
      <c r="U98" s="121" t="inlineStr">
        <is>
          <r>
            <rPr>
              <rFont val="Calibri"/>
              <sz val="10"/>
            </rPr>
            <t xml:space="preserve">Associate Project Manager – POD Lead in Technology · iFile, B1 — POD Lead.
</t>
          </r>
          <r>
            <rPr>
              <rFont val="Calibri"/>
              <b val="1"/>
              <sz val="10"/>
            </rPr>
            <t>The work:</t>
          </r>
          <r>
            <rPr>
              <rFont val="Calibri"/>
              <sz val="10"/>
            </rPr>
            <t xml:space="preserve"> Plans and delivers projects/programmes to scope, time and cost; manages CRs, risks and stakeholders.
At this level the role owns a domain / module, or a small team.
</t>
          </r>
          <r>
            <rPr>
              <rFont val="Calibri"/>
              <b val="1"/>
              <sz val="10"/>
            </rPr>
            <t>Key responsibilities:</t>
          </r>
          <r>
            <rPr>
              <rFont val="Calibri"/>
              <sz val="10"/>
            </rPr>
            <t xml:space="preserve"> Plans and delivers projects/programmes to scope, time and cost; manages CRs, risks and stakeholders; Domain specialist work; A domain or a small team.
</t>
          </r>
          <r>
            <rPr>
              <rFont val="Calibri"/>
              <b val="1"/>
              <sz val="10"/>
            </rPr>
            <t>Holders describe it with:</t>
          </r>
          <r>
            <rPr>
              <rFont val="Calibri"/>
              <sz val="10"/>
            </rPr>
            <t xml:space="preserve"> management · timelines · delivery · coordination · gathering · requirement.
Leads 1 direct report.</t>
          </r>
        </is>
      </c>
      <c r="V98" s="122" t="inlineStr">
        <is>
          <r>
            <rPr>
              <rFont val="Calibri"/>
              <b val="1"/>
              <sz val="10"/>
            </rPr>
            <t>Hire as:</t>
          </r>
          <r>
            <rPr>
              <rFont val="Calibri"/>
              <sz val="10"/>
            </rPr>
            <t xml:space="preserve"> Project Manager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PMP / PRINCE2 / CSM preferred from B2
</t>
          </r>
          <r>
            <rPr>
              <rFont val="Calibri"/>
              <b val="1"/>
              <sz val="10"/>
            </rPr>
            <t>Equivalent titles at peers:</t>
          </r>
          <r>
            <rPr>
              <rFont val="Calibri"/>
              <sz val="10"/>
            </rPr>
            <t xml:space="preserve"> IRIS Vs Competitor Benchmark — PMI pathway + SaaS delivery ladder – Project Manager · PMP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98" s="122" t="inlineStr">
        <is>
          <r>
            <rPr>
              <rFont val="Calibri"/>
              <sz val="10"/>
            </rPr>
            <t xml:space="preserve">FUNCTIONAL — skill level 3 of 5 · Practitioner
 ★ Project, Program &amp; Agile Management: Plans and tracks delivery; manages risk and scope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Project Management · Stakeholder Management
</t>
          </r>
          <r>
            <rPr>
              <rFont val="Calibri"/>
              <b val="1"/>
              <sz val="10"/>
            </rPr>
            <t>TOOLS:</t>
          </r>
          <r>
            <rPr>
              <rFont val="Calibri"/>
              <sz val="10"/>
            </rPr>
            <t xml:space="preserve"> Excel · Quick Scrum
★ = must-have for the family. Scale: 1 Awareness · 2 Working · 3 Practitioner · 4 Advanced · 5 Expert.</t>
          </r>
        </is>
      </c>
      <c r="X98" s="122" t="inlineStr">
        <is>
          <r>
            <rPr>
              <rFont val="Calibri"/>
              <sz val="10"/>
            </rPr>
            <t xml:space="preserve">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98" s="123" t="inlineStr">
        <is>
          <t>iFile · Technology · Band B · Expert / POD Lead</t>
        </is>
      </c>
      <c r="Z98" s="124" t="n">
        <v>4</v>
      </c>
      <c r="AA98" s="125">
        <f>IFERROR(INDEX(WM_C,MATCH($Y98,WM_KEY,0)),"")</f>
        <v>0.56</v>
      </c>
      <c r="AB98" s="126">
        <f>IF(Z98="","",Z98*AA98)</f>
        <v>2.24</v>
      </c>
      <c r="AC98" s="124" t="n">
        <v>4</v>
      </c>
      <c r="AD98" s="125">
        <f>IFERROR(INDEX(WM_AU,MATCH($Y98,WM_KEY,0)),"")</f>
        <v>0.17</v>
      </c>
      <c r="AE98" s="126">
        <f>IF(AC98="","",AC98*AD98)</f>
        <v>0.68</v>
      </c>
      <c r="AF98" s="124" t="n">
        <v>4</v>
      </c>
      <c r="AG98" s="125">
        <f>IFERROR(INDEX(WM_AC,MATCH($Y98,WM_KEY,0)),"")</f>
        <v>0.05</v>
      </c>
      <c r="AH98" s="126">
        <f>IF(AF98="","",AF98*AG98)</f>
        <v>0.2</v>
      </c>
      <c r="AI98" s="124" t="n">
        <v>3.5</v>
      </c>
      <c r="AJ98" s="125">
        <f>IFERROR(INDEX(WM_L,MATCH($Y98,WM_KEY,0)),"")</f>
        <v>0.05</v>
      </c>
      <c r="AK98" s="126">
        <f>IF(AI98="","",AI98*AJ98)</f>
        <v>0.175</v>
      </c>
      <c r="AL98" s="124" t="n">
        <v>3.5</v>
      </c>
      <c r="AM98" s="125">
        <f>IFERROR(INDEX(WM_E,MATCH($Y98,WM_KEY,0)),"")</f>
        <v>0.1</v>
      </c>
      <c r="AN98" s="126">
        <f>IF(AL98="","",AL98*AM98)</f>
        <v>0.35</v>
      </c>
      <c r="AO98" s="127" t="n">
        <v>4</v>
      </c>
      <c r="AP98" s="125">
        <f>IFERROR(INDEX(WM_BI,MATCH($Y98,WM_KEY,0)),"")</f>
        <v>0.07</v>
      </c>
      <c r="AQ98" s="126">
        <f>IF(AO98="","",AO98*AP98)</f>
        <v>0.28</v>
      </c>
      <c r="AR98" s="126">
        <f>IF(COUNT(AB98,AE98,AH98,AK98,AN98,AQ98)&lt;6,"",SUM(AB98,AE98,AH98,AK98,AN98,AQ98))</f>
        <v>3.925</v>
      </c>
      <c r="AS98" s="128" t="str">
        <f>IF(AR98="","",INDEX({"A1","A2","A3","B1","B2","B3","C1","C2","D1","D2","E1","E2"},MAX(1,MIN(12,ROUND(AR98,0)))))</f>
        <v>B1</v>
      </c>
      <c r="AT98"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98" s="130" t="inlineStr">
        <is>
          <r>
            <rPr>
              <rFont val="Calibri"/>
              <b val="1"/>
              <sz val="10"/>
            </rPr>
            <t>At build:</t>
          </r>
          <r>
            <rPr>
              <rFont val="Calibri"/>
              <sz val="10"/>
            </rPr>
            <t xml:space="preserve"> Complexity 2.24 + Autonomy 0.68 + Accountability 0.20 + Leadership 0.18 + Experience 0.35 + Business impact 0.28
= 3.93 points → nearest level 4 = B1
</t>
          </r>
          <r>
            <rPr>
              <rFont val="Calibri"/>
              <b val="1"/>
              <sz val="10"/>
            </rPr>
            <t>Final level:</t>
          </r>
          <r>
            <rPr>
              <rFont val="Calibri"/>
              <sz val="10"/>
            </rPr>
            <t xml:space="preserve"> B1 · same as the score</t>
          </r>
        </is>
      </c>
      <c r="AV98" s="130" t="inlineStr">
        <is>
          <r>
            <rPr>
              <rFont val="Calibri"/>
              <b val="1"/>
              <sz val="10"/>
            </rPr>
            <t>No rule applied:</t>
          </r>
          <r>
            <rPr>
              <rFont val="Calibri"/>
              <sz val="10"/>
            </rPr>
            <t xml:space="preserve"> the score decides.</t>
          </r>
        </is>
      </c>
      <c r="AW98" s="143" t="inlineStr">
        <is>
          <r>
            <rPr>
              <rFont val="Calibri"/>
              <color rgb="009C0006"/>
              <sz val="10"/>
            </rPr>
            <t xml:space="preserve">Rated 4 of 12
</t>
          </r>
          <r>
            <rPr>
              <rFont val="Calibri"/>
              <b val="1"/>
              <color rgb="009C0006"/>
              <sz val="10"/>
            </rPr>
            <t>Start:</t>
          </r>
          <r>
            <rPr>
              <rFont val="Calibri"/>
              <color rgb="009C0006"/>
              <sz val="10"/>
            </rPr>
            <t xml:space="preserve"> 4.0 · lead / specialist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 Deliver &gt;=90% of project milestones on schedule and within agreed scope 2. Keep project budget / effort variance within +/-10% of plan…”
</t>
          </r>
          <r>
            <rPr>
              <rFont val="Calibri"/>
              <b val="1"/>
              <color rgb="009C0006"/>
              <sz val="10"/>
            </rPr>
            <t>Market:</t>
          </r>
          <r>
            <rPr>
              <rFont val="Calibri"/>
              <color rgb="009C0006"/>
              <sz val="10"/>
            </rPr>
            <t xml:space="preserve"> B1 = Domain specialist work</t>
          </r>
        </is>
      </c>
      <c r="AX98" s="144" t="inlineStr">
        <is>
          <r>
            <rPr>
              <rFont val="Calibri"/>
              <color rgb="009C0006"/>
              <sz val="10"/>
            </rPr>
            <t xml:space="preserve">Rated 4 of 12
</t>
          </r>
          <r>
            <rPr>
              <rFont val="Calibri"/>
              <b val="1"/>
              <color rgb="009C0006"/>
              <sz val="10"/>
            </rPr>
            <t>Start:</t>
          </r>
          <r>
            <rPr>
              <rFont val="Calibri"/>
              <color rgb="009C0006"/>
              <sz val="10"/>
            </rPr>
            <t xml:space="preserve"> 4.0 · lead / specialist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B1 = Technical / QC / client calls for the domain</t>
          </r>
        </is>
      </c>
      <c r="AY98" s="144" t="inlineStr">
        <is>
          <r>
            <rPr>
              <rFont val="Calibri"/>
              <color rgb="009C0006"/>
              <sz val="10"/>
            </rPr>
            <t xml:space="preserve">Rated 4 of 12
</t>
          </r>
          <r>
            <rPr>
              <rFont val="Calibri"/>
              <b val="1"/>
              <color rgb="009C0006"/>
              <sz val="10"/>
            </rPr>
            <t>Start:</t>
          </r>
          <r>
            <rPr>
              <rFont val="Calibri"/>
              <color rgb="009C0006"/>
              <sz val="10"/>
            </rPr>
            <t xml:space="preserve"> 3.8 · lead / specialist title; 1 direct report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 Deliver &gt;=90% of project milestones on schedule and within agreed scope 2. Keep project budget / effort variance within +/-10% of plan…”
</t>
          </r>
          <r>
            <rPr>
              <rFont val="Calibri"/>
              <b val="1"/>
              <color rgb="009C0006"/>
              <sz val="10"/>
            </rPr>
            <t>Market:</t>
          </r>
          <r>
            <rPr>
              <rFont val="Calibri"/>
              <color rgb="009C0006"/>
              <sz val="10"/>
            </rPr>
            <t xml:space="preserve"> B1 = A domain or a small team</t>
          </r>
        </is>
      </c>
      <c r="AZ98" s="144" t="inlineStr">
        <is>
          <r>
            <rPr>
              <rFont val="Calibri"/>
              <color rgb="009C0006"/>
              <sz val="10"/>
            </rPr>
            <t xml:space="preserve">Rated 3.5 of 12 · between A3 and B1
</t>
          </r>
          <r>
            <rPr>
              <rFont val="Calibri"/>
              <b val="1"/>
              <color rgb="009C0006"/>
              <sz val="10"/>
            </rPr>
            <t>Start:</t>
          </r>
          <r>
            <rPr>
              <rFont val="Calibri"/>
              <color rgb="009C0006"/>
              <sz val="10"/>
            </rPr>
            <t xml:space="preserve"> 3.5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1 direct report · POD Lead
</t>
          </r>
          <r>
            <rPr>
              <rFont val="Calibri"/>
              <b val="1"/>
              <color rgb="009C0006"/>
              <sz val="10"/>
            </rPr>
            <t>Market:</t>
          </r>
          <r>
            <rPr>
              <rFont val="Calibri"/>
              <color rgb="009C0006"/>
              <sz val="10"/>
            </rPr>
            <t xml:space="preserve"> A3 = Not scored in Band A · B1 = IC: mentors and reviews · People: hands-on team lead of 3–5</t>
          </r>
        </is>
      </c>
      <c r="BA98" s="132" t="inlineStr">
        <is>
          <r>
            <rPr>
              <rFont val="Calibri"/>
              <sz val="10"/>
            </rPr>
            <t xml:space="preserve">Rated 3.5 of 12 · between A3 and B1
</t>
          </r>
          <r>
            <rPr>
              <rFont val="Calibri"/>
              <b val="1"/>
              <sz val="10"/>
            </rPr>
            <t>Experience:</t>
          </r>
          <r>
            <rPr>
              <rFont val="Calibri"/>
              <sz val="10"/>
            </rPr>
            <t xml:space="preserve"> 4.4 yrs total · 4.4 at IRIS; none recorded before IRIS = 3.6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B1 roles typically have 4–8 yrs · IRIS guide 4–7</t>
          </r>
        </is>
      </c>
      <c r="BB98"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98" s="133" t="inlineStr"/>
      <c r="BD98" s="134" t="inlineStr">
        <is>
          <t>✓ HRIS: 4.4 yrs, B.SC, 1 direct report
✓ Survey: 20 of 20 questions answered
✓ KRAs: manager-set, quarterly
✓ Manager mapping: rating, potential, 9-box
✗ Job description: not on file</t>
        </is>
      </c>
      <c r="BE98" s="134" t="inlineStr">
        <is>
          <r>
            <rPr>
              <rFont val="Calibri"/>
              <b val="1"/>
              <sz val="10"/>
            </rPr>
            <t>Market level:</t>
          </r>
          <r>
            <rPr>
              <rFont val="Calibri"/>
              <sz val="10"/>
            </rPr>
            <t xml:space="preserve"> P3 / M2 · SFIA 4 Enable
</t>
          </r>
          <r>
            <rPr>
              <rFont val="Calibri"/>
              <b val="1"/>
              <sz val="10"/>
            </rPr>
            <t>Typical title:</t>
          </r>
          <r>
            <rPr>
              <rFont val="Calibri"/>
              <sz val="10"/>
            </rPr>
            <t xml:space="preserve"> Project Manager
</t>
          </r>
          <r>
            <rPr>
              <rFont val="Calibri"/>
              <b val="1"/>
              <sz val="10"/>
            </rPr>
            <t>At peers:</t>
          </r>
          <r>
            <rPr>
              <rFont val="Calibri"/>
              <sz val="10"/>
            </rPr>
            <t xml:space="preserve"> IRIS Vs Competitor Benchmark — PMI pathway + SaaS delivery ladder: Project Manager · PMP
</t>
          </r>
          <r>
            <rPr>
              <rFont val="Calibri"/>
              <b val="1"/>
              <sz val="10"/>
            </rPr>
            <t>Typical experience:</t>
          </r>
          <r>
            <rPr>
              <rFont val="Calibri"/>
              <sz val="10"/>
            </rPr>
            <t xml:space="preserve"> 4–8 yrs · IRIS guide 4–7
</t>
          </r>
          <r>
            <rPr>
              <rFont val="Calibri"/>
              <b val="1"/>
              <sz val="10"/>
            </rPr>
            <t>Standard:</t>
          </r>
          <r>
            <rPr>
              <rFont val="Calibri"/>
              <sz val="10"/>
            </rPr>
            <t xml:space="preserve"> PMI PMBOK and Talent Triangle; CAPM → PMP → PgMP</t>
          </r>
        </is>
      </c>
      <c r="BF98" s="134" t="inlineStr">
        <is>
          <t>Low</t>
        </is>
      </c>
      <c r="BG98" s="134" t="inlineStr">
        <is>
          <t>• Survey answers are generic or do not match the role — not used as evidence; manager input needed
• Final level B1 is below the current level · L5 ≈ B3 — manager to confirm the scope of the role; pay and title are protected for one cycle</t>
        </is>
      </c>
      <c r="BH98" s="134" t="inlineStr"/>
      <c r="BI98" s="135" t="n"/>
      <c r="BJ98" s="136" t="n"/>
      <c r="BK98" s="136" t="n"/>
      <c r="BL98" s="136" t="n"/>
      <c r="BM98" s="136" t="n"/>
      <c r="BN98" s="137" t="n"/>
      <c r="BO98" s="120" t="n"/>
      <c r="BP98" s="120" t="n"/>
      <c r="BQ98" s="120" t="n"/>
      <c r="BR98" s="120" t="n"/>
      <c r="BS98" s="120" t="n"/>
      <c r="BT98" s="120" t="n"/>
      <c r="BU98" s="120" t="n"/>
      <c r="BV98" s="120" t="n">
        <v>4</v>
      </c>
    </row>
    <row r="99" ht="340" customHeight="1">
      <c r="A99" s="109" t="inlineStr">
        <is>
          <t>IRIS1590</t>
        </is>
      </c>
      <c r="B99" s="110" t="inlineStr">
        <is>
          <t>Nivedita Wagh</t>
        </is>
      </c>
      <c r="C99" s="111" t="inlineStr">
        <is>
          <t>Technology</t>
        </is>
      </c>
      <c r="D99" s="111" t="inlineStr">
        <is>
          <t>Pradip Dey</t>
        </is>
      </c>
      <c r="E99" s="112" t="n">
        <v>12.1</v>
      </c>
      <c r="F99" s="112" t="n">
        <v>10.1</v>
      </c>
      <c r="G99" s="111" t="inlineStr">
        <is>
          <t>B.E</t>
        </is>
      </c>
      <c r="H99" s="113" t="inlineStr">
        <is>
          <t>Project Lead</t>
        </is>
      </c>
      <c r="I99" s="114" t="inlineStr">
        <is>
          <t>Project Manager – POD Lead</t>
        </is>
      </c>
      <c r="J99" s="115" t="inlineStr">
        <is>
          <t>Project &amp; Program Management</t>
        </is>
      </c>
      <c r="K99" s="115" t="inlineStr">
        <is>
          <t>Project &amp; Program Delivery</t>
        </is>
      </c>
      <c r="L99" s="114" t="inlineStr">
        <is>
          <t>L5 – Lead · IC</t>
        </is>
      </c>
      <c r="M99" s="116" t="inlineStr">
        <is>
          <t>B1</t>
        </is>
      </c>
      <c r="N99" s="18" t="inlineStr">
        <is>
          <t>Specialist · POD Lead</t>
        </is>
      </c>
      <c r="O99" s="20" t="inlineStr">
        <is>
          <t>B</t>
        </is>
      </c>
      <c r="P99" s="115" t="inlineStr">
        <is>
          <t>POD Lead</t>
        </is>
      </c>
      <c r="Q99" s="139" t="inlineStr">
        <is>
          <t>▼ Down · protected</t>
        </is>
      </c>
      <c r="R99" s="118" t="inlineStr">
        <is>
          <r>
            <rPr>
              <rFont val="Calibri"/>
              <b val="1"/>
              <sz val="10"/>
            </rPr>
            <t>WHAT THE ROLE DOES:</t>
          </r>
          <r>
            <rPr>
              <rFont val="Calibri"/>
              <sz val="10"/>
            </rPr>
            <t xml:space="preserve"> Plans and delivers projects/programmes to scope, time and cost; manages CRs, risks and stakeholders. At B1: a domain / module, or a small team.
</t>
          </r>
          <r>
            <rPr>
              <rFont val="Calibri"/>
              <b val="1"/>
              <sz val="10"/>
            </rPr>
            <t>Common themes in role-holders' answers:</t>
          </r>
          <r>
            <rPr>
              <rFont val="Calibri"/>
              <sz val="10"/>
            </rPr>
            <t xml:space="preserve"> business · understood · requirements · project
</t>
          </r>
          <r>
            <rPr>
              <rFont val="Calibri"/>
              <b val="1"/>
              <sz val="10"/>
            </rPr>
            <t>KEY RESPONSIBILITIES:</t>
          </r>
          <r>
            <rPr>
              <rFont val="Calibri"/>
              <sz val="10"/>
            </rPr>
            <t xml:space="preserve"> Plans and delivers projects/programmes to scope, time and cost; manages CRs, risks and stakeholders; Domain specialist work; A domain or a small team
</t>
          </r>
          <r>
            <rPr>
              <rFont val="Calibri"/>
              <b val="1"/>
              <sz val="10"/>
            </rPr>
            <t>Common themes in role-holders' answers:</t>
          </r>
          <r>
            <rPr>
              <rFont val="Calibri"/>
              <sz val="10"/>
            </rPr>
            <t xml:space="preserve"> management · timelines · delivery · coordination · gathering · requirement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project · time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client · timelines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client · requirement
</t>
          </r>
          <r>
            <rPr>
              <rFont val="Calibri"/>
              <b val="1"/>
              <sz val="10"/>
            </rPr>
            <t>SKILLS &amp; KNOWLEDGE · role-holders:</t>
          </r>
          <r>
            <rPr>
              <rFont val="Calibri"/>
              <sz val="10"/>
            </rPr>
            <t xml:space="preserve"> Project Management · Stakeholder Management
</t>
          </r>
          <r>
            <rPr>
              <rFont val="Calibri"/>
              <b val="1"/>
              <sz val="10"/>
            </rPr>
            <t>TOOLS &amp; SYSTEMS:</t>
          </r>
          <r>
            <rPr>
              <rFont val="Calibri"/>
              <sz val="10"/>
            </rPr>
            <t xml:space="preserve"> Excel · Quick Scrum
</t>
          </r>
          <r>
            <rPr>
              <rFont val="Calibri"/>
              <b val="1"/>
              <sz val="10"/>
            </rPr>
            <t>MANAGER-SET KRAs:</t>
          </r>
          <r>
            <rPr>
              <rFont val="Calibri"/>
              <sz val="10"/>
            </rPr>
            <t xml:space="preserve"> Common themes in manager-set KRAs: projects · support · maintain · pm · reporting · on-time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PMP / PRINCE2 / CSM / SAFe
</t>
          </r>
          <r>
            <rPr>
              <rFont val="Calibri"/>
              <b val="1"/>
              <sz val="10"/>
            </rPr>
            <t>SOURCE:</t>
          </r>
          <r>
            <rPr>
              <rFont val="Calibri"/>
              <sz val="10"/>
            </rPr>
            <t xml:space="preserve"> Framework + role-holders' themes · 3+ answered — 4 holders, 4 answered the survey; sub-family 14 answered; catalogue RC-134</t>
          </r>
        </is>
      </c>
      <c r="S99"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4.5 of 12 · B1-level impact.
Leads 2 direct reports.
From the survey and manager mapping — critical role: no; successor named: no.
</t>
          </r>
          <r>
            <rPr>
              <rFont val="Calibri"/>
              <b val="1"/>
              <sz val="10"/>
            </rPr>
            <t>If the work is missed · role-holders' themes:</t>
          </r>
          <r>
            <rPr>
              <rFont val="Calibri"/>
              <sz val="10"/>
            </rPr>
            <t xml:space="preserve"> client · potential.
</t>
          </r>
          <r>
            <rPr>
              <rFont val="Calibri"/>
              <b val="1"/>
              <sz val="10"/>
            </rPr>
            <t>Measured on · manager-set KRA themes:</t>
          </r>
          <r>
            <rPr>
              <rFont val="Calibri"/>
              <sz val="10"/>
            </rPr>
            <t xml:space="preserve"> projects · support · maintain · reporting · on-time.
Manager talent mapping — Latest rating: 3 · Potential: Medium · 9-Box Grid placement: Reliable Specialist.</t>
          </r>
        </is>
      </c>
      <c r="T99" s="120" t="n"/>
      <c r="U99" s="121" t="inlineStr">
        <is>
          <r>
            <rPr>
              <rFont val="Calibri"/>
              <sz val="10"/>
            </rPr>
            <t xml:space="preserve">Project Manager – POD Lead in Technology · iFile, B1 — POD Lead.
</t>
          </r>
          <r>
            <rPr>
              <rFont val="Calibri"/>
              <b val="1"/>
              <sz val="10"/>
            </rPr>
            <t>The work:</t>
          </r>
          <r>
            <rPr>
              <rFont val="Calibri"/>
              <sz val="10"/>
            </rPr>
            <t xml:space="preserve"> Plans and delivers projects/programmes to scope, time and cost; manages CRs, risks and stakeholders.
At this level the role owns a domain / module, or a small team.
</t>
          </r>
          <r>
            <rPr>
              <rFont val="Calibri"/>
              <b val="1"/>
              <sz val="10"/>
            </rPr>
            <t>Key responsibilities:</t>
          </r>
          <r>
            <rPr>
              <rFont val="Calibri"/>
              <sz val="10"/>
            </rPr>
            <t xml:space="preserve"> Plans and delivers projects/programmes to scope, time and cost; manages CRs, risks and stakeholders; Domain specialist work; A domain or a small team.
</t>
          </r>
          <r>
            <rPr>
              <rFont val="Calibri"/>
              <b val="1"/>
              <sz val="10"/>
            </rPr>
            <t>Holders describe it with:</t>
          </r>
          <r>
            <rPr>
              <rFont val="Calibri"/>
              <sz val="10"/>
            </rPr>
            <t xml:space="preserve"> management · timelines · delivery · coordination · gathering · requirement.
Leads 2 direct reports.</t>
          </r>
        </is>
      </c>
      <c r="V99" s="122" t="inlineStr">
        <is>
          <r>
            <rPr>
              <rFont val="Calibri"/>
              <b val="1"/>
              <sz val="10"/>
            </rPr>
            <t>Hire as:</t>
          </r>
          <r>
            <rPr>
              <rFont val="Calibri"/>
              <sz val="10"/>
            </rPr>
            <t xml:space="preserve"> Senior Project / Program Manager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PMP / PRINCE2 / CSM preferred from B2
</t>
          </r>
          <r>
            <rPr>
              <rFont val="Calibri"/>
              <b val="1"/>
              <sz val="10"/>
            </rPr>
            <t>Equivalent titles at peers:</t>
          </r>
          <r>
            <rPr>
              <rFont val="Calibri"/>
              <sz val="10"/>
            </rPr>
            <t xml:space="preserve"> IRIS Vs Competitor Benchmark — PMI pathway + SaaS delivery ladder – Project Manager · PMP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99" s="122" t="inlineStr">
        <is>
          <r>
            <rPr>
              <rFont val="Calibri"/>
              <sz val="10"/>
            </rPr>
            <t xml:space="preserve">FUNCTIONAL — skill level 3 of 5 · Practitioner
 ★ Project, Program &amp; Agile Management: Plans and tracks delivery; manages risk and scope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Project Management · Stakeholder Management
</t>
          </r>
          <r>
            <rPr>
              <rFont val="Calibri"/>
              <b val="1"/>
              <sz val="10"/>
            </rPr>
            <t>TOOLS:</t>
          </r>
          <r>
            <rPr>
              <rFont val="Calibri"/>
              <sz val="10"/>
            </rPr>
            <t xml:space="preserve"> Excel · Quick Scrum
★ = must-have for the family. Scale: 1 Awareness · 2 Working · 3 Practitioner · 4 Advanced · 5 Expert.</t>
          </r>
        </is>
      </c>
      <c r="X99" s="122" t="inlineStr">
        <is>
          <r>
            <rPr>
              <rFont val="Calibri"/>
              <sz val="10"/>
            </rPr>
            <t xml:space="preserve">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99" s="123" t="inlineStr">
        <is>
          <t>iFile · Technology · Band B · Expert / POD Lead</t>
        </is>
      </c>
      <c r="Z99" s="124" t="n">
        <v>4</v>
      </c>
      <c r="AA99" s="125">
        <f>IFERROR(INDEX(WM_C,MATCH($Y99,WM_KEY,0)),"")</f>
        <v>0.56</v>
      </c>
      <c r="AB99" s="126">
        <f>IF(Z99="","",Z99*AA99)</f>
        <v>2.24</v>
      </c>
      <c r="AC99" s="124" t="n">
        <v>4.5</v>
      </c>
      <c r="AD99" s="125">
        <f>IFERROR(INDEX(WM_AU,MATCH($Y99,WM_KEY,0)),"")</f>
        <v>0.17</v>
      </c>
      <c r="AE99" s="126">
        <f>IF(AC99="","",AC99*AD99)</f>
        <v>0.765</v>
      </c>
      <c r="AF99" s="124" t="n">
        <v>4.5</v>
      </c>
      <c r="AG99" s="125">
        <f>IFERROR(INDEX(WM_AC,MATCH($Y99,WM_KEY,0)),"")</f>
        <v>0.05</v>
      </c>
      <c r="AH99" s="126">
        <f>IF(AF99="","",AF99*AG99)</f>
        <v>0.225</v>
      </c>
      <c r="AI99" s="124" t="n">
        <v>4</v>
      </c>
      <c r="AJ99" s="125">
        <f>IFERROR(INDEX(WM_L,MATCH($Y99,WM_KEY,0)),"")</f>
        <v>0.05</v>
      </c>
      <c r="AK99" s="126">
        <f>IF(AI99="","",AI99*AJ99)</f>
        <v>0.2</v>
      </c>
      <c r="AL99" s="124" t="n">
        <v>7</v>
      </c>
      <c r="AM99" s="125">
        <f>IFERROR(INDEX(WM_E,MATCH($Y99,WM_KEY,0)),"")</f>
        <v>0.1</v>
      </c>
      <c r="AN99" s="126">
        <f>IF(AL99="","",AL99*AM99)</f>
        <v>0.7</v>
      </c>
      <c r="AO99" s="127" t="n">
        <v>4.5</v>
      </c>
      <c r="AP99" s="125">
        <f>IFERROR(INDEX(WM_BI,MATCH($Y99,WM_KEY,0)),"")</f>
        <v>0.07</v>
      </c>
      <c r="AQ99" s="126">
        <f>IF(AO99="","",AO99*AP99)</f>
        <v>0.315</v>
      </c>
      <c r="AR99" s="126">
        <f>IF(COUNT(AB99,AE99,AH99,AK99,AN99,AQ99)&lt;6,"",SUM(AB99,AE99,AH99,AK99,AN99,AQ99))</f>
        <v>4.445</v>
      </c>
      <c r="AS99" s="128" t="str">
        <f>IF(AR99="","",INDEX({"A1","A2","A3","B1","B2","B3","C1","C2","D1","D2","E1","E2"},MAX(1,MIN(12,ROUND(AR99,0)))))</f>
        <v>B1</v>
      </c>
      <c r="AT99"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99" s="130" t="inlineStr">
        <is>
          <r>
            <rPr>
              <rFont val="Calibri"/>
              <b val="1"/>
              <sz val="10"/>
            </rPr>
            <t>At build:</t>
          </r>
          <r>
            <rPr>
              <rFont val="Calibri"/>
              <sz val="10"/>
            </rPr>
            <t xml:space="preserve"> Complexity 2.24 + Autonomy 0.77 + Accountability 0.23 + Leadership 0.20 + Experience 0.70 + Business impact 0.32
= 4.45 points → nearest level 4 = B1
</t>
          </r>
          <r>
            <rPr>
              <rFont val="Calibri"/>
              <b val="1"/>
              <sz val="10"/>
            </rPr>
            <t>Final level:</t>
          </r>
          <r>
            <rPr>
              <rFont val="Calibri"/>
              <sz val="10"/>
            </rPr>
            <t xml:space="preserve"> B1 · same as the score</t>
          </r>
        </is>
      </c>
      <c r="AV99" s="130" t="inlineStr">
        <is>
          <r>
            <rPr>
              <rFont val="Calibri"/>
              <b val="1"/>
              <sz val="10"/>
            </rPr>
            <t>No rule applied:</t>
          </r>
          <r>
            <rPr>
              <rFont val="Calibri"/>
              <sz val="10"/>
            </rPr>
            <t xml:space="preserve"> the score decides.</t>
          </r>
        </is>
      </c>
      <c r="AW99" s="131"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Project planning, timelines, monitoring and resource planning for client projects → matches the start
</t>
          </r>
          <r>
            <rPr>
              <rFont val="Calibri"/>
              <b val="1"/>
              <sz val="10"/>
            </rPr>
            <t>KRA:</t>
          </r>
          <r>
            <rPr>
              <rFont val="Calibri"/>
              <sz val="10"/>
            </rPr>
            <t xml:space="preserve"> “1. Saudi Stock Exchange upgrade project Proactive communicaions and stakeholder management as per projects requirements Timely completion…”
</t>
          </r>
          <r>
            <rPr>
              <rFont val="Calibri"/>
              <b val="1"/>
              <sz val="10"/>
            </rPr>
            <t>Market:</t>
          </r>
          <r>
            <rPr>
              <rFont val="Calibri"/>
              <sz val="10"/>
            </rPr>
            <t xml:space="preserve"> B1 = Domain specialist work</t>
          </r>
        </is>
      </c>
      <c r="AX99" s="132" t="inlineStr">
        <is>
          <r>
            <rPr>
              <rFont val="Calibri"/>
              <sz val="10"/>
            </rPr>
            <t xml:space="preserve">Rated 4.5 of 12 · between B1 and B2
</t>
          </r>
          <r>
            <rPr>
              <rFont val="Calibri"/>
              <b val="1"/>
              <sz val="10"/>
            </rPr>
            <t>Start:</t>
          </r>
          <r>
            <rPr>
              <rFont val="Calibri"/>
              <sz val="10"/>
            </rPr>
            <t xml:space="preserve"> 4.0 · lead / specialist title
</t>
          </r>
          <r>
            <rPr>
              <rFont val="Calibri"/>
              <b val="1"/>
              <sz val="10"/>
            </rPr>
            <t>Evidence reads like B2:</t>
          </r>
          <r>
            <rPr>
              <rFont val="Calibri"/>
              <sz val="10"/>
            </rPr>
            <t xml:space="preserve"> Decides task allocation and client communication; defines timelines and priorities → moved up 0.5
</t>
          </r>
          <r>
            <rPr>
              <rFont val="Calibri"/>
              <b val="1"/>
              <sz val="10"/>
            </rPr>
            <t>Market:</t>
          </r>
          <r>
            <rPr>
              <rFont val="Calibri"/>
              <sz val="10"/>
            </rPr>
            <t xml:space="preserve"> B1 = Technical / QC / client calls for the domain · B2 = Allocates people and sets team priorities</t>
          </r>
        </is>
      </c>
      <c r="AY99" s="132" t="inlineStr">
        <is>
          <r>
            <rPr>
              <rFont val="Calibri"/>
              <sz val="10"/>
            </rPr>
            <t xml:space="preserve">Rated 4.5 of 12 · between B1 and B2
</t>
          </r>
          <r>
            <rPr>
              <rFont val="Calibri"/>
              <b val="1"/>
              <sz val="10"/>
            </rPr>
            <t>Start:</t>
          </r>
          <r>
            <rPr>
              <rFont val="Calibri"/>
              <sz val="10"/>
            </rPr>
            <t xml:space="preserve"> 4.0 · lead / specialist title; 2 direct reports
</t>
          </r>
          <r>
            <rPr>
              <rFont val="Calibri"/>
              <b val="1"/>
              <sz val="10"/>
            </rPr>
            <t>Evidence reads like B2:</t>
          </r>
          <r>
            <rPr>
              <rFont val="Calibri"/>
              <sz val="10"/>
            </rPr>
            <t xml:space="preserve"> Project deliverables on time; answers for delayed timelines → moved up 0.5
</t>
          </r>
          <r>
            <rPr>
              <rFont val="Calibri"/>
              <b val="1"/>
              <sz val="10"/>
            </rPr>
            <t>KRA:</t>
          </r>
          <r>
            <rPr>
              <rFont val="Calibri"/>
              <sz val="10"/>
            </rPr>
            <t xml:space="preserve"> “1. Saudi Stock Exchange upgrade project Proactive communicaions and stakeholder management as per projects requirements Timely completion…”
</t>
          </r>
          <r>
            <rPr>
              <rFont val="Calibri"/>
              <b val="1"/>
              <sz val="10"/>
            </rPr>
            <t>Market:</t>
          </r>
          <r>
            <rPr>
              <rFont val="Calibri"/>
              <sz val="10"/>
            </rPr>
            <t xml:space="preserve"> B1 = A domain or a small team · B2 = One team or a client portfolio</t>
          </r>
        </is>
      </c>
      <c r="AZ99"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Allocates tasks and plans resources; 2 direct reports → matches the start
</t>
          </r>
          <r>
            <rPr>
              <rFont val="Calibri"/>
              <b val="1"/>
              <sz val="10"/>
            </rPr>
            <t>Team:</t>
          </r>
          <r>
            <rPr>
              <rFont val="Calibri"/>
              <sz val="10"/>
            </rPr>
            <t xml:space="preserve"> 2 direct reports · POD Lead
</t>
          </r>
          <r>
            <rPr>
              <rFont val="Calibri"/>
              <b val="1"/>
              <sz val="10"/>
            </rPr>
            <t>Market:</t>
          </r>
          <r>
            <rPr>
              <rFont val="Calibri"/>
              <sz val="10"/>
            </rPr>
            <t xml:space="preserve"> B1 = IC: mentors and reviews · People: hands-on team lead of 3–5</t>
          </r>
        </is>
      </c>
      <c r="BA99" s="132" t="inlineStr">
        <is>
          <r>
            <rPr>
              <rFont val="Calibri"/>
              <sz val="10"/>
            </rPr>
            <t xml:space="preserve">Rated 7 of 12
</t>
          </r>
          <r>
            <rPr>
              <rFont val="Calibri"/>
              <b val="1"/>
              <sz val="10"/>
            </rPr>
            <t>Experience:</t>
          </r>
          <r>
            <rPr>
              <rFont val="Calibri"/>
              <sz val="10"/>
            </rPr>
            <t xml:space="preserve"> 12.1 yrs total · 2.0 before IRIS + 10.1 at IRIS = 7.0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B1 roles typically have 4–8 yrs · IRIS guide 4–7</t>
          </r>
        </is>
      </c>
      <c r="BB99" s="132"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99" s="133" t="inlineStr"/>
      <c r="BD99" s="134" t="inlineStr">
        <is>
          <t>✓ HRIS: 12.1 yrs, B.E, 2 direct reports
✓ Survey: 20 of 20 questions answered
✓ KRAs: manager-set, quarterly
✓ Manager mapping: rating, potential, 9-box
✗ Job description: not on file</t>
        </is>
      </c>
      <c r="BE99"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Project / Program Manager
</t>
          </r>
          <r>
            <rPr>
              <rFont val="Calibri"/>
              <b val="1"/>
              <sz val="10"/>
            </rPr>
            <t>At peers:</t>
          </r>
          <r>
            <rPr>
              <rFont val="Calibri"/>
              <sz val="10"/>
            </rPr>
            <t xml:space="preserve"> IRIS Vs Competitor Benchmark — PMI pathway + SaaS delivery ladder: Project Manager · PMP
</t>
          </r>
          <r>
            <rPr>
              <rFont val="Calibri"/>
              <b val="1"/>
              <sz val="10"/>
            </rPr>
            <t>Typical experience:</t>
          </r>
          <r>
            <rPr>
              <rFont val="Calibri"/>
              <sz val="10"/>
            </rPr>
            <t xml:space="preserve"> 4–8 yrs · IRIS guide 4–7
</t>
          </r>
          <r>
            <rPr>
              <rFont val="Calibri"/>
              <b val="1"/>
              <sz val="10"/>
            </rPr>
            <t>Standard:</t>
          </r>
          <r>
            <rPr>
              <rFont val="Calibri"/>
              <sz val="10"/>
            </rPr>
            <t xml:space="preserve"> PMI PMBOK and Talent Triangle; CAPM → PMP → PgMP</t>
          </r>
        </is>
      </c>
      <c r="BF99" s="134" t="inlineStr">
        <is>
          <t>Medium</t>
        </is>
      </c>
      <c r="BG99" s="134" t="inlineStr">
        <is>
          <t>• Final level B1 is below the current level · L5 ≈ B3 — manager to confirm the scope of the role; pay and title are protected for one cycle</t>
        </is>
      </c>
      <c r="BH99" s="134" t="inlineStr"/>
      <c r="BI99" s="135" t="n"/>
      <c r="BJ99" s="136" t="n"/>
      <c r="BK99" s="136" t="n"/>
      <c r="BL99" s="136" t="n"/>
      <c r="BM99" s="136" t="n"/>
      <c r="BN99" s="137" t="n"/>
      <c r="BO99" s="120" t="n"/>
      <c r="BP99" s="120" t="n"/>
      <c r="BQ99" s="120" t="n"/>
      <c r="BR99" s="120" t="n"/>
      <c r="BS99" s="120" t="n"/>
      <c r="BT99" s="120" t="n"/>
      <c r="BU99" s="120" t="n"/>
      <c r="BV99" s="120" t="n">
        <v>4.5</v>
      </c>
    </row>
    <row r="100" ht="340" customHeight="1">
      <c r="A100" s="109" t="inlineStr">
        <is>
          <t>IRIS2097</t>
        </is>
      </c>
      <c r="B100" s="110" t="inlineStr">
        <is>
          <t>Angitha A</t>
        </is>
      </c>
      <c r="C100" s="111" t="inlineStr">
        <is>
          <t>Technology</t>
        </is>
      </c>
      <c r="D100" s="111" t="inlineStr">
        <is>
          <t>Sandeep Dwivedi</t>
        </is>
      </c>
      <c r="E100" s="112" t="n">
        <v>8.1</v>
      </c>
      <c r="F100" s="112" t="n">
        <v>3.6</v>
      </c>
      <c r="G100" s="111" t="inlineStr">
        <is>
          <t>MBA</t>
        </is>
      </c>
      <c r="H100" s="113" t="inlineStr">
        <is>
          <t>Business Analyst</t>
        </is>
      </c>
      <c r="I100" s="114" t="inlineStr">
        <is>
          <t>Senior Business Analyst</t>
        </is>
      </c>
      <c r="J100" s="115" t="inlineStr">
        <is>
          <t>Business Analysis</t>
        </is>
      </c>
      <c r="K100" s="115" t="inlineStr">
        <is>
          <t>Business Analysis</t>
        </is>
      </c>
      <c r="L100" s="114" t="inlineStr">
        <is>
          <t>L3 – Professional / Associate</t>
        </is>
      </c>
      <c r="M100" s="116" t="inlineStr">
        <is>
          <t>A3</t>
        </is>
      </c>
      <c r="N100" s="138" t="inlineStr">
        <is>
          <t>Senior Associate</t>
        </is>
      </c>
      <c r="O100" s="26" t="inlineStr">
        <is>
          <t>A</t>
        </is>
      </c>
      <c r="P100" s="115" t="inlineStr">
        <is>
          <t>IC</t>
        </is>
      </c>
      <c r="Q100" s="117" t="inlineStr">
        <is>
          <t>▲ Up</t>
        </is>
      </c>
      <c r="R100" s="118"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10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4 · Potential: High · 9-Box Grid placement: Trusted Professional.</t>
          </r>
        </is>
      </c>
      <c r="T100" s="120" t="n"/>
      <c r="U100" s="121" t="inlineStr">
        <is>
          <r>
            <rPr>
              <rFont val="Calibri"/>
              <sz val="10"/>
            </rPr>
            <t xml:space="preserve">Senior Business Analyst in Technology · iFile,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100" s="122"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100" s="122"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100" s="122"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0" s="123" t="inlineStr">
        <is>
          <t>iFile · Technology · Band A · Early career</t>
        </is>
      </c>
      <c r="Z100" s="124" t="n">
        <v>3</v>
      </c>
      <c r="AA100" s="125">
        <f>IFERROR(INDEX(WM_C,MATCH($Y100,WM_KEY,0)),"")</f>
        <v>0.64</v>
      </c>
      <c r="AB100" s="126">
        <f>IF(Z100="","",Z100*AA100)</f>
        <v>1.92</v>
      </c>
      <c r="AC100" s="124" t="n">
        <v>3</v>
      </c>
      <c r="AD100" s="125">
        <f>IFERROR(INDEX(WM_AU,MATCH($Y100,WM_KEY,0)),"")</f>
        <v>0.16</v>
      </c>
      <c r="AE100" s="126">
        <f>IF(AC100="","",AC100*AD100)</f>
        <v>0.48</v>
      </c>
      <c r="AF100" s="124" t="n">
        <v>3</v>
      </c>
      <c r="AG100" s="125">
        <f>IFERROR(INDEX(WM_AC,MATCH($Y100,WM_KEY,0)),"")</f>
        <v>0.04</v>
      </c>
      <c r="AH100" s="126">
        <f>IF(AF100="","",AF100*AG100)</f>
        <v>0.12</v>
      </c>
      <c r="AI100" s="124" t="n">
        <v>2</v>
      </c>
      <c r="AJ100" s="125">
        <f>IFERROR(INDEX(WM_L,MATCH($Y100,WM_KEY,0)),"")</f>
        <v>0</v>
      </c>
      <c r="AK100" s="126">
        <f>IF(AI100="","",AI100*AJ100)</f>
        <v>0</v>
      </c>
      <c r="AL100" s="124" t="n">
        <v>5</v>
      </c>
      <c r="AM100" s="125">
        <f>IFERROR(INDEX(WM_E,MATCH($Y100,WM_KEY,0)),"")</f>
        <v>0.1</v>
      </c>
      <c r="AN100" s="126">
        <f>IF(AL100="","",AL100*AM100)</f>
        <v>0.5</v>
      </c>
      <c r="AO100" s="127" t="n">
        <v>3</v>
      </c>
      <c r="AP100" s="125">
        <f>IFERROR(INDEX(WM_BI,MATCH($Y100,WM_KEY,0)),"")</f>
        <v>0.06</v>
      </c>
      <c r="AQ100" s="126">
        <f>IF(AO100="","",AO100*AP100)</f>
        <v>0.18</v>
      </c>
      <c r="AR100" s="126">
        <f>IF(COUNT(AB100,AE100,AH100,AK100,AN100,AQ100)&lt;6,"",SUM(AB100,AE100,AH100,AK100,AN100,AQ100))</f>
        <v>3.2</v>
      </c>
      <c r="AS100" s="128" t="str">
        <f>IF(AR100="","",INDEX({"A1","A2","A3","B1","B2","B3","C1","C2","D1","D2","E1","E2"},MAX(1,MIN(12,ROUND(AR100,0)))))</f>
        <v>A3</v>
      </c>
      <c r="AT100"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00" s="130" t="inlineStr">
        <is>
          <r>
            <rPr>
              <rFont val="Calibri"/>
              <b val="1"/>
              <sz val="10"/>
            </rPr>
            <t>At build:</t>
          </r>
          <r>
            <rPr>
              <rFont val="Calibri"/>
              <sz val="10"/>
            </rPr>
            <t xml:space="preserve"> Complexity 1.92 + Autonomy 0.48 + Accountability 0.12 + Leadership 0.00 + Experience 0.50 + Business impact 0.18
= 3.20 points → nearest level 3 = A3
</t>
          </r>
          <r>
            <rPr>
              <rFont val="Calibri"/>
              <b val="1"/>
              <sz val="10"/>
            </rPr>
            <t>Final level:</t>
          </r>
          <r>
            <rPr>
              <rFont val="Calibri"/>
              <sz val="10"/>
            </rPr>
            <t xml:space="preserve"> A3 · same as the score</t>
          </r>
        </is>
      </c>
      <c r="AV100" s="130" t="inlineStr">
        <is>
          <r>
            <rPr>
              <rFont val="Calibri"/>
              <b val="1"/>
              <sz val="10"/>
            </rPr>
            <t>No rule applied:</t>
          </r>
          <r>
            <rPr>
              <rFont val="Calibri"/>
              <sz val="10"/>
            </rPr>
            <t xml:space="preserve"> the score decides.</t>
          </r>
        </is>
      </c>
      <c r="AW100"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12 colleagues in the same role and department · own answers too general to rate → no change
</t>
          </r>
          <r>
            <rPr>
              <rFont val="Calibri"/>
              <b val="1"/>
              <sz val="10"/>
            </rPr>
            <t>KRA:</t>
          </r>
          <r>
            <rPr>
              <rFont val="Calibri"/>
              <sz val="10"/>
            </rPr>
            <t xml:space="preserve"> “1. Requirements Management &amp; Quality: Ensure 100% of business requirements are documented, reviewed, approved, and traceable, while…”
</t>
          </r>
          <r>
            <rPr>
              <rFont val="Calibri"/>
              <b val="1"/>
              <sz val="10"/>
            </rPr>
            <t>Market:</t>
          </r>
          <r>
            <rPr>
              <rFont val="Calibri"/>
              <sz val="10"/>
            </rPr>
            <t xml:space="preserve"> A3 = Varied and non-standard work; handles exceptions</t>
          </r>
        </is>
      </c>
      <c r="AX100"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12 colleagues in the same role and department · own answers too general to rate → no change
</t>
          </r>
          <r>
            <rPr>
              <rFont val="Calibri"/>
              <b val="1"/>
              <sz val="10"/>
            </rPr>
            <t>Market:</t>
          </r>
          <r>
            <rPr>
              <rFont val="Calibri"/>
              <sz val="10"/>
            </rPr>
            <t xml:space="preserve"> A3 = Technical / QC / client calls on own work</t>
          </r>
        </is>
      </c>
      <c r="AY100"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12 colleagues in the same role and department · own answers too general to rate → no change
</t>
          </r>
          <r>
            <rPr>
              <rFont val="Calibri"/>
              <b val="1"/>
              <sz val="10"/>
            </rPr>
            <t>KRA:</t>
          </r>
          <r>
            <rPr>
              <rFont val="Calibri"/>
              <sz val="10"/>
            </rPr>
            <t xml:space="preserve"> “1. Requirements Management &amp; Quality: Ensure 100% of business requirements are documented, reviewed, approved, and traceable, while…”
</t>
          </r>
          <r>
            <rPr>
              <rFont val="Calibri"/>
              <b val="1"/>
              <sz val="10"/>
            </rPr>
            <t>Market:</t>
          </r>
          <r>
            <rPr>
              <rFont val="Calibri"/>
              <sz val="10"/>
            </rPr>
            <t xml:space="preserve"> A3 = A module / process, or work with client or regulatory consequences</t>
          </r>
        </is>
      </c>
      <c r="AZ100" s="132"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t>
          </r>
          <r>
            <rPr>
              <rFont val="Calibri"/>
              <sz val="10"/>
            </rPr>
            <t xml:space="preserve"> rated like 12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00" s="132" t="inlineStr">
        <is>
          <r>
            <rPr>
              <rFont val="Calibri"/>
              <sz val="10"/>
            </rPr>
            <t xml:space="preserve">Rated 5 of 12
</t>
          </r>
          <r>
            <rPr>
              <rFont val="Calibri"/>
              <b val="1"/>
              <sz val="10"/>
            </rPr>
            <t>Experience:</t>
          </r>
          <r>
            <rPr>
              <rFont val="Calibri"/>
              <sz val="10"/>
            </rPr>
            <t xml:space="preserve"> 8.1 yrs total · 4.5 before IRIS + 3.6 at IRIS = 5.2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A3 roles typically have 2–5 yrs · IRIS guide 2–4</t>
          </r>
        </is>
      </c>
      <c r="BB100"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00" s="133" t="inlineStr"/>
      <c r="BD100" s="134" t="inlineStr">
        <is>
          <t>✓ HRIS: 8.1 yrs, MBA, 0 direct reports
✓ Survey: 20 of 20 questions answered
✓ KRAs: self, manager-set, quarterly
✓ Manager mapping: rating, potential, 9-box
✗ Job description: not on file</t>
        </is>
      </c>
      <c r="BE100" s="134"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100" s="134" t="inlineStr">
        <is>
          <t>Low</t>
        </is>
      </c>
      <c r="BG100" s="134" t="inlineStr">
        <is>
          <t>• Survey answers are generic or do not match the role — not used as evidence; manager input needed
• 8.1 yrs of experience in a role that reads as Band A work — a career-path question for the manager: can the role be widened · Specialist, B1 or is it correctly sized?</t>
        </is>
      </c>
      <c r="BH100" s="134" t="inlineStr"/>
      <c r="BI100" s="135" t="n"/>
      <c r="BJ100" s="136" t="n"/>
      <c r="BK100" s="136" t="n"/>
      <c r="BL100" s="136" t="n"/>
      <c r="BM100" s="136" t="n"/>
      <c r="BN100" s="137" t="n"/>
      <c r="BO100" s="120" t="n"/>
      <c r="BP100" s="120" t="n"/>
      <c r="BQ100" s="120" t="n"/>
      <c r="BR100" s="120" t="n"/>
      <c r="BS100" s="120" t="n"/>
      <c r="BT100" s="120" t="n"/>
      <c r="BU100" s="120" t="n"/>
      <c r="BV100" s="120" t="n">
        <v>3</v>
      </c>
    </row>
    <row r="101" ht="340" customHeight="1">
      <c r="A101" s="109" t="inlineStr">
        <is>
          <t>IRIS1929</t>
        </is>
      </c>
      <c r="B101" s="110" t="inlineStr">
        <is>
          <t>Ankita Karale</t>
        </is>
      </c>
      <c r="C101" s="111" t="inlineStr">
        <is>
          <t>Technology</t>
        </is>
      </c>
      <c r="D101" s="111" t="inlineStr">
        <is>
          <t>Sandeep Dwivedi</t>
        </is>
      </c>
      <c r="E101" s="112" t="n">
        <v>7.2</v>
      </c>
      <c r="F101" s="112" t="n">
        <v>5.2</v>
      </c>
      <c r="G101" s="111" t="inlineStr">
        <is>
          <t>B.E</t>
        </is>
      </c>
      <c r="H101" s="113" t="inlineStr">
        <is>
          <t>Business Analyst</t>
        </is>
      </c>
      <c r="I101" s="114" t="inlineStr">
        <is>
          <t>Senior Business Analyst</t>
        </is>
      </c>
      <c r="J101" s="115" t="inlineStr">
        <is>
          <t>Business Analysis</t>
        </is>
      </c>
      <c r="K101" s="115" t="inlineStr">
        <is>
          <t>Business Analysis</t>
        </is>
      </c>
      <c r="L101" s="114" t="inlineStr">
        <is>
          <t>L3 – Professional / Associate</t>
        </is>
      </c>
      <c r="M101" s="116" t="inlineStr">
        <is>
          <t>A3</t>
        </is>
      </c>
      <c r="N101" s="138" t="inlineStr">
        <is>
          <t>Senior Associate</t>
        </is>
      </c>
      <c r="O101" s="26" t="inlineStr">
        <is>
          <t>A</t>
        </is>
      </c>
      <c r="P101" s="115" t="inlineStr">
        <is>
          <t>IC</t>
        </is>
      </c>
      <c r="Q101" s="117" t="inlineStr">
        <is>
          <t>▲ Up</t>
        </is>
      </c>
      <c r="R101" s="118"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101"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no; successor named: yes.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1 · Potential: Low · 9-Box Grid placement: Reliable Specialist.</t>
          </r>
        </is>
      </c>
      <c r="T101" s="120" t="n"/>
      <c r="U101" s="121" t="inlineStr">
        <is>
          <r>
            <rPr>
              <rFont val="Calibri"/>
              <sz val="10"/>
            </rPr>
            <t xml:space="preserve">Senior Business Analyst in Technology · iFile,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101" s="122"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101" s="122"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101" s="122"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1" s="123" t="inlineStr">
        <is>
          <t>iFile · Technology · Band A · Early career</t>
        </is>
      </c>
      <c r="Z101" s="124" t="n">
        <v>2.5</v>
      </c>
      <c r="AA101" s="125">
        <f>IFERROR(INDEX(WM_C,MATCH($Y101,WM_KEY,0)),"")</f>
        <v>0.64</v>
      </c>
      <c r="AB101" s="126">
        <f>IF(Z101="","",Z101*AA101)</f>
        <v>1.6</v>
      </c>
      <c r="AC101" s="124" t="n">
        <v>2.5</v>
      </c>
      <c r="AD101" s="125">
        <f>IFERROR(INDEX(WM_AU,MATCH($Y101,WM_KEY,0)),"")</f>
        <v>0.16</v>
      </c>
      <c r="AE101" s="126">
        <f>IF(AC101="","",AC101*AD101)</f>
        <v>0.4</v>
      </c>
      <c r="AF101" s="124" t="n">
        <v>2.5</v>
      </c>
      <c r="AG101" s="125">
        <f>IFERROR(INDEX(WM_AC,MATCH($Y101,WM_KEY,0)),"")</f>
        <v>0.04</v>
      </c>
      <c r="AH101" s="126">
        <f>IF(AF101="","",AF101*AG101)</f>
        <v>0.1</v>
      </c>
      <c r="AI101" s="124" t="n">
        <v>2</v>
      </c>
      <c r="AJ101" s="125">
        <f>IFERROR(INDEX(WM_L,MATCH($Y101,WM_KEY,0)),"")</f>
        <v>0</v>
      </c>
      <c r="AK101" s="126">
        <f>IF(AI101="","",AI101*AJ101)</f>
        <v>0</v>
      </c>
      <c r="AL101" s="124" t="n">
        <v>5</v>
      </c>
      <c r="AM101" s="125">
        <f>IFERROR(INDEX(WM_E,MATCH($Y101,WM_KEY,0)),"")</f>
        <v>0.1</v>
      </c>
      <c r="AN101" s="126">
        <f>IF(AL101="","",AL101*AM101)</f>
        <v>0.5</v>
      </c>
      <c r="AO101" s="127" t="n">
        <v>2.5</v>
      </c>
      <c r="AP101" s="125">
        <f>IFERROR(INDEX(WM_BI,MATCH($Y101,WM_KEY,0)),"")</f>
        <v>0.06</v>
      </c>
      <c r="AQ101" s="126">
        <f>IF(AO101="","",AO101*AP101)</f>
        <v>0.15</v>
      </c>
      <c r="AR101" s="126">
        <f>IF(COUNT(AB101,AE101,AH101,AK101,AN101,AQ101)&lt;6,"",SUM(AB101,AE101,AH101,AK101,AN101,AQ101))</f>
        <v>2.75</v>
      </c>
      <c r="AS101" s="128" t="str">
        <f>IF(AR101="","",INDEX({"A1","A2","A3","B1","B2","B3","C1","C2","D1","D2","E1","E2"},MAX(1,MIN(12,ROUND(AR101,0)))))</f>
        <v>A3</v>
      </c>
      <c r="AT101"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01" s="130" t="inlineStr">
        <is>
          <r>
            <rPr>
              <rFont val="Calibri"/>
              <b val="1"/>
              <sz val="10"/>
            </rPr>
            <t>At build:</t>
          </r>
          <r>
            <rPr>
              <rFont val="Calibri"/>
              <sz val="10"/>
            </rPr>
            <t xml:space="preserve"> Complexity 1.60 + Autonomy 0.40 + Accountability 0.10 + Leadership 0.00 + Experience 0.50 + Business impact 0.15
= 2.75 points → nearest level 3 = A3
</t>
          </r>
          <r>
            <rPr>
              <rFont val="Calibri"/>
              <b val="1"/>
              <sz val="10"/>
            </rPr>
            <t>Final level:</t>
          </r>
          <r>
            <rPr>
              <rFont val="Calibri"/>
              <sz val="10"/>
            </rPr>
            <t xml:space="preserve"> A3 · same as the score</t>
          </r>
        </is>
      </c>
      <c r="AV101" s="130" t="inlineStr">
        <is>
          <r>
            <rPr>
              <rFont val="Calibri"/>
              <b val="1"/>
              <sz val="10"/>
            </rPr>
            <t>No rule applied:</t>
          </r>
          <r>
            <rPr>
              <rFont val="Calibri"/>
              <sz val="10"/>
            </rPr>
            <t xml:space="preserve"> the score decides.</t>
          </r>
        </is>
      </c>
      <c r="AW101" s="131"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own survey / KRA answers · summarised by the rater; not quoted → moved down 0.5
</t>
          </r>
          <r>
            <rPr>
              <rFont val="Calibri"/>
              <b val="1"/>
              <sz val="10"/>
            </rPr>
            <t>KRA:</t>
          </r>
          <r>
            <rPr>
              <rFont val="Calibri"/>
              <sz val="10"/>
            </rPr>
            <t xml:space="preserve"> “1. Deliver &gt;=95% of assigned BRDs/FSDs approved with &lt;=1 revision cycle 2. Ensure &gt;=90% on-time delivery of BA deliverables against plan 3.…”
</t>
          </r>
          <r>
            <rPr>
              <rFont val="Calibri"/>
              <b val="1"/>
              <sz val="10"/>
            </rPr>
            <t>Market:</t>
          </r>
          <r>
            <rPr>
              <rFont val="Calibri"/>
              <sz val="10"/>
            </rPr>
            <t xml:space="preserve"> A2 = Standard work of the discipline · A3 = Varied and non-standard work; handles exceptions</t>
          </r>
        </is>
      </c>
      <c r="AX101"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only prioritising of tasks → moved down 0.5
</t>
          </r>
          <r>
            <rPr>
              <rFont val="Calibri"/>
              <b val="1"/>
              <sz val="10"/>
            </rPr>
            <t>Market:</t>
          </r>
          <r>
            <rPr>
              <rFont val="Calibri"/>
              <sz val="10"/>
            </rPr>
            <t xml:space="preserve"> A2 = Chooses own approach within standards · A3 = Technical / QC / client calls on own work</t>
          </r>
        </is>
      </c>
      <c r="AY101"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Accountable for requirement documents and user stories → moved down 0.5
</t>
          </r>
          <r>
            <rPr>
              <rFont val="Calibri"/>
              <b val="1"/>
              <sz val="10"/>
            </rPr>
            <t>KRA:</t>
          </r>
          <r>
            <rPr>
              <rFont val="Calibri"/>
              <sz val="10"/>
            </rPr>
            <t xml:space="preserve"> “1. Deliver &gt;=95% of assigned BRDs/FSDs approved with &lt;=1 revision cycle 2. Ensure &gt;=90% on-time delivery of BA deliverables against plan 3.…”
</t>
          </r>
          <r>
            <rPr>
              <rFont val="Calibri"/>
              <b val="1"/>
              <sz val="10"/>
            </rPr>
            <t>Market:</t>
          </r>
          <r>
            <rPr>
              <rFont val="Calibri"/>
              <sz val="10"/>
            </rPr>
            <t xml:space="preserve"> A2 = Own deliverables · accuracy, TAT · A3 = A module / process, or work with client or regulatory consequences</t>
          </r>
        </is>
      </c>
      <c r="AZ101" s="132"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Survey silent; manager note expects functional guidance to team members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01" s="132" t="inlineStr">
        <is>
          <r>
            <rPr>
              <rFont val="Calibri"/>
              <sz val="10"/>
            </rPr>
            <t xml:space="preserve">Rated 5 of 12
</t>
          </r>
          <r>
            <rPr>
              <rFont val="Calibri"/>
              <b val="1"/>
              <sz val="10"/>
            </rPr>
            <t>Experience:</t>
          </r>
          <r>
            <rPr>
              <rFont val="Calibri"/>
              <sz val="10"/>
            </rPr>
            <t xml:space="preserve"> 7.2 yrs total · 2.0 before IRIS + 5.2 at IRIS = 4.8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01"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01" s="133" t="inlineStr"/>
      <c r="BD101" s="134" t="inlineStr">
        <is>
          <t>✓ HRIS: 7.2 yrs, B.E, 0 direct reports
✓ Survey: 20 of 20 questions answered
✓ KRAs: self, manager-set, quarterly
✓ Manager mapping: rating, potential, 9-box
✗ Job description: not on file</t>
        </is>
      </c>
      <c r="BE101" s="134"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101" s="134" t="inlineStr">
        <is>
          <t>Medium</t>
        </is>
      </c>
      <c r="BG101" s="134" t="inlineStr">
        <is>
          <t>• 7.2 yrs of experience in a role that reads as Band A work — a career-path question for the manager: can the role be widened · Specialist, B1 or is it correctly sized?</t>
        </is>
      </c>
      <c r="BH101" s="134" t="inlineStr"/>
      <c r="BI101" s="135" t="n"/>
      <c r="BJ101" s="136" t="n"/>
      <c r="BK101" s="136" t="n"/>
      <c r="BL101" s="136" t="n"/>
      <c r="BM101" s="136" t="n"/>
      <c r="BN101" s="137" t="n"/>
      <c r="BO101" s="120" t="n"/>
      <c r="BP101" s="120" t="n"/>
      <c r="BQ101" s="120" t="n"/>
      <c r="BR101" s="120" t="n"/>
      <c r="BS101" s="120" t="n"/>
      <c r="BT101" s="120" t="n"/>
      <c r="BU101" s="120" t="n"/>
      <c r="BV101" s="120" t="n">
        <v>2.5</v>
      </c>
    </row>
    <row r="102" ht="340" customHeight="1">
      <c r="A102" s="109" t="inlineStr">
        <is>
          <t>IRIS0553</t>
        </is>
      </c>
      <c r="B102" s="110" t="inlineStr">
        <is>
          <t>Chetan Galande</t>
        </is>
      </c>
      <c r="C102" s="111" t="inlineStr">
        <is>
          <t>Technology</t>
        </is>
      </c>
      <c r="D102" s="111" t="inlineStr">
        <is>
          <t>Saurabh Kadam</t>
        </is>
      </c>
      <c r="E102" s="112" t="n">
        <v>15.6</v>
      </c>
      <c r="F102" s="112" t="n">
        <v>15.6</v>
      </c>
      <c r="G102" s="111" t="inlineStr">
        <is>
          <t>MBA</t>
        </is>
      </c>
      <c r="H102" s="113" t="inlineStr">
        <is>
          <t>Business Analyst</t>
        </is>
      </c>
      <c r="I102" s="114" t="inlineStr">
        <is>
          <t>Business Analysis Specialist</t>
        </is>
      </c>
      <c r="J102" s="115" t="inlineStr">
        <is>
          <t>Business Analysis</t>
        </is>
      </c>
      <c r="K102" s="115" t="inlineStr">
        <is>
          <t>Business Analysis</t>
        </is>
      </c>
      <c r="L102" s="114" t="inlineStr">
        <is>
          <t>L3 – Professional / Associate</t>
        </is>
      </c>
      <c r="M102" s="116" t="inlineStr">
        <is>
          <t>A3</t>
        </is>
      </c>
      <c r="N102" s="138" t="inlineStr">
        <is>
          <t>Senior Associate</t>
        </is>
      </c>
      <c r="O102" s="26" t="inlineStr">
        <is>
          <t>A</t>
        </is>
      </c>
      <c r="P102" s="115" t="inlineStr">
        <is>
          <t>IC</t>
        </is>
      </c>
      <c r="Q102" s="117" t="inlineStr">
        <is>
          <t>▲ Up</t>
        </is>
      </c>
      <c r="R102" s="118"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10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4 · Potential: High · 9-Box Grid placement: Trusted Professional.</t>
          </r>
        </is>
      </c>
      <c r="T102" s="120" t="n"/>
      <c r="U102" s="121" t="inlineStr">
        <is>
          <r>
            <rPr>
              <rFont val="Calibri"/>
              <sz val="10"/>
            </rPr>
            <t xml:space="preserve">Business Analysis Specialist in Technology · iFile,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102" s="122" t="inlineStr">
        <is>
          <r>
            <rPr>
              <rFont val="Calibri"/>
              <b val="1"/>
              <sz val="10"/>
            </rPr>
            <t>Hire as:</t>
          </r>
          <r>
            <rPr>
              <rFont val="Calibri"/>
              <sz val="10"/>
            </rPr>
            <t xml:space="preserve"> Senior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102" s="122"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102" s="122"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2" s="123" t="inlineStr">
        <is>
          <t>iFile · Technology · Band A · Early career</t>
        </is>
      </c>
      <c r="Z102" s="124" t="n">
        <v>3</v>
      </c>
      <c r="AA102" s="125">
        <f>IFERROR(INDEX(WM_C,MATCH($Y102,WM_KEY,0)),"")</f>
        <v>0.64</v>
      </c>
      <c r="AB102" s="126">
        <f>IF(Z102="","",Z102*AA102)</f>
        <v>1.92</v>
      </c>
      <c r="AC102" s="124" t="n">
        <v>2.5</v>
      </c>
      <c r="AD102" s="125">
        <f>IFERROR(INDEX(WM_AU,MATCH($Y102,WM_KEY,0)),"")</f>
        <v>0.16</v>
      </c>
      <c r="AE102" s="126">
        <f>IF(AC102="","",AC102*AD102)</f>
        <v>0.4</v>
      </c>
      <c r="AF102" s="124" t="n">
        <v>3</v>
      </c>
      <c r="AG102" s="125">
        <f>IFERROR(INDEX(WM_AC,MATCH($Y102,WM_KEY,0)),"")</f>
        <v>0.04</v>
      </c>
      <c r="AH102" s="126">
        <f>IF(AF102="","",AF102*AG102)</f>
        <v>0.12</v>
      </c>
      <c r="AI102" s="124" t="n">
        <v>2</v>
      </c>
      <c r="AJ102" s="125">
        <f>IFERROR(INDEX(WM_L,MATCH($Y102,WM_KEY,0)),"")</f>
        <v>0</v>
      </c>
      <c r="AK102" s="126">
        <f>IF(AI102="","",AI102*AJ102)</f>
        <v>0</v>
      </c>
      <c r="AL102" s="124" t="n">
        <v>8.5</v>
      </c>
      <c r="AM102" s="125">
        <f>IFERROR(INDEX(WM_E,MATCH($Y102,WM_KEY,0)),"")</f>
        <v>0.1</v>
      </c>
      <c r="AN102" s="126">
        <f>IF(AL102="","",AL102*AM102)</f>
        <v>0.85</v>
      </c>
      <c r="AO102" s="127" t="n">
        <v>3</v>
      </c>
      <c r="AP102" s="125">
        <f>IFERROR(INDEX(WM_BI,MATCH($Y102,WM_KEY,0)),"")</f>
        <v>0.06</v>
      </c>
      <c r="AQ102" s="126">
        <f>IF(AO102="","",AO102*AP102)</f>
        <v>0.18</v>
      </c>
      <c r="AR102" s="126">
        <f>IF(COUNT(AB102,AE102,AH102,AK102,AN102,AQ102)&lt;6,"",SUM(AB102,AE102,AH102,AK102,AN102,AQ102))</f>
        <v>3.47</v>
      </c>
      <c r="AS102" s="128" t="str">
        <f>IF(AR102="","",INDEX({"A1","A2","A3","B1","B2","B3","C1","C2","D1","D2","E1","E2"},MAX(1,MIN(12,ROUND(AR102,0)))))</f>
        <v>A3</v>
      </c>
      <c r="AT102"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02" s="130" t="inlineStr">
        <is>
          <r>
            <rPr>
              <rFont val="Calibri"/>
              <b val="1"/>
              <sz val="10"/>
            </rPr>
            <t>At build:</t>
          </r>
          <r>
            <rPr>
              <rFont val="Calibri"/>
              <sz val="10"/>
            </rPr>
            <t xml:space="preserve"> Complexity 1.92 + Autonomy 0.40 + Accountability 0.12 + Leadership 0.00 + Experience 0.85 + Business impact 0.18
= 3.47 points → nearest level 3 = A3
</t>
          </r>
          <r>
            <rPr>
              <rFont val="Calibri"/>
              <b val="1"/>
              <sz val="10"/>
            </rPr>
            <t>Final level:</t>
          </r>
          <r>
            <rPr>
              <rFont val="Calibri"/>
              <sz val="10"/>
            </rPr>
            <t xml:space="preserve"> A3 · same as the score</t>
          </r>
        </is>
      </c>
      <c r="AV102" s="130" t="inlineStr">
        <is>
          <r>
            <rPr>
              <rFont val="Calibri"/>
              <b val="1"/>
              <sz val="10"/>
            </rPr>
            <t>No rule applied:</t>
          </r>
          <r>
            <rPr>
              <rFont val="Calibri"/>
              <sz val="10"/>
            </rPr>
            <t xml:space="preserve"> the score decides.</t>
          </r>
        </is>
      </c>
      <c r="AW102"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Drives requirements through to production release; Figma prototypes, reviews documentation, product owner sign-off → matches the start
</t>
          </r>
          <r>
            <rPr>
              <rFont val="Calibri"/>
              <b val="1"/>
              <sz val="10"/>
            </rPr>
            <t>KRA:</t>
          </r>
          <r>
            <rPr>
              <rFont val="Calibri"/>
              <sz val="10"/>
            </rPr>
            <t xml:space="preserve"> “1) Successfully deliver strategic project initiatives with 100% milestone adherence and proactive risk management. 2) Improve requirement…”
</t>
          </r>
          <r>
            <rPr>
              <rFont val="Calibri"/>
              <b val="1"/>
              <sz val="10"/>
            </rPr>
            <t>Market:</t>
          </r>
          <r>
            <rPr>
              <rFont val="Calibri"/>
              <sz val="10"/>
            </rPr>
            <t xml:space="preserve"> A3 = Varied and non-standard work; handles exceptions</t>
          </r>
        </is>
      </c>
      <c r="AX102"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only on reviewing documentation; clarifies doubts → moved down 0.5
</t>
          </r>
          <r>
            <rPr>
              <rFont val="Calibri"/>
              <b val="1"/>
              <sz val="10"/>
            </rPr>
            <t>Market:</t>
          </r>
          <r>
            <rPr>
              <rFont val="Calibri"/>
              <sz val="10"/>
            </rPr>
            <t xml:space="preserve"> A2 = Chooses own approach within standards · A3 = Technical / QC / client calls on own work</t>
          </r>
        </is>
      </c>
      <c r="AY102"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Drives process from stakeholder requirements to quality build released to production → matches the start
</t>
          </r>
          <r>
            <rPr>
              <rFont val="Calibri"/>
              <b val="1"/>
              <sz val="10"/>
            </rPr>
            <t>KRA:</t>
          </r>
          <r>
            <rPr>
              <rFont val="Calibri"/>
              <sz val="10"/>
            </rPr>
            <t xml:space="preserve"> “1) Successfully deliver strategic project initiatives with 100% milestone adherence and proactive risk management. 2) Improve requirement…”
</t>
          </r>
          <r>
            <rPr>
              <rFont val="Calibri"/>
              <b val="1"/>
              <sz val="10"/>
            </rPr>
            <t>Market:</t>
          </r>
          <r>
            <rPr>
              <rFont val="Calibri"/>
              <sz val="10"/>
            </rPr>
            <t xml:space="preserve"> A3 = A module / process, or work with client or regulatory consequences</t>
          </r>
        </is>
      </c>
      <c r="AZ102" s="132"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Reviews documentation; manager note targets mentoring junior BAs, not described by him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02" s="132" t="inlineStr">
        <is>
          <r>
            <rPr>
              <rFont val="Calibri"/>
              <sz val="10"/>
            </rPr>
            <t xml:space="preserve">Rated 8.5 of 12 · between C2 and D1
</t>
          </r>
          <r>
            <rPr>
              <rFont val="Calibri"/>
              <b val="1"/>
              <sz val="10"/>
            </rPr>
            <t>Experience:</t>
          </r>
          <r>
            <rPr>
              <rFont val="Calibri"/>
              <sz val="10"/>
            </rPr>
            <t xml:space="preserve"> 15.6 yrs total · 15.6 at IRIS; none recorded before IRIS = 8.4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A3 roles typically have 2–5 yrs · IRIS guide 2–4</t>
          </r>
        </is>
      </c>
      <c r="BB102"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02" s="133" t="inlineStr"/>
      <c r="BD102" s="134" t="inlineStr">
        <is>
          <t>✓ HRIS: 15.6 yrs, MBA, 0 direct reports
✓ Survey: 20 of 20 questions answered
✓ KRAs: manager-set, quarterly
✓ Manager mapping: rating, potential, 9-box
✗ Job description: not on file</t>
        </is>
      </c>
      <c r="BE102" s="134" t="inlineStr">
        <is>
          <r>
            <rPr>
              <rFont val="Calibri"/>
              <b val="1"/>
              <sz val="10"/>
            </rPr>
            <t>Market level:</t>
          </r>
          <r>
            <rPr>
              <rFont val="Calibri"/>
              <sz val="10"/>
            </rPr>
            <t xml:space="preserve"> P2 · SFIA 3 Apply
</t>
          </r>
          <r>
            <rPr>
              <rFont val="Calibri"/>
              <b val="1"/>
              <sz val="10"/>
            </rPr>
            <t>Typical title:</t>
          </r>
          <r>
            <rPr>
              <rFont val="Calibri"/>
              <sz val="10"/>
            </rPr>
            <t xml:space="preserve"> Senior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102" s="134" t="inlineStr">
        <is>
          <t>Medium</t>
        </is>
      </c>
      <c r="BG102" s="134" t="inlineStr">
        <is>
          <r>
            <rPr>
              <rFont val="Calibri"/>
              <sz val="10"/>
            </rPr>
            <t xml:space="preserve">• </t>
          </r>
          <r>
            <rPr>
              <rFont val="Calibri"/>
              <b val="1"/>
              <sz val="10"/>
            </rPr>
            <t>Close call:</t>
          </r>
          <r>
            <rPr>
              <rFont val="Calibri"/>
              <sz val="10"/>
            </rPr>
            <t xml:space="preserve"> score 3.47 is within 0.05 of a rounding point and the score decided the level — calibrate against peers before confirming</t>
          </r>
        </is>
      </c>
      <c r="BH102" s="139" t="inlineStr">
        <is>
          <t>Close call</t>
        </is>
      </c>
      <c r="BI102" s="135" t="n"/>
      <c r="BJ102" s="136" t="n"/>
      <c r="BK102" s="136" t="n"/>
      <c r="BL102" s="136" t="n"/>
      <c r="BM102" s="136" t="n"/>
      <c r="BN102" s="137" t="n"/>
      <c r="BO102" s="120" t="n"/>
      <c r="BP102" s="120" t="n"/>
      <c r="BQ102" s="120" t="n"/>
      <c r="BR102" s="120" t="n"/>
      <c r="BS102" s="120" t="n"/>
      <c r="BT102" s="120" t="n"/>
      <c r="BU102" s="120" t="n"/>
      <c r="BV102" s="120" t="n">
        <v>3</v>
      </c>
    </row>
    <row r="103" ht="340" customHeight="1">
      <c r="A103" s="109" t="inlineStr">
        <is>
          <t>IRIS2378</t>
        </is>
      </c>
      <c r="B103" s="110" t="inlineStr">
        <is>
          <t>Darshit Vora</t>
        </is>
      </c>
      <c r="C103" s="111" t="inlineStr">
        <is>
          <t>Technology</t>
        </is>
      </c>
      <c r="D103" s="111" t="inlineStr">
        <is>
          <t>Saurabh Kadam</t>
        </is>
      </c>
      <c r="E103" s="112" t="n">
        <v>9.199999999999999</v>
      </c>
      <c r="F103" s="112" t="n">
        <v>1.3</v>
      </c>
      <c r="G103" s="111" t="inlineStr">
        <is>
          <t>Post Graduate Program in Management</t>
        </is>
      </c>
      <c r="H103" s="113" t="inlineStr">
        <is>
          <t>Business Analyst</t>
        </is>
      </c>
      <c r="I103" s="114" t="inlineStr">
        <is>
          <t>Senior Business Analyst</t>
        </is>
      </c>
      <c r="J103" s="115" t="inlineStr">
        <is>
          <t>Business Analysis</t>
        </is>
      </c>
      <c r="K103" s="115" t="inlineStr">
        <is>
          <t>Business Analysis</t>
        </is>
      </c>
      <c r="L103" s="114" t="inlineStr">
        <is>
          <t>L3 – Professional / Associate</t>
        </is>
      </c>
      <c r="M103" s="116" t="inlineStr">
        <is>
          <t>A3</t>
        </is>
      </c>
      <c r="N103" s="138" t="inlineStr">
        <is>
          <t>Senior Associate</t>
        </is>
      </c>
      <c r="O103" s="26" t="inlineStr">
        <is>
          <t>A</t>
        </is>
      </c>
      <c r="P103" s="115" t="inlineStr">
        <is>
          <t>IC</t>
        </is>
      </c>
      <c r="Q103" s="117" t="inlineStr">
        <is>
          <t>▲ Up</t>
        </is>
      </c>
      <c r="R103" s="118"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103"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4 · Potential: High · 9-Box Grid placement: High Impact / Growth Talent.</t>
          </r>
        </is>
      </c>
      <c r="T103" s="120" t="n"/>
      <c r="U103" s="121" t="inlineStr">
        <is>
          <r>
            <rPr>
              <rFont val="Calibri"/>
              <sz val="10"/>
            </rPr>
            <t xml:space="preserve">Senior Business Analyst in Technology · iFile,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103" s="122"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103" s="122"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103" s="122"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3" s="123" t="inlineStr">
        <is>
          <t>iFile · Technology · Band A · Early career</t>
        </is>
      </c>
      <c r="Z103" s="124" t="n">
        <v>3</v>
      </c>
      <c r="AA103" s="125">
        <f>IFERROR(INDEX(WM_C,MATCH($Y103,WM_KEY,0)),"")</f>
        <v>0.64</v>
      </c>
      <c r="AB103" s="126">
        <f>IF(Z103="","",Z103*AA103)</f>
        <v>1.92</v>
      </c>
      <c r="AC103" s="124" t="n">
        <v>3</v>
      </c>
      <c r="AD103" s="125">
        <f>IFERROR(INDEX(WM_AU,MATCH($Y103,WM_KEY,0)),"")</f>
        <v>0.16</v>
      </c>
      <c r="AE103" s="126">
        <f>IF(AC103="","",AC103*AD103)</f>
        <v>0.48</v>
      </c>
      <c r="AF103" s="124" t="n">
        <v>2.5</v>
      </c>
      <c r="AG103" s="125">
        <f>IFERROR(INDEX(WM_AC,MATCH($Y103,WM_KEY,0)),"")</f>
        <v>0.04</v>
      </c>
      <c r="AH103" s="126">
        <f>IF(AF103="","",AF103*AG103)</f>
        <v>0.1</v>
      </c>
      <c r="AI103" s="124" t="n">
        <v>2</v>
      </c>
      <c r="AJ103" s="125">
        <f>IFERROR(INDEX(WM_L,MATCH($Y103,WM_KEY,0)),"")</f>
        <v>0</v>
      </c>
      <c r="AK103" s="126">
        <f>IF(AI103="","",AI103*AJ103)</f>
        <v>0</v>
      </c>
      <c r="AL103" s="124" t="n">
        <v>5.5</v>
      </c>
      <c r="AM103" s="125">
        <f>IFERROR(INDEX(WM_E,MATCH($Y103,WM_KEY,0)),"")</f>
        <v>0.1</v>
      </c>
      <c r="AN103" s="126">
        <f>IF(AL103="","",AL103*AM103)</f>
        <v>0.55</v>
      </c>
      <c r="AO103" s="127" t="n">
        <v>2.5</v>
      </c>
      <c r="AP103" s="125">
        <f>IFERROR(INDEX(WM_BI,MATCH($Y103,WM_KEY,0)),"")</f>
        <v>0.06</v>
      </c>
      <c r="AQ103" s="126">
        <f>IF(AO103="","",AO103*AP103)</f>
        <v>0.15</v>
      </c>
      <c r="AR103" s="126">
        <f>IF(COUNT(AB103,AE103,AH103,AK103,AN103,AQ103)&lt;6,"",SUM(AB103,AE103,AH103,AK103,AN103,AQ103))</f>
        <v>3.2</v>
      </c>
      <c r="AS103" s="128" t="str">
        <f>IF(AR103="","",INDEX({"A1","A2","A3","B1","B2","B3","C1","C2","D1","D2","E1","E2"},MAX(1,MIN(12,ROUND(AR103,0)))))</f>
        <v>A3</v>
      </c>
      <c r="AT103"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03" s="130" t="inlineStr">
        <is>
          <r>
            <rPr>
              <rFont val="Calibri"/>
              <b val="1"/>
              <sz val="10"/>
            </rPr>
            <t>At build:</t>
          </r>
          <r>
            <rPr>
              <rFont val="Calibri"/>
              <sz val="10"/>
            </rPr>
            <t xml:space="preserve"> Complexity 1.92 + Autonomy 0.48 + Accountability 0.10 + Leadership 0.00 + Experience 0.55 + Business impact 0.15
= 3.20 points → nearest level 3 = A3
</t>
          </r>
          <r>
            <rPr>
              <rFont val="Calibri"/>
              <b val="1"/>
              <sz val="10"/>
            </rPr>
            <t>Final level:</t>
          </r>
          <r>
            <rPr>
              <rFont val="Calibri"/>
              <sz val="10"/>
            </rPr>
            <t xml:space="preserve"> A3 · same as the score</t>
          </r>
        </is>
      </c>
      <c r="AV103" s="130" t="inlineStr">
        <is>
          <r>
            <rPr>
              <rFont val="Calibri"/>
              <b val="1"/>
              <sz val="10"/>
            </rPr>
            <t>No rule applied:</t>
          </r>
          <r>
            <rPr>
              <rFont val="Calibri"/>
              <sz val="10"/>
            </rPr>
            <t xml:space="preserve"> the score decides.</t>
          </r>
        </is>
      </c>
      <c r="AW103"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Requirement elicitation, process definitions, user stories, acceptance criteria, wireframing, prototyping, proposing solutions → matches the start
</t>
          </r>
          <r>
            <rPr>
              <rFont val="Calibri"/>
              <b val="1"/>
              <sz val="10"/>
            </rPr>
            <t>KRA:</t>
          </r>
          <r>
            <rPr>
              <rFont val="Calibri"/>
              <sz val="10"/>
            </rPr>
            <t xml:space="preserve"> “1) Lead successful delivery of assigned project modules ensuring 100% milestone achievement with less than 5% schedule variance. 2)…”
</t>
          </r>
          <r>
            <rPr>
              <rFont val="Calibri"/>
              <b val="1"/>
              <sz val="10"/>
            </rPr>
            <t>Market:</t>
          </r>
          <r>
            <rPr>
              <rFont val="Calibri"/>
              <sz val="10"/>
            </rPr>
            <t xml:space="preserve"> A3 = Varied and non-standard work; handles exceptions</t>
          </r>
        </is>
      </c>
      <c r="AX103"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Independently decides process definitions, user stories and acceptance criteria → matches the start
</t>
          </r>
          <r>
            <rPr>
              <rFont val="Calibri"/>
              <b val="1"/>
              <sz val="10"/>
            </rPr>
            <t>Market:</t>
          </r>
          <r>
            <rPr>
              <rFont val="Calibri"/>
              <sz val="10"/>
            </rPr>
            <t xml:space="preserve"> A3 = Technical / QC / client calls on own work</t>
          </r>
        </is>
      </c>
      <c r="AY103"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Business requirements, process definitions, user stories; error means documentation rework and re-discussion → moved down 0.5
</t>
          </r>
          <r>
            <rPr>
              <rFont val="Calibri"/>
              <b val="1"/>
              <sz val="10"/>
            </rPr>
            <t>KRA:</t>
          </r>
          <r>
            <rPr>
              <rFont val="Calibri"/>
              <sz val="10"/>
            </rPr>
            <t xml:space="preserve"> “1) Lead successful delivery of assigned project modules ensuring 100% milestone achievement with less than 5% schedule variance. 2)…”
</t>
          </r>
          <r>
            <rPr>
              <rFont val="Calibri"/>
              <b val="1"/>
              <sz val="10"/>
            </rPr>
            <t>Market:</t>
          </r>
          <r>
            <rPr>
              <rFont val="Calibri"/>
              <sz val="10"/>
            </rPr>
            <t xml:space="preserve"> A2 = Own deliverables · accuracy, TAT · A3 = A module / process, or work with client or regulatory consequences</t>
          </r>
        </is>
      </c>
      <c r="AZ103" s="132"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Runs feature walkthroughs; mentoring of juniors appears only in manager note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03" s="132" t="inlineStr">
        <is>
          <r>
            <rPr>
              <rFont val="Calibri"/>
              <sz val="10"/>
            </rPr>
            <t xml:space="preserve">Rated 5.5 of 12 · between B2 and B3
</t>
          </r>
          <r>
            <rPr>
              <rFont val="Calibri"/>
              <b val="1"/>
              <sz val="10"/>
            </rPr>
            <t>Experience:</t>
          </r>
          <r>
            <rPr>
              <rFont val="Calibri"/>
              <sz val="10"/>
            </rPr>
            <t xml:space="preserve"> 9.2 yrs total · 7.9 before IRIS + 1.3 at IRIS = 5.7 on the experience scale
</t>
          </r>
          <r>
            <rPr>
              <rFont val="Calibri"/>
              <b val="1"/>
              <sz val="10"/>
            </rPr>
            <t>Qualification:</t>
          </r>
          <r>
            <rPr>
              <rFont val="Calibri"/>
              <sz val="10"/>
            </rPr>
            <t xml:space="preserve"> Post Graduate Program in Management · postgraduate → no change
</t>
          </r>
          <r>
            <rPr>
              <rFont val="Calibri"/>
              <b val="1"/>
              <sz val="10"/>
            </rPr>
            <t>Market:</t>
          </r>
          <r>
            <rPr>
              <rFont val="Calibri"/>
              <sz val="10"/>
            </rPr>
            <t xml:space="preserve"> A3 roles typically have 2–5 yrs · IRIS guide 2–4</t>
          </r>
        </is>
      </c>
      <c r="BB103"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03" s="133" t="inlineStr"/>
      <c r="BD103" s="134" t="inlineStr">
        <is>
          <t>✓ HRIS: 9.2 yrs, Post Graduate Program in Management, 0 direct reports
✓ Survey: 20 of 20 questions answered
✓ KRAs: manager-set, quarterly
✓ Manager mapping: rating, potential, 9-box
✗ Job description: not on file</t>
        </is>
      </c>
      <c r="BE103" s="134"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103" s="134" t="inlineStr">
        <is>
          <t>Medium</t>
        </is>
      </c>
      <c r="BG103" s="134" t="inlineStr">
        <is>
          <t>• 9.2 yrs of experience in a role that reads as Band A work — a career-path question for the manager: can the role be widened · Specialist, B1 or is it correctly sized?</t>
        </is>
      </c>
      <c r="BH103" s="134" t="inlineStr"/>
      <c r="BI103" s="135" t="n"/>
      <c r="BJ103" s="136" t="n"/>
      <c r="BK103" s="136" t="n"/>
      <c r="BL103" s="136" t="n"/>
      <c r="BM103" s="136" t="n"/>
      <c r="BN103" s="137" t="n"/>
      <c r="BO103" s="120" t="n"/>
      <c r="BP103" s="120" t="n"/>
      <c r="BQ103" s="120" t="n"/>
      <c r="BR103" s="120" t="n"/>
      <c r="BS103" s="120" t="n"/>
      <c r="BT103" s="120" t="n"/>
      <c r="BU103" s="120" t="n"/>
      <c r="BV103" s="120" t="n">
        <v>2.5</v>
      </c>
    </row>
    <row r="104" ht="340" customHeight="1">
      <c r="A104" s="109" t="inlineStr">
        <is>
          <t>IRIS2506</t>
        </is>
      </c>
      <c r="B104" s="110" t="inlineStr">
        <is>
          <t>Neha Singh</t>
        </is>
      </c>
      <c r="C104" s="111" t="inlineStr">
        <is>
          <t>Technology</t>
        </is>
      </c>
      <c r="D104" s="111" t="inlineStr">
        <is>
          <t>Jailesh Bhadra</t>
        </is>
      </c>
      <c r="E104" s="112" t="n">
        <v>3.6</v>
      </c>
      <c r="F104" s="112" t="n">
        <v>0.5</v>
      </c>
      <c r="G104" s="111" t="inlineStr">
        <is>
          <t>MBA</t>
        </is>
      </c>
      <c r="H104" s="113" t="inlineStr">
        <is>
          <t>Business Analyst</t>
        </is>
      </c>
      <c r="I104" s="114" t="inlineStr">
        <is>
          <t>Senior Business Analyst</t>
        </is>
      </c>
      <c r="J104" s="115" t="inlineStr">
        <is>
          <t>Business Analysis</t>
        </is>
      </c>
      <c r="K104" s="115" t="inlineStr">
        <is>
          <t>Business Analysis</t>
        </is>
      </c>
      <c r="L104" s="114" t="inlineStr">
        <is>
          <t>L3 – Professional / Associate</t>
        </is>
      </c>
      <c r="M104" s="116" t="inlineStr">
        <is>
          <t>A3</t>
        </is>
      </c>
      <c r="N104" s="138" t="inlineStr">
        <is>
          <t>Senior Associate</t>
        </is>
      </c>
      <c r="O104" s="26" t="inlineStr">
        <is>
          <t>A</t>
        </is>
      </c>
      <c r="P104" s="115" t="inlineStr">
        <is>
          <t>IC</t>
        </is>
      </c>
      <c r="Q104" s="117" t="inlineStr">
        <is>
          <t>▲ Up</t>
        </is>
      </c>
      <c r="R104" s="118"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104"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no; successor named: no.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Core Contributor.</t>
          </r>
        </is>
      </c>
      <c r="T104" s="120" t="n"/>
      <c r="U104" s="121" t="inlineStr">
        <is>
          <r>
            <rPr>
              <rFont val="Calibri"/>
              <sz val="10"/>
            </rPr>
            <t xml:space="preserve">Senior Business Analyst in Technology · iFile,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104" s="122"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104" s="122"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104" s="122"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4" s="123" t="inlineStr">
        <is>
          <t>iFile · Technology · Band A · Early career</t>
        </is>
      </c>
      <c r="Z104" s="124" t="n">
        <v>3</v>
      </c>
      <c r="AA104" s="125">
        <f>IFERROR(INDEX(WM_C,MATCH($Y104,WM_KEY,0)),"")</f>
        <v>0.64</v>
      </c>
      <c r="AB104" s="126">
        <f>IF(Z104="","",Z104*AA104)</f>
        <v>1.92</v>
      </c>
      <c r="AC104" s="124" t="n">
        <v>3</v>
      </c>
      <c r="AD104" s="125">
        <f>IFERROR(INDEX(WM_AU,MATCH($Y104,WM_KEY,0)),"")</f>
        <v>0.16</v>
      </c>
      <c r="AE104" s="126">
        <f>IF(AC104="","",AC104*AD104)</f>
        <v>0.48</v>
      </c>
      <c r="AF104" s="124" t="n">
        <v>3</v>
      </c>
      <c r="AG104" s="125">
        <f>IFERROR(INDEX(WM_AC,MATCH($Y104,WM_KEY,0)),"")</f>
        <v>0.04</v>
      </c>
      <c r="AH104" s="126">
        <f>IF(AF104="","",AF104*AG104)</f>
        <v>0.12</v>
      </c>
      <c r="AI104" s="124" t="n">
        <v>2</v>
      </c>
      <c r="AJ104" s="125">
        <f>IFERROR(INDEX(WM_L,MATCH($Y104,WM_KEY,0)),"")</f>
        <v>0</v>
      </c>
      <c r="AK104" s="126">
        <f>IF(AI104="","",AI104*AJ104)</f>
        <v>0</v>
      </c>
      <c r="AL104" s="124" t="n">
        <v>3</v>
      </c>
      <c r="AM104" s="125">
        <f>IFERROR(INDEX(WM_E,MATCH($Y104,WM_KEY,0)),"")</f>
        <v>0.1</v>
      </c>
      <c r="AN104" s="126">
        <f>IF(AL104="","",AL104*AM104)</f>
        <v>0.3</v>
      </c>
      <c r="AO104" s="127" t="n">
        <v>3</v>
      </c>
      <c r="AP104" s="125">
        <f>IFERROR(INDEX(WM_BI,MATCH($Y104,WM_KEY,0)),"")</f>
        <v>0.06</v>
      </c>
      <c r="AQ104" s="126">
        <f>IF(AO104="","",AO104*AP104)</f>
        <v>0.18</v>
      </c>
      <c r="AR104" s="126">
        <f>IF(COUNT(AB104,AE104,AH104,AK104,AN104,AQ104)&lt;6,"",SUM(AB104,AE104,AH104,AK104,AN104,AQ104))</f>
        <v>3</v>
      </c>
      <c r="AS104" s="128" t="str">
        <f>IF(AR104="","",INDEX({"A1","A2","A3","B1","B2","B3","C1","C2","D1","D2","E1","E2"},MAX(1,MIN(12,ROUND(AR104,0)))))</f>
        <v>A3</v>
      </c>
      <c r="AT104"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04" s="130" t="inlineStr">
        <is>
          <r>
            <rPr>
              <rFont val="Calibri"/>
              <b val="1"/>
              <sz val="10"/>
            </rPr>
            <t>At build:</t>
          </r>
          <r>
            <rPr>
              <rFont val="Calibri"/>
              <sz val="10"/>
            </rPr>
            <t xml:space="preserve"> Complexity 1.92 + Autonomy 0.48 + Accountability 0.12 + Leadership 0.00 + Experience 0.30 + Business impact 0.18
= 3.00 points → nearest level 3 = A3
</t>
          </r>
          <r>
            <rPr>
              <rFont val="Calibri"/>
              <b val="1"/>
              <sz val="10"/>
            </rPr>
            <t>Final level:</t>
          </r>
          <r>
            <rPr>
              <rFont val="Calibri"/>
              <sz val="10"/>
            </rPr>
            <t xml:space="preserve"> A3 · same as the score</t>
          </r>
        </is>
      </c>
      <c r="AV104" s="130" t="inlineStr">
        <is>
          <r>
            <rPr>
              <rFont val="Calibri"/>
              <b val="1"/>
              <sz val="10"/>
            </rPr>
            <t>No rule applied:</t>
          </r>
          <r>
            <rPr>
              <rFont val="Calibri"/>
              <sz val="10"/>
            </rPr>
            <t xml:space="preserve"> the score decides.</t>
          </r>
        </is>
      </c>
      <c r="AW104"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12 colleagues in the same role and department · own answers too general to rate → no change
</t>
          </r>
          <r>
            <rPr>
              <rFont val="Calibri"/>
              <b val="1"/>
              <sz val="10"/>
            </rPr>
            <t>KRA:</t>
          </r>
          <r>
            <rPr>
              <rFont val="Calibri"/>
              <sz val="10"/>
            </rPr>
            <t xml:space="preserve"> “1. Deliver &gt;=90% of assigned BRDs/user stories approved with &lt;=1 revision cycle 2. Achieve &gt;=85% on-time delivery of BA deliverables…”
</t>
          </r>
          <r>
            <rPr>
              <rFont val="Calibri"/>
              <b val="1"/>
              <sz val="10"/>
            </rPr>
            <t>Market:</t>
          </r>
          <r>
            <rPr>
              <rFont val="Calibri"/>
              <sz val="10"/>
            </rPr>
            <t xml:space="preserve"> A3 = Varied and non-standard work; handles exceptions</t>
          </r>
        </is>
      </c>
      <c r="AX104"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12 colleagues in the same role and department · own answers too general to rate → no change
</t>
          </r>
          <r>
            <rPr>
              <rFont val="Calibri"/>
              <b val="1"/>
              <sz val="10"/>
            </rPr>
            <t>Market:</t>
          </r>
          <r>
            <rPr>
              <rFont val="Calibri"/>
              <sz val="10"/>
            </rPr>
            <t xml:space="preserve"> A3 = Technical / QC / client calls on own work</t>
          </r>
        </is>
      </c>
      <c r="AY104"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12 colleagues in the same role and department · own answers too general to rate → no change
</t>
          </r>
          <r>
            <rPr>
              <rFont val="Calibri"/>
              <b val="1"/>
              <sz val="10"/>
            </rPr>
            <t>KRA:</t>
          </r>
          <r>
            <rPr>
              <rFont val="Calibri"/>
              <sz val="10"/>
            </rPr>
            <t xml:space="preserve"> “1. Deliver &gt;=90% of assigned BRDs/user stories approved with &lt;=1 revision cycle 2. Achieve &gt;=85% on-time delivery of BA deliverables…”
</t>
          </r>
          <r>
            <rPr>
              <rFont val="Calibri"/>
              <b val="1"/>
              <sz val="10"/>
            </rPr>
            <t>Market:</t>
          </r>
          <r>
            <rPr>
              <rFont val="Calibri"/>
              <sz val="10"/>
            </rPr>
            <t xml:space="preserve"> A3 = A module / process, or work with client or regulatory consequences</t>
          </r>
        </is>
      </c>
      <c r="AZ104" s="132"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t>
          </r>
          <r>
            <rPr>
              <rFont val="Calibri"/>
              <sz val="10"/>
            </rPr>
            <t xml:space="preserve"> rated like 12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04" s="132" t="inlineStr">
        <is>
          <r>
            <rPr>
              <rFont val="Calibri"/>
              <sz val="10"/>
            </rPr>
            <t xml:space="preserve">Rated 3 of 12
</t>
          </r>
          <r>
            <rPr>
              <rFont val="Calibri"/>
              <b val="1"/>
              <sz val="10"/>
            </rPr>
            <t>Experience:</t>
          </r>
          <r>
            <rPr>
              <rFont val="Calibri"/>
              <sz val="10"/>
            </rPr>
            <t xml:space="preserve"> 3.6 yrs total · 3.1 before IRIS + 0.5 at IRIS = 3.2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A3 roles typically have 2–5 yrs · IRIS guide 2–4</t>
          </r>
        </is>
      </c>
      <c r="BB104"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04" s="133" t="inlineStr"/>
      <c r="BD104" s="134" t="inlineStr">
        <is>
          <t>✓ HRIS: 3.6 yrs, MBA, 0 direct reports
✓ Survey: 20 of 20 questions answered
✓ KRAs: self, manager-set, quarterly
✓ Manager mapping: rating, potential, 9-box
✗ Job description: not on file</t>
        </is>
      </c>
      <c r="BE104" s="134"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104" s="134" t="inlineStr">
        <is>
          <t>Low</t>
        </is>
      </c>
      <c r="BG104" s="134" t="inlineStr">
        <is>
          <t>• Survey answers are generic or do not match the role — not used as evidence; manager input needed</t>
        </is>
      </c>
      <c r="BH104" s="134" t="inlineStr"/>
      <c r="BI104" s="135" t="n"/>
      <c r="BJ104" s="136" t="n"/>
      <c r="BK104" s="136" t="n"/>
      <c r="BL104" s="136" t="n"/>
      <c r="BM104" s="136" t="n"/>
      <c r="BN104" s="137" t="n"/>
      <c r="BO104" s="120" t="n"/>
      <c r="BP104" s="120" t="n"/>
      <c r="BQ104" s="120" t="n"/>
      <c r="BR104" s="120" t="n"/>
      <c r="BS104" s="120" t="n"/>
      <c r="BT104" s="120" t="n"/>
      <c r="BU104" s="120" t="n"/>
      <c r="BV104" s="120" t="n">
        <v>3</v>
      </c>
    </row>
    <row r="105" ht="340" customHeight="1">
      <c r="A105" s="109" t="inlineStr">
        <is>
          <t>IRIS1852</t>
        </is>
      </c>
      <c r="B105" s="110" t="inlineStr">
        <is>
          <t>Prajakta Chavan</t>
        </is>
      </c>
      <c r="C105" s="111" t="inlineStr">
        <is>
          <t>Technology</t>
        </is>
      </c>
      <c r="D105" s="111" t="inlineStr">
        <is>
          <t>Jailesh Bhadra</t>
        </is>
      </c>
      <c r="E105" s="112" t="n">
        <v>6.9</v>
      </c>
      <c r="F105" s="112" t="n">
        <v>6.4</v>
      </c>
      <c r="G105" s="111" t="inlineStr">
        <is>
          <t>B.E</t>
        </is>
      </c>
      <c r="H105" s="113" t="inlineStr">
        <is>
          <t>Business Analyst</t>
        </is>
      </c>
      <c r="I105" s="114" t="inlineStr">
        <is>
          <t>Senior Business Analyst</t>
        </is>
      </c>
      <c r="J105" s="115" t="inlineStr">
        <is>
          <t>Business Analysis</t>
        </is>
      </c>
      <c r="K105" s="115" t="inlineStr">
        <is>
          <t>Business Analysis</t>
        </is>
      </c>
      <c r="L105" s="114" t="inlineStr">
        <is>
          <t>L3 – Professional / Associate</t>
        </is>
      </c>
      <c r="M105" s="116" t="inlineStr">
        <is>
          <t>A3</t>
        </is>
      </c>
      <c r="N105" s="138" t="inlineStr">
        <is>
          <t>Senior Associate</t>
        </is>
      </c>
      <c r="O105" s="26" t="inlineStr">
        <is>
          <t>A</t>
        </is>
      </c>
      <c r="P105" s="115" t="inlineStr">
        <is>
          <t>IC</t>
        </is>
      </c>
      <c r="Q105" s="117" t="inlineStr">
        <is>
          <t>▲ Up</t>
        </is>
      </c>
      <c r="R105" s="118"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105"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no; work only this person does: yes; successor named: yes.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High · 9-Box Grid placement: Reliable Specialist.</t>
          </r>
        </is>
      </c>
      <c r="T105" s="120" t="n"/>
      <c r="U105" s="121" t="inlineStr">
        <is>
          <r>
            <rPr>
              <rFont val="Calibri"/>
              <sz val="10"/>
            </rPr>
            <t xml:space="preserve">Senior Business Analyst in Technology · iFile,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105" s="122"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105" s="122"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105" s="122"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5" s="123" t="inlineStr">
        <is>
          <t>iFile · Technology · Band A · Early career</t>
        </is>
      </c>
      <c r="Z105" s="124" t="n">
        <v>3</v>
      </c>
      <c r="AA105" s="125">
        <f>IFERROR(INDEX(WM_C,MATCH($Y105,WM_KEY,0)),"")</f>
        <v>0.64</v>
      </c>
      <c r="AB105" s="126">
        <f>IF(Z105="","",Z105*AA105)</f>
        <v>1.92</v>
      </c>
      <c r="AC105" s="124" t="n">
        <v>3.5</v>
      </c>
      <c r="AD105" s="125">
        <f>IFERROR(INDEX(WM_AU,MATCH($Y105,WM_KEY,0)),"")</f>
        <v>0.16</v>
      </c>
      <c r="AE105" s="126">
        <f>IF(AC105="","",AC105*AD105)</f>
        <v>0.56</v>
      </c>
      <c r="AF105" s="124" t="n">
        <v>3</v>
      </c>
      <c r="AG105" s="125">
        <f>IFERROR(INDEX(WM_AC,MATCH($Y105,WM_KEY,0)),"")</f>
        <v>0.04</v>
      </c>
      <c r="AH105" s="126">
        <f>IF(AF105="","",AF105*AG105)</f>
        <v>0.12</v>
      </c>
      <c r="AI105" s="124" t="n">
        <v>2.5</v>
      </c>
      <c r="AJ105" s="125">
        <f>IFERROR(INDEX(WM_L,MATCH($Y105,WM_KEY,0)),"")</f>
        <v>0</v>
      </c>
      <c r="AK105" s="126">
        <f>IF(AI105="","",AI105*AJ105)</f>
        <v>0</v>
      </c>
      <c r="AL105" s="124" t="n">
        <v>4.5</v>
      </c>
      <c r="AM105" s="125">
        <f>IFERROR(INDEX(WM_E,MATCH($Y105,WM_KEY,0)),"")</f>
        <v>0.1</v>
      </c>
      <c r="AN105" s="126">
        <f>IF(AL105="","",AL105*AM105)</f>
        <v>0.45</v>
      </c>
      <c r="AO105" s="127" t="n">
        <v>3.5</v>
      </c>
      <c r="AP105" s="125">
        <f>IFERROR(INDEX(WM_BI,MATCH($Y105,WM_KEY,0)),"")</f>
        <v>0.06</v>
      </c>
      <c r="AQ105" s="126">
        <f>IF(AO105="","",AO105*AP105)</f>
        <v>0.21</v>
      </c>
      <c r="AR105" s="126">
        <f>IF(COUNT(AB105,AE105,AH105,AK105,AN105,AQ105)&lt;6,"",SUM(AB105,AE105,AH105,AK105,AN105,AQ105))</f>
        <v>3.26</v>
      </c>
      <c r="AS105" s="128" t="str">
        <f>IF(AR105="","",INDEX({"A1","A2","A3","B1","B2","B3","C1","C2","D1","D2","E1","E2"},MAX(1,MIN(12,ROUND(AR105,0)))))</f>
        <v>A3</v>
      </c>
      <c r="AT105"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05" s="130" t="inlineStr">
        <is>
          <r>
            <rPr>
              <rFont val="Calibri"/>
              <b val="1"/>
              <sz val="10"/>
            </rPr>
            <t>At build:</t>
          </r>
          <r>
            <rPr>
              <rFont val="Calibri"/>
              <sz val="10"/>
            </rPr>
            <t xml:space="preserve"> Complexity 1.92 + Autonomy 0.56 + Accountability 0.12 + Leadership 0.00 + Experience 0.45 + Business impact 0.21
= 3.26 points → nearest level 3 = A3
</t>
          </r>
          <r>
            <rPr>
              <rFont val="Calibri"/>
              <b val="1"/>
              <sz val="10"/>
            </rPr>
            <t>Final level:</t>
          </r>
          <r>
            <rPr>
              <rFont val="Calibri"/>
              <sz val="10"/>
            </rPr>
            <t xml:space="preserve"> A3 · same as the score</t>
          </r>
        </is>
      </c>
      <c r="AV105" s="130" t="inlineStr">
        <is>
          <r>
            <rPr>
              <rFont val="Calibri"/>
              <b val="1"/>
              <sz val="10"/>
            </rPr>
            <t>No rule applied:</t>
          </r>
          <r>
            <rPr>
              <rFont val="Calibri"/>
              <sz val="10"/>
            </rPr>
            <t xml:space="preserve"> the score decides.</t>
          </r>
        </is>
      </c>
      <c r="AW105"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Takes client requirements to delivery; sprint tracking, sign-offs; note: test case review, XBRL error guidance → matches the start
</t>
          </r>
          <r>
            <rPr>
              <rFont val="Calibri"/>
              <b val="1"/>
              <sz val="10"/>
            </rPr>
            <t>KRA:</t>
          </r>
          <r>
            <rPr>
              <rFont val="Calibri"/>
              <sz val="10"/>
            </rPr>
            <t xml:space="preserve"> “1. Deliver &gt;=95% of assigned BRDs/FSDs approved with &lt;=1 revision cycle 2. Ensure &gt;=90% on-time delivery of BA deliverables against plan 3.…”
</t>
          </r>
          <r>
            <rPr>
              <rFont val="Calibri"/>
              <b val="1"/>
              <sz val="10"/>
            </rPr>
            <t>Market:</t>
          </r>
          <r>
            <rPr>
              <rFont val="Calibri"/>
              <sz val="10"/>
            </rPr>
            <t xml:space="preserve"> A3 = Varied and non-standard work; handles exceptions</t>
          </r>
        </is>
      </c>
      <c r="AX105" s="132"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Prioritises the work, assigns tasks to the team and monitors them → moved up 0.5
</t>
          </r>
          <r>
            <rPr>
              <rFont val="Calibri"/>
              <b val="1"/>
              <sz val="10"/>
            </rPr>
            <t>Market:</t>
          </r>
          <r>
            <rPr>
              <rFont val="Calibri"/>
              <sz val="10"/>
            </rPr>
            <t xml:space="preserve"> A3 = Technical / QC / client calls on own work · B1 = Technical / QC / client calls for the domain</t>
          </r>
        </is>
      </c>
      <c r="AY105"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Answers for requirement correctness through development to client delivery and sign-off → matches the start
</t>
          </r>
          <r>
            <rPr>
              <rFont val="Calibri"/>
              <b val="1"/>
              <sz val="10"/>
            </rPr>
            <t>KRA:</t>
          </r>
          <r>
            <rPr>
              <rFont val="Calibri"/>
              <sz val="10"/>
            </rPr>
            <t xml:space="preserve"> “1. Deliver &gt;=95% of assigned BRDs/FSDs approved with &lt;=1 revision cycle 2. Ensure &gt;=90% on-time delivery of BA deliverables against plan 3.…”
</t>
          </r>
          <r>
            <rPr>
              <rFont val="Calibri"/>
              <b val="1"/>
              <sz val="10"/>
            </rPr>
            <t>Market:</t>
          </r>
          <r>
            <rPr>
              <rFont val="Calibri"/>
              <sz val="10"/>
            </rPr>
            <t xml:space="preserve"> A3 = A module / process, or work with client or regulatory consequences</t>
          </r>
        </is>
      </c>
      <c r="AZ105" s="132" t="inlineStr">
        <is>
          <r>
            <rPr>
              <rFont val="Calibri"/>
              <sz val="10"/>
            </rPr>
            <t xml:space="preserve">Rated 2.5 of 12 · between A2 and A3 — not counted: the weight is 0% at this level
</t>
          </r>
          <r>
            <rPr>
              <rFont val="Calibri"/>
              <b val="1"/>
              <sz val="10"/>
            </rPr>
            <t>Start:</t>
          </r>
          <r>
            <rPr>
              <rFont val="Calibri"/>
              <sz val="10"/>
            </rPr>
            <t xml:space="preserve"> 2.0 · individual contributor, so influence only
</t>
          </r>
          <r>
            <rPr>
              <rFont val="Calibri"/>
              <b val="1"/>
              <sz val="10"/>
            </rPr>
            <t>Evidence reads like A3:</t>
          </r>
          <r>
            <rPr>
              <rFont val="Calibri"/>
              <sz val="10"/>
            </rPr>
            <t xml:space="preserve"> Assigns and monitors team tasks; gives KT to testers and other BAs → moved up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105" s="132" t="inlineStr">
        <is>
          <r>
            <rPr>
              <rFont val="Calibri"/>
              <sz val="10"/>
            </rPr>
            <t xml:space="preserve">Rated 4.5 of 12 · between B1 and B2
</t>
          </r>
          <r>
            <rPr>
              <rFont val="Calibri"/>
              <b val="1"/>
              <sz val="10"/>
            </rPr>
            <t>Experience:</t>
          </r>
          <r>
            <rPr>
              <rFont val="Calibri"/>
              <sz val="10"/>
            </rPr>
            <t xml:space="preserve"> 6.9 yrs total · 0.5 before IRIS + 6.4 at IRIS = 4.7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05" s="132"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05" s="145" t="inlineStr">
        <is>
          <t>• Confirm the reporting line — Manager</t>
        </is>
      </c>
      <c r="BD105" s="134" t="inlineStr">
        <is>
          <t>✓ HRIS: 6.9 yrs, B.E, 0 direct reports
✓ Survey: 19 of 20 questions answered
✓ KRAs: self, manager-set, quarterly
✓ Manager mapping: rating, potential, 9-box
✗ Job description: not on file</t>
        </is>
      </c>
      <c r="BE105" s="134"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105" s="134" t="inlineStr">
        <is>
          <t>Medium</t>
        </is>
      </c>
      <c r="BG105" s="134" t="inlineStr">
        <is>
          <t>• Describes leading or allocating work to a team but has no formal reports in the Employee Master — confirm; may be a POD Lead / Team Lead</t>
        </is>
      </c>
      <c r="BH105" s="134" t="inlineStr"/>
      <c r="BI105" s="135" t="n"/>
      <c r="BJ105" s="136" t="n"/>
      <c r="BK105" s="136" t="n"/>
      <c r="BL105" s="136" t="n"/>
      <c r="BM105" s="136" t="n"/>
      <c r="BN105" s="137" t="n"/>
      <c r="BO105" s="120" t="n"/>
      <c r="BP105" s="120" t="n"/>
      <c r="BQ105" s="120" t="n"/>
      <c r="BR105" s="120" t="n"/>
      <c r="BS105" s="120" t="n"/>
      <c r="BT105" s="120" t="n"/>
      <c r="BU105" s="120" t="n"/>
      <c r="BV105" s="120" t="n">
        <v>3.5</v>
      </c>
    </row>
    <row r="106" ht="340" customHeight="1">
      <c r="A106" s="109" t="inlineStr">
        <is>
          <t>IRIS2251</t>
        </is>
      </c>
      <c r="B106" s="110" t="inlineStr">
        <is>
          <t>Saurabh Dutta</t>
        </is>
      </c>
      <c r="C106" s="111" t="inlineStr">
        <is>
          <t>Technology</t>
        </is>
      </c>
      <c r="D106" s="111" t="inlineStr">
        <is>
          <t>Saurabh Kadam</t>
        </is>
      </c>
      <c r="E106" s="112" t="n">
        <v>5.4</v>
      </c>
      <c r="F106" s="112" t="n">
        <v>2.3</v>
      </c>
      <c r="G106" s="111" t="inlineStr">
        <is>
          <t>MBA</t>
        </is>
      </c>
      <c r="H106" s="113" t="inlineStr">
        <is>
          <t>Business Analyst</t>
        </is>
      </c>
      <c r="I106" s="114" t="inlineStr">
        <is>
          <t>Senior Business Analyst</t>
        </is>
      </c>
      <c r="J106" s="115" t="inlineStr">
        <is>
          <t>Business Analysis</t>
        </is>
      </c>
      <c r="K106" s="115" t="inlineStr">
        <is>
          <t>Business Analysis</t>
        </is>
      </c>
      <c r="L106" s="114" t="inlineStr">
        <is>
          <t>L3 – Professional / Associate</t>
        </is>
      </c>
      <c r="M106" s="116" t="inlineStr">
        <is>
          <t>A3</t>
        </is>
      </c>
      <c r="N106" s="138" t="inlineStr">
        <is>
          <t>Senior Associate</t>
        </is>
      </c>
      <c r="O106" s="26" t="inlineStr">
        <is>
          <t>A</t>
        </is>
      </c>
      <c r="P106" s="115" t="inlineStr">
        <is>
          <t>IC</t>
        </is>
      </c>
      <c r="Q106" s="117" t="inlineStr">
        <is>
          <t>▲ Up</t>
        </is>
      </c>
      <c r="R106" s="118"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106"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4 · Potential: High · 9-Box Grid placement: Core Contributor.</t>
          </r>
        </is>
      </c>
      <c r="T106" s="120" t="n"/>
      <c r="U106" s="121" t="inlineStr">
        <is>
          <r>
            <rPr>
              <rFont val="Calibri"/>
              <sz val="10"/>
            </rPr>
            <t xml:space="preserve">Senior Business Analyst in Technology · iFile,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106" s="122"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106" s="122"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106" s="122"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6" s="123" t="inlineStr">
        <is>
          <t>iFile · Technology · Band A · Early career</t>
        </is>
      </c>
      <c r="Z106" s="124" t="n">
        <v>3</v>
      </c>
      <c r="AA106" s="125">
        <f>IFERROR(INDEX(WM_C,MATCH($Y106,WM_KEY,0)),"")</f>
        <v>0.64</v>
      </c>
      <c r="AB106" s="126">
        <f>IF(Z106="","",Z106*AA106)</f>
        <v>1.92</v>
      </c>
      <c r="AC106" s="124" t="n">
        <v>2.5</v>
      </c>
      <c r="AD106" s="125">
        <f>IFERROR(INDEX(WM_AU,MATCH($Y106,WM_KEY,0)),"")</f>
        <v>0.16</v>
      </c>
      <c r="AE106" s="126">
        <f>IF(AC106="","",AC106*AD106)</f>
        <v>0.4</v>
      </c>
      <c r="AF106" s="124" t="n">
        <v>3</v>
      </c>
      <c r="AG106" s="125">
        <f>IFERROR(INDEX(WM_AC,MATCH($Y106,WM_KEY,0)),"")</f>
        <v>0.04</v>
      </c>
      <c r="AH106" s="126">
        <f>IF(AF106="","",AF106*AG106)</f>
        <v>0.12</v>
      </c>
      <c r="AI106" s="124" t="n">
        <v>1.5</v>
      </c>
      <c r="AJ106" s="125">
        <f>IFERROR(INDEX(WM_L,MATCH($Y106,WM_KEY,0)),"")</f>
        <v>0</v>
      </c>
      <c r="AK106" s="126">
        <f>IF(AI106="","",AI106*AJ106)</f>
        <v>0</v>
      </c>
      <c r="AL106" s="124" t="n">
        <v>4</v>
      </c>
      <c r="AM106" s="125">
        <f>IFERROR(INDEX(WM_E,MATCH($Y106,WM_KEY,0)),"")</f>
        <v>0.1</v>
      </c>
      <c r="AN106" s="126">
        <f>IF(AL106="","",AL106*AM106)</f>
        <v>0.4</v>
      </c>
      <c r="AO106" s="127" t="n">
        <v>3</v>
      </c>
      <c r="AP106" s="125">
        <f>IFERROR(INDEX(WM_BI,MATCH($Y106,WM_KEY,0)),"")</f>
        <v>0.06</v>
      </c>
      <c r="AQ106" s="126">
        <f>IF(AO106="","",AO106*AP106)</f>
        <v>0.18</v>
      </c>
      <c r="AR106" s="126">
        <f>IF(COUNT(AB106,AE106,AH106,AK106,AN106,AQ106)&lt;6,"",SUM(AB106,AE106,AH106,AK106,AN106,AQ106))</f>
        <v>3.02</v>
      </c>
      <c r="AS106" s="128" t="str">
        <f>IF(AR106="","",INDEX({"A1","A2","A3","B1","B2","B3","C1","C2","D1","D2","E1","E2"},MAX(1,MIN(12,ROUND(AR106,0)))))</f>
        <v>A3</v>
      </c>
      <c r="AT106"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06" s="130" t="inlineStr">
        <is>
          <r>
            <rPr>
              <rFont val="Calibri"/>
              <b val="1"/>
              <sz val="10"/>
            </rPr>
            <t>At build:</t>
          </r>
          <r>
            <rPr>
              <rFont val="Calibri"/>
              <sz val="10"/>
            </rPr>
            <t xml:space="preserve"> Complexity 1.92 + Autonomy 0.40 + Accountability 0.12 + Leadership 0.00 + Experience 0.40 + Business impact 0.18
= 3.02 points → nearest level 3 = A3
</t>
          </r>
          <r>
            <rPr>
              <rFont val="Calibri"/>
              <b val="1"/>
              <sz val="10"/>
            </rPr>
            <t>Final level:</t>
          </r>
          <r>
            <rPr>
              <rFont val="Calibri"/>
              <sz val="10"/>
            </rPr>
            <t xml:space="preserve"> A3 · same as the score</t>
          </r>
        </is>
      </c>
      <c r="AV106" s="130" t="inlineStr">
        <is>
          <r>
            <rPr>
              <rFont val="Calibri"/>
              <b val="1"/>
              <sz val="10"/>
            </rPr>
            <t>No rule applied:</t>
          </r>
          <r>
            <rPr>
              <rFont val="Calibri"/>
              <sz val="10"/>
            </rPr>
            <t xml:space="preserve"> the score decides.</t>
          </r>
        </is>
      </c>
      <c r="AW106"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Manages requirements workstream for clients: impact analysis, documentation, UAT management → matches the start
</t>
          </r>
          <r>
            <rPr>
              <rFont val="Calibri"/>
              <b val="1"/>
              <sz val="10"/>
            </rPr>
            <t>KRA:</t>
          </r>
          <r>
            <rPr>
              <rFont val="Calibri"/>
              <sz val="10"/>
            </rPr>
            <t xml:space="preserve"> “1) Successfully deliver 100% assigned SARB Data Submission project requirements and BA deliverables (User stories, Validations,…”
</t>
          </r>
          <r>
            <rPr>
              <rFont val="Calibri"/>
              <b val="1"/>
              <sz val="10"/>
            </rPr>
            <t>Market:</t>
          </r>
          <r>
            <rPr>
              <rFont val="Calibri"/>
              <sz val="10"/>
            </rPr>
            <t xml:space="preserve"> A3 = Varied and non-standard work; handles exceptions</t>
          </r>
        </is>
      </c>
      <c r="AX106"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only impact analysis; fixes or backlogs issues by bandwidth → moved down 0.5
</t>
          </r>
          <r>
            <rPr>
              <rFont val="Calibri"/>
              <b val="1"/>
              <sz val="10"/>
            </rPr>
            <t>Market:</t>
          </r>
          <r>
            <rPr>
              <rFont val="Calibri"/>
              <sz val="10"/>
            </rPr>
            <t xml:space="preserve"> A2 = Chooses own approach within standards · A3 = Technical / QC / client calls on own work</t>
          </r>
        </is>
      </c>
      <c r="AY106"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Sprint requirement deliverables through UAT to on-time client delivery for the project workstream → matches the start
</t>
          </r>
          <r>
            <rPr>
              <rFont val="Calibri"/>
              <b val="1"/>
              <sz val="10"/>
            </rPr>
            <t>KRA:</t>
          </r>
          <r>
            <rPr>
              <rFont val="Calibri"/>
              <sz val="10"/>
            </rPr>
            <t xml:space="preserve"> “1) Successfully deliver 100% assigned SARB Data Submission project requirements and BA deliverables (User stories, Validations,…”
</t>
          </r>
          <r>
            <rPr>
              <rFont val="Calibri"/>
              <b val="1"/>
              <sz val="10"/>
            </rPr>
            <t>Market:</t>
          </r>
          <r>
            <rPr>
              <rFont val="Calibri"/>
              <sz val="10"/>
            </rPr>
            <t xml:space="preserve"> A3 = A module / process, or work with client or regulatory consequences</t>
          </r>
        </is>
      </c>
      <c r="AZ106"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guidance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06" s="132" t="inlineStr">
        <is>
          <r>
            <rPr>
              <rFont val="Calibri"/>
              <sz val="10"/>
            </rPr>
            <t xml:space="preserve">Rated 4 of 12
</t>
          </r>
          <r>
            <rPr>
              <rFont val="Calibri"/>
              <b val="1"/>
              <sz val="10"/>
            </rPr>
            <t>Experience:</t>
          </r>
          <r>
            <rPr>
              <rFont val="Calibri"/>
              <sz val="10"/>
            </rPr>
            <t xml:space="preserve"> 5.4 yrs total · 3.1 before IRIS + 2.3 at IRIS = 4.0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A3 roles typically have 2–5 yrs · IRIS guide 2–4</t>
          </r>
        </is>
      </c>
      <c r="BB106"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06" s="133" t="inlineStr"/>
      <c r="BD106" s="134" t="inlineStr">
        <is>
          <t>✓ HRIS: 5.4 yrs, MBA, 0 direct reports
✓ Survey: 20 of 20 questions answered
✓ KRAs: manager-set, quarterly
✓ Manager mapping: rating, potential, 9-box
✗ Job description: not on file</t>
        </is>
      </c>
      <c r="BE106" s="134"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106" s="134" t="inlineStr">
        <is>
          <t>High</t>
        </is>
      </c>
      <c r="BG106" s="134" t="inlineStr"/>
      <c r="BH106" s="134" t="inlineStr"/>
      <c r="BI106" s="135" t="n"/>
      <c r="BJ106" s="136" t="n"/>
      <c r="BK106" s="136" t="n"/>
      <c r="BL106" s="136" t="n"/>
      <c r="BM106" s="136" t="n"/>
      <c r="BN106" s="137" t="n"/>
      <c r="BO106" s="120" t="n"/>
      <c r="BP106" s="120" t="n"/>
      <c r="BQ106" s="120" t="n"/>
      <c r="BR106" s="120" t="n"/>
      <c r="BS106" s="120" t="n"/>
      <c r="BT106" s="120" t="n"/>
      <c r="BU106" s="120" t="n"/>
      <c r="BV106" s="120" t="n">
        <v>3</v>
      </c>
    </row>
    <row r="107" ht="340" customHeight="1">
      <c r="A107" s="109" t="inlineStr">
        <is>
          <t>IRIS2364</t>
        </is>
      </c>
      <c r="B107" s="110" t="inlineStr">
        <is>
          <t>Srikant Mishra</t>
        </is>
      </c>
      <c r="C107" s="111" t="inlineStr">
        <is>
          <t>Technology</t>
        </is>
      </c>
      <c r="D107" s="111" t="inlineStr">
        <is>
          <t>Rahul Dhamne</t>
        </is>
      </c>
      <c r="E107" s="112" t="n">
        <v>4.4</v>
      </c>
      <c r="F107" s="112" t="n">
        <v>1.5</v>
      </c>
      <c r="G107" s="111" t="inlineStr">
        <is>
          <t>B.Tech</t>
        </is>
      </c>
      <c r="H107" s="113" t="inlineStr">
        <is>
          <t>Business Analyst</t>
        </is>
      </c>
      <c r="I107" s="114" t="inlineStr">
        <is>
          <t>Senior Business Analyst</t>
        </is>
      </c>
      <c r="J107" s="115" t="inlineStr">
        <is>
          <t>Business Analysis</t>
        </is>
      </c>
      <c r="K107" s="115" t="inlineStr">
        <is>
          <t>Business Analysis</t>
        </is>
      </c>
      <c r="L107" s="114" t="inlineStr">
        <is>
          <t>L3 – Professional / Associate</t>
        </is>
      </c>
      <c r="M107" s="116" t="inlineStr">
        <is>
          <t>A3</t>
        </is>
      </c>
      <c r="N107" s="138" t="inlineStr">
        <is>
          <t>Senior Associate</t>
        </is>
      </c>
      <c r="O107" s="26" t="inlineStr">
        <is>
          <t>A</t>
        </is>
      </c>
      <c r="P107" s="115" t="inlineStr">
        <is>
          <t>IC</t>
        </is>
      </c>
      <c r="Q107" s="117" t="inlineStr">
        <is>
          <t>▲ Up</t>
        </is>
      </c>
      <c r="R107" s="118"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107"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2 direct reports.
From the survey and manager mapping — critical role: yes; successor named: yes.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4 · Potential: High · 9-Box Grid placement: Future Leader.</t>
          </r>
        </is>
      </c>
      <c r="T107" s="120" t="n"/>
      <c r="U107" s="121" t="inlineStr">
        <is>
          <r>
            <rPr>
              <rFont val="Calibri"/>
              <sz val="10"/>
            </rPr>
            <t xml:space="preserve">Senior Business Analyst in Technology · iFile,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
Leads 2 direct reports.</t>
          </r>
        </is>
      </c>
      <c r="V107" s="122"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107" s="122"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107" s="122"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7" s="123" t="inlineStr">
        <is>
          <t>iFile · Technology · Band A · Early career</t>
        </is>
      </c>
      <c r="Z107" s="124" t="n">
        <v>3.5</v>
      </c>
      <c r="AA107" s="125">
        <f>IFERROR(INDEX(WM_C,MATCH($Y107,WM_KEY,0)),"")</f>
        <v>0.64</v>
      </c>
      <c r="AB107" s="126">
        <f>IF(Z107="","",Z107*AA107)</f>
        <v>2.24</v>
      </c>
      <c r="AC107" s="124" t="n">
        <v>3</v>
      </c>
      <c r="AD107" s="125">
        <f>IFERROR(INDEX(WM_AU,MATCH($Y107,WM_KEY,0)),"")</f>
        <v>0.16</v>
      </c>
      <c r="AE107" s="126">
        <f>IF(AC107="","",AC107*AD107)</f>
        <v>0.48</v>
      </c>
      <c r="AF107" s="124" t="n">
        <v>3.5</v>
      </c>
      <c r="AG107" s="125">
        <f>IFERROR(INDEX(WM_AC,MATCH($Y107,WM_KEY,0)),"")</f>
        <v>0.04</v>
      </c>
      <c r="AH107" s="126">
        <f>IF(AF107="","",AF107*AG107)</f>
        <v>0.14</v>
      </c>
      <c r="AI107" s="124" t="n">
        <v>3.5</v>
      </c>
      <c r="AJ107" s="125">
        <f>IFERROR(INDEX(WM_L,MATCH($Y107,WM_KEY,0)),"")</f>
        <v>0</v>
      </c>
      <c r="AK107" s="126">
        <f>IF(AI107="","",AI107*AJ107)</f>
        <v>0</v>
      </c>
      <c r="AL107" s="124" t="n">
        <v>3.5</v>
      </c>
      <c r="AM107" s="125">
        <f>IFERROR(INDEX(WM_E,MATCH($Y107,WM_KEY,0)),"")</f>
        <v>0.1</v>
      </c>
      <c r="AN107" s="126">
        <f>IF(AL107="","",AL107*AM107)</f>
        <v>0.35</v>
      </c>
      <c r="AO107" s="127" t="n">
        <v>4</v>
      </c>
      <c r="AP107" s="125">
        <f>IFERROR(INDEX(WM_BI,MATCH($Y107,WM_KEY,0)),"")</f>
        <v>0.06</v>
      </c>
      <c r="AQ107" s="126">
        <f>IF(AO107="","",AO107*AP107)</f>
        <v>0.24</v>
      </c>
      <c r="AR107" s="126">
        <f>IF(COUNT(AB107,AE107,AH107,AK107,AN107,AQ107)&lt;6,"",SUM(AB107,AE107,AH107,AK107,AN107,AQ107))</f>
        <v>3.45</v>
      </c>
      <c r="AS107" s="128" t="str">
        <f>IF(AR107="","",INDEX({"A1","A2","A3","B1","B2","B3","C1","C2","D1","D2","E1","E2"},MAX(1,MIN(12,ROUND(AR107,0)))))</f>
        <v>A3</v>
      </c>
      <c r="AT107"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07" s="130" t="inlineStr">
        <is>
          <r>
            <rPr>
              <rFont val="Calibri"/>
              <b val="1"/>
              <sz val="10"/>
            </rPr>
            <t>At build:</t>
          </r>
          <r>
            <rPr>
              <rFont val="Calibri"/>
              <sz val="10"/>
            </rPr>
            <t xml:space="preserve"> Complexity 2.24 + Autonomy 0.48 + Accountability 0.14 + Leadership 0.00 + Experience 0.35 + Business impact 0.24
= 3.45 points → nearest level 3 = A3
</t>
          </r>
          <r>
            <rPr>
              <rFont val="Calibri"/>
              <b val="1"/>
              <sz val="10"/>
            </rPr>
            <t>Final level:</t>
          </r>
          <r>
            <rPr>
              <rFont val="Calibri"/>
              <sz val="10"/>
            </rPr>
            <t xml:space="preserve"> A3 · same as the score</t>
          </r>
        </is>
      </c>
      <c r="AV107" s="130" t="inlineStr">
        <is>
          <r>
            <rPr>
              <rFont val="Calibri"/>
              <b val="1"/>
              <sz val="10"/>
            </rPr>
            <t>No rule applied:</t>
          </r>
          <r>
            <rPr>
              <rFont val="Calibri"/>
              <sz val="10"/>
            </rPr>
            <t xml:space="preserve"> the score decides.</t>
          </r>
        </is>
      </c>
      <c r="AW107" s="131"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Builds AI product prototypes, workflows, POCs across INSTANT · MBRS, ACRA mandates, Fit and Proper, RegAI → moved up 0.5
</t>
          </r>
          <r>
            <rPr>
              <rFont val="Calibri"/>
              <b val="1"/>
              <sz val="10"/>
            </rPr>
            <t>KRA:</t>
          </r>
          <r>
            <rPr>
              <rFont val="Calibri"/>
              <sz val="10"/>
            </rPr>
            <t xml:space="preserve"> “1. Deliver own BA/analysis workstreams to &gt;=95% quality &amp; timeliness 2. Provide day-to-day technical/functional guidance to 2 engineers…”
</t>
          </r>
          <r>
            <rPr>
              <rFont val="Calibri"/>
              <b val="1"/>
              <sz val="10"/>
            </rPr>
            <t>Market:</t>
          </r>
          <r>
            <rPr>
              <rFont val="Calibri"/>
              <sz val="10"/>
            </rPr>
            <t xml:space="preserve"> A3 = Varied and non-standard work; handles exceptions · B1 = Domain specialist work</t>
          </r>
        </is>
      </c>
      <c r="AX107"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workflow optimisation and prioritises what is important currently → matches the start
</t>
          </r>
          <r>
            <rPr>
              <rFont val="Calibri"/>
              <b val="1"/>
              <sz val="10"/>
            </rPr>
            <t>Market:</t>
          </r>
          <r>
            <rPr>
              <rFont val="Calibri"/>
              <sz val="10"/>
            </rPr>
            <t xml:space="preserve"> A3 = Technical / QC / client calls on own work</t>
          </r>
        </is>
      </c>
      <c r="AY107" s="132" t="inlineStr">
        <is>
          <r>
            <rPr>
              <rFont val="Calibri"/>
              <sz val="10"/>
            </rPr>
            <t xml:space="preserve">Rated 3.5 of 12 · between A3 and B1
</t>
          </r>
          <r>
            <rPr>
              <rFont val="Calibri"/>
              <b val="1"/>
              <sz val="10"/>
            </rPr>
            <t>Start:</t>
          </r>
          <r>
            <rPr>
              <rFont val="Calibri"/>
              <sz val="10"/>
            </rPr>
            <t xml:space="preserve"> 4.0 · senior practitioner title; 2 direct reports
</t>
          </r>
          <r>
            <rPr>
              <rFont val="Calibri"/>
              <b val="1"/>
              <sz val="10"/>
            </rPr>
            <t>Evidence reads like A3:</t>
          </r>
          <r>
            <rPr>
              <rFont val="Calibri"/>
              <sz val="10"/>
            </rPr>
            <t xml:space="preserve"> Accountable for production bugs; missed work delays a feature timeline → moved down 0.5
</t>
          </r>
          <r>
            <rPr>
              <rFont val="Calibri"/>
              <b val="1"/>
              <sz val="10"/>
            </rPr>
            <t>KRA:</t>
          </r>
          <r>
            <rPr>
              <rFont val="Calibri"/>
              <sz val="10"/>
            </rPr>
            <t xml:space="preserve"> “1. Deliver own BA/analysis workstreams to &gt;=95% quality &amp; timeliness 2. Provide day-to-day technical/functional guidance to 2 engineers…”
</t>
          </r>
          <r>
            <rPr>
              <rFont val="Calibri"/>
              <b val="1"/>
              <sz val="10"/>
            </rPr>
            <t>Market:</t>
          </r>
          <r>
            <rPr>
              <rFont val="Calibri"/>
              <sz val="10"/>
            </rPr>
            <t xml:space="preserve"> A3 = A module / process, or work with client or regulatory consequences · B1 = A domain or a small team</t>
          </r>
        </is>
      </c>
      <c r="AZ107" s="132" t="inlineStr">
        <is>
          <r>
            <rPr>
              <rFont val="Calibri"/>
              <sz val="10"/>
            </rPr>
            <t xml:space="preserve">Rated 3.5 of 12 · between A3 and B1 — not counted: the weight is 0% at this level
</t>
          </r>
          <r>
            <rPr>
              <rFont val="Calibri"/>
              <b val="1"/>
              <sz val="10"/>
            </rPr>
            <t>Start:</t>
          </r>
          <r>
            <rPr>
              <rFont val="Calibri"/>
              <sz val="10"/>
            </rPr>
            <t xml:space="preserve"> 4.0
</t>
          </r>
          <r>
            <rPr>
              <rFont val="Calibri"/>
              <b val="1"/>
              <sz val="10"/>
            </rPr>
            <t>Evidence reads like A3:</t>
          </r>
          <r>
            <rPr>
              <rFont val="Calibri"/>
              <sz val="10"/>
            </rPr>
            <t xml:space="preserve"> 2 direct reports; manager note: day-to-day functional guidance to 2 developers → moved down 0.5
</t>
          </r>
          <r>
            <rPr>
              <rFont val="Calibri"/>
              <b val="1"/>
              <sz val="10"/>
            </rPr>
            <t>Team:</t>
          </r>
          <r>
            <rPr>
              <rFont val="Calibri"/>
              <sz val="10"/>
            </rPr>
            <t xml:space="preserve"> 2 direct reports · IC
</t>
          </r>
          <r>
            <rPr>
              <rFont val="Calibri"/>
              <b val="1"/>
              <sz val="10"/>
            </rPr>
            <t>Market:</t>
          </r>
          <r>
            <rPr>
              <rFont val="Calibri"/>
              <sz val="10"/>
            </rPr>
            <t xml:space="preserve"> A3 = Not scored in Band A · B1 = IC: mentors and reviews · People: hands-on team lead of 3–5</t>
          </r>
        </is>
      </c>
      <c r="BA107" s="132" t="inlineStr">
        <is>
          <r>
            <rPr>
              <rFont val="Calibri"/>
              <sz val="10"/>
            </rPr>
            <t xml:space="preserve">Rated 3.5 of 12 · between A3 and B1
</t>
          </r>
          <r>
            <rPr>
              <rFont val="Calibri"/>
              <b val="1"/>
              <sz val="10"/>
            </rPr>
            <t>Experience:</t>
          </r>
          <r>
            <rPr>
              <rFont val="Calibri"/>
              <sz val="10"/>
            </rPr>
            <t xml:space="preserve"> 4.4 yrs total · 2.9 before IRIS + 1.5 at IRIS = 3.6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07" s="132"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07" s="133" t="inlineStr"/>
      <c r="BD107" s="134" t="inlineStr">
        <is>
          <t>✓ HRIS: 4.4 yrs, B.Tech, 2 direct reports
✓ Survey: 20 of 20 questions answered
✓ KRAs: self, manager-set, quarterly
✓ Manager mapping: rating, potential, 9-box
✗ Job description: not on file</t>
        </is>
      </c>
      <c r="BE107" s="134"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107" s="134" t="inlineStr">
        <is>
          <t>Low</t>
        </is>
      </c>
      <c r="BG107" s="134" t="inlineStr">
        <is>
          <r>
            <rPr>
              <rFont val="Calibri"/>
              <sz val="10"/>
            </rPr>
            <t xml:space="preserve">• 2 formal direct reports in the Employee Master, but the role and score are Band A → level kept; HR to confirm whether these are real reporting lines · a first-line lead would be B1
• </t>
          </r>
          <r>
            <rPr>
              <rFont val="Calibri"/>
              <b val="1"/>
              <sz val="10"/>
            </rPr>
            <t>Close call:</t>
          </r>
          <r>
            <rPr>
              <rFont val="Calibri"/>
              <sz val="10"/>
            </rPr>
            <t xml:space="preserve"> score 3.45 is within 0.05 of a rounding point and the score decided the level — calibrate against peers before confirming</t>
          </r>
        </is>
      </c>
      <c r="BH107" s="139" t="inlineStr">
        <is>
          <t>Close call</t>
        </is>
      </c>
      <c r="BI107" s="135" t="n"/>
      <c r="BJ107" s="136" t="n"/>
      <c r="BK107" s="136" t="n"/>
      <c r="BL107" s="136" t="n"/>
      <c r="BM107" s="136" t="n"/>
      <c r="BN107" s="137" t="n"/>
      <c r="BO107" s="120" t="n"/>
      <c r="BP107" s="120" t="n"/>
      <c r="BQ107" s="120" t="n"/>
      <c r="BR107" s="120" t="n"/>
      <c r="BS107" s="120" t="n"/>
      <c r="BT107" s="120" t="n"/>
      <c r="BU107" s="120" t="n"/>
      <c r="BV107" s="120" t="n">
        <v>4</v>
      </c>
    </row>
    <row r="108" ht="340" customHeight="1">
      <c r="A108" s="109" t="inlineStr">
        <is>
          <t>IRIS2140</t>
        </is>
      </c>
      <c r="B108" s="110" t="inlineStr">
        <is>
          <t>Aaqib Ahmad</t>
        </is>
      </c>
      <c r="C108" s="111" t="inlineStr">
        <is>
          <t>Technology</t>
        </is>
      </c>
      <c r="D108" s="111" t="inlineStr">
        <is>
          <t>Nikhil Nalawade</t>
        </is>
      </c>
      <c r="E108" s="112" t="n">
        <v>10.3</v>
      </c>
      <c r="F108" s="112" t="n">
        <v>3.3</v>
      </c>
      <c r="G108" s="111" t="inlineStr">
        <is>
          <t>MSc</t>
        </is>
      </c>
      <c r="H108" s="113" t="inlineStr">
        <is>
          <t>Software Engineer</t>
        </is>
      </c>
      <c r="I108" s="114" t="inlineStr">
        <is>
          <t>Senior Software Engineer</t>
        </is>
      </c>
      <c r="J108" s="115" t="inlineStr">
        <is>
          <t>Engineering &amp; Development</t>
        </is>
      </c>
      <c r="K108" s="115" t="inlineStr">
        <is>
          <t>Backend Development</t>
        </is>
      </c>
      <c r="L108" s="114" t="inlineStr">
        <is>
          <t>L3 – Professional / Associate</t>
        </is>
      </c>
      <c r="M108" s="116" t="inlineStr">
        <is>
          <t>A3</t>
        </is>
      </c>
      <c r="N108" s="138" t="inlineStr">
        <is>
          <t>Senior Associate</t>
        </is>
      </c>
      <c r="O108" s="26" t="inlineStr">
        <is>
          <t>A</t>
        </is>
      </c>
      <c r="P108" s="115" t="inlineStr">
        <is>
          <t>IC</t>
        </is>
      </c>
      <c r="Q108" s="117" t="inlineStr">
        <is>
          <t>▲ Up</t>
        </is>
      </c>
      <c r="R108"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0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Medium · 9-Box Grid placement: Emerging Talent.</t>
          </r>
        </is>
      </c>
      <c r="T108" s="120" t="n"/>
      <c r="U108"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08"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08"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08"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8" s="123" t="inlineStr">
        <is>
          <t>iFile · Technology · Band A · Early career</t>
        </is>
      </c>
      <c r="Z108" s="124" t="n">
        <v>2.5</v>
      </c>
      <c r="AA108" s="125">
        <f>IFERROR(INDEX(WM_C,MATCH($Y108,WM_KEY,0)),"")</f>
        <v>0.64</v>
      </c>
      <c r="AB108" s="126">
        <f>IF(Z108="","",Z108*AA108)</f>
        <v>1.6</v>
      </c>
      <c r="AC108" s="124" t="n">
        <v>2.5</v>
      </c>
      <c r="AD108" s="125">
        <f>IFERROR(INDEX(WM_AU,MATCH($Y108,WM_KEY,0)),"")</f>
        <v>0.16</v>
      </c>
      <c r="AE108" s="126">
        <f>IF(AC108="","",AC108*AD108)</f>
        <v>0.4</v>
      </c>
      <c r="AF108" s="124" t="n">
        <v>2.5</v>
      </c>
      <c r="AG108" s="125">
        <f>IFERROR(INDEX(WM_AC,MATCH($Y108,WM_KEY,0)),"")</f>
        <v>0.04</v>
      </c>
      <c r="AH108" s="126">
        <f>IF(AF108="","",AF108*AG108)</f>
        <v>0.1</v>
      </c>
      <c r="AI108" s="124" t="n">
        <v>1</v>
      </c>
      <c r="AJ108" s="125">
        <f>IFERROR(INDEX(WM_L,MATCH($Y108,WM_KEY,0)),"")</f>
        <v>0</v>
      </c>
      <c r="AK108" s="126">
        <f>IF(AI108="","",AI108*AJ108)</f>
        <v>0</v>
      </c>
      <c r="AL108" s="124" t="n">
        <v>6.5</v>
      </c>
      <c r="AM108" s="125">
        <f>IFERROR(INDEX(WM_E,MATCH($Y108,WM_KEY,0)),"")</f>
        <v>0.1</v>
      </c>
      <c r="AN108" s="126">
        <f>IF(AL108="","",AL108*AM108)</f>
        <v>0.65</v>
      </c>
      <c r="AO108" s="127" t="n">
        <v>3</v>
      </c>
      <c r="AP108" s="125">
        <f>IFERROR(INDEX(WM_BI,MATCH($Y108,WM_KEY,0)),"")</f>
        <v>0.06</v>
      </c>
      <c r="AQ108" s="126">
        <f>IF(AO108="","",AO108*AP108)</f>
        <v>0.18</v>
      </c>
      <c r="AR108" s="126">
        <f>IF(COUNT(AB108,AE108,AH108,AK108,AN108,AQ108)&lt;6,"",SUM(AB108,AE108,AH108,AK108,AN108,AQ108))</f>
        <v>2.93</v>
      </c>
      <c r="AS108" s="128" t="str">
        <f>IF(AR108="","",INDEX({"A1","A2","A3","B1","B2","B3","C1","C2","D1","D2","E1","E2"},MAX(1,MIN(12,ROUND(AR108,0)))))</f>
        <v>A3</v>
      </c>
      <c r="AT108"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08" s="130" t="inlineStr">
        <is>
          <r>
            <rPr>
              <rFont val="Calibri"/>
              <b val="1"/>
              <sz val="10"/>
            </rPr>
            <t>At build:</t>
          </r>
          <r>
            <rPr>
              <rFont val="Calibri"/>
              <sz val="10"/>
            </rPr>
            <t xml:space="preserve"> Complexity 1.60 + Autonomy 0.40 + Accountability 0.10 + Leadership 0.00 + Experience 0.65 + Business impact 0.18
= 2.93 points → nearest level 3 = A3
</t>
          </r>
          <r>
            <rPr>
              <rFont val="Calibri"/>
              <b val="1"/>
              <sz val="10"/>
            </rPr>
            <t>Final level:</t>
          </r>
          <r>
            <rPr>
              <rFont val="Calibri"/>
              <sz val="10"/>
            </rPr>
            <t xml:space="preserve"> A3 · same as the score</t>
          </r>
        </is>
      </c>
      <c r="AV108" s="130" t="inlineStr">
        <is>
          <r>
            <rPr>
              <rFont val="Calibri"/>
              <b val="1"/>
              <sz val="10"/>
            </rPr>
            <t>No rule applied:</t>
          </r>
          <r>
            <rPr>
              <rFont val="Calibri"/>
              <sz val="10"/>
            </rPr>
            <t xml:space="preserve"> the score decides.</t>
          </r>
        </is>
      </c>
      <c r="AW108"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PFRDA master data, SQL from SRS, log monitoring; handles inconsistent source data and FK dependencies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08"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Decides technical implementation and DB changes; judges flagging versus fixing source data → moved up 0.5
</t>
          </r>
          <r>
            <rPr>
              <rFont val="Calibri"/>
              <b val="1"/>
              <sz val="10"/>
            </rPr>
            <t>Market:</t>
          </r>
          <r>
            <rPr>
              <rFont val="Calibri"/>
              <sz val="10"/>
            </rPr>
            <t xml:space="preserve"> A2 = Chooses own approach within standards · A3 = Technical / QC / client calls on own work</t>
          </r>
        </is>
      </c>
      <c r="AY108"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Master data integrity; bad data silently corrupts downstream reports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08"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08" s="132" t="inlineStr">
        <is>
          <r>
            <rPr>
              <rFont val="Calibri"/>
              <sz val="10"/>
            </rPr>
            <t xml:space="preserve">Rated 6.5 of 12 · between B3 and C1
</t>
          </r>
          <r>
            <rPr>
              <rFont val="Calibri"/>
              <b val="1"/>
              <sz val="10"/>
            </rPr>
            <t>Experience:</t>
          </r>
          <r>
            <rPr>
              <rFont val="Calibri"/>
              <sz val="10"/>
            </rPr>
            <t xml:space="preserve"> 10.3 yrs total · 7.0 before IRIS + 3.3 at IRIS = 6.2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A3 roles typically have 2–5 yrs · IRIS guide 2–4</t>
          </r>
        </is>
      </c>
      <c r="BB108"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08" s="133" t="inlineStr"/>
      <c r="BD108" s="134" t="inlineStr">
        <is>
          <t>✓ HRIS: 10.3 yrs, MSc, 0 direct reports
✓ Survey: 20 of 20 questions answered
✓ KRAs: self, manager-set, quarterly
✓ Manager mapping: rating, potential, 9-box
✗ Job description: not on file</t>
        </is>
      </c>
      <c r="BE108"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08" s="134" t="inlineStr">
        <is>
          <t>Medium</t>
        </is>
      </c>
      <c r="BG108" s="134" t="inlineStr">
        <is>
          <t>• 10.3 yrs of experience in a role that reads as Band A work — a career-path question for the manager: can the role be widened · Specialist, B1 or is it correctly sized?</t>
        </is>
      </c>
      <c r="BH108" s="134" t="inlineStr"/>
      <c r="BI108" s="135" t="n"/>
      <c r="BJ108" s="136" t="n"/>
      <c r="BK108" s="136" t="n"/>
      <c r="BL108" s="136" t="n"/>
      <c r="BM108" s="136" t="n"/>
      <c r="BN108" s="137" t="n"/>
      <c r="BO108" s="120" t="n"/>
      <c r="BP108" s="120" t="n"/>
      <c r="BQ108" s="120" t="n"/>
      <c r="BR108" s="120" t="n"/>
      <c r="BS108" s="120" t="n"/>
      <c r="BT108" s="120" t="n"/>
      <c r="BU108" s="120" t="n"/>
      <c r="BV108" s="120" t="n">
        <v>3</v>
      </c>
    </row>
    <row r="109" ht="340" customHeight="1">
      <c r="A109" s="109" t="inlineStr">
        <is>
          <t>IRIS2501</t>
        </is>
      </c>
      <c r="B109" s="110" t="inlineStr">
        <is>
          <t>Abhishek Kadam</t>
        </is>
      </c>
      <c r="C109" s="111" t="inlineStr">
        <is>
          <t>Technology</t>
        </is>
      </c>
      <c r="D109" s="111" t="inlineStr">
        <is>
          <t>Arpit Pagaria</t>
        </is>
      </c>
      <c r="E109" s="112" t="n">
        <v>2.5</v>
      </c>
      <c r="F109" s="112" t="n">
        <v>0.5</v>
      </c>
      <c r="G109" s="111" t="inlineStr">
        <is>
          <t>B.Tech</t>
        </is>
      </c>
      <c r="H109" s="113" t="inlineStr">
        <is>
          <t>Software Engineer</t>
        </is>
      </c>
      <c r="I109" s="114" t="inlineStr">
        <is>
          <t>Senior Software Engineer</t>
        </is>
      </c>
      <c r="J109" s="115" t="inlineStr">
        <is>
          <t>Engineering &amp; Development</t>
        </is>
      </c>
      <c r="K109" s="115" t="inlineStr">
        <is>
          <t>Backend Development</t>
        </is>
      </c>
      <c r="L109" s="114" t="inlineStr">
        <is>
          <t>L3 – Professional / Associate</t>
        </is>
      </c>
      <c r="M109" s="116" t="inlineStr">
        <is>
          <t>A3</t>
        </is>
      </c>
      <c r="N109" s="138" t="inlineStr">
        <is>
          <t>Senior Associate</t>
        </is>
      </c>
      <c r="O109" s="26" t="inlineStr">
        <is>
          <t>A</t>
        </is>
      </c>
      <c r="P109" s="115" t="inlineStr">
        <is>
          <t>IC</t>
        </is>
      </c>
      <c r="Q109" s="117" t="inlineStr">
        <is>
          <t>▲ Up</t>
        </is>
      </c>
      <c r="R109"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0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2 · Potential: Medium · 9-Box Grid placement: Emerging Talent.</t>
          </r>
        </is>
      </c>
      <c r="T109" s="120" t="n"/>
      <c r="U109"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09"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09"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09"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9" s="123" t="inlineStr">
        <is>
          <t>iFile · Technology · Band A · Early career</t>
        </is>
      </c>
      <c r="Z109" s="124" t="n">
        <v>2</v>
      </c>
      <c r="AA109" s="125">
        <f>IFERROR(INDEX(WM_C,MATCH($Y109,WM_KEY,0)),"")</f>
        <v>0.64</v>
      </c>
      <c r="AB109" s="126">
        <f>IF(Z109="","",Z109*AA109)</f>
        <v>1.28</v>
      </c>
      <c r="AC109" s="124" t="n">
        <v>2</v>
      </c>
      <c r="AD109" s="125">
        <f>IFERROR(INDEX(WM_AU,MATCH($Y109,WM_KEY,0)),"")</f>
        <v>0.16</v>
      </c>
      <c r="AE109" s="126">
        <f>IF(AC109="","",AC109*AD109)</f>
        <v>0.32</v>
      </c>
      <c r="AF109" s="124" t="n">
        <v>2</v>
      </c>
      <c r="AG109" s="125">
        <f>IFERROR(INDEX(WM_AC,MATCH($Y109,WM_KEY,0)),"")</f>
        <v>0.04</v>
      </c>
      <c r="AH109" s="126">
        <f>IF(AF109="","",AF109*AG109)</f>
        <v>0.08</v>
      </c>
      <c r="AI109" s="124" t="n">
        <v>1</v>
      </c>
      <c r="AJ109" s="125">
        <f>IFERROR(INDEX(WM_L,MATCH($Y109,WM_KEY,0)),"")</f>
        <v>0</v>
      </c>
      <c r="AK109" s="126">
        <f>IF(AI109="","",AI109*AJ109)</f>
        <v>0</v>
      </c>
      <c r="AL109" s="124" t="n">
        <v>3</v>
      </c>
      <c r="AM109" s="125">
        <f>IFERROR(INDEX(WM_E,MATCH($Y109,WM_KEY,0)),"")</f>
        <v>0.1</v>
      </c>
      <c r="AN109" s="126">
        <f>IF(AL109="","",AL109*AM109)</f>
        <v>0.3</v>
      </c>
      <c r="AO109" s="127" t="n">
        <v>2</v>
      </c>
      <c r="AP109" s="125">
        <f>IFERROR(INDEX(WM_BI,MATCH($Y109,WM_KEY,0)),"")</f>
        <v>0.06</v>
      </c>
      <c r="AQ109" s="126">
        <f>IF(AO109="","",AO109*AP109)</f>
        <v>0.12</v>
      </c>
      <c r="AR109" s="126">
        <f>IF(COUNT(AB109,AE109,AH109,AK109,AN109,AQ109)&lt;6,"",SUM(AB109,AE109,AH109,AK109,AN109,AQ109))</f>
        <v>2.1</v>
      </c>
      <c r="AS109" s="128" t="str">
        <f>IF(AR109="","",INDEX({"A1","A2","A3","B1","B2","B3","C1","C2","D1","D2","E1","E2"},MAX(1,MIN(12,ROUND(AR109,0)))))</f>
        <v>A2</v>
      </c>
      <c r="AT109"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09" s="130" t="inlineStr">
        <is>
          <r>
            <rPr>
              <rFont val="Calibri"/>
              <b val="1"/>
              <sz val="10"/>
            </rPr>
            <t>At build:</t>
          </r>
          <r>
            <rPr>
              <rFont val="Calibri"/>
              <sz val="10"/>
            </rPr>
            <t xml:space="preserve"> Complexity 1.28 + Autonomy 0.32 + Accountability 0.08 + Leadership 0.00 + Experience 0.30 + Business impact 0.12
= 2.10 points → nearest level 2 = A2
</t>
          </r>
          <r>
            <rPr>
              <rFont val="Calibri"/>
              <b val="1"/>
              <sz val="10"/>
            </rPr>
            <t>Final level:</t>
          </r>
          <r>
            <rPr>
              <rFont val="Calibri"/>
              <sz val="10"/>
            </rPr>
            <t xml:space="preserve"> A3 · a rule applied: see the next column</t>
          </r>
        </is>
      </c>
      <c r="AV109" s="130" t="inlineStr">
        <is>
          <r>
            <rPr>
              <rFont val="Calibri"/>
              <sz val="10"/>
            </rPr>
            <t xml:space="preserve">• </t>
          </r>
          <r>
            <rPr>
              <rFont val="Calibri"/>
              <b val="1"/>
              <sz val="10"/>
            </rPr>
            <t>Raised to A3:</t>
          </r>
          <r>
            <rPr>
              <rFont val="Calibri"/>
              <sz val="10"/>
            </rPr>
            <t xml:space="preserve"> 2.5 years' experience is 2 years or more.
</t>
          </r>
          <r>
            <rPr>
              <rFont val="Calibri"/>
              <b val="1"/>
              <sz val="10"/>
            </rPr>
            <t>Final level:</t>
          </r>
          <r>
            <rPr>
              <rFont val="Calibri"/>
              <sz val="10"/>
            </rPr>
            <t xml:space="preserve"> A3.</t>
          </r>
        </is>
      </c>
      <c r="AW109"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Develops and customises Java / Spring Boot backend features; fixes production issues in own modules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0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routine technical issues only → matches the start
</t>
          </r>
          <r>
            <rPr>
              <rFont val="Calibri"/>
              <b val="1"/>
              <sz val="10"/>
            </rPr>
            <t>Market:</t>
          </r>
          <r>
            <rPr>
              <rFont val="Calibri"/>
              <sz val="10"/>
            </rPr>
            <t xml:space="preserve"> A2 = Chooses own approach within standards</t>
          </r>
        </is>
      </c>
      <c r="AY10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t>
          </r>
        </is>
      </c>
      <c r="AZ109"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09" s="132" t="inlineStr">
        <is>
          <r>
            <rPr>
              <rFont val="Calibri"/>
              <sz val="10"/>
            </rPr>
            <t xml:space="preserve">Rated 3 of 12
</t>
          </r>
          <r>
            <rPr>
              <rFont val="Calibri"/>
              <b val="1"/>
              <sz val="10"/>
            </rPr>
            <t>Experience:</t>
          </r>
          <r>
            <rPr>
              <rFont val="Calibri"/>
              <sz val="10"/>
            </rPr>
            <t xml:space="preserve"> 2.5 yrs total · 2.0 before IRIS + 0.5 at IRIS = 2.8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09"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09" s="133" t="inlineStr"/>
      <c r="BD109" s="134" t="inlineStr">
        <is>
          <t>✓ HRIS: 2.5 yrs, B.Tech, 0 direct reports
✓ Survey: 20 of 20 questions answered
✓ KRAs: manager-set, quarterly
✓ Manager mapping: rating, potential, 9-box
✗ Job description: not on file</t>
        </is>
      </c>
      <c r="BE109"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09" s="134" t="inlineStr">
        <is>
          <t>Medium</t>
        </is>
      </c>
      <c r="BG109" s="134" t="inlineStr"/>
      <c r="BH109" s="134" t="inlineStr"/>
      <c r="BI109" s="135" t="n"/>
      <c r="BJ109" s="136" t="n"/>
      <c r="BK109" s="136" t="n"/>
      <c r="BL109" s="136" t="n"/>
      <c r="BM109" s="136" t="n"/>
      <c r="BN109" s="137" t="n"/>
      <c r="BO109" s="120" t="n"/>
      <c r="BP109" s="120" t="n"/>
      <c r="BQ109" s="120" t="n"/>
      <c r="BR109" s="120" t="n"/>
      <c r="BS109" s="120" t="n"/>
      <c r="BT109" s="120" t="n"/>
      <c r="BU109" s="120" t="n"/>
      <c r="BV109" s="120" t="n">
        <v>2</v>
      </c>
    </row>
    <row r="110" ht="340" customHeight="1">
      <c r="A110" s="109" t="inlineStr">
        <is>
          <t>IRIS2532</t>
        </is>
      </c>
      <c r="B110" s="110" t="inlineStr">
        <is>
          <t>Abhishek Patil</t>
        </is>
      </c>
      <c r="C110" s="111" t="inlineStr">
        <is>
          <t>Technology</t>
        </is>
      </c>
      <c r="D110" s="111" t="inlineStr">
        <is>
          <t>Pradnya Mhatre</t>
        </is>
      </c>
      <c r="E110" s="112" t="n">
        <v>3.9</v>
      </c>
      <c r="F110" s="112" t="n">
        <v>0.3</v>
      </c>
      <c r="G110" s="111" t="inlineStr">
        <is>
          <t>BCA</t>
        </is>
      </c>
      <c r="H110" s="113" t="inlineStr">
        <is>
          <t>Software Engineer</t>
        </is>
      </c>
      <c r="I110" s="114" t="inlineStr">
        <is>
          <t>Senior Software Engineer</t>
        </is>
      </c>
      <c r="J110" s="115" t="inlineStr">
        <is>
          <t>Engineering &amp; Development</t>
        </is>
      </c>
      <c r="K110" s="115" t="inlineStr">
        <is>
          <t>Full-Stack Development</t>
        </is>
      </c>
      <c r="L110" s="114" t="inlineStr">
        <is>
          <t>L3 – Professional / Associate</t>
        </is>
      </c>
      <c r="M110" s="116" t="inlineStr">
        <is>
          <t>A3</t>
        </is>
      </c>
      <c r="N110" s="138" t="inlineStr">
        <is>
          <t>Senior Associate</t>
        </is>
      </c>
      <c r="O110" s="26" t="inlineStr">
        <is>
          <t>A</t>
        </is>
      </c>
      <c r="P110" s="115" t="inlineStr">
        <is>
          <t>IC</t>
        </is>
      </c>
      <c r="Q110" s="117" t="inlineStr">
        <is>
          <t>▲ Up</t>
        </is>
      </c>
      <c r="R110" s="118"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11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Not placed · manager.</t>
          </r>
        </is>
      </c>
      <c r="T110" s="120" t="n"/>
      <c r="U110" s="121" t="inlineStr">
        <is>
          <r>
            <rPr>
              <rFont val="Calibri"/>
              <sz val="10"/>
            </rPr>
            <t xml:space="preserve">Senior Software Engineer in Technology · iFile,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110"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10"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110"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0" s="123" t="inlineStr">
        <is>
          <t>iFile · Technology · Band A · Early career</t>
        </is>
      </c>
      <c r="Z110" s="124" t="n">
        <v>2.5</v>
      </c>
      <c r="AA110" s="125">
        <f>IFERROR(INDEX(WM_C,MATCH($Y110,WM_KEY,0)),"")</f>
        <v>0.64</v>
      </c>
      <c r="AB110" s="126">
        <f>IF(Z110="","",Z110*AA110)</f>
        <v>1.6</v>
      </c>
      <c r="AC110" s="124" t="n">
        <v>2.5</v>
      </c>
      <c r="AD110" s="125">
        <f>IFERROR(INDEX(WM_AU,MATCH($Y110,WM_KEY,0)),"")</f>
        <v>0.16</v>
      </c>
      <c r="AE110" s="126">
        <f>IF(AC110="","",AC110*AD110)</f>
        <v>0.4</v>
      </c>
      <c r="AF110" s="124" t="n">
        <v>2.5</v>
      </c>
      <c r="AG110" s="125">
        <f>IFERROR(INDEX(WM_AC,MATCH($Y110,WM_KEY,0)),"")</f>
        <v>0.04</v>
      </c>
      <c r="AH110" s="126">
        <f>IF(AF110="","",AF110*AG110)</f>
        <v>0.1</v>
      </c>
      <c r="AI110" s="124" t="n">
        <v>1</v>
      </c>
      <c r="AJ110" s="125">
        <f>IFERROR(INDEX(WM_L,MATCH($Y110,WM_KEY,0)),"")</f>
        <v>0</v>
      </c>
      <c r="AK110" s="126">
        <f>IF(AI110="","",AI110*AJ110)</f>
        <v>0</v>
      </c>
      <c r="AL110" s="124" t="n">
        <v>3.5</v>
      </c>
      <c r="AM110" s="125">
        <f>IFERROR(INDEX(WM_E,MATCH($Y110,WM_KEY,0)),"")</f>
        <v>0.1</v>
      </c>
      <c r="AN110" s="126">
        <f>IF(AL110="","",AL110*AM110)</f>
        <v>0.35</v>
      </c>
      <c r="AO110" s="127" t="n">
        <v>2.5</v>
      </c>
      <c r="AP110" s="125">
        <f>IFERROR(INDEX(WM_BI,MATCH($Y110,WM_KEY,0)),"")</f>
        <v>0.06</v>
      </c>
      <c r="AQ110" s="126">
        <f>IF(AO110="","",AO110*AP110)</f>
        <v>0.15</v>
      </c>
      <c r="AR110" s="126">
        <f>IF(COUNT(AB110,AE110,AH110,AK110,AN110,AQ110)&lt;6,"",SUM(AB110,AE110,AH110,AK110,AN110,AQ110))</f>
        <v>2.6</v>
      </c>
      <c r="AS110" s="128" t="str">
        <f>IF(AR110="","",INDEX({"A1","A2","A3","B1","B2","B3","C1","C2","D1","D2","E1","E2"},MAX(1,MIN(12,ROUND(AR110,0)))))</f>
        <v>A3</v>
      </c>
      <c r="AT110"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10" s="130" t="inlineStr">
        <is>
          <r>
            <rPr>
              <rFont val="Calibri"/>
              <b val="1"/>
              <sz val="10"/>
            </rPr>
            <t>At build:</t>
          </r>
          <r>
            <rPr>
              <rFont val="Calibri"/>
              <sz val="10"/>
            </rPr>
            <t xml:space="preserve"> Complexity 1.60 + Autonomy 0.40 + Accountability 0.10 + Leadership 0.00 + Experience 0.35 + Business impact 0.15
= 2.60 points → nearest level 3 = A3
</t>
          </r>
          <r>
            <rPr>
              <rFont val="Calibri"/>
              <b val="1"/>
              <sz val="10"/>
            </rPr>
            <t>Final level:</t>
          </r>
          <r>
            <rPr>
              <rFont val="Calibri"/>
              <sz val="10"/>
            </rPr>
            <t xml:space="preserve"> A3 · same as the score</t>
          </r>
        </is>
      </c>
      <c r="AV110" s="130" t="inlineStr">
        <is>
          <r>
            <rPr>
              <rFont val="Calibri"/>
              <b val="1"/>
              <sz val="10"/>
            </rPr>
            <t>No rule applied:</t>
          </r>
          <r>
            <rPr>
              <rFont val="Calibri"/>
              <sz val="10"/>
            </rPr>
            <t xml:space="preserve"> the score decides.</t>
          </r>
        </is>
      </c>
      <c r="AW110"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REST APIs, DB schemas, migration scripts, validation logic; root cause analysis and production support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10"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Decides code implementation and query optimisation; judges code fix versus data fix → moved up 0.5
</t>
          </r>
          <r>
            <rPr>
              <rFont val="Calibri"/>
              <b val="1"/>
              <sz val="10"/>
            </rPr>
            <t>Market:</t>
          </r>
          <r>
            <rPr>
              <rFont val="Calibri"/>
              <sz val="10"/>
            </rPr>
            <t xml:space="preserve"> A2 = Chooses own approach within standards · A3 = Technical / QC / client calls on own work</t>
          </r>
        </is>
      </c>
      <c r="AY110"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API correctness and data integrity; wrong filing status blocks bank submissions to regulator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10"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10" s="132" t="inlineStr">
        <is>
          <r>
            <rPr>
              <rFont val="Calibri"/>
              <sz val="10"/>
            </rPr>
            <t xml:space="preserve">Rated 3.5 of 12 · between A3 and B1
</t>
          </r>
          <r>
            <rPr>
              <rFont val="Calibri"/>
              <b val="1"/>
              <sz val="10"/>
            </rPr>
            <t>Experience:</t>
          </r>
          <r>
            <rPr>
              <rFont val="Calibri"/>
              <sz val="10"/>
            </rPr>
            <t xml:space="preserve"> 3.9 yrs total · 3.6 before IRIS + 0.3 at IRIS = 3.4 on the experience scale
</t>
          </r>
          <r>
            <rPr>
              <rFont val="Calibri"/>
              <b val="1"/>
              <sz val="10"/>
            </rPr>
            <t>Qualification:</t>
          </r>
          <r>
            <rPr>
              <rFont val="Calibri"/>
              <sz val="10"/>
            </rPr>
            <t xml:space="preserve"> BCA · graduate, relevant to the work → no change
</t>
          </r>
          <r>
            <rPr>
              <rFont val="Calibri"/>
              <b val="1"/>
              <sz val="10"/>
            </rPr>
            <t>Market:</t>
          </r>
          <r>
            <rPr>
              <rFont val="Calibri"/>
              <sz val="10"/>
            </rPr>
            <t xml:space="preserve"> A3 roles typically have 2–5 yrs · IRIS guide 2–4</t>
          </r>
        </is>
      </c>
      <c r="BB110"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10" s="133" t="inlineStr"/>
      <c r="BD110" s="134" t="inlineStr">
        <is>
          <t>✓ HRIS: 3.9 yrs, BCA, 0 direct reports
✓ Survey: 20 of 20 questions answered
✓ KRAs: self, manager-set, quarterly
✓ Manager mapping: rating, 9-box
✗ Job description: not on file</t>
        </is>
      </c>
      <c r="BE110"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10" s="134" t="inlineStr">
        <is>
          <t>High</t>
        </is>
      </c>
      <c r="BG110" s="134" t="inlineStr"/>
      <c r="BH110" s="134" t="inlineStr"/>
      <c r="BI110" s="135" t="n"/>
      <c r="BJ110" s="136" t="n"/>
      <c r="BK110" s="136" t="n"/>
      <c r="BL110" s="136" t="n"/>
      <c r="BM110" s="136" t="n"/>
      <c r="BN110" s="137" t="n"/>
      <c r="BO110" s="120" t="n"/>
      <c r="BP110" s="120" t="n"/>
      <c r="BQ110" s="120" t="n"/>
      <c r="BR110" s="120" t="n"/>
      <c r="BS110" s="120" t="n"/>
      <c r="BT110" s="120" t="n"/>
      <c r="BU110" s="120" t="n"/>
      <c r="BV110" s="120" t="n">
        <v>2.5</v>
      </c>
    </row>
    <row r="111" ht="340" customHeight="1">
      <c r="A111" s="109" t="inlineStr">
        <is>
          <t>IRIS2488</t>
        </is>
      </c>
      <c r="B111" s="110" t="inlineStr">
        <is>
          <t>Ajay Chauhan</t>
        </is>
      </c>
      <c r="C111" s="111" t="inlineStr">
        <is>
          <t>Technology</t>
        </is>
      </c>
      <c r="D111" s="111" t="inlineStr">
        <is>
          <t>Nikhil Nalawade</t>
        </is>
      </c>
      <c r="E111" s="112" t="n">
        <v>4.7</v>
      </c>
      <c r="F111" s="112" t="n">
        <v>0.6</v>
      </c>
      <c r="G111" s="111" t="inlineStr">
        <is>
          <t>Post Graduation/ B.E</t>
        </is>
      </c>
      <c r="H111" s="113" t="inlineStr">
        <is>
          <t>Software Engineer</t>
        </is>
      </c>
      <c r="I111" s="114" t="inlineStr">
        <is>
          <t>Senior Software Engineer</t>
        </is>
      </c>
      <c r="J111" s="115" t="inlineStr">
        <is>
          <t>Engineering &amp; Development</t>
        </is>
      </c>
      <c r="K111" s="115" t="inlineStr">
        <is>
          <t>Backend Development</t>
        </is>
      </c>
      <c r="L111" s="114" t="inlineStr">
        <is>
          <t>L3 – Professional / Associate</t>
        </is>
      </c>
      <c r="M111" s="116" t="inlineStr">
        <is>
          <t>A3</t>
        </is>
      </c>
      <c r="N111" s="138" t="inlineStr">
        <is>
          <t>Senior Associate</t>
        </is>
      </c>
      <c r="O111" s="26" t="inlineStr">
        <is>
          <t>A</t>
        </is>
      </c>
      <c r="P111" s="115" t="inlineStr">
        <is>
          <t>IC</t>
        </is>
      </c>
      <c r="Q111" s="117" t="inlineStr">
        <is>
          <t>▲ Up</t>
        </is>
      </c>
      <c r="R111"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11"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2 · Potential: Low · 9-Box Grid placement: Reliable Specialist.</t>
          </r>
        </is>
      </c>
      <c r="T111" s="120" t="n"/>
      <c r="U111"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11"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11"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11"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1" s="123" t="inlineStr">
        <is>
          <t>iFile · Technology · Band A · Early career</t>
        </is>
      </c>
      <c r="Z111" s="124" t="n">
        <v>2</v>
      </c>
      <c r="AA111" s="125">
        <f>IFERROR(INDEX(WM_C,MATCH($Y111,WM_KEY,0)),"")</f>
        <v>0.64</v>
      </c>
      <c r="AB111" s="126">
        <f>IF(Z111="","",Z111*AA111)</f>
        <v>1.28</v>
      </c>
      <c r="AC111" s="124" t="n">
        <v>2</v>
      </c>
      <c r="AD111" s="125">
        <f>IFERROR(INDEX(WM_AU,MATCH($Y111,WM_KEY,0)),"")</f>
        <v>0.16</v>
      </c>
      <c r="AE111" s="126">
        <f>IF(AC111="","",AC111*AD111)</f>
        <v>0.32</v>
      </c>
      <c r="AF111" s="124" t="n">
        <v>2</v>
      </c>
      <c r="AG111" s="125">
        <f>IFERROR(INDEX(WM_AC,MATCH($Y111,WM_KEY,0)),"")</f>
        <v>0.04</v>
      </c>
      <c r="AH111" s="126">
        <f>IF(AF111="","",AF111*AG111)</f>
        <v>0.08</v>
      </c>
      <c r="AI111" s="124" t="n">
        <v>1</v>
      </c>
      <c r="AJ111" s="125">
        <f>IFERROR(INDEX(WM_L,MATCH($Y111,WM_KEY,0)),"")</f>
        <v>0</v>
      </c>
      <c r="AK111" s="126">
        <f>IF(AI111="","",AI111*AJ111)</f>
        <v>0</v>
      </c>
      <c r="AL111" s="124" t="n">
        <v>4</v>
      </c>
      <c r="AM111" s="125">
        <f>IFERROR(INDEX(WM_E,MATCH($Y111,WM_KEY,0)),"")</f>
        <v>0.1</v>
      </c>
      <c r="AN111" s="126">
        <f>IF(AL111="","",AL111*AM111)</f>
        <v>0.4</v>
      </c>
      <c r="AO111" s="127" t="n">
        <v>2</v>
      </c>
      <c r="AP111" s="125">
        <f>IFERROR(INDEX(WM_BI,MATCH($Y111,WM_KEY,0)),"")</f>
        <v>0.06</v>
      </c>
      <c r="AQ111" s="126">
        <f>IF(AO111="","",AO111*AP111)</f>
        <v>0.12</v>
      </c>
      <c r="AR111" s="126">
        <f>IF(COUNT(AB111,AE111,AH111,AK111,AN111,AQ111)&lt;6,"",SUM(AB111,AE111,AH111,AK111,AN111,AQ111))</f>
        <v>2.2</v>
      </c>
      <c r="AS111" s="128" t="str">
        <f>IF(AR111="","",INDEX({"A1","A2","A3","B1","B2","B3","C1","C2","D1","D2","E1","E2"},MAX(1,MIN(12,ROUND(AR111,0)))))</f>
        <v>A2</v>
      </c>
      <c r="AT111"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11" s="130" t="inlineStr">
        <is>
          <r>
            <rPr>
              <rFont val="Calibri"/>
              <b val="1"/>
              <sz val="10"/>
            </rPr>
            <t>At build:</t>
          </r>
          <r>
            <rPr>
              <rFont val="Calibri"/>
              <sz val="10"/>
            </rPr>
            <t xml:space="preserve"> Complexity 1.28 + Autonomy 0.32 + Accountability 0.08 + Leadership 0.00 + Experience 0.40 + Business impact 0.12
= 2.20 points → nearest level 2 = A2
</t>
          </r>
          <r>
            <rPr>
              <rFont val="Calibri"/>
              <b val="1"/>
              <sz val="10"/>
            </rPr>
            <t>Final level:</t>
          </r>
          <r>
            <rPr>
              <rFont val="Calibri"/>
              <sz val="10"/>
            </rPr>
            <t xml:space="preserve"> A3 · a rule applied: see the next column</t>
          </r>
        </is>
      </c>
      <c r="AV111" s="130" t="inlineStr">
        <is>
          <r>
            <rPr>
              <rFont val="Calibri"/>
              <sz val="10"/>
            </rPr>
            <t xml:space="preserve">• </t>
          </r>
          <r>
            <rPr>
              <rFont val="Calibri"/>
              <b val="1"/>
              <sz val="10"/>
            </rPr>
            <t>Raised to A3:</t>
          </r>
          <r>
            <rPr>
              <rFont val="Calibri"/>
              <sz val="10"/>
            </rPr>
            <t xml:space="preserve"> 4.7 years' experience is 2 years or more.
</t>
          </r>
          <r>
            <rPr>
              <rFont val="Calibri"/>
              <b val="1"/>
              <sz val="10"/>
            </rPr>
            <t>Final level:</t>
          </r>
          <r>
            <rPr>
              <rFont val="Calibri"/>
              <sz val="10"/>
            </rPr>
            <t xml:space="preserve"> A3.</t>
          </r>
        </is>
      </c>
      <c r="AW111"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Implements features, tests edge cases, review, production support; no specifics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1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'code fix' given as independent decision → matches the start
</t>
          </r>
          <r>
            <rPr>
              <rFont val="Calibri"/>
              <b val="1"/>
              <sz val="10"/>
            </rPr>
            <t>Market:</t>
          </r>
          <r>
            <rPr>
              <rFont val="Calibri"/>
              <sz val="10"/>
            </rPr>
            <t xml:space="preserve"> A2 = Chooses own approach within standards</t>
          </r>
        </is>
      </c>
      <c r="AY11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Names only 'optimization'; errors cause delays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t>
          </r>
        </is>
      </c>
      <c r="AZ111"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11" s="132" t="inlineStr">
        <is>
          <r>
            <rPr>
              <rFont val="Calibri"/>
              <sz val="10"/>
            </rPr>
            <t xml:space="preserve">Rated 4 of 12
</t>
          </r>
          <r>
            <rPr>
              <rFont val="Calibri"/>
              <b val="1"/>
              <sz val="10"/>
            </rPr>
            <t>Experience:</t>
          </r>
          <r>
            <rPr>
              <rFont val="Calibri"/>
              <sz val="10"/>
            </rPr>
            <t xml:space="preserve"> 4.7 yrs total · 4.1 before IRIS + 0.6 at IRIS = 3.7 on the experience scale
</t>
          </r>
          <r>
            <rPr>
              <rFont val="Calibri"/>
              <b val="1"/>
              <sz val="10"/>
            </rPr>
            <t>Qualification:</t>
          </r>
          <r>
            <rPr>
              <rFont val="Calibri"/>
              <sz val="10"/>
            </rPr>
            <t xml:space="preserve"> Post Graduation/ B.E · postgraduate, relevant to the work → +0.5
</t>
          </r>
          <r>
            <rPr>
              <rFont val="Calibri"/>
              <b val="1"/>
              <sz val="10"/>
            </rPr>
            <t>Market:</t>
          </r>
          <r>
            <rPr>
              <rFont val="Calibri"/>
              <sz val="10"/>
            </rPr>
            <t xml:space="preserve"> A3 roles typically have 2–5 yrs · IRIS guide 2–4</t>
          </r>
        </is>
      </c>
      <c r="BB111"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11" s="133" t="inlineStr"/>
      <c r="BD111" s="134" t="inlineStr">
        <is>
          <t>✓ HRIS: 4.7 yrs, Post Graduation/ B.E, 0 direct reports
✓ Survey: 20 of 20 questions answered
✓ KRAs: self, manager-set, quarterly
✓ Manager mapping: rating, potential, 9-box
✗ Job description: not on file</t>
        </is>
      </c>
      <c r="BE111"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11" s="134" t="inlineStr">
        <is>
          <t>Medium</t>
        </is>
      </c>
      <c r="BG111" s="134" t="inlineStr"/>
      <c r="BH111" s="134" t="inlineStr"/>
      <c r="BI111" s="135" t="n"/>
      <c r="BJ111" s="136" t="n"/>
      <c r="BK111" s="136" t="n"/>
      <c r="BL111" s="136" t="n"/>
      <c r="BM111" s="136" t="n"/>
      <c r="BN111" s="137" t="n"/>
      <c r="BO111" s="120" t="n"/>
      <c r="BP111" s="120" t="n"/>
      <c r="BQ111" s="120" t="n"/>
      <c r="BR111" s="120" t="n"/>
      <c r="BS111" s="120" t="n"/>
      <c r="BT111" s="120" t="n"/>
      <c r="BU111" s="120" t="n"/>
      <c r="BV111" s="120" t="n">
        <v>2</v>
      </c>
    </row>
    <row r="112" ht="340" customHeight="1">
      <c r="A112" s="109" t="inlineStr">
        <is>
          <t>IRIS1955</t>
        </is>
      </c>
      <c r="B112" s="110" t="inlineStr">
        <is>
          <t>Akbar Basha</t>
        </is>
      </c>
      <c r="C112" s="111" t="inlineStr">
        <is>
          <t>Technology</t>
        </is>
      </c>
      <c r="D112" s="111" t="inlineStr">
        <is>
          <t>Pradip Dey</t>
        </is>
      </c>
      <c r="E112" s="112" t="n">
        <v>8</v>
      </c>
      <c r="F112" s="112" t="n">
        <v>5</v>
      </c>
      <c r="G112" s="111" t="inlineStr">
        <is>
          <t>B.SC</t>
        </is>
      </c>
      <c r="H112" s="113" t="inlineStr">
        <is>
          <t>Senior Software Engineer</t>
        </is>
      </c>
      <c r="I112" s="114" t="inlineStr">
        <is>
          <t>Senior Database Engineer</t>
        </is>
      </c>
      <c r="J112" s="115" t="inlineStr">
        <is>
          <t>Engineering &amp; Development</t>
        </is>
      </c>
      <c r="K112" s="115" t="inlineStr">
        <is>
          <t>Data Engineering &amp; Database Development</t>
        </is>
      </c>
      <c r="L112" s="115" t="inlineStr">
        <is>
          <t>L4 – Senior</t>
        </is>
      </c>
      <c r="M112" s="146" t="inlineStr">
        <is>
          <t>A3</t>
        </is>
      </c>
      <c r="N112" s="138" t="inlineStr">
        <is>
          <t>Senior Associate</t>
        </is>
      </c>
      <c r="O112" s="26" t="inlineStr">
        <is>
          <t>A</t>
        </is>
      </c>
      <c r="P112" s="115" t="inlineStr">
        <is>
          <t>IC</t>
        </is>
      </c>
      <c r="Q112" s="147" t="inlineStr">
        <is>
          <t>• Same level</t>
        </is>
      </c>
      <c r="R112" s="118" t="inlineStr">
        <is>
          <r>
            <rPr>
              <rFont val="Calibri"/>
              <b val="1"/>
              <sz val="10"/>
            </rPr>
            <t>WHAT THE ROLE DOES:</t>
          </r>
          <r>
            <rPr>
              <rFont val="Calibri"/>
              <sz val="10"/>
            </rPr>
            <t xml:space="preserve"> Builds ETL pipelines, data models, stored procedures and data layers. At A3: varied work; reviews juniors; go-to for a process.
</t>
          </r>
          <r>
            <rPr>
              <rFont val="Calibri"/>
              <b val="1"/>
              <sz val="10"/>
            </rPr>
            <t>Common themes in role-holders' answers:</t>
          </r>
          <r>
            <rPr>
              <rFont val="Calibri"/>
              <sz val="10"/>
            </rPr>
            <t xml:space="preserve"> business · support · data · solutions · build · reliable
</t>
          </r>
          <r>
            <rPr>
              <rFont val="Calibri"/>
              <b val="1"/>
              <sz val="10"/>
            </rPr>
            <t>KEY RESPONSIBILITIES:</t>
          </r>
          <r>
            <rPr>
              <rFont val="Calibri"/>
              <sz val="10"/>
            </rPr>
            <t xml:space="preserve"> Builds ETL pipelines, data models, stored procedures and data layers; Varied and non-standard work; handles exceptions; A module / process, or work with client or regulatory consequences
</t>
          </r>
          <r>
            <rPr>
              <rFont val="Calibri"/>
              <b val="1"/>
              <sz val="10"/>
            </rPr>
            <t>Common themes in role-holders' answers:</t>
          </r>
          <r>
            <rPr>
              <rFont val="Calibri"/>
              <sz val="10"/>
            </rPr>
            <t xml:space="preserve"> issue · support · development · data · resolution · deployment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enhancements · solutions · product · data · models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assigned · quality · solutions · personally · delivery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troubleshoot · independently · client · implement · technical
</t>
          </r>
          <r>
            <rPr>
              <rFont val="Calibri"/>
              <b val="1"/>
              <sz val="10"/>
            </rPr>
            <t>SKILLS &amp; KNOWLEDGE · role-holders:</t>
          </r>
          <r>
            <rPr>
              <rFont val="Calibri"/>
              <sz val="10"/>
            </rPr>
            <t xml:space="preserve"> Sql · prompt engineering · debugging · ETL · Talend
</t>
          </r>
          <r>
            <rPr>
              <rFont val="Calibri"/>
              <b val="1"/>
              <sz val="10"/>
            </rPr>
            <t>MANAGER-SET KRAs:</t>
          </r>
          <r>
            <rPr>
              <rFont val="Calibri"/>
              <sz val="10"/>
            </rPr>
            <t xml:space="preserve"> Common themes in manager-set KRAs: quality · deliver · project · timely · development · code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6 answered the survey; sub-family 7 answered; catalogue RC-074</t>
          </r>
        </is>
      </c>
      <c r="S11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Leads 1 direct report.
</t>
          </r>
          <r>
            <rPr>
              <rFont val="Calibri"/>
              <b val="1"/>
              <sz val="10"/>
            </rPr>
            <t>If the work is missed · role-holders' themes:</t>
          </r>
          <r>
            <rPr>
              <rFont val="Calibri"/>
              <sz val="10"/>
            </rPr>
            <t xml:space="preserve"> issues · lead · incorrect · data.
</t>
          </r>
          <r>
            <rPr>
              <rFont val="Calibri"/>
              <b val="1"/>
              <sz val="10"/>
            </rPr>
            <t>Measured on · manager-set KRA themes:</t>
          </r>
          <r>
            <rPr>
              <rFont val="Calibri"/>
              <sz val="10"/>
            </rPr>
            <t xml:space="preserve"> quality · deliver · project · timely · development · code.
Manager talent mapping — Latest rating: Not rated · manager · 9-Box Grid placement: Not placed · manager.</t>
          </r>
        </is>
      </c>
      <c r="T112" s="120" t="n"/>
      <c r="U112" s="121" t="inlineStr">
        <is>
          <r>
            <rPr>
              <rFont val="Calibri"/>
              <sz val="10"/>
            </rPr>
            <t xml:space="preserve">Senior Database Engineer in Technology · iFile, A3 — IC.
</t>
          </r>
          <r>
            <rPr>
              <rFont val="Calibri"/>
              <b val="1"/>
              <sz val="10"/>
            </rPr>
            <t>The work:</t>
          </r>
          <r>
            <rPr>
              <rFont val="Calibri"/>
              <sz val="10"/>
            </rPr>
            <t xml:space="preserve"> Builds ETL pipelines, data models, stored procedures and data layers.
At this level the role owns varied work; reviews juniors; go-to for a process.
</t>
          </r>
          <r>
            <rPr>
              <rFont val="Calibri"/>
              <b val="1"/>
              <sz val="10"/>
            </rPr>
            <t>Key responsibilities:</t>
          </r>
          <r>
            <rPr>
              <rFont val="Calibri"/>
              <sz val="10"/>
            </rPr>
            <t xml:space="preserve"> Builds ETL pipelines, data models, stored procedures and data layers; Varied and non-standard work; handles exceptions; A module / process, or work with client or regulatory consequences.
</t>
          </r>
          <r>
            <rPr>
              <rFont val="Calibri"/>
              <b val="1"/>
              <sz val="10"/>
            </rPr>
            <t>Holders describe it with:</t>
          </r>
          <r>
            <rPr>
              <rFont val="Calibri"/>
              <sz val="10"/>
            </rPr>
            <t xml:space="preserve"> issue · support · development · data · resolution · deployment.
Leads 1 direct report.</t>
          </r>
        </is>
      </c>
      <c r="V112"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12"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Sql · prompt engineering · debugging · ETL · Talend
★ = must-have for the family. Scale: 1 Awareness · 2 Working · 3 Practitioner · 4 Advanced · 5 Expert.</t>
          </r>
        </is>
      </c>
      <c r="X112"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2" s="123" t="inlineStr">
        <is>
          <t>iFile · Technology · Band A · Early career</t>
        </is>
      </c>
      <c r="Z112" s="124" t="n">
        <v>3</v>
      </c>
      <c r="AA112" s="125">
        <f>IFERROR(INDEX(WM_C,MATCH($Y112,WM_KEY,0)),"")</f>
        <v>0.64</v>
      </c>
      <c r="AB112" s="126">
        <f>IF(Z112="","",Z112*AA112)</f>
        <v>1.92</v>
      </c>
      <c r="AC112" s="124" t="n">
        <v>3</v>
      </c>
      <c r="AD112" s="125">
        <f>IFERROR(INDEX(WM_AU,MATCH($Y112,WM_KEY,0)),"")</f>
        <v>0.16</v>
      </c>
      <c r="AE112" s="126">
        <f>IF(AC112="","",AC112*AD112)</f>
        <v>0.48</v>
      </c>
      <c r="AF112" s="124" t="n">
        <v>3</v>
      </c>
      <c r="AG112" s="125">
        <f>IFERROR(INDEX(WM_AC,MATCH($Y112,WM_KEY,0)),"")</f>
        <v>0.04</v>
      </c>
      <c r="AH112" s="126">
        <f>IF(AF112="","",AF112*AG112)</f>
        <v>0.12</v>
      </c>
      <c r="AI112" s="124" t="n">
        <v>3</v>
      </c>
      <c r="AJ112" s="125">
        <f>IFERROR(INDEX(WM_L,MATCH($Y112,WM_KEY,0)),"")</f>
        <v>0</v>
      </c>
      <c r="AK112" s="126">
        <f>IF(AI112="","",AI112*AJ112)</f>
        <v>0</v>
      </c>
      <c r="AL112" s="124" t="n">
        <v>5</v>
      </c>
      <c r="AM112" s="125">
        <f>IFERROR(INDEX(WM_E,MATCH($Y112,WM_KEY,0)),"")</f>
        <v>0.1</v>
      </c>
      <c r="AN112" s="126">
        <f>IF(AL112="","",AL112*AM112)</f>
        <v>0.5</v>
      </c>
      <c r="AO112" s="127" t="n">
        <v>3</v>
      </c>
      <c r="AP112" s="125">
        <f>IFERROR(INDEX(WM_BI,MATCH($Y112,WM_KEY,0)),"")</f>
        <v>0.06</v>
      </c>
      <c r="AQ112" s="126">
        <f>IF(AO112="","",AO112*AP112)</f>
        <v>0.18</v>
      </c>
      <c r="AR112" s="126">
        <f>IF(COUNT(AB112,AE112,AH112,AK112,AN112,AQ112)&lt;6,"",SUM(AB112,AE112,AH112,AK112,AN112,AQ112))</f>
        <v>3.2</v>
      </c>
      <c r="AS112" s="128" t="str">
        <f>IF(AR112="","",INDEX({"A1","A2","A3","B1","B2","B3","C1","C2","D1","D2","E1","E2"},MAX(1,MIN(12,ROUND(AR112,0)))))</f>
        <v>A3</v>
      </c>
      <c r="AT112"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12" s="130" t="inlineStr">
        <is>
          <r>
            <rPr>
              <rFont val="Calibri"/>
              <b val="1"/>
              <sz val="10"/>
            </rPr>
            <t>At build:</t>
          </r>
          <r>
            <rPr>
              <rFont val="Calibri"/>
              <sz val="10"/>
            </rPr>
            <t xml:space="preserve"> Complexity 1.92 + Autonomy 0.48 + Accountability 0.12 + Leadership 0.00 + Experience 0.50 + Business impact 0.18
= 3.20 points → nearest level 3 = A3
</t>
          </r>
          <r>
            <rPr>
              <rFont val="Calibri"/>
              <b val="1"/>
              <sz val="10"/>
            </rPr>
            <t>Final level:</t>
          </r>
          <r>
            <rPr>
              <rFont val="Calibri"/>
              <sz val="10"/>
            </rPr>
            <t xml:space="preserve"> A3 · same as the score</t>
          </r>
        </is>
      </c>
      <c r="AV112" s="130" t="inlineStr">
        <is>
          <r>
            <rPr>
              <rFont val="Calibri"/>
              <b val="1"/>
              <sz val="10"/>
            </rPr>
            <t>No rule applied:</t>
          </r>
          <r>
            <rPr>
              <rFont val="Calibri"/>
              <sz val="10"/>
            </rPr>
            <t xml:space="preserve"> the score decides.</t>
          </r>
        </is>
      </c>
      <c r="AW112"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Builds AI/LLM solutions and POCs, supports RFP solutions, tests and deploys them → matches the start
</t>
          </r>
          <r>
            <rPr>
              <rFont val="Calibri"/>
              <b val="1"/>
              <sz val="10"/>
            </rPr>
            <t>Market:</t>
          </r>
          <r>
            <rPr>
              <rFont val="Calibri"/>
              <sz val="10"/>
            </rPr>
            <t xml:space="preserve"> A3 = Varied and non-standard work; handles exceptions</t>
          </r>
        </is>
      </c>
      <c r="AX112"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technical approach and fixes within agreed scope; major changes go to the manager → matches the start
</t>
          </r>
          <r>
            <rPr>
              <rFont val="Calibri"/>
              <b val="1"/>
              <sz val="10"/>
            </rPr>
            <t>Market:</t>
          </r>
          <r>
            <rPr>
              <rFont val="Calibri"/>
              <sz val="10"/>
            </rPr>
            <t xml:space="preserve"> A3 = Technical / QC / client calls on own work</t>
          </r>
        </is>
      </c>
      <c r="AY112" s="132" t="inlineStr">
        <is>
          <r>
            <rPr>
              <rFont val="Calibri"/>
              <sz val="10"/>
            </rPr>
            <t xml:space="preserve">Rated 3 of 12
</t>
          </r>
          <r>
            <rPr>
              <rFont val="Calibri"/>
              <b val="1"/>
              <sz val="10"/>
            </rPr>
            <t>Start:</t>
          </r>
          <r>
            <rPr>
              <rFont val="Calibri"/>
              <sz val="10"/>
            </rPr>
            <t xml:space="preserve"> 3.5 · senior practitioner title; 1 direct report
</t>
          </r>
          <r>
            <rPr>
              <rFont val="Calibri"/>
              <b val="1"/>
              <sz val="10"/>
            </rPr>
            <t>Evidence reads like A3:</t>
          </r>
          <r>
            <rPr>
              <rFont val="Calibri"/>
              <sz val="10"/>
            </rPr>
            <t xml:space="preserve"> Quality and delivery of assigned AI solutions, some in production or client deliverables → moved down 0.5
</t>
          </r>
          <r>
            <rPr>
              <rFont val="Calibri"/>
              <b val="1"/>
              <sz val="10"/>
            </rPr>
            <t>Market:</t>
          </r>
          <r>
            <rPr>
              <rFont val="Calibri"/>
              <sz val="10"/>
            </rPr>
            <t xml:space="preserve"> A3 = A module / process, or work with client or regulatory consequences</t>
          </r>
        </is>
      </c>
      <c r="AZ112" s="132" t="inlineStr">
        <is>
          <r>
            <rPr>
              <rFont val="Calibri"/>
              <sz val="10"/>
            </rPr>
            <t xml:space="preserve">Rated 3 of 12 — not counted: the weight is 0% at this level
</t>
          </r>
          <r>
            <rPr>
              <rFont val="Calibri"/>
              <b val="1"/>
              <sz val="10"/>
            </rPr>
            <t>Start:</t>
          </r>
          <r>
            <rPr>
              <rFont val="Calibri"/>
              <sz val="10"/>
            </rPr>
            <t xml:space="preserve"> 3.5
</t>
          </r>
          <r>
            <rPr>
              <rFont val="Calibri"/>
              <b val="1"/>
              <sz val="10"/>
            </rPr>
            <t>Evidence reads like A2:</t>
          </r>
          <r>
            <rPr>
              <rFont val="Calibri"/>
              <sz val="10"/>
            </rPr>
            <t xml:space="preserve"> Shares technical knowledge with the team; no guiding of the one report described → moved down 0.5
</t>
          </r>
          <r>
            <rPr>
              <rFont val="Calibri"/>
              <b val="1"/>
              <sz val="10"/>
            </rPr>
            <t>Team:</t>
          </r>
          <r>
            <rPr>
              <rFont val="Calibri"/>
              <sz val="10"/>
            </rPr>
            <t xml:space="preserve"> 1 direct report · IC
</t>
          </r>
          <r>
            <rPr>
              <rFont val="Calibri"/>
              <b val="1"/>
              <sz val="10"/>
            </rPr>
            <t>Market:</t>
          </r>
          <r>
            <rPr>
              <rFont val="Calibri"/>
              <sz val="10"/>
            </rPr>
            <t xml:space="preserve"> A3 = Not scored in Band A</t>
          </r>
        </is>
      </c>
      <c r="BA112" s="132" t="inlineStr">
        <is>
          <r>
            <rPr>
              <rFont val="Calibri"/>
              <sz val="10"/>
            </rPr>
            <t xml:space="preserve">Rated 5 of 12
</t>
          </r>
          <r>
            <rPr>
              <rFont val="Calibri"/>
              <b val="1"/>
              <sz val="10"/>
            </rPr>
            <t>Experience:</t>
          </r>
          <r>
            <rPr>
              <rFont val="Calibri"/>
              <sz val="10"/>
            </rPr>
            <t xml:space="preserve"> 8.0 yrs total · 3.0 before IRIS + 5.0 at IRIS = 5.2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A3 roles typically have 2–5 yrs · IRIS guide 2–4</t>
          </r>
        </is>
      </c>
      <c r="BB112"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12" s="145" t="inlineStr">
        <is>
          <t>• Confirm the reporting line — Manager</t>
        </is>
      </c>
      <c r="BD112" s="134" t="inlineStr">
        <is>
          <t>✓ HRIS: 8.0 yrs, B.SC, 1 direct report
✓ Survey: 20 of 20 questions answered
✗ KRAs: none on file
✓ Manager mapping: rating, 9-box
✗ Job description: not on file</t>
        </is>
      </c>
      <c r="BE112"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12" s="134" t="inlineStr">
        <is>
          <t>Medium</t>
        </is>
      </c>
      <c r="BG112" s="134" t="inlineStr">
        <is>
          <t>• 1 formal report on record for an individual-contributor placement — confirm the reporting line
• 8.0 yrs of experience in a role that reads as Band A work — a career-path question for the manager: can the role be widened · Specialist, B1 or is it correctly sized?</t>
        </is>
      </c>
      <c r="BH112" s="134" t="inlineStr"/>
      <c r="BI112" s="135" t="n"/>
      <c r="BJ112" s="136" t="n"/>
      <c r="BK112" s="136" t="n"/>
      <c r="BL112" s="136" t="n"/>
      <c r="BM112" s="136" t="n"/>
      <c r="BN112" s="137" t="n"/>
      <c r="BO112" s="120" t="n"/>
      <c r="BP112" s="120" t="n"/>
      <c r="BQ112" s="120" t="n"/>
      <c r="BR112" s="120" t="n"/>
      <c r="BS112" s="120" t="n"/>
      <c r="BT112" s="120" t="n"/>
      <c r="BU112" s="120" t="n"/>
      <c r="BV112" s="120" t="n">
        <v>3</v>
      </c>
    </row>
    <row r="113" ht="340" customHeight="1">
      <c r="A113" s="109" t="inlineStr">
        <is>
          <t>IRIS2028</t>
        </is>
      </c>
      <c r="B113" s="110" t="inlineStr">
        <is>
          <t>Akhilesh Gore</t>
        </is>
      </c>
      <c r="C113" s="111" t="inlineStr">
        <is>
          <t>Technology</t>
        </is>
      </c>
      <c r="D113" s="111" t="inlineStr">
        <is>
          <t>Amruta Kadam</t>
        </is>
      </c>
      <c r="E113" s="112" t="n">
        <v>6.7</v>
      </c>
      <c r="F113" s="112" t="n">
        <v>4.3</v>
      </c>
      <c r="G113" s="111" t="inlineStr">
        <is>
          <t>B.SC</t>
        </is>
      </c>
      <c r="H113" s="113" t="inlineStr">
        <is>
          <t>Software Engineer</t>
        </is>
      </c>
      <c r="I113" s="114" t="inlineStr">
        <is>
          <t>Senior DevOps Engineer</t>
        </is>
      </c>
      <c r="J113" s="115" t="inlineStr">
        <is>
          <t>Engineering &amp; Development</t>
        </is>
      </c>
      <c r="K113" s="115" t="inlineStr">
        <is>
          <t>DevOps &amp; Release Engineering</t>
        </is>
      </c>
      <c r="L113" s="114" t="inlineStr">
        <is>
          <t>L3 – Professional / Associate</t>
        </is>
      </c>
      <c r="M113" s="116" t="inlineStr">
        <is>
          <t>A3</t>
        </is>
      </c>
      <c r="N113" s="138" t="inlineStr">
        <is>
          <t>Senior Associate</t>
        </is>
      </c>
      <c r="O113" s="26" t="inlineStr">
        <is>
          <t>A</t>
        </is>
      </c>
      <c r="P113" s="115" t="inlineStr">
        <is>
          <t>IC</t>
        </is>
      </c>
      <c r="Q113" s="117" t="inlineStr">
        <is>
          <t>▲ Up</t>
        </is>
      </c>
      <c r="R113" s="118" t="inlineStr">
        <is>
          <r>
            <rPr>
              <rFont val="Calibri"/>
              <b val="1"/>
              <sz val="10"/>
            </rPr>
            <t>WHAT THE ROLE DOES:</t>
          </r>
          <r>
            <rPr>
              <rFont val="Calibri"/>
              <sz val="10"/>
            </rPr>
            <t xml:space="preserve"> Builds and runs CI/CD pipelines, environments, deployments and release automation. At A3: varied work; reviews juniors; go-to for a process.
</t>
          </r>
          <r>
            <rPr>
              <rFont val="Calibri"/>
              <b val="1"/>
              <sz val="10"/>
            </rPr>
            <t>Common themes in sub-family holders, all levels' answers:</t>
          </r>
          <r>
            <rPr>
              <rFont val="Calibri"/>
              <sz val="10"/>
            </rPr>
            <t xml:space="preserve"> support · devops activities
</t>
          </r>
          <r>
            <rPr>
              <rFont val="Calibri"/>
              <b val="1"/>
              <sz val="10"/>
            </rPr>
            <t>KEY RESPONSIBILITIES:</t>
          </r>
          <r>
            <rPr>
              <rFont val="Calibri"/>
              <sz val="10"/>
            </rPr>
            <t xml:space="preserve"> Builds and runs CI/CD pipelines, environments, deployments and release automation;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ACCOUNTABLE FOR:</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application
</t>
          </r>
          <r>
            <rPr>
              <rFont val="Calibri"/>
              <b val="1"/>
              <sz val="10"/>
            </rPr>
            <t>DECIDES ALONE:</t>
          </r>
          <r>
            <rPr>
              <rFont val="Calibri"/>
              <sz val="10"/>
            </rPr>
            <t xml:space="preserve"> Technical / QC / client calls on own work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2 holders, 2 answered the survey; sub-family 3 answered; catalogue RC-076</t>
          </r>
        </is>
      </c>
      <c r="S113"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level.
Manager talent mapping — Latest rating: 3 · Potential: Low · 9-Box Grid placement: Core Contributor.</t>
          </r>
        </is>
      </c>
      <c r="T113" s="120" t="n"/>
      <c r="U113" s="121" t="inlineStr">
        <is>
          <r>
            <rPr>
              <rFont val="Calibri"/>
              <sz val="10"/>
            </rPr>
            <t xml:space="preserve">Senior DevOps Engineer in Technology · iFile, A3 — IC.
</t>
          </r>
          <r>
            <rPr>
              <rFont val="Calibri"/>
              <b val="1"/>
              <sz val="10"/>
            </rPr>
            <t>The work:</t>
          </r>
          <r>
            <rPr>
              <rFont val="Calibri"/>
              <sz val="10"/>
            </rPr>
            <t xml:space="preserve"> Builds and runs CI/CD pipelines, environments, deployments and release automation.
At this level the role owns varied work; reviews juniors; go-to for a process.
</t>
          </r>
          <r>
            <rPr>
              <rFont val="Calibri"/>
              <b val="1"/>
              <sz val="10"/>
            </rPr>
            <t>Key responsibilities:</t>
          </r>
          <r>
            <rPr>
              <rFont val="Calibri"/>
              <sz val="10"/>
            </rPr>
            <t xml:space="preserve"> Builds and runs CI/CD pipelines, environments, deployments and release automation; Varied and non-standard work; handles exceptions; A module / process, or work with client or regulatory consequences.</t>
          </r>
        </is>
      </c>
      <c r="V113"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13"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 = must-have for the family. Scale: 1 Awareness · 2 Working · 3 Practitioner · 4 Advanced · 5 Expert.</t>
          </r>
        </is>
      </c>
      <c r="X113"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3" s="123" t="inlineStr">
        <is>
          <t>iFile · Technology · Band A · Early career</t>
        </is>
      </c>
      <c r="Z113" s="124" t="n">
        <v>2</v>
      </c>
      <c r="AA113" s="125">
        <f>IFERROR(INDEX(WM_C,MATCH($Y113,WM_KEY,0)),"")</f>
        <v>0.64</v>
      </c>
      <c r="AB113" s="126">
        <f>IF(Z113="","",Z113*AA113)</f>
        <v>1.28</v>
      </c>
      <c r="AC113" s="124" t="n">
        <v>2</v>
      </c>
      <c r="AD113" s="125">
        <f>IFERROR(INDEX(WM_AU,MATCH($Y113,WM_KEY,0)),"")</f>
        <v>0.16</v>
      </c>
      <c r="AE113" s="126">
        <f>IF(AC113="","",AC113*AD113)</f>
        <v>0.32</v>
      </c>
      <c r="AF113" s="124" t="n">
        <v>2.5</v>
      </c>
      <c r="AG113" s="125">
        <f>IFERROR(INDEX(WM_AC,MATCH($Y113,WM_KEY,0)),"")</f>
        <v>0.04</v>
      </c>
      <c r="AH113" s="126">
        <f>IF(AF113="","",AF113*AG113)</f>
        <v>0.1</v>
      </c>
      <c r="AI113" s="124" t="n">
        <v>1</v>
      </c>
      <c r="AJ113" s="125">
        <f>IFERROR(INDEX(WM_L,MATCH($Y113,WM_KEY,0)),"")</f>
        <v>0</v>
      </c>
      <c r="AK113" s="126">
        <f>IF(AI113="","",AI113*AJ113)</f>
        <v>0</v>
      </c>
      <c r="AL113" s="124" t="n">
        <v>4.5</v>
      </c>
      <c r="AM113" s="125">
        <f>IFERROR(INDEX(WM_E,MATCH($Y113,WM_KEY,0)),"")</f>
        <v>0.1</v>
      </c>
      <c r="AN113" s="126">
        <f>IF(AL113="","",AL113*AM113)</f>
        <v>0.45</v>
      </c>
      <c r="AO113" s="127" t="n">
        <v>2.5</v>
      </c>
      <c r="AP113" s="125">
        <f>IFERROR(INDEX(WM_BI,MATCH($Y113,WM_KEY,0)),"")</f>
        <v>0.06</v>
      </c>
      <c r="AQ113" s="126">
        <f>IF(AO113="","",AO113*AP113)</f>
        <v>0.15</v>
      </c>
      <c r="AR113" s="126">
        <f>IF(COUNT(AB113,AE113,AH113,AK113,AN113,AQ113)&lt;6,"",SUM(AB113,AE113,AH113,AK113,AN113,AQ113))</f>
        <v>2.3</v>
      </c>
      <c r="AS113" s="128" t="str">
        <f>IF(AR113="","",INDEX({"A1","A2","A3","B1","B2","B3","C1","C2","D1","D2","E1","E2"},MAX(1,MIN(12,ROUND(AR113,0)))))</f>
        <v>A2</v>
      </c>
      <c r="AT113"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13" s="130" t="inlineStr">
        <is>
          <r>
            <rPr>
              <rFont val="Calibri"/>
              <b val="1"/>
              <sz val="10"/>
            </rPr>
            <t>At build:</t>
          </r>
          <r>
            <rPr>
              <rFont val="Calibri"/>
              <sz val="10"/>
            </rPr>
            <t xml:space="preserve"> Complexity 1.28 + Autonomy 0.32 + Accountability 0.10 + Leadership 0.00 + Experience 0.45 + Business impact 0.15
= 2.30 points → nearest level 2 = A2
</t>
          </r>
          <r>
            <rPr>
              <rFont val="Calibri"/>
              <b val="1"/>
              <sz val="10"/>
            </rPr>
            <t>Final level:</t>
          </r>
          <r>
            <rPr>
              <rFont val="Calibri"/>
              <sz val="10"/>
            </rPr>
            <t xml:space="preserve"> A3 · a rule applied: see the next column</t>
          </r>
        </is>
      </c>
      <c r="AV113" s="130" t="inlineStr">
        <is>
          <r>
            <rPr>
              <rFont val="Calibri"/>
              <sz val="10"/>
            </rPr>
            <t xml:space="preserve">• </t>
          </r>
          <r>
            <rPr>
              <rFont val="Calibri"/>
              <b val="1"/>
              <sz val="10"/>
            </rPr>
            <t>Raised to A3:</t>
          </r>
          <r>
            <rPr>
              <rFont val="Calibri"/>
              <sz val="10"/>
            </rPr>
            <t xml:space="preserve"> 6.7 years' experience is 2 years or more.
</t>
          </r>
          <r>
            <rPr>
              <rFont val="Calibri"/>
              <b val="1"/>
              <sz val="10"/>
            </rPr>
            <t>Final level:</t>
          </r>
          <r>
            <rPr>
              <rFont val="Calibri"/>
              <sz val="10"/>
            </rPr>
            <t xml:space="preserve"> A3.</t>
          </r>
        </is>
      </c>
      <c r="AW113"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Triages incidents, monitors system health, executes standard runbooks, escalates critical bugs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1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Applies established runbook steps and known workarounds; escalates for root cause → matches the start
</t>
          </r>
          <r>
            <rPr>
              <rFont val="Calibri"/>
              <b val="1"/>
              <sz val="10"/>
            </rPr>
            <t>Market:</t>
          </r>
          <r>
            <rPr>
              <rFont val="Calibri"/>
              <sz val="10"/>
            </rPr>
            <t xml:space="preserve"> A2 = Chooses own approach within standards</t>
          </r>
        </is>
      </c>
      <c r="AY113"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Incident response and downtime on live production; outages breach SLAs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13"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13" s="132" t="inlineStr">
        <is>
          <r>
            <rPr>
              <rFont val="Calibri"/>
              <sz val="10"/>
            </rPr>
            <t xml:space="preserve">Rated 4.5 of 12 · between B1 and B2
</t>
          </r>
          <r>
            <rPr>
              <rFont val="Calibri"/>
              <b val="1"/>
              <sz val="10"/>
            </rPr>
            <t>Experience:</t>
          </r>
          <r>
            <rPr>
              <rFont val="Calibri"/>
              <sz val="10"/>
            </rPr>
            <t xml:space="preserve"> 6.7 yrs total · 2.4 before IRIS + 4.3 at IRIS = 4.6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A3 roles typically have 2–5 yrs · IRIS guide 2–4</t>
          </r>
        </is>
      </c>
      <c r="BB113"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13" s="133" t="inlineStr"/>
      <c r="BD113" s="134" t="inlineStr">
        <is>
          <t>✓ HRIS: 6.7 yrs, B.SC, 0 direct reports
✓ Survey: 20 of 20 questions answered
✓ KRAs: manager-set, quarterly
✓ Manager mapping: rating, potential, 9-box
✗ Job description: not on file</t>
        </is>
      </c>
      <c r="BE113"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13" s="134" t="inlineStr">
        <is>
          <t>High</t>
        </is>
      </c>
      <c r="BG113" s="134" t="inlineStr"/>
      <c r="BH113" s="134" t="inlineStr"/>
      <c r="BI113" s="135" t="n"/>
      <c r="BJ113" s="136" t="n"/>
      <c r="BK113" s="136" t="n"/>
      <c r="BL113" s="136" t="n"/>
      <c r="BM113" s="136" t="n"/>
      <c r="BN113" s="137" t="n"/>
      <c r="BO113" s="120" t="n"/>
      <c r="BP113" s="120" t="n"/>
      <c r="BQ113" s="120" t="n"/>
      <c r="BR113" s="120" t="n"/>
      <c r="BS113" s="120" t="n"/>
      <c r="BT113" s="120" t="n"/>
      <c r="BU113" s="120" t="n"/>
      <c r="BV113" s="120" t="n">
        <v>2.5</v>
      </c>
    </row>
    <row r="114" ht="340" customHeight="1">
      <c r="A114" s="109" t="inlineStr">
        <is>
          <t>IRIS2469</t>
        </is>
      </c>
      <c r="B114" s="110" t="inlineStr">
        <is>
          <t>Amiz Azad</t>
        </is>
      </c>
      <c r="C114" s="111" t="inlineStr">
        <is>
          <t>Technology</t>
        </is>
      </c>
      <c r="D114" s="111" t="inlineStr">
        <is>
          <t>Nikhil Nalawade</t>
        </is>
      </c>
      <c r="E114" s="112" t="n">
        <v>6.6</v>
      </c>
      <c r="F114" s="112" t="n">
        <v>0.6</v>
      </c>
      <c r="G114" s="111" t="inlineStr">
        <is>
          <t>B.E</t>
        </is>
      </c>
      <c r="H114" s="142" t="inlineStr">
        <is>
          <t>Senior Software Engineer</t>
        </is>
      </c>
      <c r="I114" s="115" t="inlineStr">
        <is>
          <t>Senior Software Engineer</t>
        </is>
      </c>
      <c r="J114" s="115" t="inlineStr">
        <is>
          <t>Engineering &amp; Development</t>
        </is>
      </c>
      <c r="K114" s="115" t="inlineStr">
        <is>
          <t>Backend Development</t>
        </is>
      </c>
      <c r="L114" s="115" t="inlineStr">
        <is>
          <t>L4 – Senior</t>
        </is>
      </c>
      <c r="M114" s="146" t="inlineStr">
        <is>
          <t>A3</t>
        </is>
      </c>
      <c r="N114" s="138" t="inlineStr">
        <is>
          <t>Senior Associate</t>
        </is>
      </c>
      <c r="O114" s="26" t="inlineStr">
        <is>
          <t>A</t>
        </is>
      </c>
      <c r="P114" s="115" t="inlineStr">
        <is>
          <t>IC</t>
        </is>
      </c>
      <c r="Q114" s="147" t="inlineStr">
        <is>
          <t>• Same level</t>
        </is>
      </c>
      <c r="R114"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14"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Future Leader.</t>
          </r>
        </is>
      </c>
      <c r="T114" s="120" t="n"/>
      <c r="U114"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14"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14"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14"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4" s="123" t="inlineStr">
        <is>
          <t>iFile · Technology · Band A · Early career</t>
        </is>
      </c>
      <c r="Z114" s="124" t="n">
        <v>3.5</v>
      </c>
      <c r="AA114" s="125">
        <f>IFERROR(INDEX(WM_C,MATCH($Y114,WM_KEY,0)),"")</f>
        <v>0.64</v>
      </c>
      <c r="AB114" s="126">
        <f>IF(Z114="","",Z114*AA114)</f>
        <v>2.24</v>
      </c>
      <c r="AC114" s="124" t="n">
        <v>3</v>
      </c>
      <c r="AD114" s="125">
        <f>IFERROR(INDEX(WM_AU,MATCH($Y114,WM_KEY,0)),"")</f>
        <v>0.16</v>
      </c>
      <c r="AE114" s="126">
        <f>IF(AC114="","",AC114*AD114)</f>
        <v>0.48</v>
      </c>
      <c r="AF114" s="124" t="n">
        <v>3</v>
      </c>
      <c r="AG114" s="125">
        <f>IFERROR(INDEX(WM_AC,MATCH($Y114,WM_KEY,0)),"")</f>
        <v>0.04</v>
      </c>
      <c r="AH114" s="126">
        <f>IF(AF114="","",AF114*AG114)</f>
        <v>0.12</v>
      </c>
      <c r="AI114" s="124" t="n">
        <v>2.5</v>
      </c>
      <c r="AJ114" s="125">
        <f>IFERROR(INDEX(WM_L,MATCH($Y114,WM_KEY,0)),"")</f>
        <v>0</v>
      </c>
      <c r="AK114" s="126">
        <f>IF(AI114="","",AI114*AJ114)</f>
        <v>0</v>
      </c>
      <c r="AL114" s="124" t="n">
        <v>4.5</v>
      </c>
      <c r="AM114" s="125">
        <f>IFERROR(INDEX(WM_E,MATCH($Y114,WM_KEY,0)),"")</f>
        <v>0.1</v>
      </c>
      <c r="AN114" s="126">
        <f>IF(AL114="","",AL114*AM114)</f>
        <v>0.45</v>
      </c>
      <c r="AO114" s="127" t="n">
        <v>3.5</v>
      </c>
      <c r="AP114" s="125">
        <f>IFERROR(INDEX(WM_BI,MATCH($Y114,WM_KEY,0)),"")</f>
        <v>0.06</v>
      </c>
      <c r="AQ114" s="126">
        <f>IF(AO114="","",AO114*AP114)</f>
        <v>0.21</v>
      </c>
      <c r="AR114" s="126">
        <f>IF(COUNT(AB114,AE114,AH114,AK114,AN114,AQ114)&lt;6,"",SUM(AB114,AE114,AH114,AK114,AN114,AQ114))</f>
        <v>3.5</v>
      </c>
      <c r="AS114" s="128" t="str">
        <f>IF(AR114="","",INDEX({"A1","A2","A3","B1","B2","B3","C1","C2","D1","D2","E1","E2"},MAX(1,MIN(12,ROUND(AR114,0)))))</f>
        <v>B1</v>
      </c>
      <c r="AT114"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14" s="130" t="inlineStr">
        <is>
          <r>
            <rPr>
              <rFont val="Calibri"/>
              <b val="1"/>
              <sz val="10"/>
            </rPr>
            <t>At build:</t>
          </r>
          <r>
            <rPr>
              <rFont val="Calibri"/>
              <sz val="10"/>
            </rPr>
            <t xml:space="preserve"> Complexity 2.24 + Autonomy 0.48 + Accountability 0.12 + Leadership 0.00 + Experience 0.45 + Business impact 0.21
= 3.50 points → nearest level 4 = B1
</t>
          </r>
          <r>
            <rPr>
              <rFont val="Calibri"/>
              <b val="1"/>
              <sz val="10"/>
            </rPr>
            <t>Final level:</t>
          </r>
          <r>
            <rPr>
              <rFont val="Calibri"/>
              <sz val="10"/>
            </rPr>
            <t xml:space="preserve"> A3 · a rule applied: see the next column</t>
          </r>
        </is>
      </c>
      <c r="AV114" s="130"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3.44.
</t>
          </r>
          <r>
            <rPr>
              <rFont val="Calibri"/>
              <b val="1"/>
              <sz val="10"/>
            </rPr>
            <t>Final level:</t>
          </r>
          <r>
            <rPr>
              <rFont val="Calibri"/>
              <sz val="10"/>
            </rPr>
            <t xml:space="preserve"> A3.</t>
          </r>
        </is>
      </c>
      <c r="AW114" s="131"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Designs and builds iFile 2.0 features and technical solutions within the agreed architecture; reviews code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Varied and non-standard work; handles exceptions · B1 = Domain specialist work</t>
          </r>
        </is>
      </c>
      <c r="AX114"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Makes implementation, design and debugging calls alone; wider architectural impact goes to stakeholders → matches the start
</t>
          </r>
          <r>
            <rPr>
              <rFont val="Calibri"/>
              <b val="1"/>
              <sz val="10"/>
            </rPr>
            <t>Market:</t>
          </r>
          <r>
            <rPr>
              <rFont val="Calibri"/>
              <sz val="10"/>
            </rPr>
            <t xml:space="preserve"> A3 = Technical / QC / client calls on own work</t>
          </r>
        </is>
      </c>
      <c r="AY114"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Production-ready features and their impact on existing functionality; resolves production issues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A module / process, or work with client or regulatory consequences</t>
          </r>
        </is>
      </c>
      <c r="AZ114" s="132" t="inlineStr">
        <is>
          <r>
            <rPr>
              <rFont val="Calibri"/>
              <sz val="10"/>
            </rPr>
            <t xml:space="preserve">Rated 2.5 of 12 · between A2 and A3 — not counted: the weight is 0% at this level
</t>
          </r>
          <r>
            <rPr>
              <rFont val="Calibri"/>
              <b val="1"/>
              <sz val="10"/>
            </rPr>
            <t>Start:</t>
          </r>
          <r>
            <rPr>
              <rFont val="Calibri"/>
              <sz val="10"/>
            </rPr>
            <t xml:space="preserve"> 2.0 · individual contributor, so influence only
</t>
          </r>
          <r>
            <rPr>
              <rFont val="Calibri"/>
              <b val="1"/>
              <sz val="10"/>
            </rPr>
            <t>Evidence reads like A3:</t>
          </r>
          <r>
            <rPr>
              <rFont val="Calibri"/>
              <sz val="10"/>
            </rPr>
            <t xml:space="preserve"> Code review is a named responsibility; no mentoring or team lead described → moved up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114" s="132" t="inlineStr">
        <is>
          <r>
            <rPr>
              <rFont val="Calibri"/>
              <sz val="10"/>
            </rPr>
            <t xml:space="preserve">Rated 4.5 of 12 · between B1 and B2
</t>
          </r>
          <r>
            <rPr>
              <rFont val="Calibri"/>
              <b val="1"/>
              <sz val="10"/>
            </rPr>
            <t>Experience:</t>
          </r>
          <r>
            <rPr>
              <rFont val="Calibri"/>
              <sz val="10"/>
            </rPr>
            <t xml:space="preserve"> 6.6 yrs total · 6.0 before IRIS + 0.6 at IRIS = 4.5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14" s="132"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14" s="133" t="inlineStr"/>
      <c r="BD114" s="134" t="inlineStr">
        <is>
          <t>✓ HRIS: 6.6 yrs, B.E, 0 direct reports
✓ Survey: 20 of 20 questions answered
✓ KRAs: self, manager-set, quarterly
✓ Manager mapping: rating, potential, 9-box
✗ Job description: not on file</t>
        </is>
      </c>
      <c r="BE114"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14" s="134" t="inlineStr">
        <is>
          <t>Medium</t>
        </is>
      </c>
      <c r="BG114" s="134" t="inlineStr">
        <is>
          <r>
            <rPr>
              <rFont val="Calibri"/>
              <sz val="10"/>
            </rPr>
            <t xml:space="preserve">• </t>
          </r>
          <r>
            <rPr>
              <rFont val="Calibri"/>
              <b val="1"/>
              <sz val="10"/>
            </rPr>
            <t>Near a gate:</t>
          </r>
          <r>
            <rPr>
              <rFont val="Calibri"/>
              <sz val="10"/>
            </rPr>
            <t xml:space="preserve"> top of band: 3.44 on Band B's weights, 0.06 short of the 3.5 needed to enter Band B — calibrate before confirming</t>
          </r>
        </is>
      </c>
      <c r="BH114" s="139" t="inlineStr">
        <is>
          <t>Near a gate: top of band: 3.44 on Band B's weights, 0.06 short of the 3.5 needed to enter Band B</t>
        </is>
      </c>
      <c r="BI114" s="135" t="n"/>
      <c r="BJ114" s="136" t="n"/>
      <c r="BK114" s="136" t="n"/>
      <c r="BL114" s="136" t="n"/>
      <c r="BM114" s="136" t="n"/>
      <c r="BN114" s="137" t="n"/>
      <c r="BO114" s="120" t="n"/>
      <c r="BP114" s="120" t="n"/>
      <c r="BQ114" s="120" t="n"/>
      <c r="BR114" s="120" t="n"/>
      <c r="BS114" s="120" t="n"/>
      <c r="BT114" s="120" t="n"/>
      <c r="BU114" s="120" t="n"/>
      <c r="BV114" s="120" t="n">
        <v>3.5</v>
      </c>
    </row>
    <row r="115" ht="340" customHeight="1">
      <c r="A115" s="109" t="inlineStr">
        <is>
          <t>IRIS2033</t>
        </is>
      </c>
      <c r="B115" s="110" t="inlineStr">
        <is>
          <t>Amol Pawar</t>
        </is>
      </c>
      <c r="C115" s="111" t="inlineStr">
        <is>
          <t>Technology</t>
        </is>
      </c>
      <c r="D115" s="111" t="inlineStr">
        <is>
          <t>Shiveshdhar Dubey</t>
        </is>
      </c>
      <c r="E115" s="112" t="n">
        <v>4.2</v>
      </c>
      <c r="F115" s="112" t="n">
        <v>4.2</v>
      </c>
      <c r="G115" s="111" t="inlineStr">
        <is>
          <t>B.E</t>
        </is>
      </c>
      <c r="H115" s="113" t="inlineStr">
        <is>
          <t>Software Engineer</t>
        </is>
      </c>
      <c r="I115" s="114" t="inlineStr">
        <is>
          <t>Senior Software Engineer</t>
        </is>
      </c>
      <c r="J115" s="115" t="inlineStr">
        <is>
          <t>Engineering &amp; Development</t>
        </is>
      </c>
      <c r="K115" s="115" t="inlineStr">
        <is>
          <t>Full-Stack Development</t>
        </is>
      </c>
      <c r="L115" s="114" t="inlineStr">
        <is>
          <t>L3 – Professional / Associate</t>
        </is>
      </c>
      <c r="M115" s="116" t="inlineStr">
        <is>
          <t>A3</t>
        </is>
      </c>
      <c r="N115" s="138" t="inlineStr">
        <is>
          <t>Senior Associate</t>
        </is>
      </c>
      <c r="O115" s="26" t="inlineStr">
        <is>
          <t>A</t>
        </is>
      </c>
      <c r="P115" s="115" t="inlineStr">
        <is>
          <t>IC</t>
        </is>
      </c>
      <c r="Q115" s="117" t="inlineStr">
        <is>
          <t>▲ Up</t>
        </is>
      </c>
      <c r="R115" s="118"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115"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4 · Potential: High · 9-Box Grid placement: Trusted Professional.</t>
          </r>
        </is>
      </c>
      <c r="T115" s="120" t="n"/>
      <c r="U115" s="121" t="inlineStr">
        <is>
          <r>
            <rPr>
              <rFont val="Calibri"/>
              <sz val="10"/>
            </rPr>
            <t xml:space="preserve">Senior Software Engineer in Technology · iFile,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115"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15"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115"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5" s="123" t="inlineStr">
        <is>
          <t>iFile · Technology · Band A · Early career</t>
        </is>
      </c>
      <c r="Z115" s="124" t="n">
        <v>2.5</v>
      </c>
      <c r="AA115" s="125">
        <f>IFERROR(INDEX(WM_C,MATCH($Y115,WM_KEY,0)),"")</f>
        <v>0.64</v>
      </c>
      <c r="AB115" s="126">
        <f>IF(Z115="","",Z115*AA115)</f>
        <v>1.6</v>
      </c>
      <c r="AC115" s="124" t="n">
        <v>2.5</v>
      </c>
      <c r="AD115" s="125">
        <f>IFERROR(INDEX(WM_AU,MATCH($Y115,WM_KEY,0)),"")</f>
        <v>0.16</v>
      </c>
      <c r="AE115" s="126">
        <f>IF(AC115="","",AC115*AD115)</f>
        <v>0.4</v>
      </c>
      <c r="AF115" s="124" t="n">
        <v>2.5</v>
      </c>
      <c r="AG115" s="125">
        <f>IFERROR(INDEX(WM_AC,MATCH($Y115,WM_KEY,0)),"")</f>
        <v>0.04</v>
      </c>
      <c r="AH115" s="126">
        <f>IF(AF115="","",AF115*AG115)</f>
        <v>0.1</v>
      </c>
      <c r="AI115" s="124" t="n">
        <v>1</v>
      </c>
      <c r="AJ115" s="125">
        <f>IFERROR(INDEX(WM_L,MATCH($Y115,WM_KEY,0)),"")</f>
        <v>0</v>
      </c>
      <c r="AK115" s="126">
        <f>IF(AI115="","",AI115*AJ115)</f>
        <v>0</v>
      </c>
      <c r="AL115" s="124" t="n">
        <v>3.5</v>
      </c>
      <c r="AM115" s="125">
        <f>IFERROR(INDEX(WM_E,MATCH($Y115,WM_KEY,0)),"")</f>
        <v>0.1</v>
      </c>
      <c r="AN115" s="126">
        <f>IF(AL115="","",AL115*AM115)</f>
        <v>0.35</v>
      </c>
      <c r="AO115" s="127" t="n">
        <v>2.5</v>
      </c>
      <c r="AP115" s="125">
        <f>IFERROR(INDEX(WM_BI,MATCH($Y115,WM_KEY,0)),"")</f>
        <v>0.06</v>
      </c>
      <c r="AQ115" s="126">
        <f>IF(AO115="","",AO115*AP115)</f>
        <v>0.15</v>
      </c>
      <c r="AR115" s="126">
        <f>IF(COUNT(AB115,AE115,AH115,AK115,AN115,AQ115)&lt;6,"",SUM(AB115,AE115,AH115,AK115,AN115,AQ115))</f>
        <v>2.6</v>
      </c>
      <c r="AS115" s="128" t="str">
        <f>IF(AR115="","",INDEX({"A1","A2","A3","B1","B2","B3","C1","C2","D1","D2","E1","E2"},MAX(1,MIN(12,ROUND(AR115,0)))))</f>
        <v>A3</v>
      </c>
      <c r="AT115"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15" s="130" t="inlineStr">
        <is>
          <r>
            <rPr>
              <rFont val="Calibri"/>
              <b val="1"/>
              <sz val="10"/>
            </rPr>
            <t>At build:</t>
          </r>
          <r>
            <rPr>
              <rFont val="Calibri"/>
              <sz val="10"/>
            </rPr>
            <t xml:space="preserve"> Complexity 1.60 + Autonomy 0.40 + Accountability 0.10 + Leadership 0.00 + Experience 0.35 + Business impact 0.15
= 2.60 points → nearest level 3 = A3
</t>
          </r>
          <r>
            <rPr>
              <rFont val="Calibri"/>
              <b val="1"/>
              <sz val="10"/>
            </rPr>
            <t>Final level:</t>
          </r>
          <r>
            <rPr>
              <rFont val="Calibri"/>
              <sz val="10"/>
            </rPr>
            <t xml:space="preserve"> A3 · same as the score</t>
          </r>
        </is>
      </c>
      <c r="AV115" s="130" t="inlineStr">
        <is>
          <r>
            <rPr>
              <rFont val="Calibri"/>
              <b val="1"/>
              <sz val="10"/>
            </rPr>
            <t>No rule applied:</t>
          </r>
          <r>
            <rPr>
              <rFont val="Calibri"/>
              <sz val="10"/>
            </rPr>
            <t xml:space="preserve"> the score decides.</t>
          </r>
        </is>
      </c>
      <c r="AW115"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APIs, application and database work, deployment and production support for regulatory XBRL customers → moved up 0.5
</t>
          </r>
          <r>
            <rPr>
              <rFont val="Calibri"/>
              <b val="1"/>
              <sz val="10"/>
            </rPr>
            <t>KRA:</t>
          </r>
          <r>
            <rPr>
              <rFont val="Calibri"/>
              <sz val="10"/>
            </rPr>
            <t xml:space="preserve"> “1. Full Stack Feature Delivery: Successfully deliver 100% of assigned features across frontend, backend, APIs, and database within agreed…”
</t>
          </r>
          <r>
            <rPr>
              <rFont val="Calibri"/>
              <b val="1"/>
              <sz val="10"/>
            </rPr>
            <t>Market:</t>
          </r>
          <r>
            <rPr>
              <rFont val="Calibri"/>
              <sz val="10"/>
            </rPr>
            <t xml:space="preserve"> A2 = Standard work of the discipline · A3 = Varied and non-standard work; handles exceptions</t>
          </r>
        </is>
      </c>
      <c r="AX115"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Makes technical decisions and fixes on assigned work without approval; major changes need approval → moved up 0.5
</t>
          </r>
          <r>
            <rPr>
              <rFont val="Calibri"/>
              <b val="1"/>
              <sz val="10"/>
            </rPr>
            <t>Market:</t>
          </r>
          <r>
            <rPr>
              <rFont val="Calibri"/>
              <sz val="10"/>
            </rPr>
            <t xml:space="preserve"> A2 = Chooses own approach within standards · A3 = Technical / QC / client calls on own work</t>
          </r>
        </is>
      </c>
      <c r="AY115"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Assigned features, APIs, database changes and production support with direct customer impact → moved up 0.5
</t>
          </r>
          <r>
            <rPr>
              <rFont val="Calibri"/>
              <b val="1"/>
              <sz val="10"/>
            </rPr>
            <t>KRA:</t>
          </r>
          <r>
            <rPr>
              <rFont val="Calibri"/>
              <sz val="10"/>
            </rPr>
            <t xml:space="preserve"> “1. Full Stack Feature Delivery: Successfully deliver 100% of assigned features across frontend, backend, APIs, and database within agreed…”
</t>
          </r>
          <r>
            <rPr>
              <rFont val="Calibri"/>
              <b val="1"/>
              <sz val="10"/>
            </rPr>
            <t>Market:</t>
          </r>
          <r>
            <rPr>
              <rFont val="Calibri"/>
              <sz val="10"/>
            </rPr>
            <t xml:space="preserve"> A2 = Own deliverables · accuracy, TAT · A3 = A module / process, or work with client or regulatory consequences</t>
          </r>
        </is>
      </c>
      <c r="AZ115"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15" s="132" t="inlineStr">
        <is>
          <r>
            <rPr>
              <rFont val="Calibri"/>
              <sz val="10"/>
            </rPr>
            <t xml:space="preserve">Rated 3.5 of 12 · between A3 and B1
</t>
          </r>
          <r>
            <rPr>
              <rFont val="Calibri"/>
              <b val="1"/>
              <sz val="10"/>
            </rPr>
            <t>Experience:</t>
          </r>
          <r>
            <rPr>
              <rFont val="Calibri"/>
              <sz val="10"/>
            </rPr>
            <t xml:space="preserve"> 4.2 yrs total · 4.2 at IRIS; none recorded before IRIS = 3.5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15"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15" s="133" t="inlineStr"/>
      <c r="BD115" s="134" t="inlineStr">
        <is>
          <t>✓ HRIS: 4.2 yrs, B.E, 0 direct reports
✓ Survey: 20 of 20 questions answered
✓ KRAs: self, manager-set, quarterly
✓ Manager mapping: rating, potential, 9-box
✗ Job description: not on file</t>
        </is>
      </c>
      <c r="BE115"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15" s="134" t="inlineStr">
        <is>
          <t>High</t>
        </is>
      </c>
      <c r="BG115" s="134" t="inlineStr"/>
      <c r="BH115" s="134" t="inlineStr"/>
      <c r="BI115" s="135" t="n"/>
      <c r="BJ115" s="136" t="n"/>
      <c r="BK115" s="136" t="n"/>
      <c r="BL115" s="136" t="n"/>
      <c r="BM115" s="136" t="n"/>
      <c r="BN115" s="137" t="n"/>
      <c r="BO115" s="120" t="n"/>
      <c r="BP115" s="120" t="n"/>
      <c r="BQ115" s="120" t="n"/>
      <c r="BR115" s="120" t="n"/>
      <c r="BS115" s="120" t="n"/>
      <c r="BT115" s="120" t="n"/>
      <c r="BU115" s="120" t="n"/>
      <c r="BV115" s="120" t="n">
        <v>2.5</v>
      </c>
    </row>
    <row r="116" ht="340" customHeight="1">
      <c r="A116" s="109" t="inlineStr">
        <is>
          <t>IRIS1667</t>
        </is>
      </c>
      <c r="B116" s="110" t="inlineStr">
        <is>
          <t>Arun Kumar</t>
        </is>
      </c>
      <c r="C116" s="111" t="inlineStr">
        <is>
          <t>Technology</t>
        </is>
      </c>
      <c r="D116" s="111" t="inlineStr">
        <is>
          <t>Brij Kishor Singh</t>
        </is>
      </c>
      <c r="E116" s="112" t="n">
        <v>12.2</v>
      </c>
      <c r="F116" s="112" t="n">
        <v>9</v>
      </c>
      <c r="G116" s="111" t="inlineStr">
        <is>
          <t>MCA</t>
        </is>
      </c>
      <c r="H116" s="113" t="inlineStr">
        <is>
          <t>Senior Software Engineer</t>
        </is>
      </c>
      <c r="I116" s="114" t="inlineStr">
        <is>
          <t>Technical Specialist</t>
        </is>
      </c>
      <c r="J116" s="115" t="inlineStr">
        <is>
          <t>Engineering &amp; Development</t>
        </is>
      </c>
      <c r="K116" s="115" t="inlineStr">
        <is>
          <t>Backend Development</t>
        </is>
      </c>
      <c r="L116" s="114" t="inlineStr">
        <is>
          <t>L4 – Senior</t>
        </is>
      </c>
      <c r="M116" s="116" t="inlineStr">
        <is>
          <t>A3</t>
        </is>
      </c>
      <c r="N116" s="138" t="inlineStr">
        <is>
          <t>Senior Associate</t>
        </is>
      </c>
      <c r="O116" s="26" t="inlineStr">
        <is>
          <t>A</t>
        </is>
      </c>
      <c r="P116" s="115" t="inlineStr">
        <is>
          <t>IC</t>
        </is>
      </c>
      <c r="Q116" s="117" t="inlineStr">
        <is>
          <t>▲ Up</t>
        </is>
      </c>
      <c r="R116"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16"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9-Box Grid placement: Trusted Professional.</t>
          </r>
        </is>
      </c>
      <c r="T116" s="120" t="n"/>
      <c r="U116" s="121" t="inlineStr">
        <is>
          <r>
            <rPr>
              <rFont val="Calibri"/>
              <sz val="10"/>
            </rPr>
            <t xml:space="preserve">Technical Specialist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16" s="122" t="inlineStr">
        <is>
          <r>
            <rPr>
              <rFont val="Calibri"/>
              <b val="1"/>
              <sz val="10"/>
            </rPr>
            <t>Hire as:</t>
          </r>
          <r>
            <rPr>
              <rFont val="Calibri"/>
              <sz val="10"/>
            </rPr>
            <t xml:space="preserve"> Senior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16"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16"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6" s="123" t="inlineStr">
        <is>
          <t>iFile · Technology · Band A · Early career</t>
        </is>
      </c>
      <c r="Z116" s="124" t="n">
        <v>3</v>
      </c>
      <c r="AA116" s="125">
        <f>IFERROR(INDEX(WM_C,MATCH($Y116,WM_KEY,0)),"")</f>
        <v>0.64</v>
      </c>
      <c r="AB116" s="126">
        <f>IF(Z116="","",Z116*AA116)</f>
        <v>1.92</v>
      </c>
      <c r="AC116" s="124" t="n">
        <v>3</v>
      </c>
      <c r="AD116" s="125">
        <f>IFERROR(INDEX(WM_AU,MATCH($Y116,WM_KEY,0)),"")</f>
        <v>0.16</v>
      </c>
      <c r="AE116" s="126">
        <f>IF(AC116="","",AC116*AD116)</f>
        <v>0.48</v>
      </c>
      <c r="AF116" s="124" t="n">
        <v>3</v>
      </c>
      <c r="AG116" s="125">
        <f>IFERROR(INDEX(WM_AC,MATCH($Y116,WM_KEY,0)),"")</f>
        <v>0.04</v>
      </c>
      <c r="AH116" s="126">
        <f>IF(AF116="","",AF116*AG116)</f>
        <v>0.12</v>
      </c>
      <c r="AI116" s="124" t="n">
        <v>2</v>
      </c>
      <c r="AJ116" s="125">
        <f>IFERROR(INDEX(WM_L,MATCH($Y116,WM_KEY,0)),"")</f>
        <v>0</v>
      </c>
      <c r="AK116" s="126">
        <f>IF(AI116="","",AI116*AJ116)</f>
        <v>0</v>
      </c>
      <c r="AL116" s="124" t="n">
        <v>7.5</v>
      </c>
      <c r="AM116" s="125">
        <f>IFERROR(INDEX(WM_E,MATCH($Y116,WM_KEY,0)),"")</f>
        <v>0.1</v>
      </c>
      <c r="AN116" s="126">
        <f>IF(AL116="","",AL116*AM116)</f>
        <v>0.75</v>
      </c>
      <c r="AO116" s="127" t="n">
        <v>3.5</v>
      </c>
      <c r="AP116" s="125">
        <f>IFERROR(INDEX(WM_BI,MATCH($Y116,WM_KEY,0)),"")</f>
        <v>0.06</v>
      </c>
      <c r="AQ116" s="126">
        <f>IF(AO116="","",AO116*AP116)</f>
        <v>0.21</v>
      </c>
      <c r="AR116" s="126">
        <f>IF(COUNT(AB116,AE116,AH116,AK116,AN116,AQ116)&lt;6,"",SUM(AB116,AE116,AH116,AK116,AN116,AQ116))</f>
        <v>3.48</v>
      </c>
      <c r="AS116" s="128" t="str">
        <f>IF(AR116="","",INDEX({"A1","A2","A3","B1","B2","B3","C1","C2","D1","D2","E1","E2"},MAX(1,MIN(12,ROUND(AR116,0)))))</f>
        <v>A3</v>
      </c>
      <c r="AT116"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16" s="130" t="inlineStr">
        <is>
          <r>
            <rPr>
              <rFont val="Calibri"/>
              <b val="1"/>
              <sz val="10"/>
            </rPr>
            <t>At build:</t>
          </r>
          <r>
            <rPr>
              <rFont val="Calibri"/>
              <sz val="10"/>
            </rPr>
            <t xml:space="preserve"> Complexity 1.92 + Autonomy 0.48 + Accountability 0.12 + Leadership 0.00 + Experience 0.75 + Business impact 0.21
= 3.48 points → nearest level 3 = A3
</t>
          </r>
          <r>
            <rPr>
              <rFont val="Calibri"/>
              <b val="1"/>
              <sz val="10"/>
            </rPr>
            <t>Final level:</t>
          </r>
          <r>
            <rPr>
              <rFont val="Calibri"/>
              <sz val="10"/>
            </rPr>
            <t xml:space="preserve"> A3 · same as the score</t>
          </r>
        </is>
      </c>
      <c r="AV116" s="130" t="inlineStr">
        <is>
          <r>
            <rPr>
              <rFont val="Calibri"/>
              <b val="1"/>
              <sz val="10"/>
            </rPr>
            <t>No rule applied:</t>
          </r>
          <r>
            <rPr>
              <rFont val="Calibri"/>
              <sz val="10"/>
            </rPr>
            <t xml:space="preserve"> the score decides.</t>
          </r>
        </is>
      </c>
      <c r="AW116"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15 colleagues in the same role and department · own answers too general to rate → no change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Varied and non-standard work; handles exceptions</t>
          </r>
        </is>
      </c>
      <c r="AX116"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15 colleagues in the same role and department · own answers too general to rate → no change
</t>
          </r>
          <r>
            <rPr>
              <rFont val="Calibri"/>
              <b val="1"/>
              <sz val="10"/>
            </rPr>
            <t>Market:</t>
          </r>
          <r>
            <rPr>
              <rFont val="Calibri"/>
              <sz val="10"/>
            </rPr>
            <t xml:space="preserve"> A3 = Technical / QC / client calls on own work</t>
          </r>
        </is>
      </c>
      <c r="AY116"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15 colleagues in the same role and department · own answers too general to rate → no change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A module / process, or work with client or regulatory consequences</t>
          </r>
        </is>
      </c>
      <c r="AZ116" s="132"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t>
          </r>
          <r>
            <rPr>
              <rFont val="Calibri"/>
              <sz val="10"/>
            </rPr>
            <t xml:space="preserve"> rated like 15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16" s="132" t="inlineStr">
        <is>
          <r>
            <rPr>
              <rFont val="Calibri"/>
              <sz val="10"/>
            </rPr>
            <t xml:space="preserve">Rated 7.5 of 12 · between C1 and C2
</t>
          </r>
          <r>
            <rPr>
              <rFont val="Calibri"/>
              <b val="1"/>
              <sz val="10"/>
            </rPr>
            <t>Experience:</t>
          </r>
          <r>
            <rPr>
              <rFont val="Calibri"/>
              <sz val="10"/>
            </rPr>
            <t xml:space="preserve"> 12.2 yrs total · 3.2 before IRIS + 9.0 at IRIS = 7.1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A3 roles typically have 2–5 yrs · IRIS guide 2–4</t>
          </r>
        </is>
      </c>
      <c r="BB116" s="132"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16" s="145" t="inlineStr">
        <is>
          <t>• Confirm the reporting line — Manager</t>
        </is>
      </c>
      <c r="BD116" s="134" t="inlineStr">
        <is>
          <t>✓ HRIS: 12.2 yrs, MCA, 0 direct reports
✓ Survey: 20 of 20 questions answered
✓ KRAs: self, manager-set, quarterly
✓ Manager mapping: rating, 9-box
✗ Job description: not on file</t>
        </is>
      </c>
      <c r="BE116" s="134" t="inlineStr">
        <is>
          <r>
            <rPr>
              <rFont val="Calibri"/>
              <b val="1"/>
              <sz val="10"/>
            </rPr>
            <t>Market level:</t>
          </r>
          <r>
            <rPr>
              <rFont val="Calibri"/>
              <sz val="10"/>
            </rPr>
            <t xml:space="preserve"> P2 · SFIA 3 Apply
</t>
          </r>
          <r>
            <rPr>
              <rFont val="Calibri"/>
              <b val="1"/>
              <sz val="10"/>
            </rPr>
            <t>Typical title:</t>
          </r>
          <r>
            <rPr>
              <rFont val="Calibri"/>
              <sz val="10"/>
            </rPr>
            <t xml:space="preserve"> Senior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16" s="134" t="inlineStr">
        <is>
          <t>Low</t>
        </is>
      </c>
      <c r="BG116" s="134" t="inlineStr">
        <is>
          <r>
            <rPr>
              <rFont val="Calibri"/>
              <sz val="10"/>
            </rPr>
            <t xml:space="preserve">• Describes leading or allocating work to a team but has no formal reports in the Employee Master — confirm; may be a POD Lead / Team Lead
• Survey answers are generic or do not match the role — not used as evidence; manager input needed
• </t>
          </r>
          <r>
            <rPr>
              <rFont val="Calibri"/>
              <b val="1"/>
              <sz val="10"/>
            </rPr>
            <t>Close call:</t>
          </r>
          <r>
            <rPr>
              <rFont val="Calibri"/>
              <sz val="10"/>
            </rPr>
            <t xml:space="preserve"> score 3.48 is within 0.05 of a rounding point and the score decided the level — calibrate against peers before confirming</t>
          </r>
        </is>
      </c>
      <c r="BH116" s="139" t="inlineStr">
        <is>
          <t>Close call</t>
        </is>
      </c>
      <c r="BI116" s="135" t="n"/>
      <c r="BJ116" s="136" t="n"/>
      <c r="BK116" s="136" t="n"/>
      <c r="BL116" s="136" t="n"/>
      <c r="BM116" s="136" t="n"/>
      <c r="BN116" s="137" t="n"/>
      <c r="BO116" s="120" t="n"/>
      <c r="BP116" s="120" t="n"/>
      <c r="BQ116" s="120" t="n"/>
      <c r="BR116" s="120" t="n"/>
      <c r="BS116" s="120" t="n"/>
      <c r="BT116" s="120" t="n"/>
      <c r="BU116" s="120" t="n"/>
      <c r="BV116" s="120" t="n">
        <v>3.5</v>
      </c>
    </row>
    <row r="117" ht="340" customHeight="1">
      <c r="A117" s="109" t="inlineStr">
        <is>
          <t>IRIS1787</t>
        </is>
      </c>
      <c r="B117" s="110" t="inlineStr">
        <is>
          <t>Ateef Ansari</t>
        </is>
      </c>
      <c r="C117" s="111" t="inlineStr">
        <is>
          <t>Technology</t>
        </is>
      </c>
      <c r="D117" s="111" t="inlineStr">
        <is>
          <t>Nikhil Nalawade</t>
        </is>
      </c>
      <c r="E117" s="112" t="n">
        <v>7.3</v>
      </c>
      <c r="F117" s="112" t="n">
        <v>7.3</v>
      </c>
      <c r="G117" s="111" t="inlineStr">
        <is>
          <t>B.E</t>
        </is>
      </c>
      <c r="H117" s="113" t="inlineStr">
        <is>
          <t>Senior Software Engineer</t>
        </is>
      </c>
      <c r="I117" s="114" t="inlineStr">
        <is>
          <t>Technical Specialist</t>
        </is>
      </c>
      <c r="J117" s="115" t="inlineStr">
        <is>
          <t>Engineering &amp; Development</t>
        </is>
      </c>
      <c r="K117" s="115" t="inlineStr">
        <is>
          <t>Full-Stack Development</t>
        </is>
      </c>
      <c r="L117" s="114" t="inlineStr">
        <is>
          <t>L4 – Senior</t>
        </is>
      </c>
      <c r="M117" s="116" t="inlineStr">
        <is>
          <t>A3</t>
        </is>
      </c>
      <c r="N117" s="138" t="inlineStr">
        <is>
          <t>Senior Associate</t>
        </is>
      </c>
      <c r="O117" s="26" t="inlineStr">
        <is>
          <t>A</t>
        </is>
      </c>
      <c r="P117" s="115" t="inlineStr">
        <is>
          <t>IC</t>
        </is>
      </c>
      <c r="Q117" s="117" t="inlineStr">
        <is>
          <t>▲ Up</t>
        </is>
      </c>
      <c r="R117" s="118"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117"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4 · Potential: High · 9-Box Grid placement: Trusted Professional.</t>
          </r>
        </is>
      </c>
      <c r="T117" s="120" t="n"/>
      <c r="U117" s="121" t="inlineStr">
        <is>
          <r>
            <rPr>
              <rFont val="Calibri"/>
              <sz val="10"/>
            </rPr>
            <t xml:space="preserve">Technical Specialist in Technology · iFile,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117" s="122" t="inlineStr">
        <is>
          <r>
            <rPr>
              <rFont val="Calibri"/>
              <b val="1"/>
              <sz val="10"/>
            </rPr>
            <t>Hire as:</t>
          </r>
          <r>
            <rPr>
              <rFont val="Calibri"/>
              <sz val="10"/>
            </rPr>
            <t xml:space="preserve"> Senior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17"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117"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7" s="123" t="inlineStr">
        <is>
          <t>iFile · Technology · Band A · Early career</t>
        </is>
      </c>
      <c r="Z117" s="124" t="n">
        <v>3.5</v>
      </c>
      <c r="AA117" s="125">
        <f>IFERROR(INDEX(WM_C,MATCH($Y117,WM_KEY,0)),"")</f>
        <v>0.64</v>
      </c>
      <c r="AB117" s="126">
        <f>IF(Z117="","",Z117*AA117)</f>
        <v>2.24</v>
      </c>
      <c r="AC117" s="124" t="n">
        <v>3</v>
      </c>
      <c r="AD117" s="125">
        <f>IFERROR(INDEX(WM_AU,MATCH($Y117,WM_KEY,0)),"")</f>
        <v>0.16</v>
      </c>
      <c r="AE117" s="126">
        <f>IF(AC117="","",AC117*AD117)</f>
        <v>0.48</v>
      </c>
      <c r="AF117" s="124" t="n">
        <v>3</v>
      </c>
      <c r="AG117" s="125">
        <f>IFERROR(INDEX(WM_AC,MATCH($Y117,WM_KEY,0)),"")</f>
        <v>0.04</v>
      </c>
      <c r="AH117" s="126">
        <f>IF(AF117="","",AF117*AG117)</f>
        <v>0.12</v>
      </c>
      <c r="AI117" s="124" t="n">
        <v>2.5</v>
      </c>
      <c r="AJ117" s="125">
        <f>IFERROR(INDEX(WM_L,MATCH($Y117,WM_KEY,0)),"")</f>
        <v>0</v>
      </c>
      <c r="AK117" s="126">
        <f>IF(AI117="","",AI117*AJ117)</f>
        <v>0</v>
      </c>
      <c r="AL117" s="124" t="n">
        <v>5</v>
      </c>
      <c r="AM117" s="125">
        <f>IFERROR(INDEX(WM_E,MATCH($Y117,WM_KEY,0)),"")</f>
        <v>0.1</v>
      </c>
      <c r="AN117" s="126">
        <f>IF(AL117="","",AL117*AM117)</f>
        <v>0.5</v>
      </c>
      <c r="AO117" s="127" t="n">
        <v>3.5</v>
      </c>
      <c r="AP117" s="125">
        <f>IFERROR(INDEX(WM_BI,MATCH($Y117,WM_KEY,0)),"")</f>
        <v>0.06</v>
      </c>
      <c r="AQ117" s="126">
        <f>IF(AO117="","",AO117*AP117)</f>
        <v>0.21</v>
      </c>
      <c r="AR117" s="126">
        <f>IF(COUNT(AB117,AE117,AH117,AK117,AN117,AQ117)&lt;6,"",SUM(AB117,AE117,AH117,AK117,AN117,AQ117))</f>
        <v>3.55</v>
      </c>
      <c r="AS117" s="128" t="str">
        <f>IF(AR117="","",INDEX({"A1","A2","A3","B1","B2","B3","C1","C2","D1","D2","E1","E2"},MAX(1,MIN(12,ROUND(AR117,0)))))</f>
        <v>B1</v>
      </c>
      <c r="AT117"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17" s="130" t="inlineStr">
        <is>
          <r>
            <rPr>
              <rFont val="Calibri"/>
              <b val="1"/>
              <sz val="10"/>
            </rPr>
            <t>At build:</t>
          </r>
          <r>
            <rPr>
              <rFont val="Calibri"/>
              <sz val="10"/>
            </rPr>
            <t xml:space="preserve"> Complexity 2.24 + Autonomy 0.48 + Accountability 0.12 + Leadership 0.00 + Experience 0.50 + Business impact 0.21
= 3.55 points → nearest level 4 = B1
</t>
          </r>
          <r>
            <rPr>
              <rFont val="Calibri"/>
              <b val="1"/>
              <sz val="10"/>
            </rPr>
            <t>Final level:</t>
          </r>
          <r>
            <rPr>
              <rFont val="Calibri"/>
              <sz val="10"/>
            </rPr>
            <t xml:space="preserve"> A3 · a rule applied: see the next column</t>
          </r>
        </is>
      </c>
      <c r="AV117" s="130"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3.49.
</t>
          </r>
          <r>
            <rPr>
              <rFont val="Calibri"/>
              <b val="1"/>
              <sz val="10"/>
            </rPr>
            <t>Final level:</t>
          </r>
          <r>
            <rPr>
              <rFont val="Calibri"/>
              <sz val="10"/>
            </rPr>
            <t xml:space="preserve"> A3.</t>
          </r>
        </is>
      </c>
      <c r="AW117" s="131"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System design and deployment architecture for Java microservices; explains cross-product integration to regulators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Varied and non-standard work; handles exceptions · B1 = Domain specialist work</t>
          </r>
        </is>
      </c>
      <c r="AX117"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the design approach for own features → matches the start
</t>
          </r>
          <r>
            <rPr>
              <rFont val="Calibri"/>
              <b val="1"/>
              <sz val="10"/>
            </rPr>
            <t>Market:</t>
          </r>
          <r>
            <rPr>
              <rFont val="Calibri"/>
              <sz val="10"/>
            </rPr>
            <t xml:space="preserve"> A3 = Technical / QC / client calls on own work</t>
          </r>
        </is>
      </c>
      <c r="AY117"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Delivery of milestone features, coordinating client-side and product teams on timing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A module / process, or work with client or regulatory consequences</t>
          </r>
        </is>
      </c>
      <c r="AZ117" s="132" t="inlineStr">
        <is>
          <r>
            <rPr>
              <rFont val="Calibri"/>
              <sz val="10"/>
            </rPr>
            <t xml:space="preserve">Rated 2.5 of 12 · between A2 and A3 — not counted: the weight is 0% at this level
</t>
          </r>
          <r>
            <rPr>
              <rFont val="Calibri"/>
              <b val="1"/>
              <sz val="10"/>
            </rPr>
            <t>Start:</t>
          </r>
          <r>
            <rPr>
              <rFont val="Calibri"/>
              <sz val="10"/>
            </rPr>
            <t xml:space="preserve"> 2.0 · individual contributor, so influence only
</t>
          </r>
          <r>
            <rPr>
              <rFont val="Calibri"/>
              <b val="1"/>
              <sz val="10"/>
            </rPr>
            <t>Evidence reads like A3:</t>
          </r>
          <r>
            <rPr>
              <rFont val="Calibri"/>
              <sz val="10"/>
            </rPr>
            <t xml:space="preserve"> Mentoring members is a listed responsibility; no team size given → moved up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117" s="132" t="inlineStr">
        <is>
          <r>
            <rPr>
              <rFont val="Calibri"/>
              <sz val="10"/>
            </rPr>
            <t xml:space="preserve">Rated 5 of 12
</t>
          </r>
          <r>
            <rPr>
              <rFont val="Calibri"/>
              <b val="1"/>
              <sz val="10"/>
            </rPr>
            <t>Experience:</t>
          </r>
          <r>
            <rPr>
              <rFont val="Calibri"/>
              <sz val="10"/>
            </rPr>
            <t xml:space="preserve"> 7.3 yrs total · 7.3 at IRIS; none recorded before IRIS = 4.9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17" s="132"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17" s="133" t="inlineStr"/>
      <c r="BD117" s="134" t="inlineStr">
        <is>
          <t>✓ HRIS: 7.3 yrs, B.E, 0 direct reports
✓ Survey: 20 of 20 questions answered
✓ KRAs: self, manager-set, quarterly
✓ Manager mapping: rating, potential, 9-box
✗ Job description: not on file</t>
        </is>
      </c>
      <c r="BE117" s="134" t="inlineStr">
        <is>
          <r>
            <rPr>
              <rFont val="Calibri"/>
              <b val="1"/>
              <sz val="10"/>
            </rPr>
            <t>Market level:</t>
          </r>
          <r>
            <rPr>
              <rFont val="Calibri"/>
              <sz val="10"/>
            </rPr>
            <t xml:space="preserve"> P2 · SFIA 3 Apply
</t>
          </r>
          <r>
            <rPr>
              <rFont val="Calibri"/>
              <b val="1"/>
              <sz val="10"/>
            </rPr>
            <t>Typical title:</t>
          </r>
          <r>
            <rPr>
              <rFont val="Calibri"/>
              <sz val="10"/>
            </rPr>
            <t xml:space="preserve"> Senior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17" s="134" t="inlineStr">
        <is>
          <t>Medium</t>
        </is>
      </c>
      <c r="BG117" s="134" t="inlineStr">
        <is>
          <r>
            <rPr>
              <rFont val="Calibri"/>
              <sz val="10"/>
            </rPr>
            <t xml:space="preserve">• </t>
          </r>
          <r>
            <rPr>
              <rFont val="Calibri"/>
              <b val="1"/>
              <sz val="10"/>
            </rPr>
            <t>Near a gate:</t>
          </r>
          <r>
            <rPr>
              <rFont val="Calibri"/>
              <sz val="10"/>
            </rPr>
            <t xml:space="preserve"> top of band: 3.49 on Band B's weights, 0.01 short of the 3.5 needed to enter Band B — calibrate before confirming</t>
          </r>
        </is>
      </c>
      <c r="BH117" s="139" t="inlineStr">
        <is>
          <t>Near a gate: top of band: 3.49 on Band B's weights, 0.01 short of the 3.5 needed to enter Band B</t>
        </is>
      </c>
      <c r="BI117" s="135" t="n"/>
      <c r="BJ117" s="136" t="n"/>
      <c r="BK117" s="136" t="n"/>
      <c r="BL117" s="136" t="n"/>
      <c r="BM117" s="136" t="n"/>
      <c r="BN117" s="137" t="n"/>
      <c r="BO117" s="120" t="n"/>
      <c r="BP117" s="120" t="n"/>
      <c r="BQ117" s="120" t="n"/>
      <c r="BR117" s="120" t="n"/>
      <c r="BS117" s="120" t="n"/>
      <c r="BT117" s="120" t="n"/>
      <c r="BU117" s="120" t="n"/>
      <c r="BV117" s="120" t="n">
        <v>3.5</v>
      </c>
    </row>
    <row r="118" ht="340" customHeight="1">
      <c r="A118" s="109" t="inlineStr">
        <is>
          <t>IRIS2436</t>
        </is>
      </c>
      <c r="B118" s="110" t="inlineStr">
        <is>
          <t>Balram Mahato</t>
        </is>
      </c>
      <c r="C118" s="111" t="inlineStr">
        <is>
          <t>Technology</t>
        </is>
      </c>
      <c r="D118" s="111" t="inlineStr">
        <is>
          <t>Nikhil Nalawade</t>
        </is>
      </c>
      <c r="E118" s="112" t="n">
        <v>4.3</v>
      </c>
      <c r="F118" s="112" t="n">
        <v>1</v>
      </c>
      <c r="G118" s="111" t="inlineStr">
        <is>
          <t>B.E</t>
        </is>
      </c>
      <c r="H118" s="113" t="inlineStr">
        <is>
          <t>Software Engineer</t>
        </is>
      </c>
      <c r="I118" s="114" t="inlineStr">
        <is>
          <t>Senior Software Engineer</t>
        </is>
      </c>
      <c r="J118" s="115" t="inlineStr">
        <is>
          <t>Engineering &amp; Development</t>
        </is>
      </c>
      <c r="K118" s="115" t="inlineStr">
        <is>
          <t>Backend Development</t>
        </is>
      </c>
      <c r="L118" s="114" t="inlineStr">
        <is>
          <t>L3 – Professional / Associate</t>
        </is>
      </c>
      <c r="M118" s="116" t="inlineStr">
        <is>
          <t>A3</t>
        </is>
      </c>
      <c r="N118" s="138" t="inlineStr">
        <is>
          <t>Senior Associate</t>
        </is>
      </c>
      <c r="O118" s="26" t="inlineStr">
        <is>
          <t>A</t>
        </is>
      </c>
      <c r="P118" s="115" t="inlineStr">
        <is>
          <t>IC</t>
        </is>
      </c>
      <c r="Q118" s="117" t="inlineStr">
        <is>
          <t>▲ Up</t>
        </is>
      </c>
      <c r="R118"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1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Trusted Professional.</t>
          </r>
        </is>
      </c>
      <c r="T118" s="120" t="n"/>
      <c r="U118"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18"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18"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18"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8" s="123" t="inlineStr">
        <is>
          <t>iFile · Technology · Band A · Early career</t>
        </is>
      </c>
      <c r="Z118" s="124" t="n">
        <v>2</v>
      </c>
      <c r="AA118" s="125">
        <f>IFERROR(INDEX(WM_C,MATCH($Y118,WM_KEY,0)),"")</f>
        <v>0.64</v>
      </c>
      <c r="AB118" s="126">
        <f>IF(Z118="","",Z118*AA118)</f>
        <v>1.28</v>
      </c>
      <c r="AC118" s="124" t="n">
        <v>2</v>
      </c>
      <c r="AD118" s="125">
        <f>IFERROR(INDEX(WM_AU,MATCH($Y118,WM_KEY,0)),"")</f>
        <v>0.16</v>
      </c>
      <c r="AE118" s="126">
        <f>IF(AC118="","",AC118*AD118)</f>
        <v>0.32</v>
      </c>
      <c r="AF118" s="124" t="n">
        <v>2</v>
      </c>
      <c r="AG118" s="125">
        <f>IFERROR(INDEX(WM_AC,MATCH($Y118,WM_KEY,0)),"")</f>
        <v>0.04</v>
      </c>
      <c r="AH118" s="126">
        <f>IF(AF118="","",AF118*AG118)</f>
        <v>0.08</v>
      </c>
      <c r="AI118" s="124" t="n">
        <v>1</v>
      </c>
      <c r="AJ118" s="125">
        <f>IFERROR(INDEX(WM_L,MATCH($Y118,WM_KEY,0)),"")</f>
        <v>0</v>
      </c>
      <c r="AK118" s="126">
        <f>IF(AI118="","",AI118*AJ118)</f>
        <v>0</v>
      </c>
      <c r="AL118" s="124" t="n">
        <v>3.5</v>
      </c>
      <c r="AM118" s="125">
        <f>IFERROR(INDEX(WM_E,MATCH($Y118,WM_KEY,0)),"")</f>
        <v>0.1</v>
      </c>
      <c r="AN118" s="126">
        <f>IF(AL118="","",AL118*AM118)</f>
        <v>0.35</v>
      </c>
      <c r="AO118" s="127" t="n">
        <v>2</v>
      </c>
      <c r="AP118" s="125">
        <f>IFERROR(INDEX(WM_BI,MATCH($Y118,WM_KEY,0)),"")</f>
        <v>0.06</v>
      </c>
      <c r="AQ118" s="126">
        <f>IF(AO118="","",AO118*AP118)</f>
        <v>0.12</v>
      </c>
      <c r="AR118" s="126">
        <f>IF(COUNT(AB118,AE118,AH118,AK118,AN118,AQ118)&lt;6,"",SUM(AB118,AE118,AH118,AK118,AN118,AQ118))</f>
        <v>2.15</v>
      </c>
      <c r="AS118" s="128" t="str">
        <f>IF(AR118="","",INDEX({"A1","A2","A3","B1","B2","B3","C1","C2","D1","D2","E1","E2"},MAX(1,MIN(12,ROUND(AR118,0)))))</f>
        <v>A2</v>
      </c>
      <c r="AT118"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18" s="130" t="inlineStr">
        <is>
          <r>
            <rPr>
              <rFont val="Calibri"/>
              <b val="1"/>
              <sz val="10"/>
            </rPr>
            <t>At build:</t>
          </r>
          <r>
            <rPr>
              <rFont val="Calibri"/>
              <sz val="10"/>
            </rPr>
            <t xml:space="preserve"> Complexity 1.28 + Autonomy 0.32 + Accountability 0.08 + Leadership 0.00 + Experience 0.35 + Business impact 0.12
= 2.15 points → nearest level 2 = A2
</t>
          </r>
          <r>
            <rPr>
              <rFont val="Calibri"/>
              <b val="1"/>
              <sz val="10"/>
            </rPr>
            <t>Final level:</t>
          </r>
          <r>
            <rPr>
              <rFont val="Calibri"/>
              <sz val="10"/>
            </rPr>
            <t xml:space="preserve"> A3 · a rule applied: see the next column</t>
          </r>
        </is>
      </c>
      <c r="AV118" s="130" t="inlineStr">
        <is>
          <r>
            <rPr>
              <rFont val="Calibri"/>
              <sz val="10"/>
            </rPr>
            <t xml:space="preserve">• </t>
          </r>
          <r>
            <rPr>
              <rFont val="Calibri"/>
              <b val="1"/>
              <sz val="10"/>
            </rPr>
            <t>Raised to A3:</t>
          </r>
          <r>
            <rPr>
              <rFont val="Calibri"/>
              <sz val="10"/>
            </rPr>
            <t xml:space="preserve"> 4.3 years' experience is 2 years or more.
</t>
          </r>
          <r>
            <rPr>
              <rFont val="Calibri"/>
              <b val="1"/>
              <sz val="10"/>
            </rPr>
            <t>Final level:</t>
          </r>
          <r>
            <rPr>
              <rFont val="Calibri"/>
              <sz val="10"/>
            </rPr>
            <t xml:space="preserve"> A3.</t>
          </r>
        </is>
      </c>
      <c r="AW118"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Assesses how requirements fit existing product and builds features; little detail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1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bug fixes and enhancements → matches the start
</t>
          </r>
          <r>
            <rPr>
              <rFont val="Calibri"/>
              <b val="1"/>
              <sz val="10"/>
            </rPr>
            <t>Market:</t>
          </r>
          <r>
            <rPr>
              <rFont val="Calibri"/>
              <sz val="10"/>
            </rPr>
            <t xml:space="preserve"> A2 = Chooses own approach within standards</t>
          </r>
        </is>
      </c>
      <c r="AY11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the features he developed end to end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t>
          </r>
        </is>
      </c>
      <c r="AZ118"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18" s="132" t="inlineStr">
        <is>
          <r>
            <rPr>
              <rFont val="Calibri"/>
              <sz val="10"/>
            </rPr>
            <t xml:space="preserve">Rated 3.5 of 12 · between A3 and B1
</t>
          </r>
          <r>
            <rPr>
              <rFont val="Calibri"/>
              <b val="1"/>
              <sz val="10"/>
            </rPr>
            <t>Experience:</t>
          </r>
          <r>
            <rPr>
              <rFont val="Calibri"/>
              <sz val="10"/>
            </rPr>
            <t xml:space="preserve"> 4.3 yrs total · 3.3 before IRIS + 1.0 at IRIS = 3.5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18"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18" s="133" t="inlineStr"/>
      <c r="BD118" s="134" t="inlineStr">
        <is>
          <t>✓ HRIS: 4.3 yrs, B.E, 0 direct reports
✓ Survey: 20 of 20 questions answered
✓ KRAs: self, manager-set, quarterly
✓ Manager mapping: rating, potential, 9-box
✗ Job description: not on file</t>
        </is>
      </c>
      <c r="BE118"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18" s="134" t="inlineStr">
        <is>
          <t>Medium</t>
        </is>
      </c>
      <c r="BG118" s="134" t="inlineStr"/>
      <c r="BH118" s="134" t="inlineStr"/>
      <c r="BI118" s="135" t="n"/>
      <c r="BJ118" s="136" t="n"/>
      <c r="BK118" s="136" t="n"/>
      <c r="BL118" s="136" t="n"/>
      <c r="BM118" s="136" t="n"/>
      <c r="BN118" s="137" t="n"/>
      <c r="BO118" s="120" t="n"/>
      <c r="BP118" s="120" t="n"/>
      <c r="BQ118" s="120" t="n"/>
      <c r="BR118" s="120" t="n"/>
      <c r="BS118" s="120" t="n"/>
      <c r="BT118" s="120" t="n"/>
      <c r="BU118" s="120" t="n"/>
      <c r="BV118" s="120" t="n">
        <v>2</v>
      </c>
    </row>
    <row r="119" ht="340" customHeight="1">
      <c r="A119" s="109" t="inlineStr">
        <is>
          <t>IRIS1876</t>
        </is>
      </c>
      <c r="B119" s="110" t="inlineStr">
        <is>
          <t>Chaitanya Vadagabhaktula</t>
        </is>
      </c>
      <c r="C119" s="111" t="inlineStr">
        <is>
          <t>Technology</t>
        </is>
      </c>
      <c r="D119" s="111" t="inlineStr">
        <is>
          <t>Ravikant Karmoju</t>
        </is>
      </c>
      <c r="E119" s="112" t="n">
        <v>8.9</v>
      </c>
      <c r="F119" s="112" t="n">
        <v>5.9</v>
      </c>
      <c r="G119" s="111" t="inlineStr">
        <is>
          <t>B.Tech</t>
        </is>
      </c>
      <c r="H119" s="113" t="inlineStr">
        <is>
          <t>Senior Software Engineer</t>
        </is>
      </c>
      <c r="I119" s="114" t="inlineStr">
        <is>
          <t>Database Specialist</t>
        </is>
      </c>
      <c r="J119" s="115" t="inlineStr">
        <is>
          <t>Engineering &amp; Development</t>
        </is>
      </c>
      <c r="K119" s="115" t="inlineStr">
        <is>
          <t>Data Engineering &amp; Database Development</t>
        </is>
      </c>
      <c r="L119" s="114" t="inlineStr">
        <is>
          <t>L4 – Senior</t>
        </is>
      </c>
      <c r="M119" s="116" t="inlineStr">
        <is>
          <t>A3</t>
        </is>
      </c>
      <c r="N119" s="138" t="inlineStr">
        <is>
          <t>Senior Associate</t>
        </is>
      </c>
      <c r="O119" s="26" t="inlineStr">
        <is>
          <t>A</t>
        </is>
      </c>
      <c r="P119" s="115" t="inlineStr">
        <is>
          <t>IC</t>
        </is>
      </c>
      <c r="Q119" s="117" t="inlineStr">
        <is>
          <t>▲ Up</t>
        </is>
      </c>
      <c r="R119" s="118" t="inlineStr">
        <is>
          <r>
            <rPr>
              <rFont val="Calibri"/>
              <b val="1"/>
              <sz val="10"/>
            </rPr>
            <t>WHAT THE ROLE DOES:</t>
          </r>
          <r>
            <rPr>
              <rFont val="Calibri"/>
              <sz val="10"/>
            </rPr>
            <t xml:space="preserve"> Builds ETL pipelines, data models, stored procedures and data layers. At A3: varied work; reviews juniors; go-to for a process.
</t>
          </r>
          <r>
            <rPr>
              <rFont val="Calibri"/>
              <b val="1"/>
              <sz val="10"/>
            </rPr>
            <t>Common themes in role-holders' answers:</t>
          </r>
          <r>
            <rPr>
              <rFont val="Calibri"/>
              <sz val="10"/>
            </rPr>
            <t xml:space="preserve"> business · support · data · solutions · build · reliable
</t>
          </r>
          <r>
            <rPr>
              <rFont val="Calibri"/>
              <b val="1"/>
              <sz val="10"/>
            </rPr>
            <t>KEY RESPONSIBILITIES:</t>
          </r>
          <r>
            <rPr>
              <rFont val="Calibri"/>
              <sz val="10"/>
            </rPr>
            <t xml:space="preserve"> Builds ETL pipelines, data models, stored procedures and data layers; Varied and non-standard work; handles exceptions; A module / process, or work with client or regulatory consequences
</t>
          </r>
          <r>
            <rPr>
              <rFont val="Calibri"/>
              <b val="1"/>
              <sz val="10"/>
            </rPr>
            <t>Common themes in role-holders' answers:</t>
          </r>
          <r>
            <rPr>
              <rFont val="Calibri"/>
              <sz val="10"/>
            </rPr>
            <t xml:space="preserve"> issue · support · development · data · resolution · deployment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enhancements · solutions · product · data · models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assigned · quality · solutions · personally · delivery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troubleshoot · independently · client · implement · technical
</t>
          </r>
          <r>
            <rPr>
              <rFont val="Calibri"/>
              <b val="1"/>
              <sz val="10"/>
            </rPr>
            <t>SKILLS &amp; KNOWLEDGE · role-holders:</t>
          </r>
          <r>
            <rPr>
              <rFont val="Calibri"/>
              <sz val="10"/>
            </rPr>
            <t xml:space="preserve"> Sql · prompt engineering · debugging · ETL · Talend
</t>
          </r>
          <r>
            <rPr>
              <rFont val="Calibri"/>
              <b val="1"/>
              <sz val="10"/>
            </rPr>
            <t>MANAGER-SET KRAs:</t>
          </r>
          <r>
            <rPr>
              <rFont val="Calibri"/>
              <sz val="10"/>
            </rPr>
            <t xml:space="preserve"> Common themes in manager-set KRAs: quality · deliver · project · timely · development · code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6 answered the survey; sub-family 7 answered; catalogue RC-074</t>
          </r>
        </is>
      </c>
      <c r="S11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issues · lead · incorrect · data.
</t>
          </r>
          <r>
            <rPr>
              <rFont val="Calibri"/>
              <b val="1"/>
              <sz val="10"/>
            </rPr>
            <t>Measured on · manager-set KRA themes:</t>
          </r>
          <r>
            <rPr>
              <rFont val="Calibri"/>
              <sz val="10"/>
            </rPr>
            <t xml:space="preserve"> quality · deliver · project · timely · development · code.
Manager talent mapping — Latest rating: 3 · Potential: Medium · 9-Box Grid placement: Core Contributor.</t>
          </r>
        </is>
      </c>
      <c r="T119" s="120" t="n"/>
      <c r="U119" s="121" t="inlineStr">
        <is>
          <r>
            <rPr>
              <rFont val="Calibri"/>
              <sz val="10"/>
            </rPr>
            <t xml:space="preserve">Database Specialist in Technology · iFile, A3 — IC.
</t>
          </r>
          <r>
            <rPr>
              <rFont val="Calibri"/>
              <b val="1"/>
              <sz val="10"/>
            </rPr>
            <t>The work:</t>
          </r>
          <r>
            <rPr>
              <rFont val="Calibri"/>
              <sz val="10"/>
            </rPr>
            <t xml:space="preserve"> Builds ETL pipelines, data models, stored procedures and data layers.
At this level the role owns varied work; reviews juniors; go-to for a process.
</t>
          </r>
          <r>
            <rPr>
              <rFont val="Calibri"/>
              <b val="1"/>
              <sz val="10"/>
            </rPr>
            <t>Key responsibilities:</t>
          </r>
          <r>
            <rPr>
              <rFont val="Calibri"/>
              <sz val="10"/>
            </rPr>
            <t xml:space="preserve"> Builds ETL pipelines, data models, stored procedures and data layers; Varied and non-standard work; handles exceptions; A module / process, or work with client or regulatory consequences.
</t>
          </r>
          <r>
            <rPr>
              <rFont val="Calibri"/>
              <b val="1"/>
              <sz val="10"/>
            </rPr>
            <t>Holders describe it with:</t>
          </r>
          <r>
            <rPr>
              <rFont val="Calibri"/>
              <sz val="10"/>
            </rPr>
            <t xml:space="preserve"> issue · support · development · data · resolution · deployment.</t>
          </r>
        </is>
      </c>
      <c r="V119" s="122" t="inlineStr">
        <is>
          <r>
            <rPr>
              <rFont val="Calibri"/>
              <b val="1"/>
              <sz val="10"/>
            </rPr>
            <t>Hire as:</t>
          </r>
          <r>
            <rPr>
              <rFont val="Calibri"/>
              <sz val="10"/>
            </rPr>
            <t xml:space="preserve"> Senior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19"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Sql · prompt engineering · debugging · ETL · Talend
★ = must-have for the family. Scale: 1 Awareness · 2 Working · 3 Practitioner · 4 Advanced · 5 Expert.</t>
          </r>
        </is>
      </c>
      <c r="X119"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9" s="123" t="inlineStr">
        <is>
          <t>iFile · Technology · Band A · Early career</t>
        </is>
      </c>
      <c r="Z119" s="124" t="n">
        <v>3.5</v>
      </c>
      <c r="AA119" s="125">
        <f>IFERROR(INDEX(WM_C,MATCH($Y119,WM_KEY,0)),"")</f>
        <v>0.64</v>
      </c>
      <c r="AB119" s="126">
        <f>IF(Z119="","",Z119*AA119)</f>
        <v>2.24</v>
      </c>
      <c r="AC119" s="124" t="n">
        <v>3</v>
      </c>
      <c r="AD119" s="125">
        <f>IFERROR(INDEX(WM_AU,MATCH($Y119,WM_KEY,0)),"")</f>
        <v>0.16</v>
      </c>
      <c r="AE119" s="126">
        <f>IF(AC119="","",AC119*AD119)</f>
        <v>0.48</v>
      </c>
      <c r="AF119" s="124" t="n">
        <v>3</v>
      </c>
      <c r="AG119" s="125">
        <f>IFERROR(INDEX(WM_AC,MATCH($Y119,WM_KEY,0)),"")</f>
        <v>0.04</v>
      </c>
      <c r="AH119" s="126">
        <f>IF(AF119="","",AF119*AG119)</f>
        <v>0.12</v>
      </c>
      <c r="AI119" s="124" t="n">
        <v>2</v>
      </c>
      <c r="AJ119" s="125">
        <f>IFERROR(INDEX(WM_L,MATCH($Y119,WM_KEY,0)),"")</f>
        <v>0</v>
      </c>
      <c r="AK119" s="126">
        <f>IF(AI119="","",AI119*AJ119)</f>
        <v>0</v>
      </c>
      <c r="AL119" s="124" t="n">
        <v>5.5</v>
      </c>
      <c r="AM119" s="125">
        <f>IFERROR(INDEX(WM_E,MATCH($Y119,WM_KEY,0)),"")</f>
        <v>0.1</v>
      </c>
      <c r="AN119" s="126">
        <f>IF(AL119="","",AL119*AM119)</f>
        <v>0.55</v>
      </c>
      <c r="AO119" s="127" t="n">
        <v>3</v>
      </c>
      <c r="AP119" s="125">
        <f>IFERROR(INDEX(WM_BI,MATCH($Y119,WM_KEY,0)),"")</f>
        <v>0.06</v>
      </c>
      <c r="AQ119" s="126">
        <f>IF(AO119="","",AO119*AP119)</f>
        <v>0.18</v>
      </c>
      <c r="AR119" s="126">
        <f>IF(COUNT(AB119,AE119,AH119,AK119,AN119,AQ119)&lt;6,"",SUM(AB119,AE119,AH119,AK119,AN119,AQ119))</f>
        <v>3.57</v>
      </c>
      <c r="AS119" s="128" t="str">
        <f>IF(AR119="","",INDEX({"A1","A2","A3","B1","B2","B3","C1","C2","D1","D2","E1","E2"},MAX(1,MIN(12,ROUND(AR119,0)))))</f>
        <v>B1</v>
      </c>
      <c r="AT119"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19" s="130" t="inlineStr">
        <is>
          <r>
            <rPr>
              <rFont val="Calibri"/>
              <b val="1"/>
              <sz val="10"/>
            </rPr>
            <t>At build:</t>
          </r>
          <r>
            <rPr>
              <rFont val="Calibri"/>
              <sz val="10"/>
            </rPr>
            <t xml:space="preserve"> Complexity 2.24 + Autonomy 0.48 + Accountability 0.12 + Leadership 0.00 + Experience 0.55 + Business impact 0.18
= 3.57 points → nearest level 4 = B1
</t>
          </r>
          <r>
            <rPr>
              <rFont val="Calibri"/>
              <b val="1"/>
              <sz val="10"/>
            </rPr>
            <t>Final level:</t>
          </r>
          <r>
            <rPr>
              <rFont val="Calibri"/>
              <sz val="10"/>
            </rPr>
            <t xml:space="preserve"> A3 · a rule applied: see the next column</t>
          </r>
        </is>
      </c>
      <c r="AV119" s="130"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3.48.
</t>
          </r>
          <r>
            <rPr>
              <rFont val="Calibri"/>
              <b val="1"/>
              <sz val="10"/>
            </rPr>
            <t>Final level:</t>
          </r>
          <r>
            <rPr>
              <rFont val="Calibri"/>
              <sz val="10"/>
            </rPr>
            <t xml:space="preserve"> A3.</t>
          </r>
        </is>
      </c>
      <c r="AW119" s="131"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Builds ETL pipelines, BI products and React apps with AI analytics, spanning data and application layers → moved up 0.5
</t>
          </r>
          <r>
            <rPr>
              <rFont val="Calibri"/>
              <b val="1"/>
              <sz val="10"/>
            </rPr>
            <t>KRA:</t>
          </r>
          <r>
            <rPr>
              <rFont val="Calibri"/>
              <sz val="10"/>
            </rPr>
            <t xml:space="preserve"> “1. Ensure successful delivery of the IFRS 18 implementation for FSA Oman by providing project governance, reviewing milestones, managing…”
</t>
          </r>
          <r>
            <rPr>
              <rFont val="Calibri"/>
              <b val="1"/>
              <sz val="10"/>
            </rPr>
            <t>Market:</t>
          </r>
          <r>
            <rPr>
              <rFont val="Calibri"/>
              <sz val="10"/>
            </rPr>
            <t xml:space="preserve"> A3 = Varied and non-standard work; handles exceptions · B1 = Domain specialist work</t>
          </r>
        </is>
      </c>
      <c r="AX119"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Makes the technical decisions on own solutions → matches the start
</t>
          </r>
          <r>
            <rPr>
              <rFont val="Calibri"/>
              <b val="1"/>
              <sz val="10"/>
            </rPr>
            <t>Market:</t>
          </r>
          <r>
            <rPr>
              <rFont val="Calibri"/>
              <sz val="10"/>
            </rPr>
            <t xml:space="preserve"> A3 = Technical / QC / client calls on own work</t>
          </r>
        </is>
      </c>
      <c r="AY119"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own survey / KRA answers · summarised by the rater; not quoted → matches the start
</t>
          </r>
          <r>
            <rPr>
              <rFont val="Calibri"/>
              <b val="1"/>
              <sz val="10"/>
            </rPr>
            <t>KRA:</t>
          </r>
          <r>
            <rPr>
              <rFont val="Calibri"/>
              <sz val="10"/>
            </rPr>
            <t xml:space="preserve"> “1. Ensure successful delivery of the IFRS 18 implementation for FSA Oman by providing project governance, reviewing milestones, managing…”
</t>
          </r>
          <r>
            <rPr>
              <rFont val="Calibri"/>
              <b val="1"/>
              <sz val="10"/>
            </rPr>
            <t>Market:</t>
          </r>
          <r>
            <rPr>
              <rFont val="Calibri"/>
              <sz val="10"/>
            </rPr>
            <t xml:space="preserve"> A3 = A module / process, or work with client or regulatory consequences</t>
          </r>
        </is>
      </c>
      <c r="AZ119" s="132"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No guiding described in survey; KRA mentions coordinating a team on IFRS 18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19" s="132" t="inlineStr">
        <is>
          <r>
            <rPr>
              <rFont val="Calibri"/>
              <sz val="10"/>
            </rPr>
            <t xml:space="preserve">Rated 5.5 of 12 · between B2 and B3
</t>
          </r>
          <r>
            <rPr>
              <rFont val="Calibri"/>
              <b val="1"/>
              <sz val="10"/>
            </rPr>
            <t>Experience:</t>
          </r>
          <r>
            <rPr>
              <rFont val="Calibri"/>
              <sz val="10"/>
            </rPr>
            <t xml:space="preserve"> 8.9 yrs total · 3.0 before IRIS + 5.9 at IRIS = 5.6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19"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19" s="133" t="inlineStr"/>
      <c r="BD119" s="134" t="inlineStr">
        <is>
          <t>✓ HRIS: 8.9 yrs, B.Tech, 0 direct reports
✓ Survey: 20 of 20 questions answered
✓ KRAs: self, manager-set, quarterly
✓ Manager mapping: rating, potential, 9-box
✗ Job description: not on file</t>
        </is>
      </c>
      <c r="BE119" s="134" t="inlineStr">
        <is>
          <r>
            <rPr>
              <rFont val="Calibri"/>
              <b val="1"/>
              <sz val="10"/>
            </rPr>
            <t>Market level:</t>
          </r>
          <r>
            <rPr>
              <rFont val="Calibri"/>
              <sz val="10"/>
            </rPr>
            <t xml:space="preserve"> P2 · SFIA 3 Apply
</t>
          </r>
          <r>
            <rPr>
              <rFont val="Calibri"/>
              <b val="1"/>
              <sz val="10"/>
            </rPr>
            <t>Typical title:</t>
          </r>
          <r>
            <rPr>
              <rFont val="Calibri"/>
              <sz val="10"/>
            </rPr>
            <t xml:space="preserve"> Senior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19" s="134" t="inlineStr">
        <is>
          <t>Medium</t>
        </is>
      </c>
      <c r="BG119" s="134" t="inlineStr">
        <is>
          <r>
            <rPr>
              <rFont val="Calibri"/>
              <sz val="10"/>
            </rPr>
            <t xml:space="preserve">• </t>
          </r>
          <r>
            <rPr>
              <rFont val="Calibri"/>
              <b val="1"/>
              <sz val="10"/>
            </rPr>
            <t>Near a gate:</t>
          </r>
          <r>
            <rPr>
              <rFont val="Calibri"/>
              <sz val="10"/>
            </rPr>
            <t xml:space="preserve"> top of band: 3.48 on Band B's weights, 0.02 short of the 3.5 needed to enter Band B — calibrate before confirming</t>
          </r>
        </is>
      </c>
      <c r="BH119" s="139" t="inlineStr">
        <is>
          <t>Near a gate: top of band: 3.48 on Band B's weights, 0.02 short of the 3.5 needed to enter Band B</t>
        </is>
      </c>
      <c r="BI119" s="135" t="n"/>
      <c r="BJ119" s="136" t="n"/>
      <c r="BK119" s="136" t="n"/>
      <c r="BL119" s="136" t="n"/>
      <c r="BM119" s="136" t="n"/>
      <c r="BN119" s="137" t="n"/>
      <c r="BO119" s="120" t="n"/>
      <c r="BP119" s="120" t="n"/>
      <c r="BQ119" s="120" t="n"/>
      <c r="BR119" s="120" t="n"/>
      <c r="BS119" s="120" t="n"/>
      <c r="BT119" s="120" t="n"/>
      <c r="BU119" s="120" t="n"/>
      <c r="BV119" s="120" t="n">
        <v>3</v>
      </c>
    </row>
    <row r="120" ht="340" customHeight="1">
      <c r="A120" s="109" t="inlineStr">
        <is>
          <t>IRIS2293</t>
        </is>
      </c>
      <c r="B120" s="110" t="inlineStr">
        <is>
          <t>Chetan Yerpude</t>
        </is>
      </c>
      <c r="C120" s="111" t="inlineStr">
        <is>
          <t>Technology</t>
        </is>
      </c>
      <c r="D120" s="111" t="inlineStr">
        <is>
          <t>Sagar Jadhav</t>
        </is>
      </c>
      <c r="E120" s="112" t="n">
        <v>6.2</v>
      </c>
      <c r="F120" s="112" t="n">
        <v>2.2</v>
      </c>
      <c r="G120" s="111" t="inlineStr">
        <is>
          <t>B.Tech + PG diploma in Advance Computing · CDAC</t>
        </is>
      </c>
      <c r="H120" s="113" t="inlineStr">
        <is>
          <t>Software Engineer</t>
        </is>
      </c>
      <c r="I120" s="114" t="inlineStr">
        <is>
          <t>Senior Software Engineer</t>
        </is>
      </c>
      <c r="J120" s="115" t="inlineStr">
        <is>
          <t>Engineering &amp; Development</t>
        </is>
      </c>
      <c r="K120" s="115" t="inlineStr">
        <is>
          <t>Backend Development</t>
        </is>
      </c>
      <c r="L120" s="114" t="inlineStr">
        <is>
          <t>L3 – Professional / Associate</t>
        </is>
      </c>
      <c r="M120" s="116" t="inlineStr">
        <is>
          <t>A3</t>
        </is>
      </c>
      <c r="N120" s="138" t="inlineStr">
        <is>
          <t>Senior Associate</t>
        </is>
      </c>
      <c r="O120" s="26" t="inlineStr">
        <is>
          <t>A</t>
        </is>
      </c>
      <c r="P120" s="115" t="inlineStr">
        <is>
          <t>IC</t>
        </is>
      </c>
      <c r="Q120" s="117" t="inlineStr">
        <is>
          <t>▲ Up</t>
        </is>
      </c>
      <c r="R120"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2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Core Contributor.</t>
          </r>
        </is>
      </c>
      <c r="T120" s="120" t="n"/>
      <c r="U120"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20"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20"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20"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0" s="123" t="inlineStr">
        <is>
          <t>iFile · Technology · Band A · Early career</t>
        </is>
      </c>
      <c r="Z120" s="124" t="n">
        <v>2.5</v>
      </c>
      <c r="AA120" s="125">
        <f>IFERROR(INDEX(WM_C,MATCH($Y120,WM_KEY,0)),"")</f>
        <v>0.64</v>
      </c>
      <c r="AB120" s="126">
        <f>IF(Z120="","",Z120*AA120)</f>
        <v>1.6</v>
      </c>
      <c r="AC120" s="124" t="n">
        <v>2</v>
      </c>
      <c r="AD120" s="125">
        <f>IFERROR(INDEX(WM_AU,MATCH($Y120,WM_KEY,0)),"")</f>
        <v>0.16</v>
      </c>
      <c r="AE120" s="126">
        <f>IF(AC120="","",AC120*AD120)</f>
        <v>0.32</v>
      </c>
      <c r="AF120" s="124" t="n">
        <v>2.5</v>
      </c>
      <c r="AG120" s="125">
        <f>IFERROR(INDEX(WM_AC,MATCH($Y120,WM_KEY,0)),"")</f>
        <v>0.04</v>
      </c>
      <c r="AH120" s="126">
        <f>IF(AF120="","",AF120*AG120)</f>
        <v>0.1</v>
      </c>
      <c r="AI120" s="124" t="n">
        <v>1</v>
      </c>
      <c r="AJ120" s="125">
        <f>IFERROR(INDEX(WM_L,MATCH($Y120,WM_KEY,0)),"")</f>
        <v>0</v>
      </c>
      <c r="AK120" s="126">
        <f>IF(AI120="","",AI120*AJ120)</f>
        <v>0</v>
      </c>
      <c r="AL120" s="124" t="n">
        <v>5</v>
      </c>
      <c r="AM120" s="125">
        <f>IFERROR(INDEX(WM_E,MATCH($Y120,WM_KEY,0)),"")</f>
        <v>0.1</v>
      </c>
      <c r="AN120" s="126">
        <f>IF(AL120="","",AL120*AM120)</f>
        <v>0.5</v>
      </c>
      <c r="AO120" s="127" t="n">
        <v>3</v>
      </c>
      <c r="AP120" s="125">
        <f>IFERROR(INDEX(WM_BI,MATCH($Y120,WM_KEY,0)),"")</f>
        <v>0.06</v>
      </c>
      <c r="AQ120" s="126">
        <f>IF(AO120="","",AO120*AP120)</f>
        <v>0.18</v>
      </c>
      <c r="AR120" s="126">
        <f>IF(COUNT(AB120,AE120,AH120,AK120,AN120,AQ120)&lt;6,"",SUM(AB120,AE120,AH120,AK120,AN120,AQ120))</f>
        <v>2.7</v>
      </c>
      <c r="AS120" s="128" t="str">
        <f>IF(AR120="","",INDEX({"A1","A2","A3","B1","B2","B3","C1","C2","D1","D2","E1","E2"},MAX(1,MIN(12,ROUND(AR120,0)))))</f>
        <v>A3</v>
      </c>
      <c r="AT120"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20" s="130" t="inlineStr">
        <is>
          <r>
            <rPr>
              <rFont val="Calibri"/>
              <b val="1"/>
              <sz val="10"/>
            </rPr>
            <t>At build:</t>
          </r>
          <r>
            <rPr>
              <rFont val="Calibri"/>
              <sz val="10"/>
            </rPr>
            <t xml:space="preserve"> Complexity 1.60 + Autonomy 0.32 + Accountability 0.10 + Leadership 0.00 + Experience 0.50 + Business impact 0.18
= 2.70 points → nearest level 3 = A3
</t>
          </r>
          <r>
            <rPr>
              <rFont val="Calibri"/>
              <b val="1"/>
              <sz val="10"/>
            </rPr>
            <t>Final level:</t>
          </r>
          <r>
            <rPr>
              <rFont val="Calibri"/>
              <sz val="10"/>
            </rPr>
            <t xml:space="preserve"> A3 · same as the score</t>
          </r>
        </is>
      </c>
      <c r="AV120" s="130" t="inlineStr">
        <is>
          <r>
            <rPr>
              <rFont val="Calibri"/>
              <b val="1"/>
              <sz val="10"/>
            </rPr>
            <t>No rule applied:</t>
          </r>
          <r>
            <rPr>
              <rFont val="Calibri"/>
              <sz val="10"/>
            </rPr>
            <t xml:space="preserve"> the score decides.</t>
          </r>
        </is>
      </c>
      <c r="AW120"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20" s="132"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no change
</t>
          </r>
          <r>
            <rPr>
              <rFont val="Calibri"/>
              <b val="1"/>
              <sz val="10"/>
            </rPr>
            <t>Market:</t>
          </r>
          <r>
            <rPr>
              <rFont val="Calibri"/>
              <sz val="10"/>
            </rPr>
            <t xml:space="preserve"> A2 = Chooses own approach within standards</t>
          </r>
        </is>
      </c>
      <c r="AY120"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20"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36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20" s="132" t="inlineStr">
        <is>
          <r>
            <rPr>
              <rFont val="Calibri"/>
              <sz val="10"/>
            </rPr>
            <t xml:space="preserve">Rated 5 of 12
</t>
          </r>
          <r>
            <rPr>
              <rFont val="Calibri"/>
              <b val="1"/>
              <sz val="10"/>
            </rPr>
            <t>Experience:</t>
          </r>
          <r>
            <rPr>
              <rFont val="Calibri"/>
              <sz val="10"/>
            </rPr>
            <t xml:space="preserve"> 6.2 yrs total · 4.0 before IRIS + 2.2 at IRIS = 4.3 on the experience scale
</t>
          </r>
          <r>
            <rPr>
              <rFont val="Calibri"/>
              <b val="1"/>
              <sz val="10"/>
            </rPr>
            <t>Qualification:</t>
          </r>
          <r>
            <rPr>
              <rFont val="Calibri"/>
              <sz val="10"/>
            </rPr>
            <t xml:space="preserve"> B.Tech + PG diploma in Advance Computing · CDAC · postgraduate, relevant to the work → +0.5
</t>
          </r>
          <r>
            <rPr>
              <rFont val="Calibri"/>
              <b val="1"/>
              <sz val="10"/>
            </rPr>
            <t>Market:</t>
          </r>
          <r>
            <rPr>
              <rFont val="Calibri"/>
              <sz val="10"/>
            </rPr>
            <t xml:space="preserve"> A3 roles typically have 2–5 yrs · IRIS guide 2–4</t>
          </r>
        </is>
      </c>
      <c r="BB120"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20" s="133" t="inlineStr"/>
      <c r="BD120" s="134" t="inlineStr">
        <is>
          <t>✓ HRIS: 6.2 yrs, B.Tech + PG diploma in Advance Computing · CDAC, 0 direct reports
✓ Survey: 20 of 20 questions answered
✓ KRAs: self, manager-set, quarterly
✓ Manager mapping: rating, potential, 9-box
✗ Job description: not on file</t>
        </is>
      </c>
      <c r="BE120"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20" s="134" t="inlineStr">
        <is>
          <t>Low</t>
        </is>
      </c>
      <c r="BG120" s="134" t="inlineStr">
        <is>
          <t>• Survey answers are generic or do not match the role — not used as evidence; manager input needed</t>
        </is>
      </c>
      <c r="BH120" s="134" t="inlineStr"/>
      <c r="BI120" s="135" t="n"/>
      <c r="BJ120" s="136" t="n"/>
      <c r="BK120" s="136" t="n"/>
      <c r="BL120" s="136" t="n"/>
      <c r="BM120" s="136" t="n"/>
      <c r="BN120" s="137" t="n"/>
      <c r="BO120" s="120" t="n"/>
      <c r="BP120" s="120" t="n"/>
      <c r="BQ120" s="120" t="n"/>
      <c r="BR120" s="120" t="n"/>
      <c r="BS120" s="120" t="n"/>
      <c r="BT120" s="120" t="n"/>
      <c r="BU120" s="120" t="n"/>
      <c r="BV120" s="120" t="n">
        <v>3</v>
      </c>
    </row>
    <row r="121" ht="340" customHeight="1">
      <c r="A121" s="109" t="inlineStr">
        <is>
          <t>IRIS2185</t>
        </is>
      </c>
      <c r="B121" s="110" t="inlineStr">
        <is>
          <t>Devkumar Nishad</t>
        </is>
      </c>
      <c r="C121" s="111" t="inlineStr">
        <is>
          <t>Technology</t>
        </is>
      </c>
      <c r="D121" s="111" t="inlineStr">
        <is>
          <t>Paresh Patil</t>
        </is>
      </c>
      <c r="E121" s="112" t="n">
        <v>3</v>
      </c>
      <c r="F121" s="112" t="n">
        <v>3</v>
      </c>
      <c r="G121" s="111" t="inlineStr">
        <is>
          <t>PG-DAC</t>
        </is>
      </c>
      <c r="H121" s="113" t="inlineStr">
        <is>
          <t>Junior Software Engineer</t>
        </is>
      </c>
      <c r="I121" s="114" t="inlineStr">
        <is>
          <t>Senior Software Engineer</t>
        </is>
      </c>
      <c r="J121" s="115" t="inlineStr">
        <is>
          <t>Engineering &amp; Development</t>
        </is>
      </c>
      <c r="K121" s="115" t="inlineStr">
        <is>
          <t>Full-Stack Development</t>
        </is>
      </c>
      <c r="L121" s="114" t="inlineStr">
        <is>
          <t>L3 – Professional / Associate</t>
        </is>
      </c>
      <c r="M121" s="116" t="inlineStr">
        <is>
          <t>A3</t>
        </is>
      </c>
      <c r="N121" s="138" t="inlineStr">
        <is>
          <t>Senior Associate</t>
        </is>
      </c>
      <c r="O121" s="26" t="inlineStr">
        <is>
          <t>A</t>
        </is>
      </c>
      <c r="P121" s="115" t="inlineStr">
        <is>
          <t>IC</t>
        </is>
      </c>
      <c r="Q121" s="117" t="inlineStr">
        <is>
          <t>▲ Up</t>
        </is>
      </c>
      <c r="R121" s="118"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121"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4 · Potential: Medium · 9-Box Grid placement: Trusted Professional.</t>
          </r>
        </is>
      </c>
      <c r="T121" s="120" t="n"/>
      <c r="U121" s="121" t="inlineStr">
        <is>
          <r>
            <rPr>
              <rFont val="Calibri"/>
              <sz val="10"/>
            </rPr>
            <t xml:space="preserve">Senior Software Engineer in Technology · iFile,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121"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21"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121"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1" s="123" t="inlineStr">
        <is>
          <t>iFile · Technology · Band A · Early career</t>
        </is>
      </c>
      <c r="Z121" s="124" t="n">
        <v>2.5</v>
      </c>
      <c r="AA121" s="125">
        <f>IFERROR(INDEX(WM_C,MATCH($Y121,WM_KEY,0)),"")</f>
        <v>0.64</v>
      </c>
      <c r="AB121" s="126">
        <f>IF(Z121="","",Z121*AA121)</f>
        <v>1.6</v>
      </c>
      <c r="AC121" s="124" t="n">
        <v>2.5</v>
      </c>
      <c r="AD121" s="125">
        <f>IFERROR(INDEX(WM_AU,MATCH($Y121,WM_KEY,0)),"")</f>
        <v>0.16</v>
      </c>
      <c r="AE121" s="126">
        <f>IF(AC121="","",AC121*AD121)</f>
        <v>0.4</v>
      </c>
      <c r="AF121" s="124" t="n">
        <v>2.5</v>
      </c>
      <c r="AG121" s="125">
        <f>IFERROR(INDEX(WM_AC,MATCH($Y121,WM_KEY,0)),"")</f>
        <v>0.04</v>
      </c>
      <c r="AH121" s="126">
        <f>IF(AF121="","",AF121*AG121)</f>
        <v>0.1</v>
      </c>
      <c r="AI121" s="124" t="n">
        <v>2</v>
      </c>
      <c r="AJ121" s="125">
        <f>IFERROR(INDEX(WM_L,MATCH($Y121,WM_KEY,0)),"")</f>
        <v>0</v>
      </c>
      <c r="AK121" s="126">
        <f>IF(AI121="","",AI121*AJ121)</f>
        <v>0</v>
      </c>
      <c r="AL121" s="124" t="n">
        <v>3.5</v>
      </c>
      <c r="AM121" s="125">
        <f>IFERROR(INDEX(WM_E,MATCH($Y121,WM_KEY,0)),"")</f>
        <v>0.1</v>
      </c>
      <c r="AN121" s="126">
        <f>IF(AL121="","",AL121*AM121)</f>
        <v>0.35</v>
      </c>
      <c r="AO121" s="127" t="n">
        <v>2.5</v>
      </c>
      <c r="AP121" s="125">
        <f>IFERROR(INDEX(WM_BI,MATCH($Y121,WM_KEY,0)),"")</f>
        <v>0.06</v>
      </c>
      <c r="AQ121" s="126">
        <f>IF(AO121="","",AO121*AP121)</f>
        <v>0.15</v>
      </c>
      <c r="AR121" s="126">
        <f>IF(COUNT(AB121,AE121,AH121,AK121,AN121,AQ121)&lt;6,"",SUM(AB121,AE121,AH121,AK121,AN121,AQ121))</f>
        <v>2.6</v>
      </c>
      <c r="AS121" s="128" t="str">
        <f>IF(AR121="","",INDEX({"A1","A2","A3","B1","B2","B3","C1","C2","D1","D2","E1","E2"},MAX(1,MIN(12,ROUND(AR121,0)))))</f>
        <v>A3</v>
      </c>
      <c r="AT121"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21" s="130" t="inlineStr">
        <is>
          <r>
            <rPr>
              <rFont val="Calibri"/>
              <b val="1"/>
              <sz val="10"/>
            </rPr>
            <t>At build:</t>
          </r>
          <r>
            <rPr>
              <rFont val="Calibri"/>
              <sz val="10"/>
            </rPr>
            <t xml:space="preserve"> Complexity 1.60 + Autonomy 0.40 + Accountability 0.10 + Leadership 0.00 + Experience 0.35 + Business impact 0.15
= 2.60 points → nearest level 3 = A3
</t>
          </r>
          <r>
            <rPr>
              <rFont val="Calibri"/>
              <b val="1"/>
              <sz val="10"/>
            </rPr>
            <t>Final level:</t>
          </r>
          <r>
            <rPr>
              <rFont val="Calibri"/>
              <sz val="10"/>
            </rPr>
            <t xml:space="preserve"> A3 · same as the score</t>
          </r>
        </is>
      </c>
      <c r="AV121" s="130" t="inlineStr">
        <is>
          <r>
            <rPr>
              <rFont val="Calibri"/>
              <b val="1"/>
              <sz val="10"/>
            </rPr>
            <t>No rule applied:</t>
          </r>
          <r>
            <rPr>
              <rFont val="Calibri"/>
              <sz val="10"/>
            </rPr>
            <t xml:space="preserve"> the score decides.</t>
          </r>
        </is>
      </c>
      <c r="AW121"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Webform customisation across IFSCA, GTA, MBRS, RMA projects; impact testing of new features on existing ones → moved up 0.5
</t>
          </r>
          <r>
            <rPr>
              <rFont val="Calibri"/>
              <b val="1"/>
              <sz val="10"/>
            </rPr>
            <t>KRA:</t>
          </r>
          <r>
            <rPr>
              <rFont val="Calibri"/>
              <sz val="10"/>
            </rPr>
            <t xml:space="preserve"> “1. Provide production support and work on assigned Webform projects. 2. Work independently and complete tasks on time and guide team…”
</t>
          </r>
          <r>
            <rPr>
              <rFont val="Calibri"/>
              <b val="1"/>
              <sz val="10"/>
            </rPr>
            <t>Market:</t>
          </r>
          <r>
            <rPr>
              <rFont val="Calibri"/>
              <sz val="10"/>
            </rPr>
            <t xml:space="preserve"> A2 = Standard work of the discipline · A3 = Varied and non-standard work; handles exceptions</t>
          </r>
        </is>
      </c>
      <c r="AX121"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Decides how to customise new features; discusses requirements and dependencies beforehand → moved up 0.5
</t>
          </r>
          <r>
            <rPr>
              <rFont val="Calibri"/>
              <b val="1"/>
              <sz val="10"/>
            </rPr>
            <t>Market:</t>
          </r>
          <r>
            <rPr>
              <rFont val="Calibri"/>
              <sz val="10"/>
            </rPr>
            <t xml:space="preserve"> A2 = Chooses own approach within standards · A3 = Technical / QC / client calls on own work</t>
          </r>
        </is>
      </c>
      <c r="AY121"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End-to-end feature implementation for webform on two projects; delay shifts QA and delivery dates → moved up 0.5
</t>
          </r>
          <r>
            <rPr>
              <rFont val="Calibri"/>
              <b val="1"/>
              <sz val="10"/>
            </rPr>
            <t>KRA:</t>
          </r>
          <r>
            <rPr>
              <rFont val="Calibri"/>
              <sz val="10"/>
            </rPr>
            <t xml:space="preserve"> “1. Provide production support and work on assigned Webform projects. 2. Work independently and complete tasks on time and guide team…”
</t>
          </r>
          <r>
            <rPr>
              <rFont val="Calibri"/>
              <b val="1"/>
              <sz val="10"/>
            </rPr>
            <t>Market:</t>
          </r>
          <r>
            <rPr>
              <rFont val="Calibri"/>
              <sz val="10"/>
            </rPr>
            <t xml:space="preserve"> A2 = Own deliverables · accuracy, TAT · A3 = A module / process, or work with client or regulatory consequences</t>
          </r>
        </is>
      </c>
      <c r="AZ121" s="132" t="inlineStr">
        <is>
          <r>
            <rPr>
              <rFont val="Calibri"/>
              <sz val="10"/>
            </rPr>
            <t xml:space="preserve">Rated 2 of 12 — not counted: the weight is 0% at this level
</t>
          </r>
          <r>
            <rPr>
              <rFont val="Calibri"/>
              <b val="1"/>
              <sz val="10"/>
            </rPr>
            <t>Start:</t>
          </r>
          <r>
            <rPr>
              <rFont val="Calibri"/>
              <sz val="10"/>
            </rPr>
            <t xml:space="preserve"> 1.0 · individual contributor, so influence only
</t>
          </r>
          <r>
            <rPr>
              <rFont val="Calibri"/>
              <b val="1"/>
              <sz val="10"/>
            </rPr>
            <t>Evidence reads like A3:</t>
          </r>
          <r>
            <rPr>
              <rFont val="Calibri"/>
              <sz val="10"/>
            </rPr>
            <t xml:space="preserve"> Acts as webform lead on IFSCA and GTA; trains and mentors assigned intern → moved up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21" s="132" t="inlineStr">
        <is>
          <r>
            <rPr>
              <rFont val="Calibri"/>
              <sz val="10"/>
            </rPr>
            <t xml:space="preserve">Rated 3.5 of 12 · between A3 and B1
</t>
          </r>
          <r>
            <rPr>
              <rFont val="Calibri"/>
              <b val="1"/>
              <sz val="10"/>
            </rPr>
            <t>Experience:</t>
          </r>
          <r>
            <rPr>
              <rFont val="Calibri"/>
              <sz val="10"/>
            </rPr>
            <t xml:space="preserve"> 3.0 yrs total · 3.0 at IRIS; none recorded before IRIS = 3.0 on the experience scale
</t>
          </r>
          <r>
            <rPr>
              <rFont val="Calibri"/>
              <b val="1"/>
              <sz val="10"/>
            </rPr>
            <t>Qualification:</t>
          </r>
          <r>
            <rPr>
              <rFont val="Calibri"/>
              <sz val="10"/>
            </rPr>
            <t xml:space="preserve"> PG-DAC · postgraduate, relevant to the work → +0.5
</t>
          </r>
          <r>
            <rPr>
              <rFont val="Calibri"/>
              <b val="1"/>
              <sz val="10"/>
            </rPr>
            <t>Market:</t>
          </r>
          <r>
            <rPr>
              <rFont val="Calibri"/>
              <sz val="10"/>
            </rPr>
            <t xml:space="preserve"> A3 roles typically have 2–5 yrs · IRIS guide 2–4</t>
          </r>
        </is>
      </c>
      <c r="BB121"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21" s="145" t="inlineStr">
        <is>
          <t>• Confirm the reporting line — Manager</t>
        </is>
      </c>
      <c r="BD121" s="134" t="inlineStr">
        <is>
          <t>✓ HRIS: 3.0 yrs, PG-DAC, 0 direct reports
✓ Survey: 20 of 20 questions answered
✓ KRAs: quarterly
✓ Manager mapping: rating, potential, 9-box
✗ Job description: not on file</t>
        </is>
      </c>
      <c r="BE121"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21" s="134" t="inlineStr">
        <is>
          <t>High</t>
        </is>
      </c>
      <c r="BG121" s="134" t="inlineStr">
        <is>
          <t>• Describes leading or allocating work to a team but has no formal reports in the Employee Master — confirm; may be a POD Lead / Team Lead
• Work described is bigger than the current designation suggests — manager to confirm the actual role</t>
        </is>
      </c>
      <c r="BH121" s="134" t="inlineStr"/>
      <c r="BI121" s="135" t="n"/>
      <c r="BJ121" s="136" t="n"/>
      <c r="BK121" s="136" t="n"/>
      <c r="BL121" s="136" t="n"/>
      <c r="BM121" s="136" t="n"/>
      <c r="BN121" s="137" t="n"/>
      <c r="BO121" s="120" t="n"/>
      <c r="BP121" s="120" t="n"/>
      <c r="BQ121" s="120" t="n"/>
      <c r="BR121" s="120" t="n"/>
      <c r="BS121" s="120" t="n"/>
      <c r="BT121" s="120" t="n"/>
      <c r="BU121" s="120" t="n"/>
      <c r="BV121" s="120" t="n">
        <v>2.5</v>
      </c>
    </row>
    <row r="122" ht="340" customHeight="1">
      <c r="A122" s="109" t="inlineStr">
        <is>
          <t>IRIS1906</t>
        </is>
      </c>
      <c r="B122" s="110" t="inlineStr">
        <is>
          <t>Gaurav Ghare</t>
        </is>
      </c>
      <c r="C122" s="111" t="inlineStr">
        <is>
          <t>Technology</t>
        </is>
      </c>
      <c r="D122" s="111" t="inlineStr">
        <is>
          <t>Nikhil Nalawade</t>
        </is>
      </c>
      <c r="E122" s="112" t="n">
        <v>9.4</v>
      </c>
      <c r="F122" s="112" t="n">
        <v>5.4</v>
      </c>
      <c r="G122" s="111" t="inlineStr">
        <is>
          <t>B.E</t>
        </is>
      </c>
      <c r="H122" s="142" t="inlineStr">
        <is>
          <t>Senior Software Engineer</t>
        </is>
      </c>
      <c r="I122" s="115" t="inlineStr">
        <is>
          <t>Senior Software Engineer</t>
        </is>
      </c>
      <c r="J122" s="115" t="inlineStr">
        <is>
          <t>Engineering &amp; Development</t>
        </is>
      </c>
      <c r="K122" s="115" t="inlineStr">
        <is>
          <t>Backend Development</t>
        </is>
      </c>
      <c r="L122" s="115" t="inlineStr">
        <is>
          <t>L4 – Senior</t>
        </is>
      </c>
      <c r="M122" s="146" t="inlineStr">
        <is>
          <t>A3</t>
        </is>
      </c>
      <c r="N122" s="138" t="inlineStr">
        <is>
          <t>Senior Associate</t>
        </is>
      </c>
      <c r="O122" s="26" t="inlineStr">
        <is>
          <t>A</t>
        </is>
      </c>
      <c r="P122" s="115" t="inlineStr">
        <is>
          <t>IC</t>
        </is>
      </c>
      <c r="Q122" s="147" t="inlineStr">
        <is>
          <t>• Same level</t>
        </is>
      </c>
      <c r="R122"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2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Emerging Talent.</t>
          </r>
        </is>
      </c>
      <c r="T122" s="120" t="n"/>
      <c r="U122"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22"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22"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22"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2" s="123" t="inlineStr">
        <is>
          <t>iFile · Technology · Band A · Early career</t>
        </is>
      </c>
      <c r="Z122" s="124" t="n">
        <v>2.5</v>
      </c>
      <c r="AA122" s="125">
        <f>IFERROR(INDEX(WM_C,MATCH($Y122,WM_KEY,0)),"")</f>
        <v>0.64</v>
      </c>
      <c r="AB122" s="126">
        <f>IF(Z122="","",Z122*AA122)</f>
        <v>1.6</v>
      </c>
      <c r="AC122" s="124" t="n">
        <v>2.5</v>
      </c>
      <c r="AD122" s="125">
        <f>IFERROR(INDEX(WM_AU,MATCH($Y122,WM_KEY,0)),"")</f>
        <v>0.16</v>
      </c>
      <c r="AE122" s="126">
        <f>IF(AC122="","",AC122*AD122)</f>
        <v>0.4</v>
      </c>
      <c r="AF122" s="124" t="n">
        <v>3</v>
      </c>
      <c r="AG122" s="125">
        <f>IFERROR(INDEX(WM_AC,MATCH($Y122,WM_KEY,0)),"")</f>
        <v>0.04</v>
      </c>
      <c r="AH122" s="126">
        <f>IF(AF122="","",AF122*AG122)</f>
        <v>0.12</v>
      </c>
      <c r="AI122" s="124" t="n">
        <v>1.5</v>
      </c>
      <c r="AJ122" s="125">
        <f>IFERROR(INDEX(WM_L,MATCH($Y122,WM_KEY,0)),"")</f>
        <v>0</v>
      </c>
      <c r="AK122" s="126">
        <f>IF(AI122="","",AI122*AJ122)</f>
        <v>0</v>
      </c>
      <c r="AL122" s="124" t="n">
        <v>6</v>
      </c>
      <c r="AM122" s="125">
        <f>IFERROR(INDEX(WM_E,MATCH($Y122,WM_KEY,0)),"")</f>
        <v>0.1</v>
      </c>
      <c r="AN122" s="126">
        <f>IF(AL122="","",AL122*AM122)</f>
        <v>0.6</v>
      </c>
      <c r="AO122" s="127" t="n">
        <v>3</v>
      </c>
      <c r="AP122" s="125">
        <f>IFERROR(INDEX(WM_BI,MATCH($Y122,WM_KEY,0)),"")</f>
        <v>0.06</v>
      </c>
      <c r="AQ122" s="126">
        <f>IF(AO122="","",AO122*AP122)</f>
        <v>0.18</v>
      </c>
      <c r="AR122" s="126">
        <f>IF(COUNT(AB122,AE122,AH122,AK122,AN122,AQ122)&lt;6,"",SUM(AB122,AE122,AH122,AK122,AN122,AQ122))</f>
        <v>2.9</v>
      </c>
      <c r="AS122" s="128" t="str">
        <f>IF(AR122="","",INDEX({"A1","A2","A3","B1","B2","B3","C1","C2","D1","D2","E1","E2"},MAX(1,MIN(12,ROUND(AR122,0)))))</f>
        <v>A3</v>
      </c>
      <c r="AT122"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22" s="130" t="inlineStr">
        <is>
          <r>
            <rPr>
              <rFont val="Calibri"/>
              <b val="1"/>
              <sz val="10"/>
            </rPr>
            <t>At build:</t>
          </r>
          <r>
            <rPr>
              <rFont val="Calibri"/>
              <sz val="10"/>
            </rPr>
            <t xml:space="preserve"> Complexity 1.60 + Autonomy 0.40 + Accountability 0.12 + Leadership 0.00 + Experience 0.60 + Business impact 0.18
= 2.90 points → nearest level 3 = A3
</t>
          </r>
          <r>
            <rPr>
              <rFont val="Calibri"/>
              <b val="1"/>
              <sz val="10"/>
            </rPr>
            <t>Final level:</t>
          </r>
          <r>
            <rPr>
              <rFont val="Calibri"/>
              <sz val="10"/>
            </rPr>
            <t xml:space="preserve"> A3 · same as the score</t>
          </r>
        </is>
      </c>
      <c r="AV122" s="130" t="inlineStr">
        <is>
          <r>
            <rPr>
              <rFont val="Calibri"/>
              <b val="1"/>
              <sz val="10"/>
            </rPr>
            <t>No rule applied:</t>
          </r>
          <r>
            <rPr>
              <rFont val="Calibri"/>
              <sz val="10"/>
            </rPr>
            <t xml:space="preserve"> the score decides.</t>
          </r>
        </is>
      </c>
      <c r="AW122" s="131"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Client support: data reports, log checks and finding the issue cause in code → moved down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22"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only the cause of an application issue; says no judgement is needed → moved down 0.5
</t>
          </r>
          <r>
            <rPr>
              <rFont val="Calibri"/>
              <b val="1"/>
              <sz val="10"/>
            </rPr>
            <t>Market:</t>
          </r>
          <r>
            <rPr>
              <rFont val="Calibri"/>
              <sz val="10"/>
            </rPr>
            <t xml:space="preserve"> A2 = Chooses own approach within standards · A3 = Technical / QC / client calls on own work</t>
          </r>
        </is>
      </c>
      <c r="AY122"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Data reports and issue fixes go straight to the client under time pressure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A module / process, or work with client or regulatory consequences</t>
          </r>
        </is>
      </c>
      <c r="AZ122"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reviewing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22" s="132" t="inlineStr">
        <is>
          <r>
            <rPr>
              <rFont val="Calibri"/>
              <sz val="10"/>
            </rPr>
            <t xml:space="preserve">Rated 6 of 12
</t>
          </r>
          <r>
            <rPr>
              <rFont val="Calibri"/>
              <b val="1"/>
              <sz val="10"/>
            </rPr>
            <t>Experience:</t>
          </r>
          <r>
            <rPr>
              <rFont val="Calibri"/>
              <sz val="10"/>
            </rPr>
            <t xml:space="preserve"> 9.4 yrs total · 4.0 before IRIS + 5.4 at IRIS = 5.8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22"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22" s="133" t="inlineStr"/>
      <c r="BD122" s="134" t="inlineStr">
        <is>
          <t>✓ HRIS: 9.4 yrs, B.E, 0 direct reports
✓ Survey: 19 of 20 questions answered
✓ KRAs: self, manager-set, quarterly
✓ Manager mapping: rating, potential, 9-box
✗ Job description: not on file</t>
        </is>
      </c>
      <c r="BE122"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22" s="134" t="inlineStr">
        <is>
          <t>Medium</t>
        </is>
      </c>
      <c r="BG122" s="134" t="inlineStr">
        <is>
          <t>• Work described is smaller than the current designation suggests — manager to confirm the actual role
• 9.4 yrs of experience in a role that reads as Band A work — a career-path question for the manager: can the role be widened · Specialist, B1 or is it correctly sized?</t>
        </is>
      </c>
      <c r="BH122" s="134" t="inlineStr"/>
      <c r="BI122" s="135" t="n"/>
      <c r="BJ122" s="136" t="n"/>
      <c r="BK122" s="136" t="n"/>
      <c r="BL122" s="136" t="n"/>
      <c r="BM122" s="136" t="n"/>
      <c r="BN122" s="137" t="n"/>
      <c r="BO122" s="120" t="n"/>
      <c r="BP122" s="120" t="n"/>
      <c r="BQ122" s="120" t="n"/>
      <c r="BR122" s="120" t="n"/>
      <c r="BS122" s="120" t="n"/>
      <c r="BT122" s="120" t="n"/>
      <c r="BU122" s="120" t="n"/>
      <c r="BV122" s="120" t="n">
        <v>3</v>
      </c>
    </row>
    <row r="123" ht="340" customHeight="1">
      <c r="A123" s="109" t="inlineStr">
        <is>
          <t>IRIS2528</t>
        </is>
      </c>
      <c r="B123" s="110" t="inlineStr">
        <is>
          <t>Ghanshyam L Desale</t>
        </is>
      </c>
      <c r="C123" s="111" t="inlineStr">
        <is>
          <t>Technology</t>
        </is>
      </c>
      <c r="D123" s="111" t="inlineStr">
        <is>
          <t>Srikant Mishra</t>
        </is>
      </c>
      <c r="E123" s="112" t="n">
        <v>3.8</v>
      </c>
      <c r="F123" s="112" t="n">
        <v>0.4</v>
      </c>
      <c r="G123" s="111" t="inlineStr">
        <is>
          <t>B.E</t>
        </is>
      </c>
      <c r="H123" s="113" t="inlineStr">
        <is>
          <t>Software Engineer</t>
        </is>
      </c>
      <c r="I123" s="114" t="inlineStr">
        <is>
          <t>Senior UI Developer</t>
        </is>
      </c>
      <c r="J123" s="115" t="inlineStr">
        <is>
          <t>Engineering &amp; Development</t>
        </is>
      </c>
      <c r="K123" s="115" t="inlineStr">
        <is>
          <t>Front-End / UI Development</t>
        </is>
      </c>
      <c r="L123" s="114" t="inlineStr">
        <is>
          <t>L3 – Professional / Associate</t>
        </is>
      </c>
      <c r="M123" s="116" t="inlineStr">
        <is>
          <t>A3</t>
        </is>
      </c>
      <c r="N123" s="138" t="inlineStr">
        <is>
          <t>Senior Associate</t>
        </is>
      </c>
      <c r="O123" s="26" t="inlineStr">
        <is>
          <t>A</t>
        </is>
      </c>
      <c r="P123" s="115" t="inlineStr">
        <is>
          <t>IC</t>
        </is>
      </c>
      <c r="Q123" s="117" t="inlineStr">
        <is>
          <t>▲ Up</t>
        </is>
      </c>
      <c r="R123" s="118" t="inlineStr">
        <is>
          <r>
            <rPr>
              <rFont val="Calibri"/>
              <b val="1"/>
              <sz val="10"/>
            </rPr>
            <t>WHAT THE ROLE DOES:</t>
          </r>
          <r>
            <rPr>
              <rFont val="Calibri"/>
              <sz val="10"/>
            </rPr>
            <t xml:space="preserve"> 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user · app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development · am · accountable · quality · ui · responsive user-friendly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ui
</t>
          </r>
          <r>
            <rPr>
              <rFont val="Calibri"/>
              <b val="1"/>
              <sz val="10"/>
            </rPr>
            <t>SKILLS &amp; KNOWLEDGE · role-holders:</t>
          </r>
          <r>
            <rPr>
              <rFont val="Calibri"/>
              <sz val="10"/>
            </rPr>
            <t xml:space="preserve"> UI · Angular
</t>
          </r>
          <r>
            <rPr>
              <rFont val="Calibri"/>
              <b val="1"/>
              <sz val="10"/>
            </rPr>
            <t>TOOLS &amp; SYSTEMS:</t>
          </r>
          <r>
            <rPr>
              <rFont val="Calibri"/>
              <sz val="10"/>
            </rPr>
            <t xml:space="preserve"> Vs code
</t>
          </r>
          <r>
            <rPr>
              <rFont val="Calibri"/>
              <b val="1"/>
              <sz val="10"/>
            </rPr>
            <t>MANAGER-SET KRAs:</t>
          </r>
          <r>
            <rPr>
              <rFont val="Calibri"/>
              <sz val="10"/>
            </rPr>
            <t xml:space="preserve"> Common themes in manager-set KRAs: components · sprint · code · coverage · quality · maintain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10 holders, 9 answered the survey; sub-family 17 answered; catalogue RC-081</t>
          </r>
        </is>
      </c>
      <c r="S123"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no; work only this person does: yes; successor named: no.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3 · Potential: Medium · 9-Box Grid placement: Core Contributor.</t>
          </r>
        </is>
      </c>
      <c r="T123" s="120" t="n"/>
      <c r="U123" s="121" t="inlineStr">
        <is>
          <r>
            <rPr>
              <rFont val="Calibri"/>
              <sz val="10"/>
            </rPr>
            <t xml:space="preserve">Senior UI Developer in Technology · iFile, A3 — IC.
</t>
          </r>
          <r>
            <rPr>
              <rFont val="Calibri"/>
              <b val="1"/>
              <sz val="10"/>
            </rPr>
            <t>The work:</t>
          </r>
          <r>
            <rPr>
              <rFont val="Calibri"/>
              <sz val="10"/>
            </rPr>
            <t xml:space="preserve"> Builds user interfaces and reusable UI components.
At this level the role owns varied work; reviews juniors; go-to for a process.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Holders describe it with:</t>
          </r>
          <r>
            <rPr>
              <rFont val="Calibri"/>
              <sz val="10"/>
            </rPr>
            <t xml:space="preserve"> ui · user · performance · design · development · testing.</t>
          </r>
        </is>
      </c>
      <c r="V123"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23"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UI · Angular
</t>
          </r>
          <r>
            <rPr>
              <rFont val="Calibri"/>
              <b val="1"/>
              <sz val="10"/>
            </rPr>
            <t>TOOLS:</t>
          </r>
          <r>
            <rPr>
              <rFont val="Calibri"/>
              <sz val="10"/>
            </rPr>
            <t xml:space="preserve"> Vs code
★ = must-have for the family. Scale: 1 Awareness · 2 Working · 3 Practitioner · 4 Advanced · 5 Expert.</t>
          </r>
        </is>
      </c>
      <c r="X123"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3" s="123" t="inlineStr">
        <is>
          <t>iFile · Technology · Band A · Early career</t>
        </is>
      </c>
      <c r="Z123" s="124" t="n">
        <v>2.5</v>
      </c>
      <c r="AA123" s="125">
        <f>IFERROR(INDEX(WM_C,MATCH($Y123,WM_KEY,0)),"")</f>
        <v>0.64</v>
      </c>
      <c r="AB123" s="126">
        <f>IF(Z123="","",Z123*AA123)</f>
        <v>1.6</v>
      </c>
      <c r="AC123" s="124" t="n">
        <v>2</v>
      </c>
      <c r="AD123" s="125">
        <f>IFERROR(INDEX(WM_AU,MATCH($Y123,WM_KEY,0)),"")</f>
        <v>0.16</v>
      </c>
      <c r="AE123" s="126">
        <f>IF(AC123="","",AC123*AD123)</f>
        <v>0.32</v>
      </c>
      <c r="AF123" s="124" t="n">
        <v>2.5</v>
      </c>
      <c r="AG123" s="125">
        <f>IFERROR(INDEX(WM_AC,MATCH($Y123,WM_KEY,0)),"")</f>
        <v>0.04</v>
      </c>
      <c r="AH123" s="126">
        <f>IF(AF123="","",AF123*AG123)</f>
        <v>0.1</v>
      </c>
      <c r="AI123" s="124" t="n">
        <v>1.5</v>
      </c>
      <c r="AJ123" s="125">
        <f>IFERROR(INDEX(WM_L,MATCH($Y123,WM_KEY,0)),"")</f>
        <v>0</v>
      </c>
      <c r="AK123" s="126">
        <f>IF(AI123="","",AI123*AJ123)</f>
        <v>0</v>
      </c>
      <c r="AL123" s="124" t="n">
        <v>3.5</v>
      </c>
      <c r="AM123" s="125">
        <f>IFERROR(INDEX(WM_E,MATCH($Y123,WM_KEY,0)),"")</f>
        <v>0.1</v>
      </c>
      <c r="AN123" s="126">
        <f>IF(AL123="","",AL123*AM123)</f>
        <v>0.35</v>
      </c>
      <c r="AO123" s="127" t="n">
        <v>3</v>
      </c>
      <c r="AP123" s="125">
        <f>IFERROR(INDEX(WM_BI,MATCH($Y123,WM_KEY,0)),"")</f>
        <v>0.06</v>
      </c>
      <c r="AQ123" s="126">
        <f>IF(AO123="","",AO123*AP123)</f>
        <v>0.18</v>
      </c>
      <c r="AR123" s="126">
        <f>IF(COUNT(AB123,AE123,AH123,AK123,AN123,AQ123)&lt;6,"",SUM(AB123,AE123,AH123,AK123,AN123,AQ123))</f>
        <v>2.55</v>
      </c>
      <c r="AS123" s="128" t="str">
        <f>IF(AR123="","",INDEX({"A1","A2","A3","B1","B2","B3","C1","C2","D1","D2","E1","E2"},MAX(1,MIN(12,ROUND(AR123,0)))))</f>
        <v>A3</v>
      </c>
      <c r="AT123"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23" s="130" t="inlineStr">
        <is>
          <r>
            <rPr>
              <rFont val="Calibri"/>
              <b val="1"/>
              <sz val="10"/>
            </rPr>
            <t>At build:</t>
          </r>
          <r>
            <rPr>
              <rFont val="Calibri"/>
              <sz val="10"/>
            </rPr>
            <t xml:space="preserve"> Complexity 1.60 + Autonomy 0.32 + Accountability 0.10 + Leadership 0.00 + Experience 0.35 + Business impact 0.18
= 2.55 points → nearest level 3 = A3
</t>
          </r>
          <r>
            <rPr>
              <rFont val="Calibri"/>
              <b val="1"/>
              <sz val="10"/>
            </rPr>
            <t>Final level:</t>
          </r>
          <r>
            <rPr>
              <rFont val="Calibri"/>
              <sz val="10"/>
            </rPr>
            <t xml:space="preserve"> A3 · same as the score</t>
          </r>
        </is>
      </c>
      <c r="AV123" s="130" t="inlineStr">
        <is>
          <r>
            <rPr>
              <rFont val="Calibri"/>
              <b val="1"/>
              <sz val="10"/>
            </rPr>
            <t>No rule applied:</t>
          </r>
          <r>
            <rPr>
              <rFont val="Calibri"/>
              <sz val="10"/>
            </rPr>
            <t xml:space="preserve"> the score decides.</t>
          </r>
        </is>
      </c>
      <c r="AW123"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Full-stack feature development on AI-driven SaaS products, with code review, performance work and deployments → moved up 0.5
</t>
          </r>
          <r>
            <rPr>
              <rFont val="Calibri"/>
              <b val="1"/>
              <sz val="10"/>
            </rPr>
            <t>KRA:</t>
          </r>
          <r>
            <rPr>
              <rFont val="Calibri"/>
              <sz val="10"/>
            </rPr>
            <t xml:space="preserve"> “1. Deliver assigned sprint stories with &gt;=85% on-time completion · ramp-up allowance in Q1 2. Maintain code quality gate adherence on owned…”
</t>
          </r>
          <r>
            <rPr>
              <rFont val="Calibri"/>
              <b val="1"/>
              <sz val="10"/>
            </rPr>
            <t>Market:</t>
          </r>
          <r>
            <rPr>
              <rFont val="Calibri"/>
              <sz val="10"/>
            </rPr>
            <t xml:space="preserve"> A2 = Standard work of the discipline · A3 = Varied and non-standard work; handles exceptions</t>
          </r>
        </is>
      </c>
      <c r="AX12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independent decision cited is performance optimisation; works on assigned modules and sprint stories → matches the start
</t>
          </r>
          <r>
            <rPr>
              <rFont val="Calibri"/>
              <b val="1"/>
              <sz val="10"/>
            </rPr>
            <t>Market:</t>
          </r>
          <r>
            <rPr>
              <rFont val="Calibri"/>
              <sz val="10"/>
            </rPr>
            <t xml:space="preserve"> A2 = Chooses own approach within standards</t>
          </r>
        </is>
      </c>
      <c r="AY123"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Accountable for feature development, product performance and deployments of what he builds → moved up 0.5
</t>
          </r>
          <r>
            <rPr>
              <rFont val="Calibri"/>
              <b val="1"/>
              <sz val="10"/>
            </rPr>
            <t>KRA:</t>
          </r>
          <r>
            <rPr>
              <rFont val="Calibri"/>
              <sz val="10"/>
            </rPr>
            <t xml:space="preserve"> “1. Deliver assigned sprint stories with &gt;=85% on-time completion · ramp-up allowance in Q1 2. Maintain code quality gate adherence on owned…”
</t>
          </r>
          <r>
            <rPr>
              <rFont val="Calibri"/>
              <b val="1"/>
              <sz val="10"/>
            </rPr>
            <t>Market:</t>
          </r>
          <r>
            <rPr>
              <rFont val="Calibri"/>
              <sz val="10"/>
            </rPr>
            <t xml:space="preserve"> A2 = Own deliverables · accuracy, TAT · A3 = A module / process, or work with client or regulatory consequences</t>
          </r>
        </is>
      </c>
      <c r="AZ123" s="132"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Takes part in code and design reviews; no guiding or leading described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23" s="132" t="inlineStr">
        <is>
          <r>
            <rPr>
              <rFont val="Calibri"/>
              <sz val="10"/>
            </rPr>
            <t xml:space="preserve">Rated 3.5 of 12 · between A3 and B1
</t>
          </r>
          <r>
            <rPr>
              <rFont val="Calibri"/>
              <b val="1"/>
              <sz val="10"/>
            </rPr>
            <t>Experience:</t>
          </r>
          <r>
            <rPr>
              <rFont val="Calibri"/>
              <sz val="10"/>
            </rPr>
            <t xml:space="preserve"> 3.8 yrs total · 3.4 before IRIS + 0.4 at IRIS = 3.3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23"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23" s="133" t="inlineStr"/>
      <c r="BD123" s="134" t="inlineStr">
        <is>
          <t>✓ HRIS: 3.8 yrs, B.E, 0 direct reports
✓ Survey: 20 of 20 questions answered
✓ KRAs: self, manager-set, quarterly
✓ Manager mapping: rating, potential, 9-box
✗ Job description: not on file</t>
        </is>
      </c>
      <c r="BE123"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23" s="134" t="inlineStr">
        <is>
          <t>High</t>
        </is>
      </c>
      <c r="BG123" s="134" t="inlineStr"/>
      <c r="BH123" s="134" t="inlineStr"/>
      <c r="BI123" s="135" t="n"/>
      <c r="BJ123" s="136" t="n"/>
      <c r="BK123" s="136" t="n"/>
      <c r="BL123" s="136" t="n"/>
      <c r="BM123" s="136" t="n"/>
      <c r="BN123" s="137" t="n"/>
      <c r="BO123" s="120" t="n"/>
      <c r="BP123" s="120" t="n"/>
      <c r="BQ123" s="120" t="n"/>
      <c r="BR123" s="120" t="n"/>
      <c r="BS123" s="120" t="n"/>
      <c r="BT123" s="120" t="n"/>
      <c r="BU123" s="120" t="n"/>
      <c r="BV123" s="120" t="n">
        <v>3</v>
      </c>
    </row>
    <row r="124" ht="340" customHeight="1">
      <c r="A124" s="109" t="inlineStr">
        <is>
          <t>IRIS2074</t>
        </is>
      </c>
      <c r="B124" s="110" t="inlineStr">
        <is>
          <t>Govind Chidrawar</t>
        </is>
      </c>
      <c r="C124" s="111" t="inlineStr">
        <is>
          <t>Technology</t>
        </is>
      </c>
      <c r="D124" s="111" t="inlineStr">
        <is>
          <t>Arpit Pagaria</t>
        </is>
      </c>
      <c r="E124" s="112" t="n">
        <v>6.1</v>
      </c>
      <c r="F124" s="112" t="n">
        <v>3.9</v>
      </c>
      <c r="G124" s="111" t="inlineStr">
        <is>
          <t>B.E</t>
        </is>
      </c>
      <c r="H124" s="142" t="inlineStr">
        <is>
          <t>Senior Software Engineer</t>
        </is>
      </c>
      <c r="I124" s="115" t="inlineStr">
        <is>
          <t>Senior Software Engineer</t>
        </is>
      </c>
      <c r="J124" s="115" t="inlineStr">
        <is>
          <t>Engineering &amp; Development</t>
        </is>
      </c>
      <c r="K124" s="115" t="inlineStr">
        <is>
          <t>Backend Development</t>
        </is>
      </c>
      <c r="L124" s="115" t="inlineStr">
        <is>
          <t>L4 – Senior</t>
        </is>
      </c>
      <c r="M124" s="146" t="inlineStr">
        <is>
          <t>A3</t>
        </is>
      </c>
      <c r="N124" s="138" t="inlineStr">
        <is>
          <t>Senior Associate</t>
        </is>
      </c>
      <c r="O124" s="26" t="inlineStr">
        <is>
          <t>A</t>
        </is>
      </c>
      <c r="P124" s="115" t="inlineStr">
        <is>
          <t>IC</t>
        </is>
      </c>
      <c r="Q124" s="147" t="inlineStr">
        <is>
          <t>• Same level</t>
        </is>
      </c>
      <c r="R124"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24"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High Impact / Growth Talent.</t>
          </r>
        </is>
      </c>
      <c r="T124" s="120" t="n"/>
      <c r="U124"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24"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24"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24"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4" s="123" t="inlineStr">
        <is>
          <t>iFile · Technology · Band A · Early career</t>
        </is>
      </c>
      <c r="Z124" s="124" t="n">
        <v>3</v>
      </c>
      <c r="AA124" s="125">
        <f>IFERROR(INDEX(WM_C,MATCH($Y124,WM_KEY,0)),"")</f>
        <v>0.64</v>
      </c>
      <c r="AB124" s="126">
        <f>IF(Z124="","",Z124*AA124)</f>
        <v>1.92</v>
      </c>
      <c r="AC124" s="124" t="n">
        <v>3</v>
      </c>
      <c r="AD124" s="125">
        <f>IFERROR(INDEX(WM_AU,MATCH($Y124,WM_KEY,0)),"")</f>
        <v>0.16</v>
      </c>
      <c r="AE124" s="126">
        <f>IF(AC124="","",AC124*AD124)</f>
        <v>0.48</v>
      </c>
      <c r="AF124" s="124" t="n">
        <v>2.5</v>
      </c>
      <c r="AG124" s="125">
        <f>IFERROR(INDEX(WM_AC,MATCH($Y124,WM_KEY,0)),"")</f>
        <v>0.04</v>
      </c>
      <c r="AH124" s="126">
        <f>IF(AF124="","",AF124*AG124)</f>
        <v>0.1</v>
      </c>
      <c r="AI124" s="124" t="n">
        <v>2.5</v>
      </c>
      <c r="AJ124" s="125">
        <f>IFERROR(INDEX(WM_L,MATCH($Y124,WM_KEY,0)),"")</f>
        <v>0</v>
      </c>
      <c r="AK124" s="126">
        <f>IF(AI124="","",AI124*AJ124)</f>
        <v>0</v>
      </c>
      <c r="AL124" s="124" t="n">
        <v>4.5</v>
      </c>
      <c r="AM124" s="125">
        <f>IFERROR(INDEX(WM_E,MATCH($Y124,WM_KEY,0)),"")</f>
        <v>0.1</v>
      </c>
      <c r="AN124" s="126">
        <f>IF(AL124="","",AL124*AM124)</f>
        <v>0.45</v>
      </c>
      <c r="AO124" s="127" t="n">
        <v>2.5</v>
      </c>
      <c r="AP124" s="125">
        <f>IFERROR(INDEX(WM_BI,MATCH($Y124,WM_KEY,0)),"")</f>
        <v>0.06</v>
      </c>
      <c r="AQ124" s="126">
        <f>IF(AO124="","",AO124*AP124)</f>
        <v>0.15</v>
      </c>
      <c r="AR124" s="126">
        <f>IF(COUNT(AB124,AE124,AH124,AK124,AN124,AQ124)&lt;6,"",SUM(AB124,AE124,AH124,AK124,AN124,AQ124))</f>
        <v>3.1</v>
      </c>
      <c r="AS124" s="128" t="str">
        <f>IF(AR124="","",INDEX({"A1","A2","A3","B1","B2","B3","C1","C2","D1","D2","E1","E2"},MAX(1,MIN(12,ROUND(AR124,0)))))</f>
        <v>A3</v>
      </c>
      <c r="AT124"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24" s="130" t="inlineStr">
        <is>
          <r>
            <rPr>
              <rFont val="Calibri"/>
              <b val="1"/>
              <sz val="10"/>
            </rPr>
            <t>At build:</t>
          </r>
          <r>
            <rPr>
              <rFont val="Calibri"/>
              <sz val="10"/>
            </rPr>
            <t xml:space="preserve"> Complexity 1.92 + Autonomy 0.48 + Accountability 0.10 + Leadership 0.00 + Experience 0.45 + Business impact 0.15
= 3.10 points → nearest level 3 = A3
</t>
          </r>
          <r>
            <rPr>
              <rFont val="Calibri"/>
              <b val="1"/>
              <sz val="10"/>
            </rPr>
            <t>Final level:</t>
          </r>
          <r>
            <rPr>
              <rFont val="Calibri"/>
              <sz val="10"/>
            </rPr>
            <t xml:space="preserve"> A3 · same as the score</t>
          </r>
        </is>
      </c>
      <c r="AV124" s="130" t="inlineStr">
        <is>
          <r>
            <rPr>
              <rFont val="Calibri"/>
              <b val="1"/>
              <sz val="10"/>
            </rPr>
            <t>No rule applied:</t>
          </r>
          <r>
            <rPr>
              <rFont val="Calibri"/>
              <sz val="10"/>
            </rPr>
            <t xml:space="preserve"> the score decides.</t>
          </r>
        </is>
      </c>
      <c r="AW124"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Designs and builds features, investigates technical issues and reviews code within agreed scope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Varied and non-standard work; handles exceptions</t>
          </r>
        </is>
      </c>
      <c r="AX124"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feature design, implementation approach and code structure; resolves implementation issues alone → matches the start
</t>
          </r>
          <r>
            <rPr>
              <rFont val="Calibri"/>
              <b val="1"/>
              <sz val="10"/>
            </rPr>
            <t>Market:</t>
          </r>
          <r>
            <rPr>
              <rFont val="Calibri"/>
              <sz val="10"/>
            </rPr>
            <t xml:space="preserve"> A3 = Technical / QC / client calls on own work</t>
          </r>
        </is>
      </c>
      <c r="AY124"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Design, quality and timely delivery of the features personally owned → moved down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24" s="132" t="inlineStr">
        <is>
          <r>
            <rPr>
              <rFont val="Calibri"/>
              <sz val="10"/>
            </rPr>
            <t xml:space="preserve">Rated 2.5 of 12 · between A2 and A3 — not counted: the weight is 0% at this level
</t>
          </r>
          <r>
            <rPr>
              <rFont val="Calibri"/>
              <b val="1"/>
              <sz val="10"/>
            </rPr>
            <t>Start:</t>
          </r>
          <r>
            <rPr>
              <rFont val="Calibri"/>
              <sz val="10"/>
            </rPr>
            <t xml:space="preserve"> 2.0 · individual contributor, so influence only
</t>
          </r>
          <r>
            <rPr>
              <rFont val="Calibri"/>
              <b val="1"/>
              <sz val="10"/>
            </rPr>
            <t>Evidence reads like A3:</t>
          </r>
          <r>
            <rPr>
              <rFont val="Calibri"/>
              <sz val="10"/>
            </rPr>
            <t xml:space="preserve"> Reviewing code and guiding other developers are listed responsibilities → moved up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124" s="132" t="inlineStr">
        <is>
          <r>
            <rPr>
              <rFont val="Calibri"/>
              <sz val="10"/>
            </rPr>
            <t xml:space="preserve">Rated 4.5 of 12 · between B1 and B2
</t>
          </r>
          <r>
            <rPr>
              <rFont val="Calibri"/>
              <b val="1"/>
              <sz val="10"/>
            </rPr>
            <t>Experience:</t>
          </r>
          <r>
            <rPr>
              <rFont val="Calibri"/>
              <sz val="10"/>
            </rPr>
            <t xml:space="preserve"> 6.1 yrs total · 2.2 before IRIS + 3.9 at IRIS = 4.3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24"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24" s="133" t="inlineStr"/>
      <c r="BD124" s="134" t="inlineStr">
        <is>
          <t>✓ HRIS: 6.1 yrs, B.E, 0 direct reports
✓ Survey: 20 of 20 questions answered
✓ KRAs: manager-set, quarterly
✓ Manager mapping: rating, potential, 9-box
✗ Job description: not on file</t>
        </is>
      </c>
      <c r="BE124"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24" s="134" t="inlineStr">
        <is>
          <t>High</t>
        </is>
      </c>
      <c r="BG124" s="134" t="inlineStr"/>
      <c r="BH124" s="134" t="inlineStr"/>
      <c r="BI124" s="135" t="n"/>
      <c r="BJ124" s="136" t="n"/>
      <c r="BK124" s="136" t="n"/>
      <c r="BL124" s="136" t="n"/>
      <c r="BM124" s="136" t="n"/>
      <c r="BN124" s="137" t="n"/>
      <c r="BO124" s="120" t="n"/>
      <c r="BP124" s="120" t="n"/>
      <c r="BQ124" s="120" t="n"/>
      <c r="BR124" s="120" t="n"/>
      <c r="BS124" s="120" t="n"/>
      <c r="BT124" s="120" t="n"/>
      <c r="BU124" s="120" t="n"/>
      <c r="BV124" s="120" t="n">
        <v>2.5</v>
      </c>
    </row>
    <row r="125" ht="340" customHeight="1">
      <c r="A125" s="109" t="inlineStr">
        <is>
          <t>IRIS2186</t>
        </is>
      </c>
      <c r="B125" s="110" t="inlineStr">
        <is>
          <t>Harshal Chaudhari</t>
        </is>
      </c>
      <c r="C125" s="111" t="inlineStr">
        <is>
          <t>Technology</t>
        </is>
      </c>
      <c r="D125" s="111" t="inlineStr">
        <is>
          <t>Pragati Raskar</t>
        </is>
      </c>
      <c r="E125" s="112" t="n">
        <v>3</v>
      </c>
      <c r="F125" s="112" t="n">
        <v>3</v>
      </c>
      <c r="G125" s="111" t="inlineStr">
        <is>
          <t>PG-DAC</t>
        </is>
      </c>
      <c r="H125" s="113" t="inlineStr">
        <is>
          <t>Junior Software Engineer</t>
        </is>
      </c>
      <c r="I125" s="114" t="inlineStr">
        <is>
          <t>Senior Software Engineer</t>
        </is>
      </c>
      <c r="J125" s="115" t="inlineStr">
        <is>
          <t>Engineering &amp; Development</t>
        </is>
      </c>
      <c r="K125" s="115" t="inlineStr">
        <is>
          <t>Backend Development</t>
        </is>
      </c>
      <c r="L125" s="114" t="inlineStr">
        <is>
          <t>L3 – Professional / Associate</t>
        </is>
      </c>
      <c r="M125" s="116" t="inlineStr">
        <is>
          <t>A3</t>
        </is>
      </c>
      <c r="N125" s="138" t="inlineStr">
        <is>
          <t>Senior Associate</t>
        </is>
      </c>
      <c r="O125" s="26" t="inlineStr">
        <is>
          <t>A</t>
        </is>
      </c>
      <c r="P125" s="115" t="inlineStr">
        <is>
          <t>IC</t>
        </is>
      </c>
      <c r="Q125" s="117" t="inlineStr">
        <is>
          <t>▲ Up</t>
        </is>
      </c>
      <c r="R125"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25"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Medium · 9-Box Grid placement: Emerging Talent.</t>
          </r>
        </is>
      </c>
      <c r="T125" s="120" t="n"/>
      <c r="U125"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25"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25"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25"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5" s="123" t="inlineStr">
        <is>
          <t>iFile · Technology · Band A · Early career</t>
        </is>
      </c>
      <c r="Z125" s="124" t="n">
        <v>2</v>
      </c>
      <c r="AA125" s="125">
        <f>IFERROR(INDEX(WM_C,MATCH($Y125,WM_KEY,0)),"")</f>
        <v>0.64</v>
      </c>
      <c r="AB125" s="126">
        <f>IF(Z125="","",Z125*AA125)</f>
        <v>1.28</v>
      </c>
      <c r="AC125" s="124" t="n">
        <v>2</v>
      </c>
      <c r="AD125" s="125">
        <f>IFERROR(INDEX(WM_AU,MATCH($Y125,WM_KEY,0)),"")</f>
        <v>0.16</v>
      </c>
      <c r="AE125" s="126">
        <f>IF(AC125="","",AC125*AD125)</f>
        <v>0.32</v>
      </c>
      <c r="AF125" s="124" t="n">
        <v>2</v>
      </c>
      <c r="AG125" s="125">
        <f>IFERROR(INDEX(WM_AC,MATCH($Y125,WM_KEY,0)),"")</f>
        <v>0.04</v>
      </c>
      <c r="AH125" s="126">
        <f>IF(AF125="","",AF125*AG125)</f>
        <v>0.08</v>
      </c>
      <c r="AI125" s="124" t="n">
        <v>1</v>
      </c>
      <c r="AJ125" s="125">
        <f>IFERROR(INDEX(WM_L,MATCH($Y125,WM_KEY,0)),"")</f>
        <v>0</v>
      </c>
      <c r="AK125" s="126">
        <f>IF(AI125="","",AI125*AJ125)</f>
        <v>0</v>
      </c>
      <c r="AL125" s="124" t="n">
        <v>3.5</v>
      </c>
      <c r="AM125" s="125">
        <f>IFERROR(INDEX(WM_E,MATCH($Y125,WM_KEY,0)),"")</f>
        <v>0.1</v>
      </c>
      <c r="AN125" s="126">
        <f>IF(AL125="","",AL125*AM125)</f>
        <v>0.35</v>
      </c>
      <c r="AO125" s="127" t="n">
        <v>2.5</v>
      </c>
      <c r="AP125" s="125">
        <f>IFERROR(INDEX(WM_BI,MATCH($Y125,WM_KEY,0)),"")</f>
        <v>0.06</v>
      </c>
      <c r="AQ125" s="126">
        <f>IF(AO125="","",AO125*AP125)</f>
        <v>0.15</v>
      </c>
      <c r="AR125" s="126">
        <f>IF(COUNT(AB125,AE125,AH125,AK125,AN125,AQ125)&lt;6,"",SUM(AB125,AE125,AH125,AK125,AN125,AQ125))</f>
        <v>2.18</v>
      </c>
      <c r="AS125" s="128" t="str">
        <f>IF(AR125="","",INDEX({"A1","A2","A3","B1","B2","B3","C1","C2","D1","D2","E1","E2"},MAX(1,MIN(12,ROUND(AR125,0)))))</f>
        <v>A2</v>
      </c>
      <c r="AT125"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25" s="130" t="inlineStr">
        <is>
          <r>
            <rPr>
              <rFont val="Calibri"/>
              <b val="1"/>
              <sz val="10"/>
            </rPr>
            <t>At build:</t>
          </r>
          <r>
            <rPr>
              <rFont val="Calibri"/>
              <sz val="10"/>
            </rPr>
            <t xml:space="preserve"> Complexity 1.28 + Autonomy 0.32 + Accountability 0.08 + Leadership 0.00 + Experience 0.35 + Business impact 0.15
= 2.18 points → nearest level 2 = A2
</t>
          </r>
          <r>
            <rPr>
              <rFont val="Calibri"/>
              <b val="1"/>
              <sz val="10"/>
            </rPr>
            <t>Final level:</t>
          </r>
          <r>
            <rPr>
              <rFont val="Calibri"/>
              <sz val="10"/>
            </rPr>
            <t xml:space="preserve"> A3 · a rule applied: see the next column</t>
          </r>
        </is>
      </c>
      <c r="AV125" s="130" t="inlineStr">
        <is>
          <r>
            <rPr>
              <rFont val="Calibri"/>
              <sz val="10"/>
            </rPr>
            <t xml:space="preserve">• </t>
          </r>
          <r>
            <rPr>
              <rFont val="Calibri"/>
              <b val="1"/>
              <sz val="10"/>
            </rPr>
            <t>Raised to A3:</t>
          </r>
          <r>
            <rPr>
              <rFont val="Calibri"/>
              <sz val="10"/>
            </rPr>
            <t xml:space="preserve"> 3 years' experience is 2 years or more.
</t>
          </r>
          <r>
            <rPr>
              <rFont val="Calibri"/>
              <b val="1"/>
              <sz val="10"/>
            </rPr>
            <t>Final level:</t>
          </r>
          <r>
            <rPr>
              <rFont val="Calibri"/>
              <sz val="10"/>
            </rPr>
            <t xml:space="preserve"> A3.</t>
          </r>
        </is>
      </c>
      <c r="AW125"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2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technical approach analysis on assigned work → matches the start
</t>
          </r>
          <r>
            <rPr>
              <rFont val="Calibri"/>
              <b val="1"/>
              <sz val="10"/>
            </rPr>
            <t>Market:</t>
          </r>
          <r>
            <rPr>
              <rFont val="Calibri"/>
              <sz val="10"/>
            </rPr>
            <t xml:space="preserve"> A2 = Chooses own approach within standards</t>
          </r>
        </is>
      </c>
      <c r="AY12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t>
          </r>
        </is>
      </c>
      <c r="AZ125"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25" s="132" t="inlineStr">
        <is>
          <r>
            <rPr>
              <rFont val="Calibri"/>
              <sz val="10"/>
            </rPr>
            <t xml:space="preserve">Rated 3.5 of 12 · between A3 and B1
</t>
          </r>
          <r>
            <rPr>
              <rFont val="Calibri"/>
              <b val="1"/>
              <sz val="10"/>
            </rPr>
            <t>Experience:</t>
          </r>
          <r>
            <rPr>
              <rFont val="Calibri"/>
              <sz val="10"/>
            </rPr>
            <t xml:space="preserve"> 3.0 yrs total · 3.0 at IRIS; none recorded before IRIS = 3.0 on the experience scale
</t>
          </r>
          <r>
            <rPr>
              <rFont val="Calibri"/>
              <b val="1"/>
              <sz val="10"/>
            </rPr>
            <t>Qualification:</t>
          </r>
          <r>
            <rPr>
              <rFont val="Calibri"/>
              <sz val="10"/>
            </rPr>
            <t xml:space="preserve"> PG-DAC · postgraduate, relevant to the work → +0.5
</t>
          </r>
          <r>
            <rPr>
              <rFont val="Calibri"/>
              <b val="1"/>
              <sz val="10"/>
            </rPr>
            <t>Market:</t>
          </r>
          <r>
            <rPr>
              <rFont val="Calibri"/>
              <sz val="10"/>
            </rPr>
            <t xml:space="preserve"> A3 roles typically have 2–5 yrs · IRIS guide 2–4</t>
          </r>
        </is>
      </c>
      <c r="BB125"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25" s="133" t="inlineStr"/>
      <c r="BD125" s="134" t="inlineStr">
        <is>
          <t>✓ HRIS: 3.0 yrs, PG-DAC, 0 direct reports
✓ Survey: 20 of 20 questions answered
✓ KRAs: self, manager-set, quarterly
✓ Manager mapping: rating, potential, 9-box
✗ Job description: not on file</t>
        </is>
      </c>
      <c r="BE125"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25" s="134" t="inlineStr">
        <is>
          <t>Medium</t>
        </is>
      </c>
      <c r="BG125" s="134" t="inlineStr"/>
      <c r="BH125" s="134" t="inlineStr"/>
      <c r="BI125" s="135" t="n"/>
      <c r="BJ125" s="136" t="n"/>
      <c r="BK125" s="136" t="n"/>
      <c r="BL125" s="136" t="n"/>
      <c r="BM125" s="136" t="n"/>
      <c r="BN125" s="137" t="n"/>
      <c r="BO125" s="120" t="n"/>
      <c r="BP125" s="120" t="n"/>
      <c r="BQ125" s="120" t="n"/>
      <c r="BR125" s="120" t="n"/>
      <c r="BS125" s="120" t="n"/>
      <c r="BT125" s="120" t="n"/>
      <c r="BU125" s="120" t="n"/>
      <c r="BV125" s="120" t="n">
        <v>2.5</v>
      </c>
    </row>
    <row r="126" ht="340" customHeight="1">
      <c r="A126" s="109" t="inlineStr">
        <is>
          <t>IRIS2253</t>
        </is>
      </c>
      <c r="B126" s="110" t="inlineStr">
        <is>
          <t>Harshal Wadode</t>
        </is>
      </c>
      <c r="C126" s="111" t="inlineStr">
        <is>
          <t>Technology</t>
        </is>
      </c>
      <c r="D126" s="111" t="inlineStr">
        <is>
          <t>Shiveshdhar Dubey</t>
        </is>
      </c>
      <c r="E126" s="112" t="n">
        <v>2.3</v>
      </c>
      <c r="F126" s="112" t="n">
        <v>2.3</v>
      </c>
      <c r="G126" s="111" t="inlineStr">
        <is>
          <t>B.E</t>
        </is>
      </c>
      <c r="H126" s="113" t="inlineStr">
        <is>
          <t>Software Engineer</t>
        </is>
      </c>
      <c r="I126" s="114" t="inlineStr">
        <is>
          <t>Senior Software Engineer</t>
        </is>
      </c>
      <c r="J126" s="115" t="inlineStr">
        <is>
          <t>Engineering &amp; Development</t>
        </is>
      </c>
      <c r="K126" s="115" t="inlineStr">
        <is>
          <t>Backend Development</t>
        </is>
      </c>
      <c r="L126" s="114" t="inlineStr">
        <is>
          <t>L3 – Professional / Associate</t>
        </is>
      </c>
      <c r="M126" s="116" t="inlineStr">
        <is>
          <t>A3</t>
        </is>
      </c>
      <c r="N126" s="138" t="inlineStr">
        <is>
          <t>Senior Associate</t>
        </is>
      </c>
      <c r="O126" s="26" t="inlineStr">
        <is>
          <t>A</t>
        </is>
      </c>
      <c r="P126" s="115" t="inlineStr">
        <is>
          <t>IC</t>
        </is>
      </c>
      <c r="Q126" s="117" t="inlineStr">
        <is>
          <t>▲ Up</t>
        </is>
      </c>
      <c r="R126"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26"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Emerging Talent.</t>
          </r>
        </is>
      </c>
      <c r="T126" s="120" t="n"/>
      <c r="U126"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26"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26"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26"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6" s="123" t="inlineStr">
        <is>
          <t>iFile · Technology · Band A · Early career</t>
        </is>
      </c>
      <c r="Z126" s="124" t="n">
        <v>2.5</v>
      </c>
      <c r="AA126" s="125">
        <f>IFERROR(INDEX(WM_C,MATCH($Y126,WM_KEY,0)),"")</f>
        <v>0.64</v>
      </c>
      <c r="AB126" s="126">
        <f>IF(Z126="","",Z126*AA126)</f>
        <v>1.6</v>
      </c>
      <c r="AC126" s="124" t="n">
        <v>2</v>
      </c>
      <c r="AD126" s="125">
        <f>IFERROR(INDEX(WM_AU,MATCH($Y126,WM_KEY,0)),"")</f>
        <v>0.16</v>
      </c>
      <c r="AE126" s="126">
        <f>IF(AC126="","",AC126*AD126)</f>
        <v>0.32</v>
      </c>
      <c r="AF126" s="124" t="n">
        <v>2.5</v>
      </c>
      <c r="AG126" s="125">
        <f>IFERROR(INDEX(WM_AC,MATCH($Y126,WM_KEY,0)),"")</f>
        <v>0.04</v>
      </c>
      <c r="AH126" s="126">
        <f>IF(AF126="","",AF126*AG126)</f>
        <v>0.1</v>
      </c>
      <c r="AI126" s="124" t="n">
        <v>1</v>
      </c>
      <c r="AJ126" s="125">
        <f>IFERROR(INDEX(WM_L,MATCH($Y126,WM_KEY,0)),"")</f>
        <v>0</v>
      </c>
      <c r="AK126" s="126">
        <f>IF(AI126="","",AI126*AJ126)</f>
        <v>0</v>
      </c>
      <c r="AL126" s="124" t="n">
        <v>2.5</v>
      </c>
      <c r="AM126" s="125">
        <f>IFERROR(INDEX(WM_E,MATCH($Y126,WM_KEY,0)),"")</f>
        <v>0.1</v>
      </c>
      <c r="AN126" s="126">
        <f>IF(AL126="","",AL126*AM126)</f>
        <v>0.25</v>
      </c>
      <c r="AO126" s="127" t="n">
        <v>2.5</v>
      </c>
      <c r="AP126" s="125">
        <f>IFERROR(INDEX(WM_BI,MATCH($Y126,WM_KEY,0)),"")</f>
        <v>0.06</v>
      </c>
      <c r="AQ126" s="126">
        <f>IF(AO126="","",AO126*AP126)</f>
        <v>0.15</v>
      </c>
      <c r="AR126" s="126">
        <f>IF(COUNT(AB126,AE126,AH126,AK126,AN126,AQ126)&lt;6,"",SUM(AB126,AE126,AH126,AK126,AN126,AQ126))</f>
        <v>2.42</v>
      </c>
      <c r="AS126" s="128" t="str">
        <f>IF(AR126="","",INDEX({"A1","A2","A3","B1","B2","B3","C1","C2","D1","D2","E1","E2"},MAX(1,MIN(12,ROUND(AR126,0)))))</f>
        <v>A2</v>
      </c>
      <c r="AT126"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26" s="130" t="inlineStr">
        <is>
          <r>
            <rPr>
              <rFont val="Calibri"/>
              <b val="1"/>
              <sz val="10"/>
            </rPr>
            <t>At build:</t>
          </r>
          <r>
            <rPr>
              <rFont val="Calibri"/>
              <sz val="10"/>
            </rPr>
            <t xml:space="preserve"> Complexity 1.60 + Autonomy 0.32 + Accountability 0.10 + Leadership 0.00 + Experience 0.25 + Business impact 0.15
= 2.42 points → nearest level 2 = A2
</t>
          </r>
          <r>
            <rPr>
              <rFont val="Calibri"/>
              <b val="1"/>
              <sz val="10"/>
            </rPr>
            <t>Final level:</t>
          </r>
          <r>
            <rPr>
              <rFont val="Calibri"/>
              <sz val="10"/>
            </rPr>
            <t xml:space="preserve"> A3 · a rule applied: see the next column</t>
          </r>
        </is>
      </c>
      <c r="AV126" s="130" t="inlineStr">
        <is>
          <r>
            <rPr>
              <rFont val="Calibri"/>
              <sz val="10"/>
            </rPr>
            <t xml:space="preserve">• </t>
          </r>
          <r>
            <rPr>
              <rFont val="Calibri"/>
              <b val="1"/>
              <sz val="10"/>
            </rPr>
            <t>Raised to A3:</t>
          </r>
          <r>
            <rPr>
              <rFont val="Calibri"/>
              <sz val="10"/>
            </rPr>
            <t xml:space="preserve"> 2.3 years' experience is 2 years or more.
</t>
          </r>
          <r>
            <rPr>
              <rFont val="Calibri"/>
              <b val="1"/>
              <sz val="10"/>
            </rPr>
            <t>Final level:</t>
          </r>
          <r>
            <rPr>
              <rFont val="Calibri"/>
              <sz val="10"/>
            </rPr>
            <t xml:space="preserve"> A3.</t>
          </r>
        </is>
      </c>
      <c r="AW126"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“1.Timely &amp; Quality Delivery: Deliver 95% of assigned features and enhancements within committed timelines while maintaining agreed quality…”
</t>
          </r>
          <r>
            <rPr>
              <rFont val="Calibri"/>
              <b val="1"/>
              <sz val="10"/>
            </rPr>
            <t>Market:</t>
          </r>
          <r>
            <rPr>
              <rFont val="Calibri"/>
              <sz val="10"/>
            </rPr>
            <t xml:space="preserve"> A2 = Standard work of the discipline · A3 = Varied and non-standard work; handles exceptions</t>
          </r>
        </is>
      </c>
      <c r="AX126" s="132"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no change
</t>
          </r>
          <r>
            <rPr>
              <rFont val="Calibri"/>
              <b val="1"/>
              <sz val="10"/>
            </rPr>
            <t>Market:</t>
          </r>
          <r>
            <rPr>
              <rFont val="Calibri"/>
              <sz val="10"/>
            </rPr>
            <t xml:space="preserve"> A2 = Chooses own approach within standards</t>
          </r>
        </is>
      </c>
      <c r="AY126"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“1.Timely &amp; Quality Delivery: Deliver 95% of assigned features and enhancements within committed timelines while maintaining agreed quality…”
</t>
          </r>
          <r>
            <rPr>
              <rFont val="Calibri"/>
              <b val="1"/>
              <sz val="10"/>
            </rPr>
            <t>Market:</t>
          </r>
          <r>
            <rPr>
              <rFont val="Calibri"/>
              <sz val="10"/>
            </rPr>
            <t xml:space="preserve"> A2 = Own deliverables · accuracy, TAT · A3 = A module / process, or work with client or regulatory consequences</t>
          </r>
        </is>
      </c>
      <c r="AZ126"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36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26" s="132" t="inlineStr">
        <is>
          <r>
            <rPr>
              <rFont val="Calibri"/>
              <sz val="10"/>
            </rPr>
            <t xml:space="preserve">Rated 2.5 of 12 · between A2 and A3
</t>
          </r>
          <r>
            <rPr>
              <rFont val="Calibri"/>
              <b val="1"/>
              <sz val="10"/>
            </rPr>
            <t>Experience:</t>
          </r>
          <r>
            <rPr>
              <rFont val="Calibri"/>
              <sz val="10"/>
            </rPr>
            <t xml:space="preserve"> 2.3 yrs total · 2.3 at IRIS; none recorded before IRIS = 2.6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26"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26" s="133" t="inlineStr"/>
      <c r="BD126" s="134" t="inlineStr">
        <is>
          <t>✓ HRIS: 2.3 yrs, B.E, 0 direct reports
✓ Survey: 20 of 20 questions answered
✓ KRAs: self, manager-set, quarterly
✓ Manager mapping: rating, potential, 9-box
✗ Job description: not on file</t>
        </is>
      </c>
      <c r="BE126"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26" s="134" t="inlineStr">
        <is>
          <t>Low</t>
        </is>
      </c>
      <c r="BG126" s="134" t="inlineStr">
        <is>
          <t>• Survey answers are generic or do not match the role — not used as evidence; manager input needed</t>
        </is>
      </c>
      <c r="BH126" s="134" t="inlineStr"/>
      <c r="BI126" s="135" t="n"/>
      <c r="BJ126" s="136" t="n"/>
      <c r="BK126" s="136" t="n"/>
      <c r="BL126" s="136" t="n"/>
      <c r="BM126" s="136" t="n"/>
      <c r="BN126" s="137" t="n"/>
      <c r="BO126" s="120" t="n"/>
      <c r="BP126" s="120" t="n"/>
      <c r="BQ126" s="120" t="n"/>
      <c r="BR126" s="120" t="n"/>
      <c r="BS126" s="120" t="n"/>
      <c r="BT126" s="120" t="n"/>
      <c r="BU126" s="120" t="n"/>
      <c r="BV126" s="120" t="n">
        <v>2.5</v>
      </c>
    </row>
    <row r="127" ht="340" customHeight="1">
      <c r="A127" s="109" t="inlineStr">
        <is>
          <t>IRIS2073</t>
        </is>
      </c>
      <c r="B127" s="110" t="inlineStr">
        <is>
          <t>Hemalatha Visamsetti</t>
        </is>
      </c>
      <c r="C127" s="111" t="inlineStr">
        <is>
          <t>Technology</t>
        </is>
      </c>
      <c r="D127" s="111" t="inlineStr">
        <is>
          <t>Manish Chouhan</t>
        </is>
      </c>
      <c r="E127" s="112" t="n">
        <v>8.1</v>
      </c>
      <c r="F127" s="112" t="n">
        <v>3.9</v>
      </c>
      <c r="G127" s="111" t="inlineStr">
        <is>
          <t>MCA</t>
        </is>
      </c>
      <c r="H127" s="142" t="inlineStr">
        <is>
          <t>Senior Software Engineer</t>
        </is>
      </c>
      <c r="I127" s="115" t="inlineStr">
        <is>
          <t>Senior Software Engineer</t>
        </is>
      </c>
      <c r="J127" s="115" t="inlineStr">
        <is>
          <t>Engineering &amp; Development</t>
        </is>
      </c>
      <c r="K127" s="115" t="inlineStr">
        <is>
          <t>Backend Development</t>
        </is>
      </c>
      <c r="L127" s="115" t="inlineStr">
        <is>
          <t>L4 – Senior</t>
        </is>
      </c>
      <c r="M127" s="146" t="inlineStr">
        <is>
          <t>A3</t>
        </is>
      </c>
      <c r="N127" s="138" t="inlineStr">
        <is>
          <t>Senior Associate</t>
        </is>
      </c>
      <c r="O127" s="26" t="inlineStr">
        <is>
          <t>A</t>
        </is>
      </c>
      <c r="P127" s="115" t="inlineStr">
        <is>
          <t>IC</t>
        </is>
      </c>
      <c r="Q127" s="147" t="inlineStr">
        <is>
          <t>• Same level</t>
        </is>
      </c>
      <c r="R127"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27"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Medium · 9-Box Grid placement: Trusted Professional.</t>
          </r>
        </is>
      </c>
      <c r="T127" s="120" t="n"/>
      <c r="U127"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27"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27"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27"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7" s="123" t="inlineStr">
        <is>
          <t>iFile · Technology · Band A · Early career</t>
        </is>
      </c>
      <c r="Z127" s="124" t="n">
        <v>3</v>
      </c>
      <c r="AA127" s="125">
        <f>IFERROR(INDEX(WM_C,MATCH($Y127,WM_KEY,0)),"")</f>
        <v>0.64</v>
      </c>
      <c r="AB127" s="126">
        <f>IF(Z127="","",Z127*AA127)</f>
        <v>1.92</v>
      </c>
      <c r="AC127" s="124" t="n">
        <v>2.5</v>
      </c>
      <c r="AD127" s="125">
        <f>IFERROR(INDEX(WM_AU,MATCH($Y127,WM_KEY,0)),"")</f>
        <v>0.16</v>
      </c>
      <c r="AE127" s="126">
        <f>IF(AC127="","",AC127*AD127)</f>
        <v>0.4</v>
      </c>
      <c r="AF127" s="124" t="n">
        <v>3</v>
      </c>
      <c r="AG127" s="125">
        <f>IFERROR(INDEX(WM_AC,MATCH($Y127,WM_KEY,0)),"")</f>
        <v>0.04</v>
      </c>
      <c r="AH127" s="126">
        <f>IF(AF127="","",AF127*AG127)</f>
        <v>0.12</v>
      </c>
      <c r="AI127" s="124" t="n">
        <v>2</v>
      </c>
      <c r="AJ127" s="125">
        <f>IFERROR(INDEX(WM_L,MATCH($Y127,WM_KEY,0)),"")</f>
        <v>0</v>
      </c>
      <c r="AK127" s="126">
        <f>IF(AI127="","",AI127*AJ127)</f>
        <v>0</v>
      </c>
      <c r="AL127" s="124" t="n">
        <v>5.5</v>
      </c>
      <c r="AM127" s="125">
        <f>IFERROR(INDEX(WM_E,MATCH($Y127,WM_KEY,0)),"")</f>
        <v>0.1</v>
      </c>
      <c r="AN127" s="126">
        <f>IF(AL127="","",AL127*AM127)</f>
        <v>0.55</v>
      </c>
      <c r="AO127" s="127" t="n">
        <v>3</v>
      </c>
      <c r="AP127" s="125">
        <f>IFERROR(INDEX(WM_BI,MATCH($Y127,WM_KEY,0)),"")</f>
        <v>0.06</v>
      </c>
      <c r="AQ127" s="126">
        <f>IF(AO127="","",AO127*AP127)</f>
        <v>0.18</v>
      </c>
      <c r="AR127" s="126">
        <f>IF(COUNT(AB127,AE127,AH127,AK127,AN127,AQ127)&lt;6,"",SUM(AB127,AE127,AH127,AK127,AN127,AQ127))</f>
        <v>3.17</v>
      </c>
      <c r="AS127" s="128" t="str">
        <f>IF(AR127="","",INDEX({"A1","A2","A3","B1","B2","B3","C1","C2","D1","D2","E1","E2"},MAX(1,MIN(12,ROUND(AR127,0)))))</f>
        <v>A3</v>
      </c>
      <c r="AT127"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27" s="130" t="inlineStr">
        <is>
          <r>
            <rPr>
              <rFont val="Calibri"/>
              <b val="1"/>
              <sz val="10"/>
            </rPr>
            <t>At build:</t>
          </r>
          <r>
            <rPr>
              <rFont val="Calibri"/>
              <sz val="10"/>
            </rPr>
            <t xml:space="preserve"> Complexity 1.92 + Autonomy 0.40 + Accountability 0.12 + Leadership 0.00 + Experience 0.55 + Business impact 0.18
= 3.17 points → nearest level 3 = A3
</t>
          </r>
          <r>
            <rPr>
              <rFont val="Calibri"/>
              <b val="1"/>
              <sz val="10"/>
            </rPr>
            <t>Final level:</t>
          </r>
          <r>
            <rPr>
              <rFont val="Calibri"/>
              <sz val="10"/>
            </rPr>
            <t xml:space="preserve"> A3 · same as the score</t>
          </r>
        </is>
      </c>
      <c r="AV127" s="130" t="inlineStr">
        <is>
          <r>
            <rPr>
              <rFont val="Calibri"/>
              <b val="1"/>
              <sz val="10"/>
            </rPr>
            <t>No rule applied:</t>
          </r>
          <r>
            <rPr>
              <rFont val="Calibri"/>
              <sz val="10"/>
            </rPr>
            <t xml:space="preserve"> the score decides.</t>
          </r>
        </is>
      </c>
      <c r="AW127" s="131" t="inlineStr">
        <is>
          <r>
            <rPr>
              <rFont val="Calibri"/>
              <sz val="10"/>
            </rPr>
            <t xml:space="preserve">Rated 3 of 12
</t>
          </r>
          <r>
            <rPr>
              <rFont val="Calibri"/>
              <b val="1"/>
              <sz val="10"/>
            </rPr>
            <t>Start:</t>
          </r>
          <r>
            <rPr>
              <rFont val="Calibri"/>
              <sz val="10"/>
            </rPr>
            <t xml:space="preserve"> 3.0 · senior practitioner title
Evidence reads like A3:.NET and VSTO development, production support and owning critical features → matches the start
</t>
          </r>
          <r>
            <rPr>
              <rFont val="Calibri"/>
              <b val="1"/>
              <sz val="10"/>
            </rPr>
            <t>KRA:</t>
          </r>
          <r>
            <rPr>
              <rFont val="Calibri"/>
              <sz val="10"/>
            </rPr>
            <t xml:space="preserve"> “1. Ensure reliable production support and maintenance for Kuwait CMA, ADX, DFM, and SCA applications by maintaining 95% SLA compliance,…”
</t>
          </r>
          <r>
            <rPr>
              <rFont val="Calibri"/>
              <b val="1"/>
              <sz val="10"/>
            </rPr>
            <t>Market:</t>
          </r>
          <r>
            <rPr>
              <rFont val="Calibri"/>
              <sz val="10"/>
            </rPr>
            <t xml:space="preserve"> A3 = Varied and non-standard work; handles exceptions</t>
          </r>
        </is>
      </c>
      <c r="AX127"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Only independent decision cited is support for technical tools → moved down 0.5
</t>
          </r>
          <r>
            <rPr>
              <rFont val="Calibri"/>
              <b val="1"/>
              <sz val="10"/>
            </rPr>
            <t>Market:</t>
          </r>
          <r>
            <rPr>
              <rFont val="Calibri"/>
              <sz val="10"/>
            </rPr>
            <t xml:space="preserve"> A2 = Chooses own approach within standards · A3 = Technical / QC / client calls on own work</t>
          </r>
        </is>
      </c>
      <c r="AY127"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Quality of delivered solutions; KRA covers production support for four regulator applications → matches the start
</t>
          </r>
          <r>
            <rPr>
              <rFont val="Calibri"/>
              <b val="1"/>
              <sz val="10"/>
            </rPr>
            <t>KRA:</t>
          </r>
          <r>
            <rPr>
              <rFont val="Calibri"/>
              <sz val="10"/>
            </rPr>
            <t xml:space="preserve"> “1. Ensure reliable production support and maintenance for Kuwait CMA, ADX, DFM, and SCA applications by maintaining 95% SLA compliance,…”
</t>
          </r>
          <r>
            <rPr>
              <rFont val="Calibri"/>
              <b val="1"/>
              <sz val="10"/>
            </rPr>
            <t>Market:</t>
          </r>
          <r>
            <rPr>
              <rFont val="Calibri"/>
              <sz val="10"/>
            </rPr>
            <t xml:space="preserve"> A3 = A module / process, or work with client or regulatory consequences</t>
          </r>
        </is>
      </c>
      <c r="AZ127" s="132"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Mentions mentoring and code reviews once, without detail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27" s="132" t="inlineStr">
        <is>
          <r>
            <rPr>
              <rFont val="Calibri"/>
              <sz val="10"/>
            </rPr>
            <t xml:space="preserve">Rated 5.5 of 12 · between B2 and B3
</t>
          </r>
          <r>
            <rPr>
              <rFont val="Calibri"/>
              <b val="1"/>
              <sz val="10"/>
            </rPr>
            <t>Experience:</t>
          </r>
          <r>
            <rPr>
              <rFont val="Calibri"/>
              <sz val="10"/>
            </rPr>
            <t xml:space="preserve"> 8.1 yrs total · 4.2 before IRIS + 3.9 at IRIS = 5.2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A3 roles typically have 2–5 yrs · IRIS guide 2–4</t>
          </r>
        </is>
      </c>
      <c r="BB127"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27" s="133" t="inlineStr"/>
      <c r="BD127" s="134" t="inlineStr">
        <is>
          <t>✓ HRIS: 8.1 yrs, MCA, 0 direct reports
✓ Survey: 20 of 20 questions answered
✓ KRAs: manager-set, quarterly
✓ Manager mapping: rating, potential, 9-box
✗ Job description: not on file</t>
        </is>
      </c>
      <c r="BE127"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27" s="134" t="inlineStr">
        <is>
          <t>Medium</t>
        </is>
      </c>
      <c r="BG127" s="134" t="inlineStr">
        <is>
          <t>• 8.1 yrs of experience in a role that reads as Band A work — a career-path question for the manager: can the role be widened · Specialist, B1 or is it correctly sized?</t>
        </is>
      </c>
      <c r="BH127" s="134" t="inlineStr"/>
      <c r="BI127" s="135" t="n"/>
      <c r="BJ127" s="136" t="n"/>
      <c r="BK127" s="136" t="n"/>
      <c r="BL127" s="136" t="n"/>
      <c r="BM127" s="136" t="n"/>
      <c r="BN127" s="137" t="n"/>
      <c r="BO127" s="120" t="n"/>
      <c r="BP127" s="120" t="n"/>
      <c r="BQ127" s="120" t="n"/>
      <c r="BR127" s="120" t="n"/>
      <c r="BS127" s="120" t="n"/>
      <c r="BT127" s="120" t="n"/>
      <c r="BU127" s="120" t="n"/>
      <c r="BV127" s="120" t="n">
        <v>3</v>
      </c>
    </row>
    <row r="128" ht="340" customHeight="1">
      <c r="A128" s="109" t="inlineStr">
        <is>
          <t>IRIS2470</t>
        </is>
      </c>
      <c r="B128" s="110" t="inlineStr">
        <is>
          <t>Khelendra Pratap Singh</t>
        </is>
      </c>
      <c r="C128" s="111" t="inlineStr">
        <is>
          <t>Technology</t>
        </is>
      </c>
      <c r="D128" s="111" t="inlineStr">
        <is>
          <t>Nikhil Nalawade</t>
        </is>
      </c>
      <c r="E128" s="112" t="n">
        <v>6.6</v>
      </c>
      <c r="F128" s="112" t="n">
        <v>0.6</v>
      </c>
      <c r="G128" s="111" t="inlineStr">
        <is>
          <t>B.E</t>
        </is>
      </c>
      <c r="H128" s="142" t="inlineStr">
        <is>
          <t>Senior Software Engineer</t>
        </is>
      </c>
      <c r="I128" s="115" t="inlineStr">
        <is>
          <t>Senior Software Engineer</t>
        </is>
      </c>
      <c r="J128" s="115" t="inlineStr">
        <is>
          <t>Engineering &amp; Development</t>
        </is>
      </c>
      <c r="K128" s="115" t="inlineStr">
        <is>
          <t>Backend Development</t>
        </is>
      </c>
      <c r="L128" s="115" t="inlineStr">
        <is>
          <t>L4 – Senior</t>
        </is>
      </c>
      <c r="M128" s="146" t="inlineStr">
        <is>
          <t>A3</t>
        </is>
      </c>
      <c r="N128" s="138" t="inlineStr">
        <is>
          <t>Senior Associate</t>
        </is>
      </c>
      <c r="O128" s="26" t="inlineStr">
        <is>
          <t>A</t>
        </is>
      </c>
      <c r="P128" s="115" t="inlineStr">
        <is>
          <t>IC</t>
        </is>
      </c>
      <c r="Q128" s="147" t="inlineStr">
        <is>
          <t>• Same level</t>
        </is>
      </c>
      <c r="R128"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2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Emerging Talent.</t>
          </r>
        </is>
      </c>
      <c r="T128" s="120" t="n"/>
      <c r="U128"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28"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28"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28"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8" s="123" t="inlineStr">
        <is>
          <t>iFile · Technology · Band A · Early career</t>
        </is>
      </c>
      <c r="Z128" s="124" t="n">
        <v>3.5</v>
      </c>
      <c r="AA128" s="125">
        <f>IFERROR(INDEX(WM_C,MATCH($Y128,WM_KEY,0)),"")</f>
        <v>0.64</v>
      </c>
      <c r="AB128" s="126">
        <f>IF(Z128="","",Z128*AA128)</f>
        <v>2.24</v>
      </c>
      <c r="AC128" s="124" t="n">
        <v>3</v>
      </c>
      <c r="AD128" s="125">
        <f>IFERROR(INDEX(WM_AU,MATCH($Y128,WM_KEY,0)),"")</f>
        <v>0.16</v>
      </c>
      <c r="AE128" s="126">
        <f>IF(AC128="","",AC128*AD128)</f>
        <v>0.48</v>
      </c>
      <c r="AF128" s="124" t="n">
        <v>2.5</v>
      </c>
      <c r="AG128" s="125">
        <f>IFERROR(INDEX(WM_AC,MATCH($Y128,WM_KEY,0)),"")</f>
        <v>0.04</v>
      </c>
      <c r="AH128" s="126">
        <f>IF(AF128="","",AF128*AG128)</f>
        <v>0.1</v>
      </c>
      <c r="AI128" s="124" t="n">
        <v>1.5</v>
      </c>
      <c r="AJ128" s="125">
        <f>IFERROR(INDEX(WM_L,MATCH($Y128,WM_KEY,0)),"")</f>
        <v>0</v>
      </c>
      <c r="AK128" s="126">
        <f>IF(AI128="","",AI128*AJ128)</f>
        <v>0</v>
      </c>
      <c r="AL128" s="124" t="n">
        <v>4.5</v>
      </c>
      <c r="AM128" s="125">
        <f>IFERROR(INDEX(WM_E,MATCH($Y128,WM_KEY,0)),"")</f>
        <v>0.1</v>
      </c>
      <c r="AN128" s="126">
        <f>IF(AL128="","",AL128*AM128)</f>
        <v>0.45</v>
      </c>
      <c r="AO128" s="127" t="n">
        <v>2.5</v>
      </c>
      <c r="AP128" s="125">
        <f>IFERROR(INDEX(WM_BI,MATCH($Y128,WM_KEY,0)),"")</f>
        <v>0.06</v>
      </c>
      <c r="AQ128" s="126">
        <f>IF(AO128="","",AO128*AP128)</f>
        <v>0.15</v>
      </c>
      <c r="AR128" s="126">
        <f>IF(COUNT(AB128,AE128,AH128,AK128,AN128,AQ128)&lt;6,"",SUM(AB128,AE128,AH128,AK128,AN128,AQ128))</f>
        <v>3.42</v>
      </c>
      <c r="AS128" s="128" t="str">
        <f>IF(AR128="","",INDEX({"A1","A2","A3","B1","B2","B3","C1","C2","D1","D2","E1","E2"},MAX(1,MIN(12,ROUND(AR128,0)))))</f>
        <v>A3</v>
      </c>
      <c r="AT128"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28" s="130" t="inlineStr">
        <is>
          <r>
            <rPr>
              <rFont val="Calibri"/>
              <b val="1"/>
              <sz val="10"/>
            </rPr>
            <t>At build:</t>
          </r>
          <r>
            <rPr>
              <rFont val="Calibri"/>
              <sz val="10"/>
            </rPr>
            <t xml:space="preserve"> Complexity 2.24 + Autonomy 0.48 + Accountability 0.10 + Leadership 0.00 + Experience 0.45 + Business impact 0.15
= 3.42 points → nearest level 3 = A3
</t>
          </r>
          <r>
            <rPr>
              <rFont val="Calibri"/>
              <b val="1"/>
              <sz val="10"/>
            </rPr>
            <t>Final level:</t>
          </r>
          <r>
            <rPr>
              <rFont val="Calibri"/>
              <sz val="10"/>
            </rPr>
            <t xml:space="preserve"> A3 · same as the score</t>
          </r>
        </is>
      </c>
      <c r="AV128" s="130" t="inlineStr">
        <is>
          <r>
            <rPr>
              <rFont val="Calibri"/>
              <b val="1"/>
              <sz val="10"/>
            </rPr>
            <t>No rule applied:</t>
          </r>
          <r>
            <rPr>
              <rFont val="Calibri"/>
              <sz val="10"/>
            </rPr>
            <t xml:space="preserve"> the score decides.</t>
          </r>
        </is>
      </c>
      <c r="AW128" s="131"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Produces architecture documents and designs product configurability; handles complex scenarios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Varied and non-standard work; handles exceptions · B1 = Domain specialist work</t>
          </r>
        </is>
      </c>
      <c r="AX128"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testing, technical analysis, deployment, bug fixes and configuration choices → matches the start
</t>
          </r>
          <r>
            <rPr>
              <rFont val="Calibri"/>
              <b val="1"/>
              <sz val="10"/>
            </rPr>
            <t>Market:</t>
          </r>
          <r>
            <rPr>
              <rFont val="Calibri"/>
              <sz val="10"/>
            </rPr>
            <t xml:space="preserve"> A3 = Technical / QC / client calls on own work</t>
          </r>
        </is>
      </c>
      <c r="AY128"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Design and development of own product work following the set architecture → moved down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28"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reviewing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28" s="132" t="inlineStr">
        <is>
          <r>
            <rPr>
              <rFont val="Calibri"/>
              <sz val="10"/>
            </rPr>
            <t xml:space="preserve">Rated 4.5 of 12 · between B1 and B2
</t>
          </r>
          <r>
            <rPr>
              <rFont val="Calibri"/>
              <b val="1"/>
              <sz val="10"/>
            </rPr>
            <t>Experience:</t>
          </r>
          <r>
            <rPr>
              <rFont val="Calibri"/>
              <sz val="10"/>
            </rPr>
            <t xml:space="preserve"> 6.6 yrs total · 6.0 before IRIS + 0.6 at IRIS = 4.5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28"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28" s="133" t="inlineStr"/>
      <c r="BD128" s="134" t="inlineStr">
        <is>
          <t>✓ HRIS: 6.6 yrs, B.E, 0 direct reports
✓ Survey: 20 of 20 questions answered
✓ KRAs: self, manager-set, quarterly
✓ Manager mapping: rating, potential, 9-box
✗ Job description: not on file</t>
        </is>
      </c>
      <c r="BE128"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28" s="134" t="inlineStr">
        <is>
          <t>Medium</t>
        </is>
      </c>
      <c r="BG128" s="134" t="inlineStr"/>
      <c r="BH128" s="134" t="inlineStr"/>
      <c r="BI128" s="135" t="n"/>
      <c r="BJ128" s="136" t="n"/>
      <c r="BK128" s="136" t="n"/>
      <c r="BL128" s="136" t="n"/>
      <c r="BM128" s="136" t="n"/>
      <c r="BN128" s="137" t="n"/>
      <c r="BO128" s="120" t="n"/>
      <c r="BP128" s="120" t="n"/>
      <c r="BQ128" s="120" t="n"/>
      <c r="BR128" s="120" t="n"/>
      <c r="BS128" s="120" t="n"/>
      <c r="BT128" s="120" t="n"/>
      <c r="BU128" s="120" t="n"/>
      <c r="BV128" s="120" t="n">
        <v>2.5</v>
      </c>
    </row>
    <row r="129" ht="340" customHeight="1">
      <c r="A129" s="109" t="inlineStr">
        <is>
          <t>IRIS2446</t>
        </is>
      </c>
      <c r="B129" s="110" t="inlineStr">
        <is>
          <t>Kunal Sanjay Prasad</t>
        </is>
      </c>
      <c r="C129" s="111" t="inlineStr">
        <is>
          <t>Technology</t>
        </is>
      </c>
      <c r="D129" s="111" t="inlineStr">
        <is>
          <t>Pradnya Mhatre</t>
        </is>
      </c>
      <c r="E129" s="112" t="n">
        <v>3.4</v>
      </c>
      <c r="F129" s="112" t="n">
        <v>0.8</v>
      </c>
      <c r="G129" s="111" t="inlineStr">
        <is>
          <t>B.Sc</t>
        </is>
      </c>
      <c r="H129" s="113" t="inlineStr">
        <is>
          <t>Software Engineer</t>
        </is>
      </c>
      <c r="I129" s="114" t="inlineStr">
        <is>
          <t>Senior Software Engineer</t>
        </is>
      </c>
      <c r="J129" s="115" t="inlineStr">
        <is>
          <t>Engineering &amp; Development</t>
        </is>
      </c>
      <c r="K129" s="115" t="inlineStr">
        <is>
          <t>Backend Development</t>
        </is>
      </c>
      <c r="L129" s="114" t="inlineStr">
        <is>
          <t>L3 – Professional / Associate</t>
        </is>
      </c>
      <c r="M129" s="116" t="inlineStr">
        <is>
          <t>A3</t>
        </is>
      </c>
      <c r="N129" s="138" t="inlineStr">
        <is>
          <t>Senior Associate</t>
        </is>
      </c>
      <c r="O129" s="26" t="inlineStr">
        <is>
          <t>A</t>
        </is>
      </c>
      <c r="P129" s="115" t="inlineStr">
        <is>
          <t>IC</t>
        </is>
      </c>
      <c r="Q129" s="117" t="inlineStr">
        <is>
          <t>▲ Up</t>
        </is>
      </c>
      <c r="R129"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2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2 · Potential: Low · 9-Box Grid placement: Emerging Talent.</t>
          </r>
        </is>
      </c>
      <c r="T129" s="120" t="n"/>
      <c r="U129"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29"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29"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29"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9" s="123" t="inlineStr">
        <is>
          <t>iFile · Technology · Band A · Early career</t>
        </is>
      </c>
      <c r="Z129" s="124" t="n">
        <v>2</v>
      </c>
      <c r="AA129" s="125">
        <f>IFERROR(INDEX(WM_C,MATCH($Y129,WM_KEY,0)),"")</f>
        <v>0.64</v>
      </c>
      <c r="AB129" s="126">
        <f>IF(Z129="","",Z129*AA129)</f>
        <v>1.28</v>
      </c>
      <c r="AC129" s="124" t="n">
        <v>2</v>
      </c>
      <c r="AD129" s="125">
        <f>IFERROR(INDEX(WM_AU,MATCH($Y129,WM_KEY,0)),"")</f>
        <v>0.16</v>
      </c>
      <c r="AE129" s="126">
        <f>IF(AC129="","",AC129*AD129)</f>
        <v>0.32</v>
      </c>
      <c r="AF129" s="124" t="n">
        <v>2</v>
      </c>
      <c r="AG129" s="125">
        <f>IFERROR(INDEX(WM_AC,MATCH($Y129,WM_KEY,0)),"")</f>
        <v>0.04</v>
      </c>
      <c r="AH129" s="126">
        <f>IF(AF129="","",AF129*AG129)</f>
        <v>0.08</v>
      </c>
      <c r="AI129" s="124" t="n">
        <v>1</v>
      </c>
      <c r="AJ129" s="125">
        <f>IFERROR(INDEX(WM_L,MATCH($Y129,WM_KEY,0)),"")</f>
        <v>0</v>
      </c>
      <c r="AK129" s="126">
        <f>IF(AI129="","",AI129*AJ129)</f>
        <v>0</v>
      </c>
      <c r="AL129" s="124" t="n">
        <v>3</v>
      </c>
      <c r="AM129" s="125">
        <f>IFERROR(INDEX(WM_E,MATCH($Y129,WM_KEY,0)),"")</f>
        <v>0.1</v>
      </c>
      <c r="AN129" s="126">
        <f>IF(AL129="","",AL129*AM129)</f>
        <v>0.3</v>
      </c>
      <c r="AO129" s="127" t="n">
        <v>2</v>
      </c>
      <c r="AP129" s="125">
        <f>IFERROR(INDEX(WM_BI,MATCH($Y129,WM_KEY,0)),"")</f>
        <v>0.06</v>
      </c>
      <c r="AQ129" s="126">
        <f>IF(AO129="","",AO129*AP129)</f>
        <v>0.12</v>
      </c>
      <c r="AR129" s="126">
        <f>IF(COUNT(AB129,AE129,AH129,AK129,AN129,AQ129)&lt;6,"",SUM(AB129,AE129,AH129,AK129,AN129,AQ129))</f>
        <v>2.1</v>
      </c>
      <c r="AS129" s="128" t="str">
        <f>IF(AR129="","",INDEX({"A1","A2","A3","B1","B2","B3","C1","C2","D1","D2","E1","E2"},MAX(1,MIN(12,ROUND(AR129,0)))))</f>
        <v>A2</v>
      </c>
      <c r="AT129"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29" s="130" t="inlineStr">
        <is>
          <r>
            <rPr>
              <rFont val="Calibri"/>
              <b val="1"/>
              <sz val="10"/>
            </rPr>
            <t>At build:</t>
          </r>
          <r>
            <rPr>
              <rFont val="Calibri"/>
              <sz val="10"/>
            </rPr>
            <t xml:space="preserve"> Complexity 1.28 + Autonomy 0.32 + Accountability 0.08 + Leadership 0.00 + Experience 0.30 + Business impact 0.12
= 2.10 points → nearest level 2 = A2
</t>
          </r>
          <r>
            <rPr>
              <rFont val="Calibri"/>
              <b val="1"/>
              <sz val="10"/>
            </rPr>
            <t>Final level:</t>
          </r>
          <r>
            <rPr>
              <rFont val="Calibri"/>
              <sz val="10"/>
            </rPr>
            <t xml:space="preserve"> A3 · a rule applied: see the next column</t>
          </r>
        </is>
      </c>
      <c r="AV129" s="130" t="inlineStr">
        <is>
          <r>
            <rPr>
              <rFont val="Calibri"/>
              <sz val="10"/>
            </rPr>
            <t xml:space="preserve">• </t>
          </r>
          <r>
            <rPr>
              <rFont val="Calibri"/>
              <b val="1"/>
              <sz val="10"/>
            </rPr>
            <t>Raised to A3:</t>
          </r>
          <r>
            <rPr>
              <rFont val="Calibri"/>
              <sz val="10"/>
            </rPr>
            <t xml:space="preserve"> 3.4 years' experience is 2 years or more.
</t>
          </r>
          <r>
            <rPr>
              <rFont val="Calibri"/>
              <b val="1"/>
              <sz val="10"/>
            </rPr>
            <t>Final level:</t>
          </r>
          <r>
            <rPr>
              <rFont val="Calibri"/>
              <sz val="10"/>
            </rPr>
            <t xml:space="preserve"> A3.</t>
          </r>
        </is>
      </c>
      <c r="AW129"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Java/Spring Boot enhancements and bug fixes; KRA covers rendering and batch-service development, still learning MBRS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2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troubleshooting, query optimisation and testing on own tasks → matches the start
</t>
          </r>
          <r>
            <rPr>
              <rFont val="Calibri"/>
              <b val="1"/>
              <sz val="10"/>
            </rPr>
            <t>Market:</t>
          </r>
          <r>
            <rPr>
              <rFont val="Calibri"/>
              <sz val="10"/>
            </rPr>
            <t xml:space="preserve"> A2 = Chooses own approach within standards</t>
          </r>
        </is>
      </c>
      <c r="AY12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for quality, accuracy and timeliness of software changes assigned to them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t>
          </r>
        </is>
      </c>
      <c r="AZ129"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29" s="132" t="inlineStr">
        <is>
          <r>
            <rPr>
              <rFont val="Calibri"/>
              <sz val="10"/>
            </rPr>
            <t xml:space="preserve">Rated 3 of 12
</t>
          </r>
          <r>
            <rPr>
              <rFont val="Calibri"/>
              <b val="1"/>
              <sz val="10"/>
            </rPr>
            <t>Experience:</t>
          </r>
          <r>
            <rPr>
              <rFont val="Calibri"/>
              <sz val="10"/>
            </rPr>
            <t xml:space="preserve"> 3.4 yrs total · 2.6 before IRIS + 0.8 at IRIS = 3.2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A3 roles typically have 2–5 yrs · IRIS guide 2–4</t>
          </r>
        </is>
      </c>
      <c r="BB129"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29" s="133" t="inlineStr"/>
      <c r="BD129" s="134" t="inlineStr">
        <is>
          <t>✓ HRIS: 3.4 yrs, B.Sc, 0 direct reports
✓ Survey: 20 of 20 questions answered
✓ KRAs: self, manager-set, quarterly
✓ Manager mapping: rating, potential, 9-box
✗ Job description: not on file</t>
        </is>
      </c>
      <c r="BE129"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29" s="134" t="inlineStr">
        <is>
          <t>Medium</t>
        </is>
      </c>
      <c r="BG129" s="134" t="inlineStr"/>
      <c r="BH129" s="134" t="inlineStr"/>
      <c r="BI129" s="135" t="n"/>
      <c r="BJ129" s="136" t="n"/>
      <c r="BK129" s="136" t="n"/>
      <c r="BL129" s="136" t="n"/>
      <c r="BM129" s="136" t="n"/>
      <c r="BN129" s="137" t="n"/>
      <c r="BO129" s="120" t="n"/>
      <c r="BP129" s="120" t="n"/>
      <c r="BQ129" s="120" t="n"/>
      <c r="BR129" s="120" t="n"/>
      <c r="BS129" s="120" t="n"/>
      <c r="BT129" s="120" t="n"/>
      <c r="BU129" s="120" t="n"/>
      <c r="BV129" s="120" t="n">
        <v>2</v>
      </c>
    </row>
    <row r="130" ht="340" customHeight="1">
      <c r="A130" s="109" t="inlineStr">
        <is>
          <t>IRIS2422</t>
        </is>
      </c>
      <c r="B130" s="110" t="inlineStr">
        <is>
          <t>Mahtab Shah</t>
        </is>
      </c>
      <c r="C130" s="111" t="inlineStr">
        <is>
          <t>Technology</t>
        </is>
      </c>
      <c r="D130" s="111" t="inlineStr">
        <is>
          <t>Nikhil Nalawade</t>
        </is>
      </c>
      <c r="E130" s="112" t="n">
        <v>2.7</v>
      </c>
      <c r="F130" s="112" t="n">
        <v>1.1</v>
      </c>
      <c r="G130" s="111" t="inlineStr">
        <is>
          <t>B.E</t>
        </is>
      </c>
      <c r="H130" s="113" t="inlineStr">
        <is>
          <t>Software Engineer</t>
        </is>
      </c>
      <c r="I130" s="114" t="inlineStr">
        <is>
          <t>Senior Software Engineer</t>
        </is>
      </c>
      <c r="J130" s="115" t="inlineStr">
        <is>
          <t>Engineering &amp; Development</t>
        </is>
      </c>
      <c r="K130" s="115" t="inlineStr">
        <is>
          <t>Full-Stack Development</t>
        </is>
      </c>
      <c r="L130" s="114" t="inlineStr">
        <is>
          <t>L3 – Professional / Associate</t>
        </is>
      </c>
      <c r="M130" s="116" t="inlineStr">
        <is>
          <t>A3</t>
        </is>
      </c>
      <c r="N130" s="138" t="inlineStr">
        <is>
          <t>Senior Associate</t>
        </is>
      </c>
      <c r="O130" s="26" t="inlineStr">
        <is>
          <t>A</t>
        </is>
      </c>
      <c r="P130" s="115" t="inlineStr">
        <is>
          <t>IC</t>
        </is>
      </c>
      <c r="Q130" s="117" t="inlineStr">
        <is>
          <t>▲ Up</t>
        </is>
      </c>
      <c r="R130" s="118"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13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3 · Potential: Medium · 9-Box Grid placement: Emerging Talent.</t>
          </r>
        </is>
      </c>
      <c r="T130" s="120" t="n"/>
      <c r="U130" s="121" t="inlineStr">
        <is>
          <r>
            <rPr>
              <rFont val="Calibri"/>
              <sz val="10"/>
            </rPr>
            <t xml:space="preserve">Senior Software Engineer in Technology · iFile,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130"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30"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130"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0" s="123" t="inlineStr">
        <is>
          <t>iFile · Technology · Band A · Early career</t>
        </is>
      </c>
      <c r="Z130" s="124" t="n">
        <v>2</v>
      </c>
      <c r="AA130" s="125">
        <f>IFERROR(INDEX(WM_C,MATCH($Y130,WM_KEY,0)),"")</f>
        <v>0.64</v>
      </c>
      <c r="AB130" s="126">
        <f>IF(Z130="","",Z130*AA130)</f>
        <v>1.28</v>
      </c>
      <c r="AC130" s="124" t="n">
        <v>2</v>
      </c>
      <c r="AD130" s="125">
        <f>IFERROR(INDEX(WM_AU,MATCH($Y130,WM_KEY,0)),"")</f>
        <v>0.16</v>
      </c>
      <c r="AE130" s="126">
        <f>IF(AC130="","",AC130*AD130)</f>
        <v>0.32</v>
      </c>
      <c r="AF130" s="124" t="n">
        <v>2</v>
      </c>
      <c r="AG130" s="125">
        <f>IFERROR(INDEX(WM_AC,MATCH($Y130,WM_KEY,0)),"")</f>
        <v>0.04</v>
      </c>
      <c r="AH130" s="126">
        <f>IF(AF130="","",AF130*AG130)</f>
        <v>0.08</v>
      </c>
      <c r="AI130" s="124" t="n">
        <v>1</v>
      </c>
      <c r="AJ130" s="125">
        <f>IFERROR(INDEX(WM_L,MATCH($Y130,WM_KEY,0)),"")</f>
        <v>0</v>
      </c>
      <c r="AK130" s="126">
        <f>IF(AI130="","",AI130*AJ130)</f>
        <v>0</v>
      </c>
      <c r="AL130" s="124" t="n">
        <v>3</v>
      </c>
      <c r="AM130" s="125">
        <f>IFERROR(INDEX(WM_E,MATCH($Y130,WM_KEY,0)),"")</f>
        <v>0.1</v>
      </c>
      <c r="AN130" s="126">
        <f>IF(AL130="","",AL130*AM130)</f>
        <v>0.3</v>
      </c>
      <c r="AO130" s="127" t="n">
        <v>2</v>
      </c>
      <c r="AP130" s="125">
        <f>IFERROR(INDEX(WM_BI,MATCH($Y130,WM_KEY,0)),"")</f>
        <v>0.06</v>
      </c>
      <c r="AQ130" s="126">
        <f>IF(AO130="","",AO130*AP130)</f>
        <v>0.12</v>
      </c>
      <c r="AR130" s="126">
        <f>IF(COUNT(AB130,AE130,AH130,AK130,AN130,AQ130)&lt;6,"",SUM(AB130,AE130,AH130,AK130,AN130,AQ130))</f>
        <v>2.1</v>
      </c>
      <c r="AS130" s="128" t="str">
        <f>IF(AR130="","",INDEX({"A1","A2","A3","B1","B2","B3","C1","C2","D1","D2","E1","E2"},MAX(1,MIN(12,ROUND(AR130,0)))))</f>
        <v>A2</v>
      </c>
      <c r="AT130"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30" s="130" t="inlineStr">
        <is>
          <r>
            <rPr>
              <rFont val="Calibri"/>
              <b val="1"/>
              <sz val="10"/>
            </rPr>
            <t>At build:</t>
          </r>
          <r>
            <rPr>
              <rFont val="Calibri"/>
              <sz val="10"/>
            </rPr>
            <t xml:space="preserve"> Complexity 1.28 + Autonomy 0.32 + Accountability 0.08 + Leadership 0.00 + Experience 0.30 + Business impact 0.12
= 2.10 points → nearest level 2 = A2
</t>
          </r>
          <r>
            <rPr>
              <rFont val="Calibri"/>
              <b val="1"/>
              <sz val="10"/>
            </rPr>
            <t>Final level:</t>
          </r>
          <r>
            <rPr>
              <rFont val="Calibri"/>
              <sz val="10"/>
            </rPr>
            <t xml:space="preserve"> A3 · a rule applied: see the next column</t>
          </r>
        </is>
      </c>
      <c r="AV130" s="130" t="inlineStr">
        <is>
          <r>
            <rPr>
              <rFont val="Calibri"/>
              <sz val="10"/>
            </rPr>
            <t xml:space="preserve">• </t>
          </r>
          <r>
            <rPr>
              <rFont val="Calibri"/>
              <b val="1"/>
              <sz val="10"/>
            </rPr>
            <t>Raised to A3:</t>
          </r>
          <r>
            <rPr>
              <rFont val="Calibri"/>
              <sz val="10"/>
            </rPr>
            <t xml:space="preserve"> 2.7 years' experience is 2 years or more.
</t>
          </r>
          <r>
            <rPr>
              <rFont val="Calibri"/>
              <b val="1"/>
              <sz val="10"/>
            </rPr>
            <t>Final level:</t>
          </r>
          <r>
            <rPr>
              <rFont val="Calibri"/>
              <sz val="10"/>
            </rPr>
            <t xml:space="preserve"> A3.</t>
          </r>
        </is>
      </c>
      <c r="AW130"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Feature development and troubleshooting across Java/Spring Boot and Angular; no specific harder work cited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30"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'implementation' only → matches the start
</t>
          </r>
          <r>
            <rPr>
              <rFont val="Calibri"/>
              <b val="1"/>
              <sz val="10"/>
            </rPr>
            <t>Market:</t>
          </r>
          <r>
            <rPr>
              <rFont val="Calibri"/>
              <sz val="10"/>
            </rPr>
            <t xml:space="preserve"> A2 = Chooses own approach within standards</t>
          </r>
        </is>
      </c>
      <c r="AY130"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for own software being reliable, meeting requirements and delivered on time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t>
          </r>
        </is>
      </c>
      <c r="AZ130"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0" s="132" t="inlineStr">
        <is>
          <r>
            <rPr>
              <rFont val="Calibri"/>
              <sz val="10"/>
            </rPr>
            <t xml:space="preserve">Rated 3 of 12
</t>
          </r>
          <r>
            <rPr>
              <rFont val="Calibri"/>
              <b val="1"/>
              <sz val="10"/>
            </rPr>
            <t>Experience:</t>
          </r>
          <r>
            <rPr>
              <rFont val="Calibri"/>
              <sz val="10"/>
            </rPr>
            <t xml:space="preserve"> 2.7 yrs total · 1.6 before IRIS + 1.1 at IRIS = 2.9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30"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30" s="133" t="inlineStr"/>
      <c r="BD130" s="134" t="inlineStr">
        <is>
          <t>✓ HRIS: 2.7 yrs, B.E, 0 direct reports
✓ Survey: 20 of 20 questions answered
✓ KRAs: self, manager-set, quarterly
✓ Manager mapping: rating, potential, 9-box
✗ Job description: not on file</t>
        </is>
      </c>
      <c r="BE130"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30" s="134" t="inlineStr">
        <is>
          <t>Medium</t>
        </is>
      </c>
      <c r="BG130" s="134" t="inlineStr"/>
      <c r="BH130" s="134" t="inlineStr"/>
      <c r="BI130" s="135" t="n"/>
      <c r="BJ130" s="136" t="n"/>
      <c r="BK130" s="136" t="n"/>
      <c r="BL130" s="136" t="n"/>
      <c r="BM130" s="136" t="n"/>
      <c r="BN130" s="137" t="n"/>
      <c r="BO130" s="120" t="n"/>
      <c r="BP130" s="120" t="n"/>
      <c r="BQ130" s="120" t="n"/>
      <c r="BR130" s="120" t="n"/>
      <c r="BS130" s="120" t="n"/>
      <c r="BT130" s="120" t="n"/>
      <c r="BU130" s="120" t="n"/>
      <c r="BV130" s="120" t="n">
        <v>2</v>
      </c>
    </row>
    <row r="131" ht="340" customHeight="1">
      <c r="A131" s="109" t="inlineStr">
        <is>
          <t>IRIS2299</t>
        </is>
      </c>
      <c r="B131" s="110" t="inlineStr">
        <is>
          <t>Mukesh Babulal Suthar</t>
        </is>
      </c>
      <c r="C131" s="111" t="inlineStr">
        <is>
          <t>Technology</t>
        </is>
      </c>
      <c r="D131" s="111" t="inlineStr">
        <is>
          <t>Hemant Trivedi</t>
        </is>
      </c>
      <c r="E131" s="112" t="n">
        <v>11.1</v>
      </c>
      <c r="F131" s="112" t="n">
        <v>2.1</v>
      </c>
      <c r="G131" s="111" t="inlineStr">
        <is>
          <t>B.E</t>
        </is>
      </c>
      <c r="H131" s="142" t="inlineStr">
        <is>
          <t>Senior Software Engineer</t>
        </is>
      </c>
      <c r="I131" s="115" t="inlineStr">
        <is>
          <t>Senior Software Engineer</t>
        </is>
      </c>
      <c r="J131" s="115" t="inlineStr">
        <is>
          <t>Engineering &amp; Development</t>
        </is>
      </c>
      <c r="K131" s="115" t="inlineStr">
        <is>
          <t>Backend Development</t>
        </is>
      </c>
      <c r="L131" s="115" t="inlineStr">
        <is>
          <t>L4 – Senior</t>
        </is>
      </c>
      <c r="M131" s="146" t="inlineStr">
        <is>
          <t>A3</t>
        </is>
      </c>
      <c r="N131" s="138" t="inlineStr">
        <is>
          <t>Senior Associate</t>
        </is>
      </c>
      <c r="O131" s="26" t="inlineStr">
        <is>
          <t>A</t>
        </is>
      </c>
      <c r="P131" s="115" t="inlineStr">
        <is>
          <t>IC</t>
        </is>
      </c>
      <c r="Q131" s="147" t="inlineStr">
        <is>
          <t>• Same level</t>
        </is>
      </c>
      <c r="R131"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31"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Trusted Professional.</t>
          </r>
        </is>
      </c>
      <c r="T131" s="120" t="n"/>
      <c r="U131"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31"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31"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31"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1" s="123" t="inlineStr">
        <is>
          <t>iFile · Technology · Band A · Early career</t>
        </is>
      </c>
      <c r="Z131" s="124" t="n">
        <v>2.5</v>
      </c>
      <c r="AA131" s="125">
        <f>IFERROR(INDEX(WM_C,MATCH($Y131,WM_KEY,0)),"")</f>
        <v>0.64</v>
      </c>
      <c r="AB131" s="126">
        <f>IF(Z131="","",Z131*AA131)</f>
        <v>1.6</v>
      </c>
      <c r="AC131" s="124" t="n">
        <v>2.5</v>
      </c>
      <c r="AD131" s="125">
        <f>IFERROR(INDEX(WM_AU,MATCH($Y131,WM_KEY,0)),"")</f>
        <v>0.16</v>
      </c>
      <c r="AE131" s="126">
        <f>IF(AC131="","",AC131*AD131)</f>
        <v>0.4</v>
      </c>
      <c r="AF131" s="124" t="n">
        <v>2.5</v>
      </c>
      <c r="AG131" s="125">
        <f>IFERROR(INDEX(WM_AC,MATCH($Y131,WM_KEY,0)),"")</f>
        <v>0.04</v>
      </c>
      <c r="AH131" s="126">
        <f>IF(AF131="","",AF131*AG131)</f>
        <v>0.1</v>
      </c>
      <c r="AI131" s="124" t="n">
        <v>1.5</v>
      </c>
      <c r="AJ131" s="125">
        <f>IFERROR(INDEX(WM_L,MATCH($Y131,WM_KEY,0)),"")</f>
        <v>0</v>
      </c>
      <c r="AK131" s="126">
        <f>IF(AI131="","",AI131*AJ131)</f>
        <v>0</v>
      </c>
      <c r="AL131" s="124" t="n">
        <v>6.5</v>
      </c>
      <c r="AM131" s="125">
        <f>IFERROR(INDEX(WM_E,MATCH($Y131,WM_KEY,0)),"")</f>
        <v>0.1</v>
      </c>
      <c r="AN131" s="126">
        <f>IF(AL131="","",AL131*AM131)</f>
        <v>0.65</v>
      </c>
      <c r="AO131" s="127" t="n">
        <v>3</v>
      </c>
      <c r="AP131" s="125">
        <f>IFERROR(INDEX(WM_BI,MATCH($Y131,WM_KEY,0)),"")</f>
        <v>0.06</v>
      </c>
      <c r="AQ131" s="126">
        <f>IF(AO131="","",AO131*AP131)</f>
        <v>0.18</v>
      </c>
      <c r="AR131" s="126">
        <f>IF(COUNT(AB131,AE131,AH131,AK131,AN131,AQ131)&lt;6,"",SUM(AB131,AE131,AH131,AK131,AN131,AQ131))</f>
        <v>2.93</v>
      </c>
      <c r="AS131" s="128" t="str">
        <f>IF(AR131="","",INDEX({"A1","A2","A3","B1","B2","B3","C1","C2","D1","D2","E1","E2"},MAX(1,MIN(12,ROUND(AR131,0)))))</f>
        <v>A3</v>
      </c>
      <c r="AT131"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31" s="130" t="inlineStr">
        <is>
          <r>
            <rPr>
              <rFont val="Calibri"/>
              <b val="1"/>
              <sz val="10"/>
            </rPr>
            <t>At build:</t>
          </r>
          <r>
            <rPr>
              <rFont val="Calibri"/>
              <sz val="10"/>
            </rPr>
            <t xml:space="preserve"> Complexity 1.60 + Autonomy 0.40 + Accountability 0.10 + Leadership 0.00 + Experience 0.65 + Business impact 0.18
= 2.93 points → nearest level 3 = A3
</t>
          </r>
          <r>
            <rPr>
              <rFont val="Calibri"/>
              <b val="1"/>
              <sz val="10"/>
            </rPr>
            <t>Final level:</t>
          </r>
          <r>
            <rPr>
              <rFont val="Calibri"/>
              <sz val="10"/>
            </rPr>
            <t xml:space="preserve"> A3 · same as the score</t>
          </r>
        </is>
      </c>
      <c r="AV131" s="130" t="inlineStr">
        <is>
          <r>
            <rPr>
              <rFont val="Calibri"/>
              <b val="1"/>
              <sz val="10"/>
            </rPr>
            <t>No rule applied:</t>
          </r>
          <r>
            <rPr>
              <rFont val="Calibri"/>
              <sz val="10"/>
            </rPr>
            <t xml:space="preserve"> the score decides.</t>
          </r>
        </is>
      </c>
      <c r="AW131" s="131"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Feature development, fixes and code deployment; no harder cases described → moved down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31"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fixes and development on own tasks → moved down 0.5
</t>
          </r>
          <r>
            <rPr>
              <rFont val="Calibri"/>
              <b val="1"/>
              <sz val="10"/>
            </rPr>
            <t>Market:</t>
          </r>
          <r>
            <rPr>
              <rFont val="Calibri"/>
              <sz val="10"/>
            </rPr>
            <t xml:space="preserve"> A2 = Chooses own approach within standards · A3 = Technical / QC / client calls on own work</t>
          </r>
        </is>
      </c>
      <c r="AY131"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own survey / KRA answers · summarised by the rater; not quoted → moved down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31"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reviewing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31" s="132" t="inlineStr">
        <is>
          <r>
            <rPr>
              <rFont val="Calibri"/>
              <sz val="10"/>
            </rPr>
            <t xml:space="preserve">Rated 6.5 of 12 · between B3 and C1
</t>
          </r>
          <r>
            <rPr>
              <rFont val="Calibri"/>
              <b val="1"/>
              <sz val="10"/>
            </rPr>
            <t>Experience:</t>
          </r>
          <r>
            <rPr>
              <rFont val="Calibri"/>
              <sz val="10"/>
            </rPr>
            <t xml:space="preserve"> 11.1 yrs total · 9.0 before IRIS + 2.1 at IRIS = 6.5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31"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31" s="133" t="inlineStr"/>
      <c r="BD131" s="134" t="inlineStr">
        <is>
          <t>✓ HRIS: 11.1 yrs, B.E, 0 direct reports
✓ Survey: 20 of 20 questions answered
✓ KRAs: self, manager-set, quarterly
✓ Manager mapping: rating, potential, 9-box
✗ Job description: not on file</t>
        </is>
      </c>
      <c r="BE131"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31" s="134" t="inlineStr">
        <is>
          <t>Medium</t>
        </is>
      </c>
      <c r="BG131" s="134" t="inlineStr">
        <is>
          <t>• 11.1 yrs of experience in a role that reads as Band A work — a career-path question for the manager: can the role be widened · Specialist, B1 or is it correctly sized?</t>
        </is>
      </c>
      <c r="BH131" s="134" t="inlineStr"/>
      <c r="BI131" s="135" t="n"/>
      <c r="BJ131" s="136" t="n"/>
      <c r="BK131" s="136" t="n"/>
      <c r="BL131" s="136" t="n"/>
      <c r="BM131" s="136" t="n"/>
      <c r="BN131" s="137" t="n"/>
      <c r="BO131" s="120" t="n"/>
      <c r="BP131" s="120" t="n"/>
      <c r="BQ131" s="120" t="n"/>
      <c r="BR131" s="120" t="n"/>
      <c r="BS131" s="120" t="n"/>
      <c r="BT131" s="120" t="n"/>
      <c r="BU131" s="120" t="n"/>
      <c r="BV131" s="120" t="n">
        <v>3</v>
      </c>
    </row>
    <row r="132" ht="340" customHeight="1">
      <c r="A132" s="109" t="inlineStr">
        <is>
          <t>IRIS2089</t>
        </is>
      </c>
      <c r="B132" s="110" t="inlineStr">
        <is>
          <t>Nilesh Mohite</t>
        </is>
      </c>
      <c r="C132" s="111" t="inlineStr">
        <is>
          <t>Technology</t>
        </is>
      </c>
      <c r="D132" s="111" t="inlineStr">
        <is>
          <t>Amruta Kadam</t>
        </is>
      </c>
      <c r="E132" s="112" t="n">
        <v>5.2</v>
      </c>
      <c r="F132" s="112" t="n">
        <v>3.7</v>
      </c>
      <c r="G132" s="111" t="inlineStr">
        <is>
          <t>B.E</t>
        </is>
      </c>
      <c r="H132" s="113" t="inlineStr">
        <is>
          <t>Software Engineer</t>
        </is>
      </c>
      <c r="I132" s="114" t="inlineStr">
        <is>
          <t>Senior Software Engineer</t>
        </is>
      </c>
      <c r="J132" s="115" t="inlineStr">
        <is>
          <t>Engineering &amp; Development</t>
        </is>
      </c>
      <c r="K132" s="115" t="inlineStr">
        <is>
          <t>Backend Development</t>
        </is>
      </c>
      <c r="L132" s="114" t="inlineStr">
        <is>
          <t>L3 – Professional / Associate</t>
        </is>
      </c>
      <c r="M132" s="116" t="inlineStr">
        <is>
          <t>A3</t>
        </is>
      </c>
      <c r="N132" s="138" t="inlineStr">
        <is>
          <t>Senior Associate</t>
        </is>
      </c>
      <c r="O132" s="26" t="inlineStr">
        <is>
          <t>A</t>
        </is>
      </c>
      <c r="P132" s="115" t="inlineStr">
        <is>
          <t>IC</t>
        </is>
      </c>
      <c r="Q132" s="117" t="inlineStr">
        <is>
          <t>▲ Up</t>
        </is>
      </c>
      <c r="R132"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3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Medium · 9-Box Grid placement: High Impact / Growth Talent.</t>
          </r>
        </is>
      </c>
      <c r="T132" s="120" t="n"/>
      <c r="U132"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32"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32"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32"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2" s="123" t="inlineStr">
        <is>
          <t>iFile · Technology · Band A · Early career</t>
        </is>
      </c>
      <c r="Z132" s="124" t="n">
        <v>2</v>
      </c>
      <c r="AA132" s="125">
        <f>IFERROR(INDEX(WM_C,MATCH($Y132,WM_KEY,0)),"")</f>
        <v>0.64</v>
      </c>
      <c r="AB132" s="126">
        <f>IF(Z132="","",Z132*AA132)</f>
        <v>1.28</v>
      </c>
      <c r="AC132" s="124" t="n">
        <v>2</v>
      </c>
      <c r="AD132" s="125">
        <f>IFERROR(INDEX(WM_AU,MATCH($Y132,WM_KEY,0)),"")</f>
        <v>0.16</v>
      </c>
      <c r="AE132" s="126">
        <f>IF(AC132="","",AC132*AD132)</f>
        <v>0.32</v>
      </c>
      <c r="AF132" s="124" t="n">
        <v>2</v>
      </c>
      <c r="AG132" s="125">
        <f>IFERROR(INDEX(WM_AC,MATCH($Y132,WM_KEY,0)),"")</f>
        <v>0.04</v>
      </c>
      <c r="AH132" s="126">
        <f>IF(AF132="","",AF132*AG132)</f>
        <v>0.08</v>
      </c>
      <c r="AI132" s="124" t="n">
        <v>1</v>
      </c>
      <c r="AJ132" s="125">
        <f>IFERROR(INDEX(WM_L,MATCH($Y132,WM_KEY,0)),"")</f>
        <v>0</v>
      </c>
      <c r="AK132" s="126">
        <f>IF(AI132="","",AI132*AJ132)</f>
        <v>0</v>
      </c>
      <c r="AL132" s="124" t="n">
        <v>4</v>
      </c>
      <c r="AM132" s="125">
        <f>IFERROR(INDEX(WM_E,MATCH($Y132,WM_KEY,0)),"")</f>
        <v>0.1</v>
      </c>
      <c r="AN132" s="126">
        <f>IF(AL132="","",AL132*AM132)</f>
        <v>0.4</v>
      </c>
      <c r="AO132" s="127" t="n">
        <v>2</v>
      </c>
      <c r="AP132" s="125">
        <f>IFERROR(INDEX(WM_BI,MATCH($Y132,WM_KEY,0)),"")</f>
        <v>0.06</v>
      </c>
      <c r="AQ132" s="126">
        <f>IF(AO132="","",AO132*AP132)</f>
        <v>0.12</v>
      </c>
      <c r="AR132" s="126">
        <f>IF(COUNT(AB132,AE132,AH132,AK132,AN132,AQ132)&lt;6,"",SUM(AB132,AE132,AH132,AK132,AN132,AQ132))</f>
        <v>2.2</v>
      </c>
      <c r="AS132" s="128" t="str">
        <f>IF(AR132="","",INDEX({"A1","A2","A3","B1","B2","B3","C1","C2","D1","D2","E1","E2"},MAX(1,MIN(12,ROUND(AR132,0)))))</f>
        <v>A2</v>
      </c>
      <c r="AT132"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32" s="130" t="inlineStr">
        <is>
          <r>
            <rPr>
              <rFont val="Calibri"/>
              <b val="1"/>
              <sz val="10"/>
            </rPr>
            <t>At build:</t>
          </r>
          <r>
            <rPr>
              <rFont val="Calibri"/>
              <sz val="10"/>
            </rPr>
            <t xml:space="preserve"> Complexity 1.28 + Autonomy 0.32 + Accountability 0.08 + Leadership 0.00 + Experience 0.40 + Business impact 0.12
= 2.20 points → nearest level 2 = A2
</t>
          </r>
          <r>
            <rPr>
              <rFont val="Calibri"/>
              <b val="1"/>
              <sz val="10"/>
            </rPr>
            <t>Final level:</t>
          </r>
          <r>
            <rPr>
              <rFont val="Calibri"/>
              <sz val="10"/>
            </rPr>
            <t xml:space="preserve"> A3 · a rule applied: see the next column</t>
          </r>
        </is>
      </c>
      <c r="AV132" s="130" t="inlineStr">
        <is>
          <r>
            <rPr>
              <rFont val="Calibri"/>
              <sz val="10"/>
            </rPr>
            <t xml:space="preserve">• </t>
          </r>
          <r>
            <rPr>
              <rFont val="Calibri"/>
              <b val="1"/>
              <sz val="10"/>
            </rPr>
            <t>Raised to A3:</t>
          </r>
          <r>
            <rPr>
              <rFont val="Calibri"/>
              <sz val="10"/>
            </rPr>
            <t xml:space="preserve"> 5.2 years' experience is 2 years or more.
</t>
          </r>
          <r>
            <rPr>
              <rFont val="Calibri"/>
              <b val="1"/>
              <sz val="10"/>
            </rPr>
            <t>Final level:</t>
          </r>
          <r>
            <rPr>
              <rFont val="Calibri"/>
              <sz val="10"/>
            </rPr>
            <t xml:space="preserve"> A3.</t>
          </r>
        </is>
      </c>
      <c r="AW132"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Builds working software; one-line answers name no specific module or problem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3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Says 'make technical decisions' without any example → matches the start
</t>
          </r>
          <r>
            <rPr>
              <rFont val="Calibri"/>
              <b val="1"/>
              <sz val="10"/>
            </rPr>
            <t>Market:</t>
          </r>
          <r>
            <rPr>
              <rFont val="Calibri"/>
              <sz val="10"/>
            </rPr>
            <t xml:space="preserve"> A2 = Chooses own approach within standards</t>
          </r>
        </is>
      </c>
      <c r="AY13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Responsible for own code working correctly and for fixing own bugs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t>
          </r>
        </is>
      </c>
      <c r="AZ132"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2" s="132" t="inlineStr">
        <is>
          <r>
            <rPr>
              <rFont val="Calibri"/>
              <sz val="10"/>
            </rPr>
            <t xml:space="preserve">Rated 4 of 12
</t>
          </r>
          <r>
            <rPr>
              <rFont val="Calibri"/>
              <b val="1"/>
              <sz val="10"/>
            </rPr>
            <t>Experience:</t>
          </r>
          <r>
            <rPr>
              <rFont val="Calibri"/>
              <sz val="10"/>
            </rPr>
            <t xml:space="preserve"> 5.2 yrs total · 1.5 before IRIS + 3.7 at IRIS = 3.9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32"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32" s="133" t="inlineStr"/>
      <c r="BD132" s="134" t="inlineStr">
        <is>
          <t>✓ HRIS: 5.2 yrs, B.E, 0 direct reports
✓ Survey: 20 of 20 questions answered
✓ KRAs: manager-set, quarterly
✓ Manager mapping: rating, potential, 9-box
✗ Job description: not on file</t>
        </is>
      </c>
      <c r="BE132"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32" s="134" t="inlineStr">
        <is>
          <t>Medium</t>
        </is>
      </c>
      <c r="BG132" s="134" t="inlineStr"/>
      <c r="BH132" s="134" t="inlineStr"/>
      <c r="BI132" s="135" t="n"/>
      <c r="BJ132" s="136" t="n"/>
      <c r="BK132" s="136" t="n"/>
      <c r="BL132" s="136" t="n"/>
      <c r="BM132" s="136" t="n"/>
      <c r="BN132" s="137" t="n"/>
      <c r="BO132" s="120" t="n"/>
      <c r="BP132" s="120" t="n"/>
      <c r="BQ132" s="120" t="n"/>
      <c r="BR132" s="120" t="n"/>
      <c r="BS132" s="120" t="n"/>
      <c r="BT132" s="120" t="n"/>
      <c r="BU132" s="120" t="n"/>
      <c r="BV132" s="120" t="n">
        <v>2</v>
      </c>
    </row>
    <row r="133" ht="340" customHeight="1">
      <c r="A133" s="109" t="inlineStr">
        <is>
          <t>IRIS2474</t>
        </is>
      </c>
      <c r="B133" s="110" t="inlineStr">
        <is>
          <t>Pankaj Sharma</t>
        </is>
      </c>
      <c r="C133" s="111" t="inlineStr">
        <is>
          <t>Technology</t>
        </is>
      </c>
      <c r="D133" s="111" t="inlineStr">
        <is>
          <t>Nikhil Nalawade</t>
        </is>
      </c>
      <c r="E133" s="112" t="n">
        <v>4.7</v>
      </c>
      <c r="F133" s="112" t="n">
        <v>0.6</v>
      </c>
      <c r="G133" s="111" t="inlineStr">
        <is>
          <t>MCA</t>
        </is>
      </c>
      <c r="H133" s="113" t="inlineStr">
        <is>
          <t>Software Engineer</t>
        </is>
      </c>
      <c r="I133" s="114" t="inlineStr">
        <is>
          <t>Senior Software Engineer</t>
        </is>
      </c>
      <c r="J133" s="115" t="inlineStr">
        <is>
          <t>Engineering &amp; Development</t>
        </is>
      </c>
      <c r="K133" s="115" t="inlineStr">
        <is>
          <t>Backend Development</t>
        </is>
      </c>
      <c r="L133" s="114" t="inlineStr">
        <is>
          <t>L3 – Professional / Associate</t>
        </is>
      </c>
      <c r="M133" s="116" t="inlineStr">
        <is>
          <t>A3</t>
        </is>
      </c>
      <c r="N133" s="138" t="inlineStr">
        <is>
          <t>Senior Associate</t>
        </is>
      </c>
      <c r="O133" s="26" t="inlineStr">
        <is>
          <t>A</t>
        </is>
      </c>
      <c r="P133" s="115" t="inlineStr">
        <is>
          <t>IC</t>
        </is>
      </c>
      <c r="Q133" s="117" t="inlineStr">
        <is>
          <t>▲ Up</t>
        </is>
      </c>
      <c r="R133"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33"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Emerging Talent.</t>
          </r>
        </is>
      </c>
      <c r="T133" s="120" t="n"/>
      <c r="U133"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33"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33"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33"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3" s="123" t="inlineStr">
        <is>
          <t>iFile · Technology · Band A · Early career</t>
        </is>
      </c>
      <c r="Z133" s="124" t="n">
        <v>2.5</v>
      </c>
      <c r="AA133" s="125">
        <f>IFERROR(INDEX(WM_C,MATCH($Y133,WM_KEY,0)),"")</f>
        <v>0.64</v>
      </c>
      <c r="AB133" s="126">
        <f>IF(Z133="","",Z133*AA133)</f>
        <v>1.6</v>
      </c>
      <c r="AC133" s="124" t="n">
        <v>2.5</v>
      </c>
      <c r="AD133" s="125">
        <f>IFERROR(INDEX(WM_AU,MATCH($Y133,WM_KEY,0)),"")</f>
        <v>0.16</v>
      </c>
      <c r="AE133" s="126">
        <f>IF(AC133="","",AC133*AD133)</f>
        <v>0.4</v>
      </c>
      <c r="AF133" s="124" t="n">
        <v>2.5</v>
      </c>
      <c r="AG133" s="125">
        <f>IFERROR(INDEX(WM_AC,MATCH($Y133,WM_KEY,0)),"")</f>
        <v>0.04</v>
      </c>
      <c r="AH133" s="126">
        <f>IF(AF133="","",AF133*AG133)</f>
        <v>0.1</v>
      </c>
      <c r="AI133" s="124" t="n">
        <v>1</v>
      </c>
      <c r="AJ133" s="125">
        <f>IFERROR(INDEX(WM_L,MATCH($Y133,WM_KEY,0)),"")</f>
        <v>0</v>
      </c>
      <c r="AK133" s="126">
        <f>IF(AI133="","",AI133*AJ133)</f>
        <v>0</v>
      </c>
      <c r="AL133" s="124" t="n">
        <v>4</v>
      </c>
      <c r="AM133" s="125">
        <f>IFERROR(INDEX(WM_E,MATCH($Y133,WM_KEY,0)),"")</f>
        <v>0.1</v>
      </c>
      <c r="AN133" s="126">
        <f>IF(AL133="","",AL133*AM133)</f>
        <v>0.4</v>
      </c>
      <c r="AO133" s="127" t="n">
        <v>2.5</v>
      </c>
      <c r="AP133" s="125">
        <f>IFERROR(INDEX(WM_BI,MATCH($Y133,WM_KEY,0)),"")</f>
        <v>0.06</v>
      </c>
      <c r="AQ133" s="126">
        <f>IF(AO133="","",AO133*AP133)</f>
        <v>0.15</v>
      </c>
      <c r="AR133" s="126">
        <f>IF(COUNT(AB133,AE133,AH133,AK133,AN133,AQ133)&lt;6,"",SUM(AB133,AE133,AH133,AK133,AN133,AQ133))</f>
        <v>2.65</v>
      </c>
      <c r="AS133" s="128" t="str">
        <f>IF(AR133="","",INDEX({"A1","A2","A3","B1","B2","B3","C1","C2","D1","D2","E1","E2"},MAX(1,MIN(12,ROUND(AR133,0)))))</f>
        <v>A3</v>
      </c>
      <c r="AT133"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33" s="130" t="inlineStr">
        <is>
          <r>
            <rPr>
              <rFont val="Calibri"/>
              <b val="1"/>
              <sz val="10"/>
            </rPr>
            <t>At build:</t>
          </r>
          <r>
            <rPr>
              <rFont val="Calibri"/>
              <sz val="10"/>
            </rPr>
            <t xml:space="preserve"> Complexity 1.60 + Autonomy 0.40 + Accountability 0.10 + Leadership 0.00 + Experience 0.40 + Business impact 0.15
= 2.65 points → nearest level 3 = A3
</t>
          </r>
          <r>
            <rPr>
              <rFont val="Calibri"/>
              <b val="1"/>
              <sz val="10"/>
            </rPr>
            <t>Final level:</t>
          </r>
          <r>
            <rPr>
              <rFont val="Calibri"/>
              <sz val="10"/>
            </rPr>
            <t xml:space="preserve"> A3 · same as the score</t>
          </r>
        </is>
      </c>
      <c r="AV133" s="130" t="inlineStr">
        <is>
          <r>
            <rPr>
              <rFont val="Calibri"/>
              <b val="1"/>
              <sz val="10"/>
            </rPr>
            <t>No rule applied:</t>
          </r>
          <r>
            <rPr>
              <rFont val="Calibri"/>
              <sz val="10"/>
            </rPr>
            <t xml:space="preserve"> the score decides.</t>
          </r>
        </is>
      </c>
      <c r="AW133"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Built a full feature front and back end, with security improvements and client database integration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33"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Decides enhancement deployment independently → moved up 0.5
</t>
          </r>
          <r>
            <rPr>
              <rFont val="Calibri"/>
              <b val="1"/>
              <sz val="10"/>
            </rPr>
            <t>Market:</t>
          </r>
          <r>
            <rPr>
              <rFont val="Calibri"/>
              <sz val="10"/>
            </rPr>
            <t xml:space="preserve"> A2 = Chooses own approach within standards · A3 = Technical / QC / client calls on own work</t>
          </r>
        </is>
      </c>
      <c r="AY133"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Accountable for the feature, client-database integration, security enhancement and its deployment at a sensitive client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33"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3" s="132" t="inlineStr">
        <is>
          <r>
            <rPr>
              <rFont val="Calibri"/>
              <sz val="10"/>
            </rPr>
            <t xml:space="preserve">Rated 4 of 12
</t>
          </r>
          <r>
            <rPr>
              <rFont val="Calibri"/>
              <b val="1"/>
              <sz val="10"/>
            </rPr>
            <t>Experience:</t>
          </r>
          <r>
            <rPr>
              <rFont val="Calibri"/>
              <sz val="10"/>
            </rPr>
            <t xml:space="preserve"> 4.7 yrs total · 4.1 before IRIS + 0.6 at IRIS = 3.7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A3 roles typically have 2–5 yrs · IRIS guide 2–4</t>
          </r>
        </is>
      </c>
      <c r="BB133"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33" s="133" t="inlineStr"/>
      <c r="BD133" s="134" t="inlineStr">
        <is>
          <t>✓ HRIS: 4.7 yrs, MCA, 0 direct reports
✓ Survey: 20 of 20 questions answered
✓ KRAs: self, manager-set, quarterly
✓ Manager mapping: rating, potential, 9-box — filled from talent-mapping files: rating · tentative Q1
✗ Job description: not on file</t>
        </is>
      </c>
      <c r="BE133"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33" s="134" t="inlineStr">
        <is>
          <t>High</t>
        </is>
      </c>
      <c r="BG133" s="134" t="inlineStr"/>
      <c r="BH133" s="134" t="inlineStr"/>
      <c r="BI133" s="135" t="n"/>
      <c r="BJ133" s="136" t="n"/>
      <c r="BK133" s="136" t="n"/>
      <c r="BL133" s="136" t="n"/>
      <c r="BM133" s="136" t="n"/>
      <c r="BN133" s="137" t="n"/>
      <c r="BO133" s="120" t="n"/>
      <c r="BP133" s="120" t="n"/>
      <c r="BQ133" s="120" t="n"/>
      <c r="BR133" s="120" t="n"/>
      <c r="BS133" s="120" t="n"/>
      <c r="BT133" s="120" t="n"/>
      <c r="BU133" s="120" t="n"/>
      <c r="BV133" s="120" t="n">
        <v>2.5</v>
      </c>
    </row>
    <row r="134" ht="340" customHeight="1">
      <c r="A134" s="109" t="inlineStr">
        <is>
          <t>IRIS2256</t>
        </is>
      </c>
      <c r="B134" s="110" t="inlineStr">
        <is>
          <t>Prajwal Chitode</t>
        </is>
      </c>
      <c r="C134" s="111" t="inlineStr">
        <is>
          <t>Technology</t>
        </is>
      </c>
      <c r="D134" s="111" t="inlineStr">
        <is>
          <t>Sharanagouda Patil</t>
        </is>
      </c>
      <c r="E134" s="112" t="n">
        <v>2.3</v>
      </c>
      <c r="F134" s="112" t="n">
        <v>2.3</v>
      </c>
      <c r="G134" s="111" t="inlineStr">
        <is>
          <t>B.E</t>
        </is>
      </c>
      <c r="H134" s="113" t="inlineStr">
        <is>
          <t>Software Engineer</t>
        </is>
      </c>
      <c r="I134" s="114" t="inlineStr">
        <is>
          <t>Senior Software Engineer</t>
        </is>
      </c>
      <c r="J134" s="115" t="inlineStr">
        <is>
          <t>Engineering &amp; Development</t>
        </is>
      </c>
      <c r="K134" s="115" t="inlineStr">
        <is>
          <t>Full-Stack Development</t>
        </is>
      </c>
      <c r="L134" s="114" t="inlineStr">
        <is>
          <t>L2 – Trainee</t>
        </is>
      </c>
      <c r="M134" s="116" t="inlineStr">
        <is>
          <t>A3</t>
        </is>
      </c>
      <c r="N134" s="138" t="inlineStr">
        <is>
          <t>Senior Associate</t>
        </is>
      </c>
      <c r="O134" s="26" t="inlineStr">
        <is>
          <t>A</t>
        </is>
      </c>
      <c r="P134" s="115" t="inlineStr">
        <is>
          <t>IC</t>
        </is>
      </c>
      <c r="Q134" s="117" t="inlineStr">
        <is>
          <t>▲ Up</t>
        </is>
      </c>
      <c r="R134" s="118"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134"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3 · Potential: Medium · 9-Box Grid placement: Trusted Professional.</t>
          </r>
        </is>
      </c>
      <c r="T134" s="120" t="n"/>
      <c r="U134" s="121" t="inlineStr">
        <is>
          <r>
            <rPr>
              <rFont val="Calibri"/>
              <sz val="10"/>
            </rPr>
            <t xml:space="preserve">Senior Software Engineer in Technology · iFile,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134"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34"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134"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4" s="123" t="inlineStr">
        <is>
          <t>iFile · Technology · Band A · Early career</t>
        </is>
      </c>
      <c r="Z134" s="124" t="n">
        <v>2.5</v>
      </c>
      <c r="AA134" s="125">
        <f>IFERROR(INDEX(WM_C,MATCH($Y134,WM_KEY,0)),"")</f>
        <v>0.64</v>
      </c>
      <c r="AB134" s="126">
        <f>IF(Z134="","",Z134*AA134)</f>
        <v>1.6</v>
      </c>
      <c r="AC134" s="124" t="n">
        <v>2</v>
      </c>
      <c r="AD134" s="125">
        <f>IFERROR(INDEX(WM_AU,MATCH($Y134,WM_KEY,0)),"")</f>
        <v>0.16</v>
      </c>
      <c r="AE134" s="126">
        <f>IF(AC134="","",AC134*AD134)</f>
        <v>0.32</v>
      </c>
      <c r="AF134" s="124" t="n">
        <v>2.5</v>
      </c>
      <c r="AG134" s="125">
        <f>IFERROR(INDEX(WM_AC,MATCH($Y134,WM_KEY,0)),"")</f>
        <v>0.04</v>
      </c>
      <c r="AH134" s="126">
        <f>IF(AF134="","",AF134*AG134)</f>
        <v>0.1</v>
      </c>
      <c r="AI134" s="124" t="n">
        <v>1.5</v>
      </c>
      <c r="AJ134" s="125">
        <f>IFERROR(INDEX(WM_L,MATCH($Y134,WM_KEY,0)),"")</f>
        <v>0</v>
      </c>
      <c r="AK134" s="126">
        <f>IF(AI134="","",AI134*AJ134)</f>
        <v>0</v>
      </c>
      <c r="AL134" s="124" t="n">
        <v>2.5</v>
      </c>
      <c r="AM134" s="125">
        <f>IFERROR(INDEX(WM_E,MATCH($Y134,WM_KEY,0)),"")</f>
        <v>0.1</v>
      </c>
      <c r="AN134" s="126">
        <f>IF(AL134="","",AL134*AM134)</f>
        <v>0.25</v>
      </c>
      <c r="AO134" s="127" t="n">
        <v>2.5</v>
      </c>
      <c r="AP134" s="125">
        <f>IFERROR(INDEX(WM_BI,MATCH($Y134,WM_KEY,0)),"")</f>
        <v>0.06</v>
      </c>
      <c r="AQ134" s="126">
        <f>IF(AO134="","",AO134*AP134)</f>
        <v>0.15</v>
      </c>
      <c r="AR134" s="126">
        <f>IF(COUNT(AB134,AE134,AH134,AK134,AN134,AQ134)&lt;6,"",SUM(AB134,AE134,AH134,AK134,AN134,AQ134))</f>
        <v>2.42</v>
      </c>
      <c r="AS134" s="128" t="str">
        <f>IF(AR134="","",INDEX({"A1","A2","A3","B1","B2","B3","C1","C2","D1","D2","E1","E2"},MAX(1,MIN(12,ROUND(AR134,0)))))</f>
        <v>A2</v>
      </c>
      <c r="AT134"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34" s="130" t="inlineStr">
        <is>
          <r>
            <rPr>
              <rFont val="Calibri"/>
              <b val="1"/>
              <sz val="10"/>
            </rPr>
            <t>At build:</t>
          </r>
          <r>
            <rPr>
              <rFont val="Calibri"/>
              <sz val="10"/>
            </rPr>
            <t xml:space="preserve"> Complexity 1.60 + Autonomy 0.32 + Accountability 0.10 + Leadership 0.00 + Experience 0.25 + Business impact 0.15
= 2.42 points → nearest level 2 = A2
</t>
          </r>
          <r>
            <rPr>
              <rFont val="Calibri"/>
              <b val="1"/>
              <sz val="10"/>
            </rPr>
            <t>Final level:</t>
          </r>
          <r>
            <rPr>
              <rFont val="Calibri"/>
              <sz val="10"/>
            </rPr>
            <t xml:space="preserve"> A3 · a rule applied: see the next column</t>
          </r>
        </is>
      </c>
      <c r="AV134" s="130" t="inlineStr">
        <is>
          <r>
            <rPr>
              <rFont val="Calibri"/>
              <sz val="10"/>
            </rPr>
            <t xml:space="preserve">• </t>
          </r>
          <r>
            <rPr>
              <rFont val="Calibri"/>
              <b val="1"/>
              <sz val="10"/>
            </rPr>
            <t>Raised to A3:</t>
          </r>
          <r>
            <rPr>
              <rFont val="Calibri"/>
              <sz val="10"/>
            </rPr>
            <t xml:space="preserve"> 2.3 years' experience is 2 years or more.
</t>
          </r>
          <r>
            <rPr>
              <rFont val="Calibri"/>
              <b val="1"/>
              <sz val="10"/>
            </rPr>
            <t>Final level:</t>
          </r>
          <r>
            <rPr>
              <rFont val="Calibri"/>
              <sz val="10"/>
            </rPr>
            <t xml:space="preserve"> A3.</t>
          </r>
        </is>
      </c>
      <c r="AW134"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Builds, tests, optimises and deploys the Angular frontend of the SBC upgrade project → moved up 0.5
</t>
          </r>
          <r>
            <rPr>
              <rFont val="Calibri"/>
              <b val="1"/>
              <sz val="10"/>
            </rPr>
            <t>KRA:</t>
          </r>
          <r>
            <rPr>
              <rFont val="Calibri"/>
              <sz val="10"/>
            </rPr>
            <t xml:space="preserve"> “1. Provide production support/Upgrade of SBC. 2. Work independently and complete tasks on time and guide team members. 3. Improve the…”
</t>
          </r>
          <r>
            <rPr>
              <rFont val="Calibri"/>
              <b val="1"/>
              <sz val="10"/>
            </rPr>
            <t>Market:</t>
          </r>
          <r>
            <rPr>
              <rFont val="Calibri"/>
              <sz val="10"/>
            </rPr>
            <t xml:space="preserve"> A2 = Standard work of the discipline · A3 = Varied and non-standard work; handles exceptions</t>
          </r>
        </is>
      </c>
      <c r="AX134"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code clean-up, optimisation and fixes for self-discovered bugs → matches the start
</t>
          </r>
          <r>
            <rPr>
              <rFont val="Calibri"/>
              <b val="1"/>
              <sz val="10"/>
            </rPr>
            <t>Market:</t>
          </r>
          <r>
            <rPr>
              <rFont val="Calibri"/>
              <sz val="10"/>
            </rPr>
            <t xml:space="preserve"> A2 = Chooses own approach within standards</t>
          </r>
        </is>
      </c>
      <c r="AY134"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Accountable for the frontend of the SBC Upgrade Project → moved up 0.5
</t>
          </r>
          <r>
            <rPr>
              <rFont val="Calibri"/>
              <b val="1"/>
              <sz val="10"/>
            </rPr>
            <t>KRA:</t>
          </r>
          <r>
            <rPr>
              <rFont val="Calibri"/>
              <sz val="10"/>
            </rPr>
            <t xml:space="preserve"> “1. Provide production support/Upgrade of SBC. 2. Work independently and complete tasks on time and guide team members. 3. Improve the…”
</t>
          </r>
          <r>
            <rPr>
              <rFont val="Calibri"/>
              <b val="1"/>
              <sz val="10"/>
            </rPr>
            <t>Market:</t>
          </r>
          <r>
            <rPr>
              <rFont val="Calibri"/>
              <sz val="10"/>
            </rPr>
            <t xml:space="preserve"> A2 = Own deliverables · accuracy, TAT · A3 = A module / process, or work with client or regulatory consequences</t>
          </r>
        </is>
      </c>
      <c r="AZ134" s="132"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KRA expects guiding team members; survey mentions only keeping the team informed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34" s="132" t="inlineStr">
        <is>
          <r>
            <rPr>
              <rFont val="Calibri"/>
              <sz val="10"/>
            </rPr>
            <t xml:space="preserve">Rated 2.5 of 12 · between A2 and A3
</t>
          </r>
          <r>
            <rPr>
              <rFont val="Calibri"/>
              <b val="1"/>
              <sz val="10"/>
            </rPr>
            <t>Experience:</t>
          </r>
          <r>
            <rPr>
              <rFont val="Calibri"/>
              <sz val="10"/>
            </rPr>
            <t xml:space="preserve"> 2.3 yrs total · 2.3 at IRIS; none recorded before IRIS = 2.6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34"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34" s="133" t="inlineStr"/>
      <c r="BD134" s="134" t="inlineStr">
        <is>
          <t>✓ HRIS: 2.3 yrs, B.E, 0 direct reports
✓ Survey: 19 of 20 questions answered
✓ KRAs: quarterly
✓ Manager mapping: rating, potential, 9-box
✗ Job description: not on file</t>
        </is>
      </c>
      <c r="BE134"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34" s="134" t="inlineStr">
        <is>
          <t>Medium</t>
        </is>
      </c>
      <c r="BG134" s="134" t="inlineStr"/>
      <c r="BH134" s="134" t="inlineStr"/>
      <c r="BI134" s="135" t="n"/>
      <c r="BJ134" s="136" t="n"/>
      <c r="BK134" s="136" t="n"/>
      <c r="BL134" s="136" t="n"/>
      <c r="BM134" s="136" t="n"/>
      <c r="BN134" s="137" t="n"/>
      <c r="BO134" s="120" t="n"/>
      <c r="BP134" s="120" t="n"/>
      <c r="BQ134" s="120" t="n"/>
      <c r="BR134" s="120" t="n"/>
      <c r="BS134" s="120" t="n"/>
      <c r="BT134" s="120" t="n"/>
      <c r="BU134" s="120" t="n"/>
      <c r="BV134" s="120" t="n">
        <v>2.5</v>
      </c>
    </row>
    <row r="135" ht="340" customHeight="1">
      <c r="A135" s="109" t="inlineStr">
        <is>
          <t>IRIS2438</t>
        </is>
      </c>
      <c r="B135" s="110" t="inlineStr">
        <is>
          <t>Pranay Usatkar</t>
        </is>
      </c>
      <c r="C135" s="111" t="inlineStr">
        <is>
          <t>Technology</t>
        </is>
      </c>
      <c r="D135" s="111" t="inlineStr">
        <is>
          <t>Pradnya Mhatre</t>
        </is>
      </c>
      <c r="E135" s="112" t="n">
        <v>4.1</v>
      </c>
      <c r="F135" s="112" t="n">
        <v>0.9</v>
      </c>
      <c r="G135" s="111" t="inlineStr">
        <is>
          <t>B.E</t>
        </is>
      </c>
      <c r="H135" s="113" t="inlineStr">
        <is>
          <t>Software Engineer</t>
        </is>
      </c>
      <c r="I135" s="114" t="inlineStr">
        <is>
          <t>Senior Software Engineer</t>
        </is>
      </c>
      <c r="J135" s="115" t="inlineStr">
        <is>
          <t>Engineering &amp; Development</t>
        </is>
      </c>
      <c r="K135" s="115" t="inlineStr">
        <is>
          <t>Backend Development</t>
        </is>
      </c>
      <c r="L135" s="114" t="inlineStr">
        <is>
          <t>L3 – Professional / Associate</t>
        </is>
      </c>
      <c r="M135" s="116" t="inlineStr">
        <is>
          <t>A3</t>
        </is>
      </c>
      <c r="N135" s="138" t="inlineStr">
        <is>
          <t>Senior Associate</t>
        </is>
      </c>
      <c r="O135" s="26" t="inlineStr">
        <is>
          <t>A</t>
        </is>
      </c>
      <c r="P135" s="115" t="inlineStr">
        <is>
          <t>IC</t>
        </is>
      </c>
      <c r="Q135" s="117" t="inlineStr">
        <is>
          <t>▲ Up</t>
        </is>
      </c>
      <c r="R135"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35"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2 · Potential: Low · 9-Box Grid placement: Emerging Talent.</t>
          </r>
        </is>
      </c>
      <c r="T135" s="120" t="n"/>
      <c r="U135"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35"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35"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35"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5" s="123" t="inlineStr">
        <is>
          <t>iFile · Technology · Band A · Early career</t>
        </is>
      </c>
      <c r="Z135" s="124" t="n">
        <v>2</v>
      </c>
      <c r="AA135" s="125">
        <f>IFERROR(INDEX(WM_C,MATCH($Y135,WM_KEY,0)),"")</f>
        <v>0.64</v>
      </c>
      <c r="AB135" s="126">
        <f>IF(Z135="","",Z135*AA135)</f>
        <v>1.28</v>
      </c>
      <c r="AC135" s="124" t="n">
        <v>2</v>
      </c>
      <c r="AD135" s="125">
        <f>IFERROR(INDEX(WM_AU,MATCH($Y135,WM_KEY,0)),"")</f>
        <v>0.16</v>
      </c>
      <c r="AE135" s="126">
        <f>IF(AC135="","",AC135*AD135)</f>
        <v>0.32</v>
      </c>
      <c r="AF135" s="124" t="n">
        <v>2</v>
      </c>
      <c r="AG135" s="125">
        <f>IFERROR(INDEX(WM_AC,MATCH($Y135,WM_KEY,0)),"")</f>
        <v>0.04</v>
      </c>
      <c r="AH135" s="126">
        <f>IF(AF135="","",AF135*AG135)</f>
        <v>0.08</v>
      </c>
      <c r="AI135" s="124" t="n">
        <v>1</v>
      </c>
      <c r="AJ135" s="125">
        <f>IFERROR(INDEX(WM_L,MATCH($Y135,WM_KEY,0)),"")</f>
        <v>0</v>
      </c>
      <c r="AK135" s="126">
        <f>IF(AI135="","",AI135*AJ135)</f>
        <v>0</v>
      </c>
      <c r="AL135" s="124" t="n">
        <v>3.5</v>
      </c>
      <c r="AM135" s="125">
        <f>IFERROR(INDEX(WM_E,MATCH($Y135,WM_KEY,0)),"")</f>
        <v>0.1</v>
      </c>
      <c r="AN135" s="126">
        <f>IF(AL135="","",AL135*AM135)</f>
        <v>0.35</v>
      </c>
      <c r="AO135" s="127" t="n">
        <v>2</v>
      </c>
      <c r="AP135" s="125">
        <f>IFERROR(INDEX(WM_BI,MATCH($Y135,WM_KEY,0)),"")</f>
        <v>0.06</v>
      </c>
      <c r="AQ135" s="126">
        <f>IF(AO135="","",AO135*AP135)</f>
        <v>0.12</v>
      </c>
      <c r="AR135" s="126">
        <f>IF(COUNT(AB135,AE135,AH135,AK135,AN135,AQ135)&lt;6,"",SUM(AB135,AE135,AH135,AK135,AN135,AQ135))</f>
        <v>2.15</v>
      </c>
      <c r="AS135" s="128" t="str">
        <f>IF(AR135="","",INDEX({"A1","A2","A3","B1","B2","B3","C1","C2","D1","D2","E1","E2"},MAX(1,MIN(12,ROUND(AR135,0)))))</f>
        <v>A2</v>
      </c>
      <c r="AT135"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35" s="130" t="inlineStr">
        <is>
          <r>
            <rPr>
              <rFont val="Calibri"/>
              <b val="1"/>
              <sz val="10"/>
            </rPr>
            <t>At build:</t>
          </r>
          <r>
            <rPr>
              <rFont val="Calibri"/>
              <sz val="10"/>
            </rPr>
            <t xml:space="preserve"> Complexity 1.28 + Autonomy 0.32 + Accountability 0.08 + Leadership 0.00 + Experience 0.35 + Business impact 0.12
= 2.15 points → nearest level 2 = A2
</t>
          </r>
          <r>
            <rPr>
              <rFont val="Calibri"/>
              <b val="1"/>
              <sz val="10"/>
            </rPr>
            <t>Final level:</t>
          </r>
          <r>
            <rPr>
              <rFont val="Calibri"/>
              <sz val="10"/>
            </rPr>
            <t xml:space="preserve"> A3 · a rule applied: see the next column</t>
          </r>
        </is>
      </c>
      <c r="AV135" s="130" t="inlineStr">
        <is>
          <r>
            <rPr>
              <rFont val="Calibri"/>
              <sz val="10"/>
            </rPr>
            <t xml:space="preserve">• </t>
          </r>
          <r>
            <rPr>
              <rFont val="Calibri"/>
              <b val="1"/>
              <sz val="10"/>
            </rPr>
            <t>Raised to A3:</t>
          </r>
          <r>
            <rPr>
              <rFont val="Calibri"/>
              <sz val="10"/>
            </rPr>
            <t xml:space="preserve"> 4.1 years' experience is 2 years or more.
</t>
          </r>
          <r>
            <rPr>
              <rFont val="Calibri"/>
              <b val="1"/>
              <sz val="10"/>
            </rPr>
            <t>Final level:</t>
          </r>
          <r>
            <rPr>
              <rFont val="Calibri"/>
              <sz val="10"/>
            </rPr>
            <t xml:space="preserve"> A3.</t>
          </r>
        </is>
      </c>
      <c r="AW135"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Resolves customer tickets and rendering issues, codes enhancements in Java, JSP and SQL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3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independent decision cited is reproducing the scenario locally → matches the start
</t>
          </r>
          <r>
            <rPr>
              <rFont val="Calibri"/>
              <b val="1"/>
              <sz val="10"/>
            </rPr>
            <t>Market:</t>
          </r>
          <r>
            <rPr>
              <rFont val="Calibri"/>
              <sz val="10"/>
            </rPr>
            <t xml:space="preserve"> A2 = Chooses own approach within standards</t>
          </r>
        </is>
      </c>
      <c r="AY13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for 'ticket activities'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t>
          </r>
        </is>
      </c>
      <c r="AZ135"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5" s="132" t="inlineStr">
        <is>
          <r>
            <rPr>
              <rFont val="Calibri"/>
              <sz val="10"/>
            </rPr>
            <t xml:space="preserve">Rated 3.5 of 12 · between A3 and B1
</t>
          </r>
          <r>
            <rPr>
              <rFont val="Calibri"/>
              <b val="1"/>
              <sz val="10"/>
            </rPr>
            <t>Experience:</t>
          </r>
          <r>
            <rPr>
              <rFont val="Calibri"/>
              <sz val="10"/>
            </rPr>
            <t xml:space="preserve"> 4.1 yrs total · 3.2 before IRIS + 0.9 at IRIS = 3.4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35"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35" s="133" t="inlineStr"/>
      <c r="BD135" s="134" t="inlineStr">
        <is>
          <t>✓ HRIS: 4.1 yrs, B.E, 0 direct reports
✓ Survey: 10 of 20 questions answered
✓ KRAs: self, manager-set, quarterly
✓ Manager mapping: rating, potential, 9-box
✗ Job description: not on file</t>
        </is>
      </c>
      <c r="BE135"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35" s="134" t="inlineStr">
        <is>
          <t>Medium</t>
        </is>
      </c>
      <c r="BG135" s="134" t="inlineStr"/>
      <c r="BH135" s="134" t="inlineStr"/>
      <c r="BI135" s="135" t="n"/>
      <c r="BJ135" s="136" t="n"/>
      <c r="BK135" s="136" t="n"/>
      <c r="BL135" s="136" t="n"/>
      <c r="BM135" s="136" t="n"/>
      <c r="BN135" s="137" t="n"/>
      <c r="BO135" s="120" t="n"/>
      <c r="BP135" s="120" t="n"/>
      <c r="BQ135" s="120" t="n"/>
      <c r="BR135" s="120" t="n"/>
      <c r="BS135" s="120" t="n"/>
      <c r="BT135" s="120" t="n"/>
      <c r="BU135" s="120" t="n"/>
      <c r="BV135" s="120" t="n">
        <v>2</v>
      </c>
    </row>
    <row r="136" ht="340" customHeight="1">
      <c r="A136" s="109" t="inlineStr">
        <is>
          <t>IRIS1945</t>
        </is>
      </c>
      <c r="B136" s="110" t="inlineStr">
        <is>
          <t>Priyadarshini Naidu</t>
        </is>
      </c>
      <c r="C136" s="111" t="inlineStr">
        <is>
          <t>Technology</t>
        </is>
      </c>
      <c r="D136" s="111" t="inlineStr">
        <is>
          <t>Pragati Raskar</t>
        </is>
      </c>
      <c r="E136" s="112" t="n">
        <v>7.1</v>
      </c>
      <c r="F136" s="112" t="n">
        <v>5.1</v>
      </c>
      <c r="G136" s="111" t="inlineStr">
        <is>
          <t>BCA</t>
        </is>
      </c>
      <c r="H136" s="113" t="inlineStr">
        <is>
          <t>Software Engineer</t>
        </is>
      </c>
      <c r="I136" s="114" t="inlineStr">
        <is>
          <t>Senior Software Engineer</t>
        </is>
      </c>
      <c r="J136" s="115" t="inlineStr">
        <is>
          <t>Engineering &amp; Development</t>
        </is>
      </c>
      <c r="K136" s="115" t="inlineStr">
        <is>
          <t>Backend Development</t>
        </is>
      </c>
      <c r="L136" s="114" t="inlineStr">
        <is>
          <t>L3 – Professional / Associate</t>
        </is>
      </c>
      <c r="M136" s="116" t="inlineStr">
        <is>
          <t>A3</t>
        </is>
      </c>
      <c r="N136" s="138" t="inlineStr">
        <is>
          <t>Senior Associate</t>
        </is>
      </c>
      <c r="O136" s="26" t="inlineStr">
        <is>
          <t>A</t>
        </is>
      </c>
      <c r="P136" s="115" t="inlineStr">
        <is>
          <t>IC</t>
        </is>
      </c>
      <c r="Q136" s="117" t="inlineStr">
        <is>
          <t>▲ Up</t>
        </is>
      </c>
      <c r="R136"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36"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Emerging Talent.</t>
          </r>
        </is>
      </c>
      <c r="T136" s="120" t="n"/>
      <c r="U136"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36"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36"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36"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6" s="123" t="inlineStr">
        <is>
          <t>iFile · Technology · Band A · Early career</t>
        </is>
      </c>
      <c r="Z136" s="124" t="n">
        <v>2</v>
      </c>
      <c r="AA136" s="125">
        <f>IFERROR(INDEX(WM_C,MATCH($Y136,WM_KEY,0)),"")</f>
        <v>0.64</v>
      </c>
      <c r="AB136" s="126">
        <f>IF(Z136="","",Z136*AA136)</f>
        <v>1.28</v>
      </c>
      <c r="AC136" s="124" t="n">
        <v>2</v>
      </c>
      <c r="AD136" s="125">
        <f>IFERROR(INDEX(WM_AU,MATCH($Y136,WM_KEY,0)),"")</f>
        <v>0.16</v>
      </c>
      <c r="AE136" s="126">
        <f>IF(AC136="","",AC136*AD136)</f>
        <v>0.32</v>
      </c>
      <c r="AF136" s="124" t="n">
        <v>2</v>
      </c>
      <c r="AG136" s="125">
        <f>IFERROR(INDEX(WM_AC,MATCH($Y136,WM_KEY,0)),"")</f>
        <v>0.04</v>
      </c>
      <c r="AH136" s="126">
        <f>IF(AF136="","",AF136*AG136)</f>
        <v>0.08</v>
      </c>
      <c r="AI136" s="124" t="n">
        <v>1</v>
      </c>
      <c r="AJ136" s="125">
        <f>IFERROR(INDEX(WM_L,MATCH($Y136,WM_KEY,0)),"")</f>
        <v>0</v>
      </c>
      <c r="AK136" s="126">
        <f>IF(AI136="","",AI136*AJ136)</f>
        <v>0</v>
      </c>
      <c r="AL136" s="124" t="n">
        <v>5</v>
      </c>
      <c r="AM136" s="125">
        <f>IFERROR(INDEX(WM_E,MATCH($Y136,WM_KEY,0)),"")</f>
        <v>0.1</v>
      </c>
      <c r="AN136" s="126">
        <f>IF(AL136="","",AL136*AM136)</f>
        <v>0.5</v>
      </c>
      <c r="AO136" s="127" t="n">
        <v>2.5</v>
      </c>
      <c r="AP136" s="125">
        <f>IFERROR(INDEX(WM_BI,MATCH($Y136,WM_KEY,0)),"")</f>
        <v>0.06</v>
      </c>
      <c r="AQ136" s="126">
        <f>IF(AO136="","",AO136*AP136)</f>
        <v>0.15</v>
      </c>
      <c r="AR136" s="126">
        <f>IF(COUNT(AB136,AE136,AH136,AK136,AN136,AQ136)&lt;6,"",SUM(AB136,AE136,AH136,AK136,AN136,AQ136))</f>
        <v>2.33</v>
      </c>
      <c r="AS136" s="128" t="str">
        <f>IF(AR136="","",INDEX({"A1","A2","A3","B1","B2","B3","C1","C2","D1","D2","E1","E2"},MAX(1,MIN(12,ROUND(AR136,0)))))</f>
        <v>A2</v>
      </c>
      <c r="AT136"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36" s="130" t="inlineStr">
        <is>
          <r>
            <rPr>
              <rFont val="Calibri"/>
              <b val="1"/>
              <sz val="10"/>
            </rPr>
            <t>At build:</t>
          </r>
          <r>
            <rPr>
              <rFont val="Calibri"/>
              <sz val="10"/>
            </rPr>
            <t xml:space="preserve"> Complexity 1.28 + Autonomy 0.32 + Accountability 0.08 + Leadership 0.00 + Experience 0.50 + Business impact 0.15
= 2.33 points → nearest level 2 = A2
</t>
          </r>
          <r>
            <rPr>
              <rFont val="Calibri"/>
              <b val="1"/>
              <sz val="10"/>
            </rPr>
            <t>Final level:</t>
          </r>
          <r>
            <rPr>
              <rFont val="Calibri"/>
              <sz val="10"/>
            </rPr>
            <t xml:space="preserve"> A3 · a rule applied: see the next column</t>
          </r>
        </is>
      </c>
      <c r="AV136" s="130" t="inlineStr">
        <is>
          <r>
            <rPr>
              <rFont val="Calibri"/>
              <sz val="10"/>
            </rPr>
            <t xml:space="preserve">• </t>
          </r>
          <r>
            <rPr>
              <rFont val="Calibri"/>
              <b val="1"/>
              <sz val="10"/>
            </rPr>
            <t>Raised to A3:</t>
          </r>
          <r>
            <rPr>
              <rFont val="Calibri"/>
              <sz val="10"/>
            </rPr>
            <t xml:space="preserve"> 7.1 years' experience is 2 years or more.
</t>
          </r>
          <r>
            <rPr>
              <rFont val="Calibri"/>
              <b val="1"/>
              <sz val="10"/>
            </rPr>
            <t>Final level:</t>
          </r>
          <r>
            <rPr>
              <rFont val="Calibri"/>
              <sz val="10"/>
            </rPr>
            <t xml:space="preserve"> A3.</t>
          </r>
        </is>
      </c>
      <c r="AW136"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Desktop application development, REST API integration and support fixes; work described only in general terms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36"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the bug-fix approach → matches the start
</t>
          </r>
          <r>
            <rPr>
              <rFont val="Calibri"/>
              <b val="1"/>
              <sz val="10"/>
            </rPr>
            <t>Market:</t>
          </r>
          <r>
            <rPr>
              <rFont val="Calibri"/>
              <sz val="10"/>
            </rPr>
            <t xml:space="preserve"> A2 = Chooses own approach within standards</t>
          </r>
        </is>
      </c>
      <c r="AY136"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for root-causing and fixing own issues; 'client delivery ownership' not tied to anything specific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t>
          </r>
        </is>
      </c>
      <c r="AZ136"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6" s="132" t="inlineStr">
        <is>
          <r>
            <rPr>
              <rFont val="Calibri"/>
              <sz val="10"/>
            </rPr>
            <t xml:space="preserve">Rated 5 of 12
</t>
          </r>
          <r>
            <rPr>
              <rFont val="Calibri"/>
              <b val="1"/>
              <sz val="10"/>
            </rPr>
            <t>Experience:</t>
          </r>
          <r>
            <rPr>
              <rFont val="Calibri"/>
              <sz val="10"/>
            </rPr>
            <t xml:space="preserve"> 7.1 yrs total · 2.0 before IRIS + 5.1 at IRIS = 4.8 on the experience scale
</t>
          </r>
          <r>
            <rPr>
              <rFont val="Calibri"/>
              <b val="1"/>
              <sz val="10"/>
            </rPr>
            <t>Qualification:</t>
          </r>
          <r>
            <rPr>
              <rFont val="Calibri"/>
              <sz val="10"/>
            </rPr>
            <t xml:space="preserve"> BCA · graduate, relevant to the work → no change
</t>
          </r>
          <r>
            <rPr>
              <rFont val="Calibri"/>
              <b val="1"/>
              <sz val="10"/>
            </rPr>
            <t>Market:</t>
          </r>
          <r>
            <rPr>
              <rFont val="Calibri"/>
              <sz val="10"/>
            </rPr>
            <t xml:space="preserve"> A3 roles typically have 2–5 yrs · IRIS guide 2–4</t>
          </r>
        </is>
      </c>
      <c r="BB136"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36" s="133" t="inlineStr"/>
      <c r="BD136" s="134" t="inlineStr">
        <is>
          <t>✓ HRIS: 7.1 yrs, BCA, 0 direct reports
✓ Survey: 20 of 20 questions answered
✓ KRAs: self, manager-set, quarterly
✓ Manager mapping: rating, potential, 9-box
✗ Job description: not on file</t>
        </is>
      </c>
      <c r="BE136"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36" s="134" t="inlineStr">
        <is>
          <t>High</t>
        </is>
      </c>
      <c r="BG136" s="134" t="inlineStr">
        <is>
          <t>• 7.1 yrs of experience in a role that reads as Band A work — a career-path question for the manager: can the role be widened · Specialist, B1 or is it correctly sized?</t>
        </is>
      </c>
      <c r="BH136" s="134" t="inlineStr"/>
      <c r="BI136" s="135" t="n"/>
      <c r="BJ136" s="136" t="n"/>
      <c r="BK136" s="136" t="n"/>
      <c r="BL136" s="136" t="n"/>
      <c r="BM136" s="136" t="n"/>
      <c r="BN136" s="137" t="n"/>
      <c r="BO136" s="120" t="n"/>
      <c r="BP136" s="120" t="n"/>
      <c r="BQ136" s="120" t="n"/>
      <c r="BR136" s="120" t="n"/>
      <c r="BS136" s="120" t="n"/>
      <c r="BT136" s="120" t="n"/>
      <c r="BU136" s="120" t="n"/>
      <c r="BV136" s="120" t="n">
        <v>2.5</v>
      </c>
    </row>
    <row r="137" ht="340" customHeight="1">
      <c r="A137" s="109" t="inlineStr">
        <is>
          <t>IRIS2221</t>
        </is>
      </c>
      <c r="B137" s="110" t="inlineStr">
        <is>
          <t>Rajshree Bhosale</t>
        </is>
      </c>
      <c r="C137" s="111" t="inlineStr">
        <is>
          <t>Technology</t>
        </is>
      </c>
      <c r="D137" s="111" t="inlineStr">
        <is>
          <t>Sagar Jadhav</t>
        </is>
      </c>
      <c r="E137" s="112" t="n">
        <v>6.2</v>
      </c>
      <c r="F137" s="112" t="n">
        <v>2.7</v>
      </c>
      <c r="G137" s="111" t="inlineStr">
        <is>
          <t>MCA</t>
        </is>
      </c>
      <c r="H137" s="113" t="inlineStr">
        <is>
          <t>Software Engineer</t>
        </is>
      </c>
      <c r="I137" s="114" t="inlineStr">
        <is>
          <t>Senior UI Developer</t>
        </is>
      </c>
      <c r="J137" s="115" t="inlineStr">
        <is>
          <t>Engineering &amp; Development</t>
        </is>
      </c>
      <c r="K137" s="115" t="inlineStr">
        <is>
          <t>Front-End / UI Development</t>
        </is>
      </c>
      <c r="L137" s="114" t="inlineStr">
        <is>
          <t>L3 – Professional / Associate</t>
        </is>
      </c>
      <c r="M137" s="116" t="inlineStr">
        <is>
          <t>A3</t>
        </is>
      </c>
      <c r="N137" s="138" t="inlineStr">
        <is>
          <t>Senior Associate</t>
        </is>
      </c>
      <c r="O137" s="26" t="inlineStr">
        <is>
          <t>A</t>
        </is>
      </c>
      <c r="P137" s="115" t="inlineStr">
        <is>
          <t>IC</t>
        </is>
      </c>
      <c r="Q137" s="117" t="inlineStr">
        <is>
          <t>▲ Up</t>
        </is>
      </c>
      <c r="R137" s="118" t="inlineStr">
        <is>
          <r>
            <rPr>
              <rFont val="Calibri"/>
              <b val="1"/>
              <sz val="10"/>
            </rPr>
            <t>WHAT THE ROLE DOES:</t>
          </r>
          <r>
            <rPr>
              <rFont val="Calibri"/>
              <sz val="10"/>
            </rPr>
            <t xml:space="preserve"> 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user · app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development · am · accountable · quality · ui · responsive user-friendly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ui
</t>
          </r>
          <r>
            <rPr>
              <rFont val="Calibri"/>
              <b val="1"/>
              <sz val="10"/>
            </rPr>
            <t>SKILLS &amp; KNOWLEDGE · role-holders:</t>
          </r>
          <r>
            <rPr>
              <rFont val="Calibri"/>
              <sz val="10"/>
            </rPr>
            <t xml:space="preserve"> UI · Angular
</t>
          </r>
          <r>
            <rPr>
              <rFont val="Calibri"/>
              <b val="1"/>
              <sz val="10"/>
            </rPr>
            <t>TOOLS &amp; SYSTEMS:</t>
          </r>
          <r>
            <rPr>
              <rFont val="Calibri"/>
              <sz val="10"/>
            </rPr>
            <t xml:space="preserve"> Vs code
</t>
          </r>
          <r>
            <rPr>
              <rFont val="Calibri"/>
              <b val="1"/>
              <sz val="10"/>
            </rPr>
            <t>MANAGER-SET KRAs:</t>
          </r>
          <r>
            <rPr>
              <rFont val="Calibri"/>
              <sz val="10"/>
            </rPr>
            <t xml:space="preserve"> Common themes in manager-set KRAs: components · sprint · code · coverage · quality · maintain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10 holders, 9 answered the survey; sub-family 17 answered; catalogue RC-081</t>
          </r>
        </is>
      </c>
      <c r="S137"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4 · Potential: High · 9-Box Grid placement: High Impact / Growth Talent.</t>
          </r>
        </is>
      </c>
      <c r="T137" s="120" t="n"/>
      <c r="U137" s="121" t="inlineStr">
        <is>
          <r>
            <rPr>
              <rFont val="Calibri"/>
              <sz val="10"/>
            </rPr>
            <t xml:space="preserve">Senior UI Developer in Technology · iFile, A3 — IC.
</t>
          </r>
          <r>
            <rPr>
              <rFont val="Calibri"/>
              <b val="1"/>
              <sz val="10"/>
            </rPr>
            <t>The work:</t>
          </r>
          <r>
            <rPr>
              <rFont val="Calibri"/>
              <sz val="10"/>
            </rPr>
            <t xml:space="preserve"> Builds user interfaces and reusable UI components.
At this level the role owns varied work; reviews juniors; go-to for a process.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Holders describe it with:</t>
          </r>
          <r>
            <rPr>
              <rFont val="Calibri"/>
              <sz val="10"/>
            </rPr>
            <t xml:space="preserve"> ui · user · performance · design · development · testing.</t>
          </r>
        </is>
      </c>
      <c r="V137"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37"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UI · Angular
</t>
          </r>
          <r>
            <rPr>
              <rFont val="Calibri"/>
              <b val="1"/>
              <sz val="10"/>
            </rPr>
            <t>TOOLS:</t>
          </r>
          <r>
            <rPr>
              <rFont val="Calibri"/>
              <sz val="10"/>
            </rPr>
            <t xml:space="preserve"> Vs code
★ = must-have for the family. Scale: 1 Awareness · 2 Working · 3 Practitioner · 4 Advanced · 5 Expert.</t>
          </r>
        </is>
      </c>
      <c r="X137"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7" s="123" t="inlineStr">
        <is>
          <t>iFile · Technology · Band A · Early career</t>
        </is>
      </c>
      <c r="Z137" s="124" t="n">
        <v>2.5</v>
      </c>
      <c r="AA137" s="125">
        <f>IFERROR(INDEX(WM_C,MATCH($Y137,WM_KEY,0)),"")</f>
        <v>0.64</v>
      </c>
      <c r="AB137" s="126">
        <f>IF(Z137="","",Z137*AA137)</f>
        <v>1.6</v>
      </c>
      <c r="AC137" s="124" t="n">
        <v>2.5</v>
      </c>
      <c r="AD137" s="125">
        <f>IFERROR(INDEX(WM_AU,MATCH($Y137,WM_KEY,0)),"")</f>
        <v>0.16</v>
      </c>
      <c r="AE137" s="126">
        <f>IF(AC137="","",AC137*AD137)</f>
        <v>0.4</v>
      </c>
      <c r="AF137" s="124" t="n">
        <v>2.5</v>
      </c>
      <c r="AG137" s="125">
        <f>IFERROR(INDEX(WM_AC,MATCH($Y137,WM_KEY,0)),"")</f>
        <v>0.04</v>
      </c>
      <c r="AH137" s="126">
        <f>IF(AF137="","",AF137*AG137)</f>
        <v>0.1</v>
      </c>
      <c r="AI137" s="124" t="n">
        <v>1</v>
      </c>
      <c r="AJ137" s="125">
        <f>IFERROR(INDEX(WM_L,MATCH($Y137,WM_KEY,0)),"")</f>
        <v>0</v>
      </c>
      <c r="AK137" s="126">
        <f>IF(AI137="","",AI137*AJ137)</f>
        <v>0</v>
      </c>
      <c r="AL137" s="124" t="n">
        <v>5</v>
      </c>
      <c r="AM137" s="125">
        <f>IFERROR(INDEX(WM_E,MATCH($Y137,WM_KEY,0)),"")</f>
        <v>0.1</v>
      </c>
      <c r="AN137" s="126">
        <f>IF(AL137="","",AL137*AM137)</f>
        <v>0.5</v>
      </c>
      <c r="AO137" s="127" t="n">
        <v>3</v>
      </c>
      <c r="AP137" s="125">
        <f>IFERROR(INDEX(WM_BI,MATCH($Y137,WM_KEY,0)),"")</f>
        <v>0.06</v>
      </c>
      <c r="AQ137" s="126">
        <f>IF(AO137="","",AO137*AP137)</f>
        <v>0.18</v>
      </c>
      <c r="AR137" s="126">
        <f>IF(COUNT(AB137,AE137,AH137,AK137,AN137,AQ137)&lt;6,"",SUM(AB137,AE137,AH137,AK137,AN137,AQ137))</f>
        <v>2.78</v>
      </c>
      <c r="AS137" s="128" t="str">
        <f>IF(AR137="","",INDEX({"A1","A2","A3","B1","B2","B3","C1","C2","D1","D2","E1","E2"},MAX(1,MIN(12,ROUND(AR137,0)))))</f>
        <v>A3</v>
      </c>
      <c r="AT137"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37" s="130" t="inlineStr">
        <is>
          <r>
            <rPr>
              <rFont val="Calibri"/>
              <b val="1"/>
              <sz val="10"/>
            </rPr>
            <t>At build:</t>
          </r>
          <r>
            <rPr>
              <rFont val="Calibri"/>
              <sz val="10"/>
            </rPr>
            <t xml:space="preserve"> Complexity 1.60 + Autonomy 0.40 + Accountability 0.10 + Leadership 0.00 + Experience 0.50 + Business impact 0.18
= 2.78 points → nearest level 3 = A3
</t>
          </r>
          <r>
            <rPr>
              <rFont val="Calibri"/>
              <b val="1"/>
              <sz val="10"/>
            </rPr>
            <t>Final level:</t>
          </r>
          <r>
            <rPr>
              <rFont val="Calibri"/>
              <sz val="10"/>
            </rPr>
            <t xml:space="preserve"> A3 · same as the score</t>
          </r>
        </is>
      </c>
      <c r="AV137" s="130" t="inlineStr">
        <is>
          <r>
            <rPr>
              <rFont val="Calibri"/>
              <b val="1"/>
              <sz val="10"/>
            </rPr>
            <t>No rule applied:</t>
          </r>
          <r>
            <rPr>
              <rFont val="Calibri"/>
              <sz val="10"/>
            </rPr>
            <t xml:space="preserve"> the score decides.</t>
          </r>
        </is>
      </c>
      <c r="AW137"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Decides project structure, builds UI and API integration; KRA: Angular 16-to-21 migration and lint/Sonar setup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37"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Decides code and project structure and how to fix issues → moved up 0.5
</t>
          </r>
          <r>
            <rPr>
              <rFont val="Calibri"/>
              <b val="1"/>
              <sz val="10"/>
            </rPr>
            <t>Market:</t>
          </r>
          <r>
            <rPr>
              <rFont val="Calibri"/>
              <sz val="10"/>
            </rPr>
            <t xml:space="preserve"> A2 = Chooses own approach within standards · A3 = Technical / QC / client calls on own work</t>
          </r>
        </is>
      </c>
      <c r="AY137"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KRA: owns Payment Management module front end through QA, UAT and production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37"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7" s="132" t="inlineStr">
        <is>
          <r>
            <rPr>
              <rFont val="Calibri"/>
              <sz val="10"/>
            </rPr>
            <t xml:space="preserve">Rated 5 of 12
</t>
          </r>
          <r>
            <rPr>
              <rFont val="Calibri"/>
              <b val="1"/>
              <sz val="10"/>
            </rPr>
            <t>Experience:</t>
          </r>
          <r>
            <rPr>
              <rFont val="Calibri"/>
              <sz val="10"/>
            </rPr>
            <t xml:space="preserve"> 6.2 yrs total · 3.5 before IRIS + 2.7 at IRIS = 4.3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A3 roles typically have 2–5 yrs · IRIS guide 2–4</t>
          </r>
        </is>
      </c>
      <c r="BB137"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37" s="133" t="inlineStr"/>
      <c r="BD137" s="134" t="inlineStr">
        <is>
          <t>✓ HRIS: 6.2 yrs, MCA, 0 direct reports
✓ Survey: 20 of 20 questions answered
✓ KRAs: self, manager-set, quarterly
✓ Manager mapping: rating, potential, 9-box
✗ Job description: not on file</t>
        </is>
      </c>
      <c r="BE137"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37" s="134" t="inlineStr">
        <is>
          <t>High</t>
        </is>
      </c>
      <c r="BG137" s="134" t="inlineStr"/>
      <c r="BH137" s="134" t="inlineStr"/>
      <c r="BI137" s="135" t="n"/>
      <c r="BJ137" s="136" t="n"/>
      <c r="BK137" s="136" t="n"/>
      <c r="BL137" s="136" t="n"/>
      <c r="BM137" s="136" t="n"/>
      <c r="BN137" s="137" t="n"/>
      <c r="BO137" s="120" t="n"/>
      <c r="BP137" s="120" t="n"/>
      <c r="BQ137" s="120" t="n"/>
      <c r="BR137" s="120" t="n"/>
      <c r="BS137" s="120" t="n"/>
      <c r="BT137" s="120" t="n"/>
      <c r="BU137" s="120" t="n"/>
      <c r="BV137" s="120" t="n">
        <v>3</v>
      </c>
    </row>
    <row r="138" ht="340" customHeight="1">
      <c r="A138" s="109" t="inlineStr">
        <is>
          <t>IRIS2030</t>
        </is>
      </c>
      <c r="B138" s="110" t="inlineStr">
        <is>
          <t>Ritesh Gadekar</t>
        </is>
      </c>
      <c r="C138" s="111" t="inlineStr">
        <is>
          <t>Technology</t>
        </is>
      </c>
      <c r="D138" s="111" t="inlineStr">
        <is>
          <t>Pragati Raskar</t>
        </is>
      </c>
      <c r="E138" s="112" t="n">
        <v>4.3</v>
      </c>
      <c r="F138" s="112" t="n">
        <v>4.3</v>
      </c>
      <c r="G138" s="111" t="inlineStr">
        <is>
          <t>MSc</t>
        </is>
      </c>
      <c r="H138" s="113" t="inlineStr">
        <is>
          <t>Software Engineer</t>
        </is>
      </c>
      <c r="I138" s="114" t="inlineStr">
        <is>
          <t>Senior Software Engineer</t>
        </is>
      </c>
      <c r="J138" s="115" t="inlineStr">
        <is>
          <t>Engineering &amp; Development</t>
        </is>
      </c>
      <c r="K138" s="115" t="inlineStr">
        <is>
          <t>Backend Development</t>
        </is>
      </c>
      <c r="L138" s="114" t="inlineStr">
        <is>
          <t>L3 – Professional / Associate</t>
        </is>
      </c>
      <c r="M138" s="116" t="inlineStr">
        <is>
          <t>A3</t>
        </is>
      </c>
      <c r="N138" s="138" t="inlineStr">
        <is>
          <t>Senior Associate</t>
        </is>
      </c>
      <c r="O138" s="26" t="inlineStr">
        <is>
          <t>A</t>
        </is>
      </c>
      <c r="P138" s="115" t="inlineStr">
        <is>
          <t>IC</t>
        </is>
      </c>
      <c r="Q138" s="117" t="inlineStr">
        <is>
          <t>▲ Up</t>
        </is>
      </c>
      <c r="R138"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3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Trusted Professional.</t>
          </r>
        </is>
      </c>
      <c r="T138" s="120" t="n"/>
      <c r="U138"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38"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38"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38"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8" s="123" t="inlineStr">
        <is>
          <t>iFile · Technology · Band A · Early career</t>
        </is>
      </c>
      <c r="Z138" s="124" t="n">
        <v>2.5</v>
      </c>
      <c r="AA138" s="125">
        <f>IFERROR(INDEX(WM_C,MATCH($Y138,WM_KEY,0)),"")</f>
        <v>0.64</v>
      </c>
      <c r="AB138" s="126">
        <f>IF(Z138="","",Z138*AA138)</f>
        <v>1.6</v>
      </c>
      <c r="AC138" s="124" t="n">
        <v>2</v>
      </c>
      <c r="AD138" s="125">
        <f>IFERROR(INDEX(WM_AU,MATCH($Y138,WM_KEY,0)),"")</f>
        <v>0.16</v>
      </c>
      <c r="AE138" s="126">
        <f>IF(AC138="","",AC138*AD138)</f>
        <v>0.32</v>
      </c>
      <c r="AF138" s="124" t="n">
        <v>2.5</v>
      </c>
      <c r="AG138" s="125">
        <f>IFERROR(INDEX(WM_AC,MATCH($Y138,WM_KEY,0)),"")</f>
        <v>0.04</v>
      </c>
      <c r="AH138" s="126">
        <f>IF(AF138="","",AF138*AG138)</f>
        <v>0.1</v>
      </c>
      <c r="AI138" s="124" t="n">
        <v>1</v>
      </c>
      <c r="AJ138" s="125">
        <f>IFERROR(INDEX(WM_L,MATCH($Y138,WM_KEY,0)),"")</f>
        <v>0</v>
      </c>
      <c r="AK138" s="126">
        <f>IF(AI138="","",AI138*AJ138)</f>
        <v>0</v>
      </c>
      <c r="AL138" s="124" t="n">
        <v>4</v>
      </c>
      <c r="AM138" s="125">
        <f>IFERROR(INDEX(WM_E,MATCH($Y138,WM_KEY,0)),"")</f>
        <v>0.1</v>
      </c>
      <c r="AN138" s="126">
        <f>IF(AL138="","",AL138*AM138)</f>
        <v>0.4</v>
      </c>
      <c r="AO138" s="127" t="n">
        <v>3</v>
      </c>
      <c r="AP138" s="125">
        <f>IFERROR(INDEX(WM_BI,MATCH($Y138,WM_KEY,0)),"")</f>
        <v>0.06</v>
      </c>
      <c r="AQ138" s="126">
        <f>IF(AO138="","",AO138*AP138)</f>
        <v>0.18</v>
      </c>
      <c r="AR138" s="126">
        <f>IF(COUNT(AB138,AE138,AH138,AK138,AN138,AQ138)&lt;6,"",SUM(AB138,AE138,AH138,AK138,AN138,AQ138))</f>
        <v>2.6</v>
      </c>
      <c r="AS138" s="128" t="str">
        <f>IF(AR138="","",INDEX({"A1","A2","A3","B1","B2","B3","C1","C2","D1","D2","E1","E2"},MAX(1,MIN(12,ROUND(AR138,0)))))</f>
        <v>A3</v>
      </c>
      <c r="AT138"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38" s="130" t="inlineStr">
        <is>
          <r>
            <rPr>
              <rFont val="Calibri"/>
              <b val="1"/>
              <sz val="10"/>
            </rPr>
            <t>At build:</t>
          </r>
          <r>
            <rPr>
              <rFont val="Calibri"/>
              <sz val="10"/>
            </rPr>
            <t xml:space="preserve"> Complexity 1.60 + Autonomy 0.32 + Accountability 0.10 + Leadership 0.00 + Experience 0.40 + Business impact 0.18
= 2.60 points → nearest level 3 = A3
</t>
          </r>
          <r>
            <rPr>
              <rFont val="Calibri"/>
              <b val="1"/>
              <sz val="10"/>
            </rPr>
            <t>Final level:</t>
          </r>
          <r>
            <rPr>
              <rFont val="Calibri"/>
              <sz val="10"/>
            </rPr>
            <t xml:space="preserve"> A3 · same as the score</t>
          </r>
        </is>
      </c>
      <c r="AV138" s="130" t="inlineStr">
        <is>
          <r>
            <rPr>
              <rFont val="Calibri"/>
              <b val="1"/>
              <sz val="10"/>
            </rPr>
            <t>No rule applied:</t>
          </r>
          <r>
            <rPr>
              <rFont val="Calibri"/>
              <sz val="10"/>
            </rPr>
            <t xml:space="preserve"> the score decides.</t>
          </r>
        </is>
      </c>
      <c r="AW138"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3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no change
</t>
          </r>
          <r>
            <rPr>
              <rFont val="Calibri"/>
              <b val="1"/>
              <sz val="10"/>
            </rPr>
            <t>Market:</t>
          </r>
          <r>
            <rPr>
              <rFont val="Calibri"/>
              <sz val="10"/>
            </rPr>
            <t xml:space="preserve"> A2 = Chooses own approach within standards</t>
          </r>
        </is>
      </c>
      <c r="AY138"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38"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36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8" s="132" t="inlineStr">
        <is>
          <r>
            <rPr>
              <rFont val="Calibri"/>
              <sz val="10"/>
            </rPr>
            <t xml:space="preserve">Rated 4 of 12
</t>
          </r>
          <r>
            <rPr>
              <rFont val="Calibri"/>
              <b val="1"/>
              <sz val="10"/>
            </rPr>
            <t>Experience:</t>
          </r>
          <r>
            <rPr>
              <rFont val="Calibri"/>
              <sz val="10"/>
            </rPr>
            <t xml:space="preserve"> 4.3 yrs total · 4.3 at IRIS; none recorded before IRIS = 3.5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A3 roles typically have 2–5 yrs · IRIS guide 2–4</t>
          </r>
        </is>
      </c>
      <c r="BB138"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38" s="133" t="inlineStr"/>
      <c r="BD138" s="134" t="inlineStr">
        <is>
          <t>✓ HRIS: 4.3 yrs, MSc, 0 direct reports
✓ Survey: 20 of 20 questions answered
✓ KRAs: self, manager-set, quarterly
✓ Manager mapping: rating, potential, 9-box
✗ Job description: not on file</t>
        </is>
      </c>
      <c r="BE138"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38" s="134" t="inlineStr">
        <is>
          <t>Low</t>
        </is>
      </c>
      <c r="BG138" s="134" t="inlineStr">
        <is>
          <t>• Survey answers are generic or do not match the role — not used as evidence; manager input needed</t>
        </is>
      </c>
      <c r="BH138" s="134" t="inlineStr"/>
      <c r="BI138" s="135" t="n"/>
      <c r="BJ138" s="136" t="n"/>
      <c r="BK138" s="136" t="n"/>
      <c r="BL138" s="136" t="n"/>
      <c r="BM138" s="136" t="n"/>
      <c r="BN138" s="137" t="n"/>
      <c r="BO138" s="120" t="n"/>
      <c r="BP138" s="120" t="n"/>
      <c r="BQ138" s="120" t="n"/>
      <c r="BR138" s="120" t="n"/>
      <c r="BS138" s="120" t="n"/>
      <c r="BT138" s="120" t="n"/>
      <c r="BU138" s="120" t="n"/>
      <c r="BV138" s="120" t="n">
        <v>3</v>
      </c>
    </row>
    <row r="139" ht="340" customHeight="1">
      <c r="A139" s="109" t="inlineStr">
        <is>
          <t>IRIS2257</t>
        </is>
      </c>
      <c r="B139" s="110" t="inlineStr">
        <is>
          <t>Rudransh Nemade</t>
        </is>
      </c>
      <c r="C139" s="111" t="inlineStr">
        <is>
          <t>Technology</t>
        </is>
      </c>
      <c r="D139" s="111" t="inlineStr">
        <is>
          <t>Pushpendra Singh</t>
        </is>
      </c>
      <c r="E139" s="112" t="n">
        <v>2.3</v>
      </c>
      <c r="F139" s="112" t="n">
        <v>2.3</v>
      </c>
      <c r="G139" s="111" t="inlineStr">
        <is>
          <t>B.E</t>
        </is>
      </c>
      <c r="H139" s="113" t="inlineStr">
        <is>
          <t>Trainee Software Engineer</t>
        </is>
      </c>
      <c r="I139" s="114" t="inlineStr">
        <is>
          <t>Senior Software Engineer</t>
        </is>
      </c>
      <c r="J139" s="115" t="inlineStr">
        <is>
          <t>Engineering &amp; Development</t>
        </is>
      </c>
      <c r="K139" s="115" t="inlineStr">
        <is>
          <t>Full-Stack Development</t>
        </is>
      </c>
      <c r="L139" s="114" t="inlineStr">
        <is>
          <t>L2 – Trainee</t>
        </is>
      </c>
      <c r="M139" s="116" t="inlineStr">
        <is>
          <t>A3</t>
        </is>
      </c>
      <c r="N139" s="138" t="inlineStr">
        <is>
          <t>Senior Associate</t>
        </is>
      </c>
      <c r="O139" s="26" t="inlineStr">
        <is>
          <t>A</t>
        </is>
      </c>
      <c r="P139" s="115" t="inlineStr">
        <is>
          <t>IC</t>
        </is>
      </c>
      <c r="Q139" s="117" t="inlineStr">
        <is>
          <t>▲ Up</t>
        </is>
      </c>
      <c r="R139" s="118"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13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4 · Potential: Medium · 9-Box Grid placement: Emerging Talent.</t>
          </r>
        </is>
      </c>
      <c r="T139" s="120" t="n"/>
      <c r="U139" s="121" t="inlineStr">
        <is>
          <r>
            <rPr>
              <rFont val="Calibri"/>
              <sz val="10"/>
            </rPr>
            <t xml:space="preserve">Senior Software Engineer in Technology · iFile,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139"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39"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139"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9" s="123" t="inlineStr">
        <is>
          <t>iFile · Technology · Band A · Early career</t>
        </is>
      </c>
      <c r="Z139" s="124" t="n">
        <v>2</v>
      </c>
      <c r="AA139" s="125">
        <f>IFERROR(INDEX(WM_C,MATCH($Y139,WM_KEY,0)),"")</f>
        <v>0.64</v>
      </c>
      <c r="AB139" s="126">
        <f>IF(Z139="","",Z139*AA139)</f>
        <v>1.28</v>
      </c>
      <c r="AC139" s="124" t="n">
        <v>1.5</v>
      </c>
      <c r="AD139" s="125">
        <f>IFERROR(INDEX(WM_AU,MATCH($Y139,WM_KEY,0)),"")</f>
        <v>0.16</v>
      </c>
      <c r="AE139" s="126">
        <f>IF(AC139="","",AC139*AD139)</f>
        <v>0.24</v>
      </c>
      <c r="AF139" s="124" t="n">
        <v>2</v>
      </c>
      <c r="AG139" s="125">
        <f>IFERROR(INDEX(WM_AC,MATCH($Y139,WM_KEY,0)),"")</f>
        <v>0.04</v>
      </c>
      <c r="AH139" s="126">
        <f>IF(AF139="","",AF139*AG139)</f>
        <v>0.08</v>
      </c>
      <c r="AI139" s="124" t="n">
        <v>1</v>
      </c>
      <c r="AJ139" s="125">
        <f>IFERROR(INDEX(WM_L,MATCH($Y139,WM_KEY,0)),"")</f>
        <v>0</v>
      </c>
      <c r="AK139" s="126">
        <f>IF(AI139="","",AI139*AJ139)</f>
        <v>0</v>
      </c>
      <c r="AL139" s="124" t="n">
        <v>2.5</v>
      </c>
      <c r="AM139" s="125">
        <f>IFERROR(INDEX(WM_E,MATCH($Y139,WM_KEY,0)),"")</f>
        <v>0.1</v>
      </c>
      <c r="AN139" s="126">
        <f>IF(AL139="","",AL139*AM139)</f>
        <v>0.25</v>
      </c>
      <c r="AO139" s="127" t="n">
        <v>2</v>
      </c>
      <c r="AP139" s="125">
        <f>IFERROR(INDEX(WM_BI,MATCH($Y139,WM_KEY,0)),"")</f>
        <v>0.06</v>
      </c>
      <c r="AQ139" s="126">
        <f>IF(AO139="","",AO139*AP139)</f>
        <v>0.12</v>
      </c>
      <c r="AR139" s="126">
        <f>IF(COUNT(AB139,AE139,AH139,AK139,AN139,AQ139)&lt;6,"",SUM(AB139,AE139,AH139,AK139,AN139,AQ139))</f>
        <v>1.97</v>
      </c>
      <c r="AS139" s="128" t="str">
        <f>IF(AR139="","",INDEX({"A1","A2","A3","B1","B2","B3","C1","C2","D1","D2","E1","E2"},MAX(1,MIN(12,ROUND(AR139,0)))))</f>
        <v>A2</v>
      </c>
      <c r="AT139"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39" s="130" t="inlineStr">
        <is>
          <r>
            <rPr>
              <rFont val="Calibri"/>
              <b val="1"/>
              <sz val="10"/>
            </rPr>
            <t>At build:</t>
          </r>
          <r>
            <rPr>
              <rFont val="Calibri"/>
              <sz val="10"/>
            </rPr>
            <t xml:space="preserve"> Complexity 1.28 + Autonomy 0.24 + Accountability 0.08 + Leadership 0.00 + Experience 0.25 + Business impact 0.12
= 1.97 points → nearest level 2 = A2
</t>
          </r>
          <r>
            <rPr>
              <rFont val="Calibri"/>
              <b val="1"/>
              <sz val="10"/>
            </rPr>
            <t>Final level:</t>
          </r>
          <r>
            <rPr>
              <rFont val="Calibri"/>
              <sz val="10"/>
            </rPr>
            <t xml:space="preserve"> A3 · a rule applied: see the next column</t>
          </r>
        </is>
      </c>
      <c r="AV139" s="130" t="inlineStr">
        <is>
          <r>
            <rPr>
              <rFont val="Calibri"/>
              <sz val="10"/>
            </rPr>
            <t xml:space="preserve">• </t>
          </r>
          <r>
            <rPr>
              <rFont val="Calibri"/>
              <b val="1"/>
              <sz val="10"/>
            </rPr>
            <t>Raised to A3:</t>
          </r>
          <r>
            <rPr>
              <rFont val="Calibri"/>
              <sz val="10"/>
            </rPr>
            <t xml:space="preserve"> 2.3 years' experience is 2 years or more.
</t>
          </r>
          <r>
            <rPr>
              <rFont val="Calibri"/>
              <b val="1"/>
              <sz val="10"/>
            </rPr>
            <t>Final level:</t>
          </r>
          <r>
            <rPr>
              <rFont val="Calibri"/>
              <sz val="10"/>
            </rPr>
            <t xml:space="preserve"> A3.</t>
          </r>
        </is>
      </c>
      <c r="AW139" s="131" t="inlineStr">
        <is>
          <r>
            <rPr>
              <rFont val="Calibri"/>
              <sz val="10"/>
            </rPr>
            <t xml:space="preserve">Rated 2 of 12
</t>
          </r>
          <r>
            <rPr>
              <rFont val="Calibri"/>
              <b val="1"/>
              <sz val="10"/>
            </rPr>
            <t>Start:</t>
          </r>
          <r>
            <rPr>
              <rFont val="Calibri"/>
              <sz val="10"/>
            </rPr>
            <t xml:space="preserve"> 1.0 · trainee / intern title
</t>
          </r>
          <r>
            <rPr>
              <rFont val="Calibri"/>
              <b val="1"/>
              <sz val="10"/>
            </rPr>
            <t>Evidence reads like B1:</t>
          </r>
          <r>
            <rPr>
              <rFont val="Calibri"/>
              <sz val="10"/>
            </rPr>
            <t xml:space="preserve"> Sole developer of CSV validator; builds engines for XBRL conformance suites, table constraints, XULE → moved up 1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39"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Only test cases and documentation named as independent decisions → moved up 0.5
</t>
          </r>
          <r>
            <rPr>
              <rFont val="Calibri"/>
              <b val="1"/>
              <sz val="10"/>
            </rPr>
            <t>Market:</t>
          </r>
          <r>
            <rPr>
              <rFont val="Calibri"/>
              <sz val="10"/>
            </rPr>
            <t xml:space="preserve"> A1 = Needs approval / close guidance · A2 = Chooses own approach within standards</t>
          </r>
        </is>
      </c>
      <c r="AY139" s="132" t="inlineStr">
        <is>
          <r>
            <rPr>
              <rFont val="Calibri"/>
              <sz val="10"/>
            </rPr>
            <t xml:space="preserve">Rated 2 of 12
</t>
          </r>
          <r>
            <rPr>
              <rFont val="Calibri"/>
              <b val="1"/>
              <sz val="10"/>
            </rPr>
            <t>Start:</t>
          </r>
          <r>
            <rPr>
              <rFont val="Calibri"/>
              <sz val="10"/>
            </rPr>
            <t xml:space="preserve"> 1.0 · trainee / intern title
</t>
          </r>
          <r>
            <rPr>
              <rFont val="Calibri"/>
              <b val="1"/>
              <sz val="10"/>
            </rPr>
            <t>Evidence reads like A3:</t>
          </r>
          <r>
            <rPr>
              <rFont val="Calibri"/>
              <sz val="10"/>
            </rPr>
            <t xml:space="preserve"> own survey / KRA answers · summarised by the rater; not quoted → moved up 1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t>
          </r>
        </is>
      </c>
      <c r="AZ139"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9" s="132" t="inlineStr">
        <is>
          <r>
            <rPr>
              <rFont val="Calibri"/>
              <sz val="10"/>
            </rPr>
            <t xml:space="preserve">Rated 2.5 of 12 · between A2 and A3
</t>
          </r>
          <r>
            <rPr>
              <rFont val="Calibri"/>
              <b val="1"/>
              <sz val="10"/>
            </rPr>
            <t>Experience:</t>
          </r>
          <r>
            <rPr>
              <rFont val="Calibri"/>
              <sz val="10"/>
            </rPr>
            <t xml:space="preserve"> 2.3 yrs total · 2.3 at IRIS; none recorded before IRIS = 2.6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39"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39" s="133" t="inlineStr"/>
      <c r="BD139" s="134" t="inlineStr">
        <is>
          <t>✓ HRIS: 2.3 yrs, B.E, 0 direct reports
✓ Survey: 20 of 20 questions answered
✓ KRAs: manager-set, quarterly
✓ Manager mapping: rating, potential, 9-box
✗ Job description: not on file</t>
        </is>
      </c>
      <c r="BE139"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39" s="134" t="inlineStr">
        <is>
          <t>Medium</t>
        </is>
      </c>
      <c r="BG139" s="134" t="inlineStr">
        <is>
          <t>• Work described is bigger than the current designation suggests — manager to confirm the actual role
• Designation still says Trainee though experience is past the first year — confirm confirmation status / title</t>
        </is>
      </c>
      <c r="BH139" s="134" t="inlineStr"/>
      <c r="BI139" s="135" t="n"/>
      <c r="BJ139" s="136" t="n"/>
      <c r="BK139" s="136" t="n"/>
      <c r="BL139" s="136" t="n"/>
      <c r="BM139" s="136" t="n"/>
      <c r="BN139" s="137" t="n"/>
      <c r="BO139" s="120" t="n"/>
      <c r="BP139" s="120" t="n"/>
      <c r="BQ139" s="120" t="n"/>
      <c r="BR139" s="120" t="n"/>
      <c r="BS139" s="120" t="n"/>
      <c r="BT139" s="120" t="n"/>
      <c r="BU139" s="120" t="n"/>
      <c r="BV139" s="120" t="n">
        <v>2</v>
      </c>
    </row>
    <row r="140" ht="340" customHeight="1">
      <c r="A140" s="109" t="inlineStr">
        <is>
          <t>IRIS2433</t>
        </is>
      </c>
      <c r="B140" s="110" t="inlineStr">
        <is>
          <t>Sadhna Sahu</t>
        </is>
      </c>
      <c r="C140" s="111" t="inlineStr">
        <is>
          <t>Technology</t>
        </is>
      </c>
      <c r="D140" s="111" t="inlineStr">
        <is>
          <t>Amruta Kadam</t>
        </is>
      </c>
      <c r="E140" s="112" t="n">
        <v>2.5</v>
      </c>
      <c r="F140" s="112" t="n">
        <v>1</v>
      </c>
      <c r="G140" s="111" t="inlineStr">
        <is>
          <t>B.Tech</t>
        </is>
      </c>
      <c r="H140" s="113" t="inlineStr">
        <is>
          <t>Software Engineer</t>
        </is>
      </c>
      <c r="I140" s="114" t="inlineStr">
        <is>
          <t>Senior Software Engineer</t>
        </is>
      </c>
      <c r="J140" s="115" t="inlineStr">
        <is>
          <t>Engineering &amp; Development</t>
        </is>
      </c>
      <c r="K140" s="115" t="inlineStr">
        <is>
          <t>Backend Development</t>
        </is>
      </c>
      <c r="L140" s="114" t="inlineStr">
        <is>
          <t>Not in current mapping files</t>
        </is>
      </c>
      <c r="M140" s="116" t="inlineStr">
        <is>
          <t>A3</t>
        </is>
      </c>
      <c r="N140" s="138" t="inlineStr">
        <is>
          <t>Senior Associate</t>
        </is>
      </c>
      <c r="O140" s="26" t="inlineStr">
        <is>
          <t>A</t>
        </is>
      </c>
      <c r="P140" s="115" t="inlineStr">
        <is>
          <t>IC</t>
        </is>
      </c>
      <c r="Q140" s="140" t="inlineStr">
        <is>
          <t>● Newly mapped</t>
        </is>
      </c>
      <c r="R140"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4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Not placed · manager.</t>
          </r>
        </is>
      </c>
      <c r="T140" s="120" t="n"/>
      <c r="U140"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40"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40"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40"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0" s="123" t="inlineStr">
        <is>
          <t>iFile · Technology · Band A · Early career</t>
        </is>
      </c>
      <c r="Z140" s="124" t="n">
        <v>2.5</v>
      </c>
      <c r="AA140" s="125">
        <f>IFERROR(INDEX(WM_C,MATCH($Y140,WM_KEY,0)),"")</f>
        <v>0.64</v>
      </c>
      <c r="AB140" s="126">
        <f>IF(Z140="","",Z140*AA140)</f>
        <v>1.6</v>
      </c>
      <c r="AC140" s="124" t="n">
        <v>2</v>
      </c>
      <c r="AD140" s="125">
        <f>IFERROR(INDEX(WM_AU,MATCH($Y140,WM_KEY,0)),"")</f>
        <v>0.16</v>
      </c>
      <c r="AE140" s="126">
        <f>IF(AC140="","",AC140*AD140)</f>
        <v>0.32</v>
      </c>
      <c r="AF140" s="124" t="n">
        <v>2.5</v>
      </c>
      <c r="AG140" s="125">
        <f>IFERROR(INDEX(WM_AC,MATCH($Y140,WM_KEY,0)),"")</f>
        <v>0.04</v>
      </c>
      <c r="AH140" s="126">
        <f>IF(AF140="","",AF140*AG140)</f>
        <v>0.1</v>
      </c>
      <c r="AI140" s="124" t="n">
        <v>1</v>
      </c>
      <c r="AJ140" s="125">
        <f>IFERROR(INDEX(WM_L,MATCH($Y140,WM_KEY,0)),"")</f>
        <v>0</v>
      </c>
      <c r="AK140" s="126">
        <f>IF(AI140="","",AI140*AJ140)</f>
        <v>0</v>
      </c>
      <c r="AL140" s="124" t="n">
        <v>3</v>
      </c>
      <c r="AM140" s="125">
        <f>IFERROR(INDEX(WM_E,MATCH($Y140,WM_KEY,0)),"")</f>
        <v>0.1</v>
      </c>
      <c r="AN140" s="126">
        <f>IF(AL140="","",AL140*AM140)</f>
        <v>0.3</v>
      </c>
      <c r="AO140" s="127" t="n">
        <v>2.5</v>
      </c>
      <c r="AP140" s="125">
        <f>IFERROR(INDEX(WM_BI,MATCH($Y140,WM_KEY,0)),"")</f>
        <v>0.06</v>
      </c>
      <c r="AQ140" s="126">
        <f>IF(AO140="","",AO140*AP140)</f>
        <v>0.15</v>
      </c>
      <c r="AR140" s="126">
        <f>IF(COUNT(AB140,AE140,AH140,AK140,AN140,AQ140)&lt;6,"",SUM(AB140,AE140,AH140,AK140,AN140,AQ140))</f>
        <v>2.47</v>
      </c>
      <c r="AS140" s="128" t="str">
        <f>IF(AR140="","",INDEX({"A1","A2","A3","B1","B2","B3","C1","C2","D1","D2","E1","E2"},MAX(1,MIN(12,ROUND(AR140,0)))))</f>
        <v>A2</v>
      </c>
      <c r="AT140"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40" s="130" t="inlineStr">
        <is>
          <r>
            <rPr>
              <rFont val="Calibri"/>
              <b val="1"/>
              <sz val="10"/>
            </rPr>
            <t>At build:</t>
          </r>
          <r>
            <rPr>
              <rFont val="Calibri"/>
              <sz val="10"/>
            </rPr>
            <t xml:space="preserve"> Complexity 1.60 + Autonomy 0.32 + Accountability 0.10 + Leadership 0.00 + Experience 0.30 + Business impact 0.15
= 2.47 points → nearest level 2 = A2
</t>
          </r>
          <r>
            <rPr>
              <rFont val="Calibri"/>
              <b val="1"/>
              <sz val="10"/>
            </rPr>
            <t>Final level:</t>
          </r>
          <r>
            <rPr>
              <rFont val="Calibri"/>
              <sz val="10"/>
            </rPr>
            <t xml:space="preserve"> A3 · a rule applied: see the next column</t>
          </r>
        </is>
      </c>
      <c r="AV140" s="130" t="inlineStr">
        <is>
          <r>
            <rPr>
              <rFont val="Calibri"/>
              <sz val="10"/>
            </rPr>
            <t xml:space="preserve">• </t>
          </r>
          <r>
            <rPr>
              <rFont val="Calibri"/>
              <b val="1"/>
              <sz val="10"/>
            </rPr>
            <t>Raised to A3:</t>
          </r>
          <r>
            <rPr>
              <rFont val="Calibri"/>
              <sz val="10"/>
            </rPr>
            <t xml:space="preserve"> 2.5 years' experience is 2 years or more.
</t>
          </r>
          <r>
            <rPr>
              <rFont val="Calibri"/>
              <b val="1"/>
              <sz val="10"/>
            </rPr>
            <t>Final level:</t>
          </r>
          <r>
            <rPr>
              <rFont val="Calibri"/>
              <sz val="10"/>
            </rPr>
            <t xml:space="preserve"> A3.</t>
          </r>
        </is>
      </c>
      <c r="AW140"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no usable answers of their own → moved +0.5
</t>
          </r>
          <r>
            <rPr>
              <rFont val="Calibri"/>
              <b val="1"/>
              <sz val="10"/>
            </rPr>
            <t>Market:</t>
          </r>
          <r>
            <rPr>
              <rFont val="Calibri"/>
              <sz val="10"/>
            </rPr>
            <t xml:space="preserve"> A2 = Standard work of the discipline · A3 = Varied and non-standard work; handles exceptions</t>
          </r>
        </is>
      </c>
      <c r="AX140" s="132"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no usable answers of their own → no change
</t>
          </r>
          <r>
            <rPr>
              <rFont val="Calibri"/>
              <b val="1"/>
              <sz val="10"/>
            </rPr>
            <t>Market:</t>
          </r>
          <r>
            <rPr>
              <rFont val="Calibri"/>
              <sz val="10"/>
            </rPr>
            <t xml:space="preserve"> A2 = Chooses own approach within standards</t>
          </r>
        </is>
      </c>
      <c r="AY140"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no usable answers of their own → moved +0.5
</t>
          </r>
          <r>
            <rPr>
              <rFont val="Calibri"/>
              <b val="1"/>
              <sz val="10"/>
            </rPr>
            <t>Market:</t>
          </r>
          <r>
            <rPr>
              <rFont val="Calibri"/>
              <sz val="10"/>
            </rPr>
            <t xml:space="preserve"> A2 = Own deliverables · accuracy, TAT · A3 = A module / process, or work with client or regulatory consequences</t>
          </r>
        </is>
      </c>
      <c r="AZ140"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36 colleagues in the same role and department · no usable answers of their own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40" s="132" t="inlineStr">
        <is>
          <r>
            <rPr>
              <rFont val="Calibri"/>
              <sz val="10"/>
            </rPr>
            <t xml:space="preserve">Rated 3 of 12
</t>
          </r>
          <r>
            <rPr>
              <rFont val="Calibri"/>
              <b val="1"/>
              <sz val="10"/>
            </rPr>
            <t>Experience:</t>
          </r>
          <r>
            <rPr>
              <rFont val="Calibri"/>
              <sz val="10"/>
            </rPr>
            <t xml:space="preserve"> 2.5 yrs total · 1.5 before IRIS + 1.0 at IRIS = 2.8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40"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40" s="145" t="inlineStr">
        <is>
          <t>• Survey response or KRAs describing the work · nothing on file — Employee + manager</t>
        </is>
      </c>
      <c r="BD140" s="134" t="inlineStr">
        <is>
          <t>✓ HRIS: 2.5 yrs, B.Tech, 0 direct reports
✗ Survey: no response
✗ KRAs: none on file
✓ Manager mapping: rating, 9-box
✗ Job description: not on file</t>
        </is>
      </c>
      <c r="BE140"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40" s="134" t="inlineStr">
        <is>
          <t>Low</t>
        </is>
      </c>
      <c r="BG140" s="134" t="inlineStr">
        <is>
          <t>• Serving notice · Employee Master, 23 Sep 2026
• No survey answers or KRA — the role factors rest on designation and reporting lines only</t>
        </is>
      </c>
      <c r="BH140" s="134" t="inlineStr"/>
      <c r="BI140" s="135" t="n"/>
      <c r="BJ140" s="136" t="n"/>
      <c r="BK140" s="136" t="n"/>
      <c r="BL140" s="136" t="n"/>
      <c r="BM140" s="136" t="n"/>
      <c r="BN140" s="137" t="n"/>
      <c r="BO140" s="120" t="n"/>
      <c r="BP140" s="120" t="n"/>
      <c r="BQ140" s="120" t="n"/>
      <c r="BR140" s="120" t="n"/>
      <c r="BS140" s="120" t="n"/>
      <c r="BT140" s="120" t="n"/>
      <c r="BU140" s="120" t="n"/>
      <c r="BV140" s="120" t="n">
        <v>2.5</v>
      </c>
    </row>
    <row r="141" ht="340" customHeight="1">
      <c r="A141" s="109" t="inlineStr">
        <is>
          <t>IRIS2476</t>
        </is>
      </c>
      <c r="B141" s="110" t="inlineStr">
        <is>
          <t>Sagar Soni</t>
        </is>
      </c>
      <c r="C141" s="111" t="inlineStr">
        <is>
          <t>Technology</t>
        </is>
      </c>
      <c r="D141" s="111" t="inlineStr">
        <is>
          <t>Amruta Kadam</t>
        </is>
      </c>
      <c r="E141" s="112" t="n">
        <v>4.9</v>
      </c>
      <c r="F141" s="112" t="n">
        <v>0.6</v>
      </c>
      <c r="G141" s="111" t="inlineStr">
        <is>
          <t>B.E</t>
        </is>
      </c>
      <c r="H141" s="113" t="inlineStr">
        <is>
          <t>Software Engineer</t>
        </is>
      </c>
      <c r="I141" s="114" t="inlineStr">
        <is>
          <t>Senior Software Engineer</t>
        </is>
      </c>
      <c r="J141" s="115" t="inlineStr">
        <is>
          <t>Engineering &amp; Development</t>
        </is>
      </c>
      <c r="K141" s="115" t="inlineStr">
        <is>
          <t>Backend Development</t>
        </is>
      </c>
      <c r="L141" s="114" t="inlineStr">
        <is>
          <t>L3 – Professional / Associate</t>
        </is>
      </c>
      <c r="M141" s="116" t="inlineStr">
        <is>
          <t>A3</t>
        </is>
      </c>
      <c r="N141" s="138" t="inlineStr">
        <is>
          <t>Senior Associate</t>
        </is>
      </c>
      <c r="O141" s="26" t="inlineStr">
        <is>
          <t>A</t>
        </is>
      </c>
      <c r="P141" s="115" t="inlineStr">
        <is>
          <t>IC</t>
        </is>
      </c>
      <c r="Q141" s="117" t="inlineStr">
        <is>
          <t>▲ Up</t>
        </is>
      </c>
      <c r="R141"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41"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Low · 9-Box Grid placement: Core Contributor.</t>
          </r>
        </is>
      </c>
      <c r="T141" s="120" t="n"/>
      <c r="U141"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41"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41"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41"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1" s="123" t="inlineStr">
        <is>
          <t>iFile · Technology · Band A · Early career</t>
        </is>
      </c>
      <c r="Z141" s="124" t="n">
        <v>2.5</v>
      </c>
      <c r="AA141" s="125">
        <f>IFERROR(INDEX(WM_C,MATCH($Y141,WM_KEY,0)),"")</f>
        <v>0.64</v>
      </c>
      <c r="AB141" s="126">
        <f>IF(Z141="","",Z141*AA141)</f>
        <v>1.6</v>
      </c>
      <c r="AC141" s="124" t="n">
        <v>2</v>
      </c>
      <c r="AD141" s="125">
        <f>IFERROR(INDEX(WM_AU,MATCH($Y141,WM_KEY,0)),"")</f>
        <v>0.16</v>
      </c>
      <c r="AE141" s="126">
        <f>IF(AC141="","",AC141*AD141)</f>
        <v>0.32</v>
      </c>
      <c r="AF141" s="124" t="n">
        <v>2.5</v>
      </c>
      <c r="AG141" s="125">
        <f>IFERROR(INDEX(WM_AC,MATCH($Y141,WM_KEY,0)),"")</f>
        <v>0.04</v>
      </c>
      <c r="AH141" s="126">
        <f>IF(AF141="","",AF141*AG141)</f>
        <v>0.1</v>
      </c>
      <c r="AI141" s="124" t="n">
        <v>1</v>
      </c>
      <c r="AJ141" s="125">
        <f>IFERROR(INDEX(WM_L,MATCH($Y141,WM_KEY,0)),"")</f>
        <v>0</v>
      </c>
      <c r="AK141" s="126">
        <f>IF(AI141="","",AI141*AJ141)</f>
        <v>0</v>
      </c>
      <c r="AL141" s="124" t="n">
        <v>4</v>
      </c>
      <c r="AM141" s="125">
        <f>IFERROR(INDEX(WM_E,MATCH($Y141,WM_KEY,0)),"")</f>
        <v>0.1</v>
      </c>
      <c r="AN141" s="126">
        <f>IF(AL141="","",AL141*AM141)</f>
        <v>0.4</v>
      </c>
      <c r="AO141" s="127" t="n">
        <v>2.5</v>
      </c>
      <c r="AP141" s="125">
        <f>IFERROR(INDEX(WM_BI,MATCH($Y141,WM_KEY,0)),"")</f>
        <v>0.06</v>
      </c>
      <c r="AQ141" s="126">
        <f>IF(AO141="","",AO141*AP141)</f>
        <v>0.15</v>
      </c>
      <c r="AR141" s="126">
        <f>IF(COUNT(AB141,AE141,AH141,AK141,AN141,AQ141)&lt;6,"",SUM(AB141,AE141,AH141,AK141,AN141,AQ141))</f>
        <v>2.57</v>
      </c>
      <c r="AS141" s="128" t="str">
        <f>IF(AR141="","",INDEX({"A1","A2","A3","B1","B2","B3","C1","C2","D1","D2","E1","E2"},MAX(1,MIN(12,ROUND(AR141,0)))))</f>
        <v>A3</v>
      </c>
      <c r="AT141"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41" s="130" t="inlineStr">
        <is>
          <r>
            <rPr>
              <rFont val="Calibri"/>
              <b val="1"/>
              <sz val="10"/>
            </rPr>
            <t>At build:</t>
          </r>
          <r>
            <rPr>
              <rFont val="Calibri"/>
              <sz val="10"/>
            </rPr>
            <t xml:space="preserve"> Complexity 1.60 + Autonomy 0.32 + Accountability 0.10 + Leadership 0.00 + Experience 0.40 + Business impact 0.15
= 2.57 points → nearest level 3 = A3
</t>
          </r>
          <r>
            <rPr>
              <rFont val="Calibri"/>
              <b val="1"/>
              <sz val="10"/>
            </rPr>
            <t>Final level:</t>
          </r>
          <r>
            <rPr>
              <rFont val="Calibri"/>
              <sz val="10"/>
            </rPr>
            <t xml:space="preserve"> A3 · same as the score</t>
          </r>
        </is>
      </c>
      <c r="AV141" s="130" t="inlineStr">
        <is>
          <r>
            <rPr>
              <rFont val="Calibri"/>
              <b val="1"/>
              <sz val="10"/>
            </rPr>
            <t>No rule applied:</t>
          </r>
          <r>
            <rPr>
              <rFont val="Calibri"/>
              <sz val="10"/>
            </rPr>
            <t xml:space="preserve"> the score decides.</t>
          </r>
        </is>
      </c>
      <c r="AW141"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Security remediation against SAST gates on RBI iFileCIMS; judges fix versus 'Not Exploitable'; maintains CI/CD pipeline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4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code fixes and bug calls; infrastructure changes go through formal CRs → matches the start
</t>
          </r>
          <r>
            <rPr>
              <rFont val="Calibri"/>
              <b val="1"/>
              <sz val="10"/>
            </rPr>
            <t>Market:</t>
          </r>
          <r>
            <rPr>
              <rFont val="Calibri"/>
              <sz val="10"/>
            </rPr>
            <t xml:space="preserve"> A2 = Chooses own approach within standards</t>
          </r>
        </is>
      </c>
      <c r="AY141"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 code, security fixes and pipeline reliability carry RBI audit and QA/production consequences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41"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41" s="132" t="inlineStr">
        <is>
          <r>
            <rPr>
              <rFont val="Calibri"/>
              <sz val="10"/>
            </rPr>
            <t xml:space="preserve">Rated 4 of 12
</t>
          </r>
          <r>
            <rPr>
              <rFont val="Calibri"/>
              <b val="1"/>
              <sz val="10"/>
            </rPr>
            <t>Experience:</t>
          </r>
          <r>
            <rPr>
              <rFont val="Calibri"/>
              <sz val="10"/>
            </rPr>
            <t xml:space="preserve"> 4.9 yrs total · 4.3 before IRIS + 0.6 at IRIS = 3.8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41"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41" s="133" t="inlineStr"/>
      <c r="BD141" s="134" t="inlineStr">
        <is>
          <t>✓ HRIS: 4.9 yrs, B.E, 0 direct reports
✓ Survey: 20 of 20 questions answered
✓ KRAs: manager-set, quarterly
✓ Manager mapping: rating, potential, 9-box
✗ Job description: not on file</t>
        </is>
      </c>
      <c r="BE141"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41" s="134" t="inlineStr">
        <is>
          <t>High</t>
        </is>
      </c>
      <c r="BG141" s="134" t="inlineStr"/>
      <c r="BH141" s="134" t="inlineStr"/>
      <c r="BI141" s="135" t="n"/>
      <c r="BJ141" s="136" t="n"/>
      <c r="BK141" s="136" t="n"/>
      <c r="BL141" s="136" t="n"/>
      <c r="BM141" s="136" t="n"/>
      <c r="BN141" s="137" t="n"/>
      <c r="BO141" s="120" t="n"/>
      <c r="BP141" s="120" t="n"/>
      <c r="BQ141" s="120" t="n"/>
      <c r="BR141" s="120" t="n"/>
      <c r="BS141" s="120" t="n"/>
      <c r="BT141" s="120" t="n"/>
      <c r="BU141" s="120" t="n"/>
      <c r="BV141" s="120" t="n">
        <v>2.5</v>
      </c>
    </row>
    <row r="142" ht="340" customHeight="1">
      <c r="A142" s="109" t="inlineStr">
        <is>
          <t>IRIS2194</t>
        </is>
      </c>
      <c r="B142" s="110" t="inlineStr">
        <is>
          <t>Sahil Chavan</t>
        </is>
      </c>
      <c r="C142" s="111" t="inlineStr">
        <is>
          <t>Technology</t>
        </is>
      </c>
      <c r="D142" s="111" t="inlineStr">
        <is>
          <t>Vivek Shinde</t>
        </is>
      </c>
      <c r="E142" s="112" t="n">
        <v>5.2</v>
      </c>
      <c r="F142" s="112" t="n">
        <v>3</v>
      </c>
      <c r="G142" s="111" t="inlineStr">
        <is>
          <t>B.E</t>
        </is>
      </c>
      <c r="H142" s="113" t="inlineStr">
        <is>
          <t>Software Engineer</t>
        </is>
      </c>
      <c r="I142" s="114" t="inlineStr">
        <is>
          <t>Senior Software Engineer</t>
        </is>
      </c>
      <c r="J142" s="115" t="inlineStr">
        <is>
          <t>Engineering &amp; Development</t>
        </is>
      </c>
      <c r="K142" s="115" t="inlineStr">
        <is>
          <t>Backend Development</t>
        </is>
      </c>
      <c r="L142" s="114" t="inlineStr">
        <is>
          <t>L3 – Professional / Associate</t>
        </is>
      </c>
      <c r="M142" s="116" t="inlineStr">
        <is>
          <t>A3</t>
        </is>
      </c>
      <c r="N142" s="138" t="inlineStr">
        <is>
          <t>Senior Associate</t>
        </is>
      </c>
      <c r="O142" s="26" t="inlineStr">
        <is>
          <t>A</t>
        </is>
      </c>
      <c r="P142" s="115" t="inlineStr">
        <is>
          <t>IC</t>
        </is>
      </c>
      <c r="Q142" s="117" t="inlineStr">
        <is>
          <t>▲ Up</t>
        </is>
      </c>
      <c r="R142"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4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Core Contributor.</t>
          </r>
        </is>
      </c>
      <c r="T142" s="120" t="n"/>
      <c r="U142"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42"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42"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42"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2" s="123" t="inlineStr">
        <is>
          <t>iFile · Technology · Band A · Early career</t>
        </is>
      </c>
      <c r="Z142" s="124" t="n">
        <v>2.5</v>
      </c>
      <c r="AA142" s="125">
        <f>IFERROR(INDEX(WM_C,MATCH($Y142,WM_KEY,0)),"")</f>
        <v>0.64</v>
      </c>
      <c r="AB142" s="126">
        <f>IF(Z142="","",Z142*AA142)</f>
        <v>1.6</v>
      </c>
      <c r="AC142" s="124" t="n">
        <v>2</v>
      </c>
      <c r="AD142" s="125">
        <f>IFERROR(INDEX(WM_AU,MATCH($Y142,WM_KEY,0)),"")</f>
        <v>0.16</v>
      </c>
      <c r="AE142" s="126">
        <f>IF(AC142="","",AC142*AD142)</f>
        <v>0.32</v>
      </c>
      <c r="AF142" s="124" t="n">
        <v>2.5</v>
      </c>
      <c r="AG142" s="125">
        <f>IFERROR(INDEX(WM_AC,MATCH($Y142,WM_KEY,0)),"")</f>
        <v>0.04</v>
      </c>
      <c r="AH142" s="126">
        <f>IF(AF142="","",AF142*AG142)</f>
        <v>0.1</v>
      </c>
      <c r="AI142" s="124" t="n">
        <v>1</v>
      </c>
      <c r="AJ142" s="125">
        <f>IFERROR(INDEX(WM_L,MATCH($Y142,WM_KEY,0)),"")</f>
        <v>0</v>
      </c>
      <c r="AK142" s="126">
        <f>IF(AI142="","",AI142*AJ142)</f>
        <v>0</v>
      </c>
      <c r="AL142" s="124" t="n">
        <v>4</v>
      </c>
      <c r="AM142" s="125">
        <f>IFERROR(INDEX(WM_E,MATCH($Y142,WM_KEY,0)),"")</f>
        <v>0.1</v>
      </c>
      <c r="AN142" s="126">
        <f>IF(AL142="","",AL142*AM142)</f>
        <v>0.4</v>
      </c>
      <c r="AO142" s="127" t="n">
        <v>3</v>
      </c>
      <c r="AP142" s="125">
        <f>IFERROR(INDEX(WM_BI,MATCH($Y142,WM_KEY,0)),"")</f>
        <v>0.06</v>
      </c>
      <c r="AQ142" s="126">
        <f>IF(AO142="","",AO142*AP142)</f>
        <v>0.18</v>
      </c>
      <c r="AR142" s="126">
        <f>IF(COUNT(AB142,AE142,AH142,AK142,AN142,AQ142)&lt;6,"",SUM(AB142,AE142,AH142,AK142,AN142,AQ142))</f>
        <v>2.6</v>
      </c>
      <c r="AS142" s="128" t="str">
        <f>IF(AR142="","",INDEX({"A1","A2","A3","B1","B2","B3","C1","C2","D1","D2","E1","E2"},MAX(1,MIN(12,ROUND(AR142,0)))))</f>
        <v>A3</v>
      </c>
      <c r="AT142"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42" s="130" t="inlineStr">
        <is>
          <r>
            <rPr>
              <rFont val="Calibri"/>
              <b val="1"/>
              <sz val="10"/>
            </rPr>
            <t>At build:</t>
          </r>
          <r>
            <rPr>
              <rFont val="Calibri"/>
              <sz val="10"/>
            </rPr>
            <t xml:space="preserve"> Complexity 1.60 + Autonomy 0.32 + Accountability 0.10 + Leadership 0.00 + Experience 0.40 + Business impact 0.18
= 2.60 points → nearest level 3 = A3
</t>
          </r>
          <r>
            <rPr>
              <rFont val="Calibri"/>
              <b val="1"/>
              <sz val="10"/>
            </rPr>
            <t>Final level:</t>
          </r>
          <r>
            <rPr>
              <rFont val="Calibri"/>
              <sz val="10"/>
            </rPr>
            <t xml:space="preserve"> A3 · same as the score</t>
          </r>
        </is>
      </c>
      <c r="AV142" s="130" t="inlineStr">
        <is>
          <r>
            <rPr>
              <rFont val="Calibri"/>
              <b val="1"/>
              <sz val="10"/>
            </rPr>
            <t>No rule applied:</t>
          </r>
          <r>
            <rPr>
              <rFont val="Calibri"/>
              <sz val="10"/>
            </rPr>
            <t xml:space="preserve"> the score decides.</t>
          </r>
        </is>
      </c>
      <c r="AW142"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KRA: built and deployed reminder, external-user email and late-approval modules; researched restart-free properties refresh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4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the code approach → matches the start
</t>
          </r>
          <r>
            <rPr>
              <rFont val="Calibri"/>
              <b val="1"/>
              <sz val="10"/>
            </rPr>
            <t>Market:</t>
          </r>
          <r>
            <rPr>
              <rFont val="Calibri"/>
              <sz val="10"/>
            </rPr>
            <t xml:space="preserve"> A2 = Chooses own approach within standards</t>
          </r>
        </is>
      </c>
      <c r="AY142"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KRA: features deployed to production for the client; accountable for understanding client requirements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42"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42" s="132" t="inlineStr">
        <is>
          <r>
            <rPr>
              <rFont val="Calibri"/>
              <sz val="10"/>
            </rPr>
            <t xml:space="preserve">Rated 4 of 12
</t>
          </r>
          <r>
            <rPr>
              <rFont val="Calibri"/>
              <b val="1"/>
              <sz val="10"/>
            </rPr>
            <t>Experience:</t>
          </r>
          <r>
            <rPr>
              <rFont val="Calibri"/>
              <sz val="10"/>
            </rPr>
            <t xml:space="preserve"> 5.2 yrs total · 2.2 before IRIS + 3.0 at IRIS = 3.9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42"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42" s="133" t="inlineStr"/>
      <c r="BD142" s="134" t="inlineStr">
        <is>
          <t>✓ HRIS: 5.2 yrs, B.E, 0 direct reports
✓ Survey: 19 of 20 questions answered
✓ KRAs: self, manager-set, quarterly
✓ Manager mapping: rating, potential, 9-box
✗ Job description: not on file</t>
        </is>
      </c>
      <c r="BE142"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42" s="134" t="inlineStr">
        <is>
          <t>Medium</t>
        </is>
      </c>
      <c r="BG142" s="134" t="inlineStr"/>
      <c r="BH142" s="134" t="inlineStr"/>
      <c r="BI142" s="135" t="n"/>
      <c r="BJ142" s="136" t="n"/>
      <c r="BK142" s="136" t="n"/>
      <c r="BL142" s="136" t="n"/>
      <c r="BM142" s="136" t="n"/>
      <c r="BN142" s="137" t="n"/>
      <c r="BO142" s="120" t="n"/>
      <c r="BP142" s="120" t="n"/>
      <c r="BQ142" s="120" t="n"/>
      <c r="BR142" s="120" t="n"/>
      <c r="BS142" s="120" t="n"/>
      <c r="BT142" s="120" t="n"/>
      <c r="BU142" s="120" t="n"/>
      <c r="BV142" s="120" t="n">
        <v>3</v>
      </c>
    </row>
    <row r="143" ht="340" customHeight="1">
      <c r="A143" s="109" t="inlineStr">
        <is>
          <t>IRIS2183</t>
        </is>
      </c>
      <c r="B143" s="110" t="inlineStr">
        <is>
          <t>Saikiran Rowlo</t>
        </is>
      </c>
      <c r="C143" s="111" t="inlineStr">
        <is>
          <t>Technology</t>
        </is>
      </c>
      <c r="D143" s="111" t="inlineStr">
        <is>
          <t>Pushpendra Singh</t>
        </is>
      </c>
      <c r="E143" s="112" t="n">
        <v>3</v>
      </c>
      <c r="F143" s="112" t="n">
        <v>3</v>
      </c>
      <c r="G143" s="111" t="inlineStr">
        <is>
          <t>B.E</t>
        </is>
      </c>
      <c r="H143" s="113" t="inlineStr">
        <is>
          <t>Junior Software Engineer</t>
        </is>
      </c>
      <c r="I143" s="114" t="inlineStr">
        <is>
          <t>Senior Software Engineer</t>
        </is>
      </c>
      <c r="J143" s="115" t="inlineStr">
        <is>
          <t>Engineering &amp; Development</t>
        </is>
      </c>
      <c r="K143" s="115" t="inlineStr">
        <is>
          <t>Backend Development</t>
        </is>
      </c>
      <c r="L143" s="114" t="inlineStr">
        <is>
          <t>L3 – Professional / Associate</t>
        </is>
      </c>
      <c r="M143" s="116" t="inlineStr">
        <is>
          <t>A3</t>
        </is>
      </c>
      <c r="N143" s="138" t="inlineStr">
        <is>
          <t>Senior Associate</t>
        </is>
      </c>
      <c r="O143" s="26" t="inlineStr">
        <is>
          <t>A</t>
        </is>
      </c>
      <c r="P143" s="115" t="inlineStr">
        <is>
          <t>IC</t>
        </is>
      </c>
      <c r="Q143" s="117" t="inlineStr">
        <is>
          <t>▲ Up</t>
        </is>
      </c>
      <c r="R143"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43"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work only this person does: no;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Medium · 9-Box Grid placement: Emerging Talent.</t>
          </r>
        </is>
      </c>
      <c r="T143" s="120" t="n"/>
      <c r="U143"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43"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43"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43"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3" s="123" t="inlineStr">
        <is>
          <t>iFile · Technology · Band A · Early career</t>
        </is>
      </c>
      <c r="Z143" s="124" t="n">
        <v>2</v>
      </c>
      <c r="AA143" s="125">
        <f>IFERROR(INDEX(WM_C,MATCH($Y143,WM_KEY,0)),"")</f>
        <v>0.64</v>
      </c>
      <c r="AB143" s="126">
        <f>IF(Z143="","",Z143*AA143)</f>
        <v>1.28</v>
      </c>
      <c r="AC143" s="124" t="n">
        <v>2</v>
      </c>
      <c r="AD143" s="125">
        <f>IFERROR(INDEX(WM_AU,MATCH($Y143,WM_KEY,0)),"")</f>
        <v>0.16</v>
      </c>
      <c r="AE143" s="126">
        <f>IF(AC143="","",AC143*AD143)</f>
        <v>0.32</v>
      </c>
      <c r="AF143" s="124" t="n">
        <v>2.5</v>
      </c>
      <c r="AG143" s="125">
        <f>IFERROR(INDEX(WM_AC,MATCH($Y143,WM_KEY,0)),"")</f>
        <v>0.04</v>
      </c>
      <c r="AH143" s="126">
        <f>IF(AF143="","",AF143*AG143)</f>
        <v>0.1</v>
      </c>
      <c r="AI143" s="124" t="n">
        <v>1</v>
      </c>
      <c r="AJ143" s="125">
        <f>IFERROR(INDEX(WM_L,MATCH($Y143,WM_KEY,0)),"")</f>
        <v>0</v>
      </c>
      <c r="AK143" s="126">
        <f>IF(AI143="","",AI143*AJ143)</f>
        <v>0</v>
      </c>
      <c r="AL143" s="124" t="n">
        <v>3</v>
      </c>
      <c r="AM143" s="125">
        <f>IFERROR(INDEX(WM_E,MATCH($Y143,WM_KEY,0)),"")</f>
        <v>0.1</v>
      </c>
      <c r="AN143" s="126">
        <f>IF(AL143="","",AL143*AM143)</f>
        <v>0.3</v>
      </c>
      <c r="AO143" s="127" t="n">
        <v>2.5</v>
      </c>
      <c r="AP143" s="125">
        <f>IFERROR(INDEX(WM_BI,MATCH($Y143,WM_KEY,0)),"")</f>
        <v>0.06</v>
      </c>
      <c r="AQ143" s="126">
        <f>IF(AO143="","",AO143*AP143)</f>
        <v>0.15</v>
      </c>
      <c r="AR143" s="126">
        <f>IF(COUNT(AB143,AE143,AH143,AK143,AN143,AQ143)&lt;6,"",SUM(AB143,AE143,AH143,AK143,AN143,AQ143))</f>
        <v>2.15</v>
      </c>
      <c r="AS143" s="128" t="str">
        <f>IF(AR143="","",INDEX({"A1","A2","A3","B1","B2","B3","C1","C2","D1","D2","E1","E2"},MAX(1,MIN(12,ROUND(AR143,0)))))</f>
        <v>A2</v>
      </c>
      <c r="AT143"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43" s="130" t="inlineStr">
        <is>
          <r>
            <rPr>
              <rFont val="Calibri"/>
              <b val="1"/>
              <sz val="10"/>
            </rPr>
            <t>At build:</t>
          </r>
          <r>
            <rPr>
              <rFont val="Calibri"/>
              <sz val="10"/>
            </rPr>
            <t xml:space="preserve"> Complexity 1.28 + Autonomy 0.32 + Accountability 0.10 + Leadership 0.00 + Experience 0.30 + Business impact 0.15
= 2.15 points → nearest level 2 = A2
</t>
          </r>
          <r>
            <rPr>
              <rFont val="Calibri"/>
              <b val="1"/>
              <sz val="10"/>
            </rPr>
            <t>Final level:</t>
          </r>
          <r>
            <rPr>
              <rFont val="Calibri"/>
              <sz val="10"/>
            </rPr>
            <t xml:space="preserve"> A3 · a rule applied: see the next column</t>
          </r>
        </is>
      </c>
      <c r="AV143" s="130" t="inlineStr">
        <is>
          <r>
            <rPr>
              <rFont val="Calibri"/>
              <sz val="10"/>
            </rPr>
            <t xml:space="preserve">• </t>
          </r>
          <r>
            <rPr>
              <rFont val="Calibri"/>
              <b val="1"/>
              <sz val="10"/>
            </rPr>
            <t>Raised to A3:</t>
          </r>
          <r>
            <rPr>
              <rFont val="Calibri"/>
              <sz val="10"/>
            </rPr>
            <t xml:space="preserve"> 3 years' experience is 2 years or more.
</t>
          </r>
          <r>
            <rPr>
              <rFont val="Calibri"/>
              <b val="1"/>
              <sz val="10"/>
            </rPr>
            <t>Final level:</t>
          </r>
          <r>
            <rPr>
              <rFont val="Calibri"/>
              <sz val="10"/>
            </rPr>
            <t xml:space="preserve"> A3.</t>
          </r>
        </is>
      </c>
      <c r="AW143"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Develops and maintains one application, handles support issues, applies XBRL specification updates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4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on support issues only → matches the start
</t>
          </r>
          <r>
            <rPr>
              <rFont val="Calibri"/>
              <b val="1"/>
              <sz val="10"/>
            </rPr>
            <t>Market:</t>
          </r>
          <r>
            <rPr>
              <rFont val="Calibri"/>
              <sz val="10"/>
            </rPr>
            <t xml:space="preserve"> A2 = Chooses own approach within standards</t>
          </r>
        </is>
      </c>
      <c r="AY143"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Maintains the application's codebase and its support; must fix and redeliver quickly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43"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43" s="132" t="inlineStr">
        <is>
          <r>
            <rPr>
              <rFont val="Calibri"/>
              <sz val="10"/>
            </rPr>
            <t xml:space="preserve">Rated 3 of 12
</t>
          </r>
          <r>
            <rPr>
              <rFont val="Calibri"/>
              <b val="1"/>
              <sz val="10"/>
            </rPr>
            <t>Experience:</t>
          </r>
          <r>
            <rPr>
              <rFont val="Calibri"/>
              <sz val="10"/>
            </rPr>
            <t xml:space="preserve"> 3.0 yrs total · 3.0 at IRIS; none recorded before IRIS = 3.0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43"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43" s="133" t="inlineStr"/>
      <c r="BD143" s="134" t="inlineStr">
        <is>
          <t>✓ HRIS: 3.0 yrs, B.E, 0 direct reports
✓ Survey: 17 of 20 questions answered
✓ KRAs: manager-set, quarterly
✓ Manager mapping: rating, potential, 9-box
✗ Job description: not on file</t>
        </is>
      </c>
      <c r="BE143"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43" s="134" t="inlineStr">
        <is>
          <t>Medium</t>
        </is>
      </c>
      <c r="BG143" s="134" t="inlineStr"/>
      <c r="BH143" s="134" t="inlineStr"/>
      <c r="BI143" s="135" t="n"/>
      <c r="BJ143" s="136" t="n"/>
      <c r="BK143" s="136" t="n"/>
      <c r="BL143" s="136" t="n"/>
      <c r="BM143" s="136" t="n"/>
      <c r="BN143" s="137" t="n"/>
      <c r="BO143" s="120" t="n"/>
      <c r="BP143" s="120" t="n"/>
      <c r="BQ143" s="120" t="n"/>
      <c r="BR143" s="120" t="n"/>
      <c r="BS143" s="120" t="n"/>
      <c r="BT143" s="120" t="n"/>
      <c r="BU143" s="120" t="n"/>
      <c r="BV143" s="120" t="n">
        <v>2.5</v>
      </c>
    </row>
    <row r="144" ht="340" customHeight="1">
      <c r="A144" s="109" t="inlineStr">
        <is>
          <t>IRIS1871</t>
        </is>
      </c>
      <c r="B144" s="110" t="inlineStr">
        <is>
          <t>Sandeep Mehta</t>
        </is>
      </c>
      <c r="C144" s="111" t="inlineStr">
        <is>
          <t>Technology</t>
        </is>
      </c>
      <c r="D144" s="111" t="inlineStr">
        <is>
          <t>Pushpendra Singh</t>
        </is>
      </c>
      <c r="E144" s="112" t="n">
        <v>6</v>
      </c>
      <c r="F144" s="112" t="n">
        <v>6</v>
      </c>
      <c r="G144" s="111" t="inlineStr">
        <is>
          <t>B.Tech</t>
        </is>
      </c>
      <c r="H144" s="113" t="inlineStr">
        <is>
          <t>Software Engineer</t>
        </is>
      </c>
      <c r="I144" s="114" t="inlineStr">
        <is>
          <t>Senior Software Engineer</t>
        </is>
      </c>
      <c r="J144" s="115" t="inlineStr">
        <is>
          <t>Engineering &amp; Development</t>
        </is>
      </c>
      <c r="K144" s="115" t="inlineStr">
        <is>
          <t>Backend Development</t>
        </is>
      </c>
      <c r="L144" s="114" t="inlineStr">
        <is>
          <t>L3 – Professional / Associate</t>
        </is>
      </c>
      <c r="M144" s="116" t="inlineStr">
        <is>
          <t>A3</t>
        </is>
      </c>
      <c r="N144" s="138" t="inlineStr">
        <is>
          <t>Senior Associate</t>
        </is>
      </c>
      <c r="O144" s="26" t="inlineStr">
        <is>
          <t>A</t>
        </is>
      </c>
      <c r="P144" s="115" t="inlineStr">
        <is>
          <t>IC</t>
        </is>
      </c>
      <c r="Q144" s="117" t="inlineStr">
        <is>
          <t>▲ Up</t>
        </is>
      </c>
      <c r="R144"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44"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Medium · 9-Box Grid placement: Trusted Professional.</t>
          </r>
        </is>
      </c>
      <c r="T144" s="120" t="n"/>
      <c r="U144"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44"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44"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44"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4" s="123" t="inlineStr">
        <is>
          <t>iFile · Technology · Band A · Early career</t>
        </is>
      </c>
      <c r="Z144" s="124" t="n">
        <v>2.5</v>
      </c>
      <c r="AA144" s="125">
        <f>IFERROR(INDEX(WM_C,MATCH($Y144,WM_KEY,0)),"")</f>
        <v>0.64</v>
      </c>
      <c r="AB144" s="126">
        <f>IF(Z144="","",Z144*AA144)</f>
        <v>1.6</v>
      </c>
      <c r="AC144" s="124" t="n">
        <v>2</v>
      </c>
      <c r="AD144" s="125">
        <f>IFERROR(INDEX(WM_AU,MATCH($Y144,WM_KEY,0)),"")</f>
        <v>0.16</v>
      </c>
      <c r="AE144" s="126">
        <f>IF(AC144="","",AC144*AD144)</f>
        <v>0.32</v>
      </c>
      <c r="AF144" s="124" t="n">
        <v>2</v>
      </c>
      <c r="AG144" s="125">
        <f>IFERROR(INDEX(WM_AC,MATCH($Y144,WM_KEY,0)),"")</f>
        <v>0.04</v>
      </c>
      <c r="AH144" s="126">
        <f>IF(AF144="","",AF144*AG144)</f>
        <v>0.08</v>
      </c>
      <c r="AI144" s="124" t="n">
        <v>1</v>
      </c>
      <c r="AJ144" s="125">
        <f>IFERROR(INDEX(WM_L,MATCH($Y144,WM_KEY,0)),"")</f>
        <v>0</v>
      </c>
      <c r="AK144" s="126">
        <f>IF(AI144="","",AI144*AJ144)</f>
        <v>0</v>
      </c>
      <c r="AL144" s="124" t="n">
        <v>4</v>
      </c>
      <c r="AM144" s="125">
        <f>IFERROR(INDEX(WM_E,MATCH($Y144,WM_KEY,0)),"")</f>
        <v>0.1</v>
      </c>
      <c r="AN144" s="126">
        <f>IF(AL144="","",AL144*AM144)</f>
        <v>0.4</v>
      </c>
      <c r="AO144" s="127" t="n">
        <v>2.5</v>
      </c>
      <c r="AP144" s="125">
        <f>IFERROR(INDEX(WM_BI,MATCH($Y144,WM_KEY,0)),"")</f>
        <v>0.06</v>
      </c>
      <c r="AQ144" s="126">
        <f>IF(AO144="","",AO144*AP144)</f>
        <v>0.15</v>
      </c>
      <c r="AR144" s="126">
        <f>IF(COUNT(AB144,AE144,AH144,AK144,AN144,AQ144)&lt;6,"",SUM(AB144,AE144,AH144,AK144,AN144,AQ144))</f>
        <v>2.55</v>
      </c>
      <c r="AS144" s="128" t="str">
        <f>IF(AR144="","",INDEX({"A1","A2","A3","B1","B2","B3","C1","C2","D1","D2","E1","E2"},MAX(1,MIN(12,ROUND(AR144,0)))))</f>
        <v>A3</v>
      </c>
      <c r="AT144"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44" s="130" t="inlineStr">
        <is>
          <r>
            <rPr>
              <rFont val="Calibri"/>
              <b val="1"/>
              <sz val="10"/>
            </rPr>
            <t>At build:</t>
          </r>
          <r>
            <rPr>
              <rFont val="Calibri"/>
              <sz val="10"/>
            </rPr>
            <t xml:space="preserve"> Complexity 1.60 + Autonomy 0.32 + Accountability 0.08 + Leadership 0.00 + Experience 0.40 + Business impact 0.15
= 2.55 points → nearest level 3 = A3
</t>
          </r>
          <r>
            <rPr>
              <rFont val="Calibri"/>
              <b val="1"/>
              <sz val="10"/>
            </rPr>
            <t>Final level:</t>
          </r>
          <r>
            <rPr>
              <rFont val="Calibri"/>
              <sz val="10"/>
            </rPr>
            <t xml:space="preserve"> A3 · same as the score</t>
          </r>
        </is>
      </c>
      <c r="AV144" s="130" t="inlineStr">
        <is>
          <r>
            <rPr>
              <rFont val="Calibri"/>
              <b val="1"/>
              <sz val="10"/>
            </rPr>
            <t>No rule applied:</t>
          </r>
          <r>
            <rPr>
              <rFont val="Calibri"/>
              <sz val="10"/>
            </rPr>
            <t xml:space="preserve"> the score decides.</t>
          </r>
        </is>
      </c>
      <c r="AW144"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Builds XBRL validation tool features: analyses the specification, plans design, tests and optimises performance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44"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the method for adding a feature → matches the start
</t>
          </r>
          <r>
            <rPr>
              <rFont val="Calibri"/>
              <b val="1"/>
              <sz val="10"/>
            </rPr>
            <t>Market:</t>
          </r>
          <r>
            <rPr>
              <rFont val="Calibri"/>
              <sz val="10"/>
            </rPr>
            <t xml:space="preserve"> A2 = Chooses own approach within standards</t>
          </r>
        </is>
      </c>
      <c r="AY144"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for accuracy, performance and on-time delivery of own new features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t>
          </r>
        </is>
      </c>
      <c r="AZ144"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44" s="132" t="inlineStr">
        <is>
          <r>
            <rPr>
              <rFont val="Calibri"/>
              <sz val="10"/>
            </rPr>
            <t xml:space="preserve">Rated 4 of 12
</t>
          </r>
          <r>
            <rPr>
              <rFont val="Calibri"/>
              <b val="1"/>
              <sz val="10"/>
            </rPr>
            <t>Experience:</t>
          </r>
          <r>
            <rPr>
              <rFont val="Calibri"/>
              <sz val="10"/>
            </rPr>
            <t xml:space="preserve"> 6.0 yrs total · 6.0 at IRIS; none recorded before IRIS = 4.2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44"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44" s="133" t="inlineStr"/>
      <c r="BD144" s="134" t="inlineStr">
        <is>
          <t>✓ HRIS: 6.0 yrs, B.Tech, 0 direct reports
✓ Survey: 20 of 20 questions answered
✓ KRAs: manager-set, quarterly
✓ Manager mapping: rating, potential, 9-box
✗ Job description: not on file</t>
        </is>
      </c>
      <c r="BE144"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44" s="134" t="inlineStr">
        <is>
          <t>High</t>
        </is>
      </c>
      <c r="BG144" s="134" t="inlineStr"/>
      <c r="BH144" s="134" t="inlineStr"/>
      <c r="BI144" s="135" t="n"/>
      <c r="BJ144" s="136" t="n"/>
      <c r="BK144" s="136" t="n"/>
      <c r="BL144" s="136" t="n"/>
      <c r="BM144" s="136" t="n"/>
      <c r="BN144" s="137" t="n"/>
      <c r="BO144" s="120" t="n"/>
      <c r="BP144" s="120" t="n"/>
      <c r="BQ144" s="120" t="n"/>
      <c r="BR144" s="120" t="n"/>
      <c r="BS144" s="120" t="n"/>
      <c r="BT144" s="120" t="n"/>
      <c r="BU144" s="120" t="n"/>
      <c r="BV144" s="120" t="n">
        <v>2.5</v>
      </c>
    </row>
    <row r="145" ht="340" customHeight="1">
      <c r="A145" s="109" t="inlineStr">
        <is>
          <t>IRIS2267</t>
        </is>
      </c>
      <c r="B145" s="110" t="inlineStr">
        <is>
          <t>Saurabh Jaykumar Wanjari</t>
        </is>
      </c>
      <c r="C145" s="111" t="inlineStr">
        <is>
          <t>Technology</t>
        </is>
      </c>
      <c r="D145" s="111" t="inlineStr">
        <is>
          <t>Nikhil Nalawade</t>
        </is>
      </c>
      <c r="E145" s="112" t="n">
        <v>2.3</v>
      </c>
      <c r="F145" s="112" t="n">
        <v>2.3</v>
      </c>
      <c r="G145" s="111" t="inlineStr">
        <is>
          <t>B.Tech</t>
        </is>
      </c>
      <c r="H145" s="113" t="inlineStr">
        <is>
          <t>Software Engineer</t>
        </is>
      </c>
      <c r="I145" s="114" t="inlineStr">
        <is>
          <t>Senior Software Engineer</t>
        </is>
      </c>
      <c r="J145" s="115" t="inlineStr">
        <is>
          <t>Engineering &amp; Development</t>
        </is>
      </c>
      <c r="K145" s="115" t="inlineStr">
        <is>
          <t>Backend Development</t>
        </is>
      </c>
      <c r="L145" s="114" t="inlineStr">
        <is>
          <t>L2 – Trainee</t>
        </is>
      </c>
      <c r="M145" s="116" t="inlineStr">
        <is>
          <t>A3</t>
        </is>
      </c>
      <c r="N145" s="138" t="inlineStr">
        <is>
          <t>Senior Associate</t>
        </is>
      </c>
      <c r="O145" s="26" t="inlineStr">
        <is>
          <t>A</t>
        </is>
      </c>
      <c r="P145" s="115" t="inlineStr">
        <is>
          <t>IC</t>
        </is>
      </c>
      <c r="Q145" s="117" t="inlineStr">
        <is>
          <t>▲ Up</t>
        </is>
      </c>
      <c r="R145"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45"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Future Leader.</t>
          </r>
        </is>
      </c>
      <c r="T145" s="120" t="n"/>
      <c r="U145"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45"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45"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45"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5" s="123" t="inlineStr">
        <is>
          <t>iFile · Technology · Band A · Early career</t>
        </is>
      </c>
      <c r="Z145" s="124" t="n">
        <v>2.5</v>
      </c>
      <c r="AA145" s="125">
        <f>IFERROR(INDEX(WM_C,MATCH($Y145,WM_KEY,0)),"")</f>
        <v>0.64</v>
      </c>
      <c r="AB145" s="126">
        <f>IF(Z145="","",Z145*AA145)</f>
        <v>1.6</v>
      </c>
      <c r="AC145" s="124" t="n">
        <v>2.5</v>
      </c>
      <c r="AD145" s="125">
        <f>IFERROR(INDEX(WM_AU,MATCH($Y145,WM_KEY,0)),"")</f>
        <v>0.16</v>
      </c>
      <c r="AE145" s="126">
        <f>IF(AC145="","",AC145*AD145)</f>
        <v>0.4</v>
      </c>
      <c r="AF145" s="124" t="n">
        <v>2.5</v>
      </c>
      <c r="AG145" s="125">
        <f>IFERROR(INDEX(WM_AC,MATCH($Y145,WM_KEY,0)),"")</f>
        <v>0.04</v>
      </c>
      <c r="AH145" s="126">
        <f>IF(AF145="","",AF145*AG145)</f>
        <v>0.1</v>
      </c>
      <c r="AI145" s="124" t="n">
        <v>1.5</v>
      </c>
      <c r="AJ145" s="125">
        <f>IFERROR(INDEX(WM_L,MATCH($Y145,WM_KEY,0)),"")</f>
        <v>0</v>
      </c>
      <c r="AK145" s="126">
        <f>IF(AI145="","",AI145*AJ145)</f>
        <v>0</v>
      </c>
      <c r="AL145" s="124" t="n">
        <v>2.5</v>
      </c>
      <c r="AM145" s="125">
        <f>IFERROR(INDEX(WM_E,MATCH($Y145,WM_KEY,0)),"")</f>
        <v>0.1</v>
      </c>
      <c r="AN145" s="126">
        <f>IF(AL145="","",AL145*AM145)</f>
        <v>0.25</v>
      </c>
      <c r="AO145" s="127" t="n">
        <v>3</v>
      </c>
      <c r="AP145" s="125">
        <f>IFERROR(INDEX(WM_BI,MATCH($Y145,WM_KEY,0)),"")</f>
        <v>0.06</v>
      </c>
      <c r="AQ145" s="126">
        <f>IF(AO145="","",AO145*AP145)</f>
        <v>0.18</v>
      </c>
      <c r="AR145" s="126">
        <f>IF(COUNT(AB145,AE145,AH145,AK145,AN145,AQ145)&lt;6,"",SUM(AB145,AE145,AH145,AK145,AN145,AQ145))</f>
        <v>2.53</v>
      </c>
      <c r="AS145" s="128" t="str">
        <f>IF(AR145="","",INDEX({"A1","A2","A3","B1","B2","B3","C1","C2","D1","D2","E1","E2"},MAX(1,MIN(12,ROUND(AR145,0)))))</f>
        <v>A3</v>
      </c>
      <c r="AT145"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45" s="130" t="inlineStr">
        <is>
          <r>
            <rPr>
              <rFont val="Calibri"/>
              <b val="1"/>
              <sz val="10"/>
            </rPr>
            <t>At build:</t>
          </r>
          <r>
            <rPr>
              <rFont val="Calibri"/>
              <sz val="10"/>
            </rPr>
            <t xml:space="preserve"> Complexity 1.60 + Autonomy 0.40 + Accountability 0.10 + Leadership 0.00 + Experience 0.25 + Business impact 0.18
= 2.53 points → nearest level 3 = A3
</t>
          </r>
          <r>
            <rPr>
              <rFont val="Calibri"/>
              <b val="1"/>
              <sz val="10"/>
            </rPr>
            <t>Final level:</t>
          </r>
          <r>
            <rPr>
              <rFont val="Calibri"/>
              <sz val="10"/>
            </rPr>
            <t xml:space="preserve"> A3 · same as the score</t>
          </r>
        </is>
      </c>
      <c r="AV145" s="130" t="inlineStr">
        <is>
          <r>
            <rPr>
              <rFont val="Calibri"/>
              <b val="1"/>
              <sz val="10"/>
            </rPr>
            <t>No rule applied:</t>
          </r>
          <r>
            <rPr>
              <rFont val="Calibri"/>
              <sz val="10"/>
            </rPr>
            <t xml:space="preserve"> the score decides.</t>
          </r>
        </is>
      </c>
      <c r="AW145"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Development plus code merging, deployment on Kubernetes/Azure/AWS, support, and proposing solutions on client calls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45"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Decides deployment, testing and bug fixes; proposes technical solutions to clients → moved up 0.5
</t>
          </r>
          <r>
            <rPr>
              <rFont val="Calibri"/>
              <b val="1"/>
              <sz val="10"/>
            </rPr>
            <t>Market:</t>
          </r>
          <r>
            <rPr>
              <rFont val="Calibri"/>
              <sz val="10"/>
            </rPr>
            <t xml:space="preserve"> A2 = Chooses own approach within standards · A3 = Technical / QC / client calls on own work</t>
          </r>
        </is>
      </c>
      <c r="AY145"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Accountable for solutions he proposes; failures escalate to the client and he explains them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45" s="132"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Acts as technical lead at client site only 'when required'; not a standing duty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45" s="132" t="inlineStr">
        <is>
          <r>
            <rPr>
              <rFont val="Calibri"/>
              <sz val="10"/>
            </rPr>
            <t xml:space="preserve">Rated 2.5 of 12 · between A2 and A3
</t>
          </r>
          <r>
            <rPr>
              <rFont val="Calibri"/>
              <b val="1"/>
              <sz val="10"/>
            </rPr>
            <t>Experience:</t>
          </r>
          <r>
            <rPr>
              <rFont val="Calibri"/>
              <sz val="10"/>
            </rPr>
            <t xml:space="preserve"> 2.3 yrs total · 2.3 at IRIS; none recorded before IRIS = 2.6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45"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45" s="133" t="inlineStr"/>
      <c r="BD145" s="134" t="inlineStr">
        <is>
          <t>✓ HRIS: 2.3 yrs, B.Tech, 0 direct reports
✓ Survey: 20 of 20 questions answered
✓ KRAs: self, manager-set, quarterly
✓ Manager mapping: rating, potential, 9-box
✗ Job description: not on file</t>
        </is>
      </c>
      <c r="BE145"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45" s="134" t="inlineStr">
        <is>
          <t>Medium</t>
        </is>
      </c>
      <c r="BG145" s="134" t="inlineStr">
        <is>
          <r>
            <rPr>
              <rFont val="Calibri"/>
              <sz val="10"/>
            </rPr>
            <t xml:space="preserve">• </t>
          </r>
          <r>
            <rPr>
              <rFont val="Calibri"/>
              <b val="1"/>
              <sz val="10"/>
            </rPr>
            <t>Close call:</t>
          </r>
          <r>
            <rPr>
              <rFont val="Calibri"/>
              <sz val="10"/>
            </rPr>
            <t xml:space="preserve"> score 2.53 is within 0.05 of a rounding point and the score decided the level — calibrate against peers before confirming</t>
          </r>
        </is>
      </c>
      <c r="BH145" s="139" t="inlineStr">
        <is>
          <t>Close call</t>
        </is>
      </c>
      <c r="BI145" s="135" t="n"/>
      <c r="BJ145" s="136" t="n"/>
      <c r="BK145" s="136" t="n"/>
      <c r="BL145" s="136" t="n"/>
      <c r="BM145" s="136" t="n"/>
      <c r="BN145" s="137" t="n"/>
      <c r="BO145" s="120" t="n"/>
      <c r="BP145" s="120" t="n"/>
      <c r="BQ145" s="120" t="n"/>
      <c r="BR145" s="120" t="n"/>
      <c r="BS145" s="120" t="n"/>
      <c r="BT145" s="120" t="n"/>
      <c r="BU145" s="120" t="n"/>
      <c r="BV145" s="120" t="n">
        <v>3</v>
      </c>
    </row>
    <row r="146" ht="340" customHeight="1">
      <c r="A146" s="109" t="inlineStr">
        <is>
          <t>IRIS2424</t>
        </is>
      </c>
      <c r="B146" s="110" t="inlineStr">
        <is>
          <t>Saurabh Padalkar</t>
        </is>
      </c>
      <c r="C146" s="111" t="inlineStr">
        <is>
          <t>Technology</t>
        </is>
      </c>
      <c r="D146" s="111" t="inlineStr">
        <is>
          <t>Srikant Mishra</t>
        </is>
      </c>
      <c r="E146" s="112" t="n">
        <v>4.1</v>
      </c>
      <c r="F146" s="112" t="n">
        <v>1.1</v>
      </c>
      <c r="G146" s="111" t="inlineStr">
        <is>
          <t>B.E</t>
        </is>
      </c>
      <c r="H146" s="113" t="inlineStr">
        <is>
          <t>Software Engineer</t>
        </is>
      </c>
      <c r="I146" s="114" t="inlineStr">
        <is>
          <t>Senior AI/ML Engineer</t>
        </is>
      </c>
      <c r="J146" s="115" t="inlineStr">
        <is>
          <t>Engineering &amp; Development</t>
        </is>
      </c>
      <c r="K146" s="115" t="inlineStr">
        <is>
          <t>AI / ML &amp; GenAI Engineering</t>
        </is>
      </c>
      <c r="L146" s="114" t="inlineStr">
        <is>
          <t>L3 – Professional / Associate</t>
        </is>
      </c>
      <c r="M146" s="116" t="inlineStr">
        <is>
          <t>A3</t>
        </is>
      </c>
      <c r="N146" s="138" t="inlineStr">
        <is>
          <t>Senior Associate</t>
        </is>
      </c>
      <c r="O146" s="26" t="inlineStr">
        <is>
          <t>A</t>
        </is>
      </c>
      <c r="P146" s="115" t="inlineStr">
        <is>
          <t>IC</t>
        </is>
      </c>
      <c r="Q146" s="117" t="inlineStr">
        <is>
          <t>▲ Up</t>
        </is>
      </c>
      <c r="R146" s="118" t="inlineStr">
        <is>
          <r>
            <rPr>
              <rFont val="Calibri"/>
              <b val="1"/>
              <sz val="10"/>
            </rPr>
            <t>WHAT THE ROLE DOES:</t>
          </r>
          <r>
            <rPr>
              <rFont val="Calibri"/>
              <sz val="10"/>
            </rPr>
            <t xml:space="preserve"> Builds AI/ML and LLM features — auto-tagging, classification, agentic workflows, anomaly detection. At A3: varied work; reviews juniors; go-to for a process.
</t>
          </r>
          <r>
            <rPr>
              <rFont val="Calibri"/>
              <b val="1"/>
              <sz val="10"/>
            </rPr>
            <t>Common themes in role-holders' answers:</t>
          </r>
          <r>
            <rPr>
              <rFont val="Calibri"/>
              <sz val="10"/>
            </rPr>
            <t xml:space="preserve"> ai · product · solutions · business
</t>
          </r>
          <r>
            <rPr>
              <rFont val="Calibri"/>
              <b val="1"/>
              <sz val="10"/>
            </rPr>
            <t>KEY RESPONSIBILITIES:</t>
          </r>
          <r>
            <rPr>
              <rFont val="Calibri"/>
              <sz val="10"/>
            </rPr>
            <t xml:space="preserve"> Builds AI/ML and LLM features — auto-tagging, classification, agentic workflows, anomaly detection; Varied and non-standard work; handles exceptions; A module / process, or work with client or regulatory consequences
</t>
          </r>
          <r>
            <rPr>
              <rFont val="Calibri"/>
              <b val="1"/>
              <sz val="10"/>
            </rPr>
            <t>Common themes in role-holders' answers:</t>
          </r>
          <r>
            <rPr>
              <rFont val="Calibri"/>
              <sz val="10"/>
            </rPr>
            <t xml:space="preserve"> technical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ai · features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features · ai · code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approach
</t>
          </r>
          <r>
            <rPr>
              <rFont val="Calibri"/>
              <b val="1"/>
              <sz val="10"/>
            </rPr>
            <t>SKILLS &amp; KNOWLEDGE · role-holders:</t>
          </r>
          <r>
            <rPr>
              <rFont val="Calibri"/>
              <sz val="10"/>
            </rPr>
            <t xml:space="preserve"> AI/ML · Python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5 answered the survey; sub-family 11 answered; catalogue RC-060</t>
          </r>
        </is>
      </c>
      <c r="S146"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no; successor named: yes.
</t>
          </r>
          <r>
            <rPr>
              <rFont val="Calibri"/>
              <b val="1"/>
              <sz val="10"/>
            </rPr>
            <t>If the work is missed · role-holders' themes:</t>
          </r>
          <r>
            <rPr>
              <rFont val="Calibri"/>
              <sz val="10"/>
            </rPr>
            <t xml:space="preserve"> cause.
Manager talent mapping — Latest rating: 3 · Potential: Medium · 9-Box Grid placement: Core Contributor.</t>
          </r>
        </is>
      </c>
      <c r="T146" s="120" t="n"/>
      <c r="U146" s="121" t="inlineStr">
        <is>
          <r>
            <rPr>
              <rFont val="Calibri"/>
              <sz val="10"/>
            </rPr>
            <t xml:space="preserve">Senior AI/ML Engineer in Technology · iFile, A3 — IC.
</t>
          </r>
          <r>
            <rPr>
              <rFont val="Calibri"/>
              <b val="1"/>
              <sz val="10"/>
            </rPr>
            <t>The work:</t>
          </r>
          <r>
            <rPr>
              <rFont val="Calibri"/>
              <sz val="10"/>
            </rPr>
            <t xml:space="preserve"> Builds AI/ML and LLM features — auto-tagging, classification, agentic workflows, anomaly detection.
At this level the role owns varied work; reviews juniors; go-to for a process.
</t>
          </r>
          <r>
            <rPr>
              <rFont val="Calibri"/>
              <b val="1"/>
              <sz val="10"/>
            </rPr>
            <t>Key responsibilities:</t>
          </r>
          <r>
            <rPr>
              <rFont val="Calibri"/>
              <sz val="10"/>
            </rPr>
            <t xml:space="preserve"> Builds AI/ML and LLM features — auto-tagging, classification, agentic workflows, anomaly detection; Varied and non-standard work; handles exceptions; A module / process, or work with client or regulatory consequences.
</t>
          </r>
          <r>
            <rPr>
              <rFont val="Calibri"/>
              <b val="1"/>
              <sz val="10"/>
            </rPr>
            <t>Holders describe it with:</t>
          </r>
          <r>
            <rPr>
              <rFont val="Calibri"/>
              <sz val="10"/>
            </rPr>
            <t xml:space="preserve"> technical.</t>
          </r>
        </is>
      </c>
      <c r="V146"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46"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AI/ML · Python
★ = must-have for the family. Scale: 1 Awareness · 2 Working · 3 Practitioner · 4 Advanced · 5 Expert.</t>
          </r>
        </is>
      </c>
      <c r="X146"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6" s="123" t="inlineStr">
        <is>
          <t>iFile · Technology · Band A · Early career</t>
        </is>
      </c>
      <c r="Z146" s="124" t="n">
        <v>2.5</v>
      </c>
      <c r="AA146" s="125">
        <f>IFERROR(INDEX(WM_C,MATCH($Y146,WM_KEY,0)),"")</f>
        <v>0.64</v>
      </c>
      <c r="AB146" s="126">
        <f>IF(Z146="","",Z146*AA146)</f>
        <v>1.6</v>
      </c>
      <c r="AC146" s="124" t="n">
        <v>2</v>
      </c>
      <c r="AD146" s="125">
        <f>IFERROR(INDEX(WM_AU,MATCH($Y146,WM_KEY,0)),"")</f>
        <v>0.16</v>
      </c>
      <c r="AE146" s="126">
        <f>IF(AC146="","",AC146*AD146)</f>
        <v>0.32</v>
      </c>
      <c r="AF146" s="124" t="n">
        <v>2.5</v>
      </c>
      <c r="AG146" s="125">
        <f>IFERROR(INDEX(WM_AC,MATCH($Y146,WM_KEY,0)),"")</f>
        <v>0.04</v>
      </c>
      <c r="AH146" s="126">
        <f>IF(AF146="","",AF146*AG146)</f>
        <v>0.1</v>
      </c>
      <c r="AI146" s="124" t="n">
        <v>1</v>
      </c>
      <c r="AJ146" s="125">
        <f>IFERROR(INDEX(WM_L,MATCH($Y146,WM_KEY,0)),"")</f>
        <v>0</v>
      </c>
      <c r="AK146" s="126">
        <f>IF(AI146="","",AI146*AJ146)</f>
        <v>0</v>
      </c>
      <c r="AL146" s="124" t="n">
        <v>3.5</v>
      </c>
      <c r="AM146" s="125">
        <f>IFERROR(INDEX(WM_E,MATCH($Y146,WM_KEY,0)),"")</f>
        <v>0.1</v>
      </c>
      <c r="AN146" s="126">
        <f>IF(AL146="","",AL146*AM146)</f>
        <v>0.35</v>
      </c>
      <c r="AO146" s="127" t="n">
        <v>2.5</v>
      </c>
      <c r="AP146" s="125">
        <f>IFERROR(INDEX(WM_BI,MATCH($Y146,WM_KEY,0)),"")</f>
        <v>0.06</v>
      </c>
      <c r="AQ146" s="126">
        <f>IF(AO146="","",AO146*AP146)</f>
        <v>0.15</v>
      </c>
      <c r="AR146" s="126">
        <f>IF(COUNT(AB146,AE146,AH146,AK146,AN146,AQ146)&lt;6,"",SUM(AB146,AE146,AH146,AK146,AN146,AQ146))</f>
        <v>2.52</v>
      </c>
      <c r="AS146" s="128" t="str">
        <f>IF(AR146="","",INDEX({"A1","A2","A3","B1","B2","B3","C1","C2","D1","D2","E1","E2"},MAX(1,MIN(12,ROUND(AR146,0)))))</f>
        <v>A3</v>
      </c>
      <c r="AT146"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46" s="130" t="inlineStr">
        <is>
          <r>
            <rPr>
              <rFont val="Calibri"/>
              <b val="1"/>
              <sz val="10"/>
            </rPr>
            <t>At build:</t>
          </r>
          <r>
            <rPr>
              <rFont val="Calibri"/>
              <sz val="10"/>
            </rPr>
            <t xml:space="preserve"> Complexity 1.60 + Autonomy 0.32 + Accountability 0.10 + Leadership 0.00 + Experience 0.35 + Business impact 0.15
= 2.52 points → nearest level 3 = A3
</t>
          </r>
          <r>
            <rPr>
              <rFont val="Calibri"/>
              <b val="1"/>
              <sz val="10"/>
            </rPr>
            <t>Final level:</t>
          </r>
          <r>
            <rPr>
              <rFont val="Calibri"/>
              <sz val="10"/>
            </rPr>
            <t xml:space="preserve"> A3 · same as the score</t>
          </r>
        </is>
      </c>
      <c r="AV146" s="130" t="inlineStr">
        <is>
          <r>
            <rPr>
              <rFont val="Calibri"/>
              <b val="1"/>
              <sz val="10"/>
            </rPr>
            <t>No rule applied:</t>
          </r>
          <r>
            <rPr>
              <rFont val="Calibri"/>
              <sz val="10"/>
            </rPr>
            <t xml:space="preserve"> the score decides.</t>
          </r>
        </is>
      </c>
      <c r="AW146"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Builds SaaS products from scratch in Django/FastAPI and deploys them → moved up 0.5
</t>
          </r>
          <r>
            <rPr>
              <rFont val="Calibri"/>
              <b val="1"/>
              <sz val="10"/>
            </rPr>
            <t>KRA:</t>
          </r>
          <r>
            <rPr>
              <rFont val="Calibri"/>
              <sz val="10"/>
            </rPr>
            <t xml:space="preserve"> “1. Deliver assigned sprint stories with &gt;=90% on-time completion and &lt;5% post-release defect rate 2. Maintain &gt;=90% adherence to code…”
</t>
          </r>
          <r>
            <rPr>
              <rFont val="Calibri"/>
              <b val="1"/>
              <sz val="10"/>
            </rPr>
            <t>Market:</t>
          </r>
          <r>
            <rPr>
              <rFont val="Calibri"/>
              <sz val="10"/>
            </rPr>
            <t xml:space="preserve"> A2 = Standard work of the discipline · A3 = Varied and non-standard work; handles exceptions</t>
          </r>
        </is>
      </c>
      <c r="AX146"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Cites only code quality as an independent decision → matches the start
</t>
          </r>
          <r>
            <rPr>
              <rFont val="Calibri"/>
              <b val="1"/>
              <sz val="10"/>
            </rPr>
            <t>Market:</t>
          </r>
          <r>
            <rPr>
              <rFont val="Calibri"/>
              <sz val="10"/>
            </rPr>
            <t xml:space="preserve"> A2 = Chooses own approach within standards</t>
          </r>
        </is>
      </c>
      <c r="AY146"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Owns the products he builds: bugs, features, scalability, security and performance → moved up 0.5
</t>
          </r>
          <r>
            <rPr>
              <rFont val="Calibri"/>
              <b val="1"/>
              <sz val="10"/>
            </rPr>
            <t>KRA:</t>
          </r>
          <r>
            <rPr>
              <rFont val="Calibri"/>
              <sz val="10"/>
            </rPr>
            <t xml:space="preserve"> “1. Deliver assigned sprint stories with &gt;=90% on-time completion and &lt;5% post-release defect rate 2. Maintain &gt;=90% adherence to code…”
</t>
          </r>
          <r>
            <rPr>
              <rFont val="Calibri"/>
              <b val="1"/>
              <sz val="10"/>
            </rPr>
            <t>Market:</t>
          </r>
          <r>
            <rPr>
              <rFont val="Calibri"/>
              <sz val="10"/>
            </rPr>
            <t xml:space="preserve"> A2 = Own deliverables · accuracy, TAT · A3 = A module / process, or work with client or regulatory consequences</t>
          </r>
        </is>
      </c>
      <c r="AZ146"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46" s="132" t="inlineStr">
        <is>
          <r>
            <rPr>
              <rFont val="Calibri"/>
              <sz val="10"/>
            </rPr>
            <t xml:space="preserve">Rated 3.5 of 12 · between A3 and B1
</t>
          </r>
          <r>
            <rPr>
              <rFont val="Calibri"/>
              <b val="1"/>
              <sz val="10"/>
            </rPr>
            <t>Experience:</t>
          </r>
          <r>
            <rPr>
              <rFont val="Calibri"/>
              <sz val="10"/>
            </rPr>
            <t xml:space="preserve"> 4.1 yrs total · 3.0 before IRIS + 1.1 at IRIS = 3.4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46"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46" s="133" t="inlineStr"/>
      <c r="BD146" s="134" t="inlineStr">
        <is>
          <t>✓ HRIS: 4.1 yrs, B.E, 0 direct reports
✓ Survey: 20 of 20 questions answered
✓ KRAs: self, manager-set, quarterly
✓ Manager mapping: rating, potential, 9-box
✗ Job description: not on file</t>
        </is>
      </c>
      <c r="BE146"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46" s="134" t="inlineStr">
        <is>
          <t>High</t>
        </is>
      </c>
      <c r="BG146" s="134" t="inlineStr">
        <is>
          <r>
            <rPr>
              <rFont val="Calibri"/>
              <sz val="10"/>
            </rPr>
            <t xml:space="preserve">• </t>
          </r>
          <r>
            <rPr>
              <rFont val="Calibri"/>
              <b val="1"/>
              <sz val="10"/>
            </rPr>
            <t>Close call:</t>
          </r>
          <r>
            <rPr>
              <rFont val="Calibri"/>
              <sz val="10"/>
            </rPr>
            <t xml:space="preserve"> score 2.52 is within 0.05 of a rounding point and the score decided the level — calibrate against peers before confirming</t>
          </r>
        </is>
      </c>
      <c r="BH146" s="139" t="inlineStr">
        <is>
          <t>Close call</t>
        </is>
      </c>
      <c r="BI146" s="135" t="n"/>
      <c r="BJ146" s="136" t="n"/>
      <c r="BK146" s="136" t="n"/>
      <c r="BL146" s="136" t="n"/>
      <c r="BM146" s="136" t="n"/>
      <c r="BN146" s="137" t="n"/>
      <c r="BO146" s="120" t="n"/>
      <c r="BP146" s="120" t="n"/>
      <c r="BQ146" s="120" t="n"/>
      <c r="BR146" s="120" t="n"/>
      <c r="BS146" s="120" t="n"/>
      <c r="BT146" s="120" t="n"/>
      <c r="BU146" s="120" t="n"/>
      <c r="BV146" s="120" t="n">
        <v>2.5</v>
      </c>
    </row>
    <row r="147" ht="340" customHeight="1">
      <c r="A147" s="109" t="inlineStr">
        <is>
          <t>IRIS2537</t>
        </is>
      </c>
      <c r="B147" s="110" t="inlineStr">
        <is>
          <t>Shritesh Aher</t>
        </is>
      </c>
      <c r="C147" s="111" t="inlineStr">
        <is>
          <t>Technology</t>
        </is>
      </c>
      <c r="D147" s="111" t="inlineStr">
        <is>
          <t>Alwina Shaikh</t>
        </is>
      </c>
      <c r="E147" s="112" t="n">
        <v>3.9</v>
      </c>
      <c r="F147" s="112" t="n">
        <v>0.3</v>
      </c>
      <c r="G147" s="111" t="inlineStr">
        <is>
          <t>B.E</t>
        </is>
      </c>
      <c r="H147" s="113" t="inlineStr">
        <is>
          <t>Software Engineer</t>
        </is>
      </c>
      <c r="I147" s="114" t="inlineStr">
        <is>
          <t>Senior UI Developer</t>
        </is>
      </c>
      <c r="J147" s="115" t="inlineStr">
        <is>
          <t>Engineering &amp; Development</t>
        </is>
      </c>
      <c r="K147" s="115" t="inlineStr">
        <is>
          <t>Front-End / UI Development</t>
        </is>
      </c>
      <c r="L147" s="114" t="inlineStr">
        <is>
          <t>Not in current mapping files</t>
        </is>
      </c>
      <c r="M147" s="116" t="inlineStr">
        <is>
          <t>A3</t>
        </is>
      </c>
      <c r="N147" s="138" t="inlineStr">
        <is>
          <t>Senior Associate</t>
        </is>
      </c>
      <c r="O147" s="26" t="inlineStr">
        <is>
          <t>A</t>
        </is>
      </c>
      <c r="P147" s="115" t="inlineStr">
        <is>
          <t>IC</t>
        </is>
      </c>
      <c r="Q147" s="140" t="inlineStr">
        <is>
          <t>● Newly mapped</t>
        </is>
      </c>
      <c r="R147" s="118" t="inlineStr">
        <is>
          <r>
            <rPr>
              <rFont val="Calibri"/>
              <b val="1"/>
              <sz val="10"/>
            </rPr>
            <t>WHAT THE ROLE DOES:</t>
          </r>
          <r>
            <rPr>
              <rFont val="Calibri"/>
              <sz val="10"/>
            </rPr>
            <t xml:space="preserve"> 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user · app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development · am · accountable · quality · ui · responsive user-friendly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ui
</t>
          </r>
          <r>
            <rPr>
              <rFont val="Calibri"/>
              <b val="1"/>
              <sz val="10"/>
            </rPr>
            <t>SKILLS &amp; KNOWLEDGE · role-holders:</t>
          </r>
          <r>
            <rPr>
              <rFont val="Calibri"/>
              <sz val="10"/>
            </rPr>
            <t xml:space="preserve"> UI · Angular
</t>
          </r>
          <r>
            <rPr>
              <rFont val="Calibri"/>
              <b val="1"/>
              <sz val="10"/>
            </rPr>
            <t>TOOLS &amp; SYSTEMS:</t>
          </r>
          <r>
            <rPr>
              <rFont val="Calibri"/>
              <sz val="10"/>
            </rPr>
            <t xml:space="preserve"> Vs code
</t>
          </r>
          <r>
            <rPr>
              <rFont val="Calibri"/>
              <b val="1"/>
              <sz val="10"/>
            </rPr>
            <t>MANAGER-SET KRAs:</t>
          </r>
          <r>
            <rPr>
              <rFont val="Calibri"/>
              <sz val="10"/>
            </rPr>
            <t xml:space="preserve"> Common themes in manager-set KRAs: components · sprint · code · coverage · quality · maintain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10 holders, 9 answered the survey; sub-family 17 answered; catalogue RC-081</t>
          </r>
        </is>
      </c>
      <c r="S147"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Not rated · manager · 9-Box Grid placement: Not placed · manager.</t>
          </r>
        </is>
      </c>
      <c r="T147" s="120" t="n"/>
      <c r="U147" s="121" t="inlineStr">
        <is>
          <r>
            <rPr>
              <rFont val="Calibri"/>
              <sz val="10"/>
            </rPr>
            <t xml:space="preserve">Senior UI Developer in Technology · iFile, A3 — IC.
</t>
          </r>
          <r>
            <rPr>
              <rFont val="Calibri"/>
              <b val="1"/>
              <sz val="10"/>
            </rPr>
            <t>The work:</t>
          </r>
          <r>
            <rPr>
              <rFont val="Calibri"/>
              <sz val="10"/>
            </rPr>
            <t xml:space="preserve"> Builds user interfaces and reusable UI components.
At this level the role owns varied work; reviews juniors; go-to for a process.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Holders describe it with:</t>
          </r>
          <r>
            <rPr>
              <rFont val="Calibri"/>
              <sz val="10"/>
            </rPr>
            <t xml:space="preserve"> ui · user · performance · design · development · testing.</t>
          </r>
        </is>
      </c>
      <c r="V147"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47"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UI · Angular
</t>
          </r>
          <r>
            <rPr>
              <rFont val="Calibri"/>
              <b val="1"/>
              <sz val="10"/>
            </rPr>
            <t>TOOLS:</t>
          </r>
          <r>
            <rPr>
              <rFont val="Calibri"/>
              <sz val="10"/>
            </rPr>
            <t xml:space="preserve"> Vs code
★ = must-have for the family. Scale: 1 Awareness · 2 Working · 3 Practitioner · 4 Advanced · 5 Expert.</t>
          </r>
        </is>
      </c>
      <c r="X147"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7" s="123" t="inlineStr">
        <is>
          <t>iFile · Technology · Band A · Early career</t>
        </is>
      </c>
      <c r="Z147" s="124" t="n">
        <v>2</v>
      </c>
      <c r="AA147" s="125">
        <f>IFERROR(INDEX(WM_C,MATCH($Y147,WM_KEY,0)),"")</f>
        <v>0.64</v>
      </c>
      <c r="AB147" s="126">
        <f>IF(Z147="","",Z147*AA147)</f>
        <v>1.28</v>
      </c>
      <c r="AC147" s="124" t="n">
        <v>2</v>
      </c>
      <c r="AD147" s="125">
        <f>IFERROR(INDEX(WM_AU,MATCH($Y147,WM_KEY,0)),"")</f>
        <v>0.16</v>
      </c>
      <c r="AE147" s="126">
        <f>IF(AC147="","",AC147*AD147)</f>
        <v>0.32</v>
      </c>
      <c r="AF147" s="124" t="n">
        <v>2</v>
      </c>
      <c r="AG147" s="125">
        <f>IFERROR(INDEX(WM_AC,MATCH($Y147,WM_KEY,0)),"")</f>
        <v>0.04</v>
      </c>
      <c r="AH147" s="126">
        <f>IF(AF147="","",AF147*AG147)</f>
        <v>0.08</v>
      </c>
      <c r="AI147" s="124" t="n">
        <v>1</v>
      </c>
      <c r="AJ147" s="125">
        <f>IFERROR(INDEX(WM_L,MATCH($Y147,WM_KEY,0)),"")</f>
        <v>0</v>
      </c>
      <c r="AK147" s="126">
        <f>IF(AI147="","",AI147*AJ147)</f>
        <v>0</v>
      </c>
      <c r="AL147" s="124" t="n">
        <v>3.5</v>
      </c>
      <c r="AM147" s="125">
        <f>IFERROR(INDEX(WM_E,MATCH($Y147,WM_KEY,0)),"")</f>
        <v>0.1</v>
      </c>
      <c r="AN147" s="126">
        <f>IF(AL147="","",AL147*AM147)</f>
        <v>0.35</v>
      </c>
      <c r="AO147" s="127" t="n">
        <v>2</v>
      </c>
      <c r="AP147" s="125">
        <f>IFERROR(INDEX(WM_BI,MATCH($Y147,WM_KEY,0)),"")</f>
        <v>0.06</v>
      </c>
      <c r="AQ147" s="126">
        <f>IF(AO147="","",AO147*AP147)</f>
        <v>0.12</v>
      </c>
      <c r="AR147" s="126">
        <f>IF(COUNT(AB147,AE147,AH147,AK147,AN147,AQ147)&lt;6,"",SUM(AB147,AE147,AH147,AK147,AN147,AQ147))</f>
        <v>2.15</v>
      </c>
      <c r="AS147" s="128" t="str">
        <f>IF(AR147="","",INDEX({"A1","A2","A3","B1","B2","B3","C1","C2","D1","D2","E1","E2"},MAX(1,MIN(12,ROUND(AR147,0)))))</f>
        <v>A2</v>
      </c>
      <c r="AT147"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47" s="130" t="inlineStr">
        <is>
          <r>
            <rPr>
              <rFont val="Calibri"/>
              <b val="1"/>
              <sz val="10"/>
            </rPr>
            <t>At build:</t>
          </r>
          <r>
            <rPr>
              <rFont val="Calibri"/>
              <sz val="10"/>
            </rPr>
            <t xml:space="preserve"> Complexity 1.28 + Autonomy 0.32 + Accountability 0.08 + Leadership 0.00 + Experience 0.35 + Business impact 0.12
= 2.15 points → nearest level 2 = A2
</t>
          </r>
          <r>
            <rPr>
              <rFont val="Calibri"/>
              <b val="1"/>
              <sz val="10"/>
            </rPr>
            <t>Final level:</t>
          </r>
          <r>
            <rPr>
              <rFont val="Calibri"/>
              <sz val="10"/>
            </rPr>
            <t xml:space="preserve"> A3 · a rule applied: see the next column</t>
          </r>
        </is>
      </c>
      <c r="AV147" s="130" t="inlineStr">
        <is>
          <r>
            <rPr>
              <rFont val="Calibri"/>
              <sz val="10"/>
            </rPr>
            <t xml:space="preserve">• </t>
          </r>
          <r>
            <rPr>
              <rFont val="Calibri"/>
              <b val="1"/>
              <sz val="10"/>
            </rPr>
            <t>Raised to A3:</t>
          </r>
          <r>
            <rPr>
              <rFont val="Calibri"/>
              <sz val="10"/>
            </rPr>
            <t xml:space="preserve"> 3.9 years' experience is 2 years or more.
</t>
          </r>
          <r>
            <rPr>
              <rFont val="Calibri"/>
              <b val="1"/>
              <sz val="10"/>
            </rPr>
            <t>Final level:</t>
          </r>
          <r>
            <rPr>
              <rFont val="Calibri"/>
              <sz val="10"/>
            </rPr>
            <t xml:space="preserve"> A3.</t>
          </r>
        </is>
      </c>
      <c r="AW147"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Delivers 'a module feature'; no specific work, technology or problem described → matches the start
</t>
          </r>
          <r>
            <rPr>
              <rFont val="Calibri"/>
              <b val="1"/>
              <sz val="10"/>
            </rPr>
            <t>Market:</t>
          </r>
          <r>
            <rPr>
              <rFont val="Calibri"/>
              <sz val="10"/>
            </rPr>
            <t xml:space="preserve"> A2 = Standard work of the discipline</t>
          </r>
        </is>
      </c>
      <c r="AX147"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handling of edge cases → matches the start
</t>
          </r>
          <r>
            <rPr>
              <rFont val="Calibri"/>
              <b val="1"/>
              <sz val="10"/>
            </rPr>
            <t>Market:</t>
          </r>
          <r>
            <rPr>
              <rFont val="Calibri"/>
              <sz val="10"/>
            </rPr>
            <t xml:space="preserve"> A2 = Chooses own approach within standards</t>
          </r>
        </is>
      </c>
      <c r="AY147"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for own feature not breaking the existing flow → matches the start
</t>
          </r>
          <r>
            <rPr>
              <rFont val="Calibri"/>
              <b val="1"/>
              <sz val="10"/>
            </rPr>
            <t>Market:</t>
          </r>
          <r>
            <rPr>
              <rFont val="Calibri"/>
              <sz val="10"/>
            </rPr>
            <t xml:space="preserve"> A2 = Own deliverables · accuracy, TAT</t>
          </r>
        </is>
      </c>
      <c r="AZ147"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47" s="132" t="inlineStr">
        <is>
          <r>
            <rPr>
              <rFont val="Calibri"/>
              <sz val="10"/>
            </rPr>
            <t xml:space="preserve">Rated 3.5 of 12 · between A3 and B1
</t>
          </r>
          <r>
            <rPr>
              <rFont val="Calibri"/>
              <b val="1"/>
              <sz val="10"/>
            </rPr>
            <t>Experience:</t>
          </r>
          <r>
            <rPr>
              <rFont val="Calibri"/>
              <sz val="10"/>
            </rPr>
            <t xml:space="preserve"> 3.9 yrs total · 3.6 before IRIS + 0.3 at IRIS = 3.4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47"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47" s="133" t="inlineStr"/>
      <c r="BD147" s="134" t="inlineStr">
        <is>
          <t>✓ HRIS: 3.9 yrs, B.E, 0 direct reports
✓ Survey: 20 of 20 questions answered
✗ KRAs: none on file
✓ Manager mapping: rating, 9-box
✗ Job description: not on file</t>
        </is>
      </c>
      <c r="BE147"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47" s="134" t="inlineStr">
        <is>
          <t>Medium</t>
        </is>
      </c>
      <c r="BG147" s="134" t="inlineStr"/>
      <c r="BH147" s="134" t="inlineStr"/>
      <c r="BI147" s="135" t="n"/>
      <c r="BJ147" s="136" t="n"/>
      <c r="BK147" s="136" t="n"/>
      <c r="BL147" s="136" t="n"/>
      <c r="BM147" s="136" t="n"/>
      <c r="BN147" s="137" t="n"/>
      <c r="BO147" s="120" t="n"/>
      <c r="BP147" s="120" t="n"/>
      <c r="BQ147" s="120" t="n"/>
      <c r="BR147" s="120" t="n"/>
      <c r="BS147" s="120" t="n"/>
      <c r="BT147" s="120" t="n"/>
      <c r="BU147" s="120" t="n"/>
      <c r="BV147" s="120" t="n">
        <v>2</v>
      </c>
    </row>
    <row r="148" ht="340" customHeight="1">
      <c r="A148" s="109" t="inlineStr">
        <is>
          <t>IRIS2132</t>
        </is>
      </c>
      <c r="B148" s="110" t="inlineStr">
        <is>
          <t>Shubham Mhadgut</t>
        </is>
      </c>
      <c r="C148" s="111" t="inlineStr">
        <is>
          <t>Technology</t>
        </is>
      </c>
      <c r="D148" s="111" t="inlineStr">
        <is>
          <t>Suman Kumar</t>
        </is>
      </c>
      <c r="E148" s="112" t="n">
        <v>6.3</v>
      </c>
      <c r="F148" s="112" t="n">
        <v>3.4</v>
      </c>
      <c r="G148" s="111" t="inlineStr">
        <is>
          <t>B.Tech</t>
        </is>
      </c>
      <c r="H148" s="113" t="inlineStr">
        <is>
          <t>Software Engineer</t>
        </is>
      </c>
      <c r="I148" s="114" t="inlineStr">
        <is>
          <t>Senior Software Engineer</t>
        </is>
      </c>
      <c r="J148" s="115" t="inlineStr">
        <is>
          <t>Engineering &amp; Development</t>
        </is>
      </c>
      <c r="K148" s="115" t="inlineStr">
        <is>
          <t>Backend Development</t>
        </is>
      </c>
      <c r="L148" s="114" t="inlineStr">
        <is>
          <t>L3 – Professional / Associate</t>
        </is>
      </c>
      <c r="M148" s="116" t="inlineStr">
        <is>
          <t>A3</t>
        </is>
      </c>
      <c r="N148" s="138" t="inlineStr">
        <is>
          <t>Senior Associate</t>
        </is>
      </c>
      <c r="O148" s="26" t="inlineStr">
        <is>
          <t>A</t>
        </is>
      </c>
      <c r="P148" s="115" t="inlineStr">
        <is>
          <t>IC</t>
        </is>
      </c>
      <c r="Q148" s="117" t="inlineStr">
        <is>
          <t>▲ Up</t>
        </is>
      </c>
      <c r="R148"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4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Emerging Talent.</t>
          </r>
        </is>
      </c>
      <c r="T148" s="120" t="n"/>
      <c r="U148"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48"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48"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48"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8" s="123" t="inlineStr">
        <is>
          <t>iFile · Technology · Band A · Early career</t>
        </is>
      </c>
      <c r="Z148" s="124" t="n">
        <v>2.5</v>
      </c>
      <c r="AA148" s="125">
        <f>IFERROR(INDEX(WM_C,MATCH($Y148,WM_KEY,0)),"")</f>
        <v>0.64</v>
      </c>
      <c r="AB148" s="126">
        <f>IF(Z148="","",Z148*AA148)</f>
        <v>1.6</v>
      </c>
      <c r="AC148" s="124" t="n">
        <v>2.5</v>
      </c>
      <c r="AD148" s="125">
        <f>IFERROR(INDEX(WM_AU,MATCH($Y148,WM_KEY,0)),"")</f>
        <v>0.16</v>
      </c>
      <c r="AE148" s="126">
        <f>IF(AC148="","",AC148*AD148)</f>
        <v>0.4</v>
      </c>
      <c r="AF148" s="124" t="n">
        <v>2.5</v>
      </c>
      <c r="AG148" s="125">
        <f>IFERROR(INDEX(WM_AC,MATCH($Y148,WM_KEY,0)),"")</f>
        <v>0.04</v>
      </c>
      <c r="AH148" s="126">
        <f>IF(AF148="","",AF148*AG148)</f>
        <v>0.1</v>
      </c>
      <c r="AI148" s="124" t="n">
        <v>2</v>
      </c>
      <c r="AJ148" s="125">
        <f>IFERROR(INDEX(WM_L,MATCH($Y148,WM_KEY,0)),"")</f>
        <v>0</v>
      </c>
      <c r="AK148" s="126">
        <f>IF(AI148="","",AI148*AJ148)</f>
        <v>0</v>
      </c>
      <c r="AL148" s="124" t="n">
        <v>4.5</v>
      </c>
      <c r="AM148" s="125">
        <f>IFERROR(INDEX(WM_E,MATCH($Y148,WM_KEY,0)),"")</f>
        <v>0.1</v>
      </c>
      <c r="AN148" s="126">
        <f>IF(AL148="","",AL148*AM148)</f>
        <v>0.45</v>
      </c>
      <c r="AO148" s="127" t="n">
        <v>3</v>
      </c>
      <c r="AP148" s="125">
        <f>IFERROR(INDEX(WM_BI,MATCH($Y148,WM_KEY,0)),"")</f>
        <v>0.06</v>
      </c>
      <c r="AQ148" s="126">
        <f>IF(AO148="","",AO148*AP148)</f>
        <v>0.18</v>
      </c>
      <c r="AR148" s="126">
        <f>IF(COUNT(AB148,AE148,AH148,AK148,AN148,AQ148)&lt;6,"",SUM(AB148,AE148,AH148,AK148,AN148,AQ148))</f>
        <v>2.73</v>
      </c>
      <c r="AS148" s="128" t="str">
        <f>IF(AR148="","",INDEX({"A1","A2","A3","B1","B2","B3","C1","C2","D1","D2","E1","E2"},MAX(1,MIN(12,ROUND(AR148,0)))))</f>
        <v>A3</v>
      </c>
      <c r="AT148"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48" s="130" t="inlineStr">
        <is>
          <r>
            <rPr>
              <rFont val="Calibri"/>
              <b val="1"/>
              <sz val="10"/>
            </rPr>
            <t>At build:</t>
          </r>
          <r>
            <rPr>
              <rFont val="Calibri"/>
              <sz val="10"/>
            </rPr>
            <t xml:space="preserve"> Complexity 1.60 + Autonomy 0.40 + Accountability 0.10 + Leadership 0.00 + Experience 0.45 + Business impact 0.18
= 2.73 points → nearest level 3 = A3
</t>
          </r>
          <r>
            <rPr>
              <rFont val="Calibri"/>
              <b val="1"/>
              <sz val="10"/>
            </rPr>
            <t>Final level:</t>
          </r>
          <r>
            <rPr>
              <rFont val="Calibri"/>
              <sz val="10"/>
            </rPr>
            <t xml:space="preserve"> A3 · same as the score</t>
          </r>
        </is>
      </c>
      <c r="AV148" s="130" t="inlineStr">
        <is>
          <r>
            <rPr>
              <rFont val="Calibri"/>
              <b val="1"/>
              <sz val="10"/>
            </rPr>
            <t>No rule applied:</t>
          </r>
          <r>
            <rPr>
              <rFont val="Calibri"/>
              <sz val="10"/>
            </rPr>
            <t xml:space="preserve"> the score decides.</t>
          </r>
        </is>
      </c>
      <c r="AW148"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Owns Java backend components for bespoke SARB app; KRA: sets code standards and reviews all modules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48"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Makes implementation and component-structure decisions in own areas; aligns on architecture and scope → moved up 0.5
</t>
          </r>
          <r>
            <rPr>
              <rFont val="Calibri"/>
              <b val="1"/>
              <sz val="10"/>
            </rPr>
            <t>Market:</t>
          </r>
          <r>
            <rPr>
              <rFont val="Calibri"/>
              <sz val="10"/>
            </rPr>
            <t xml:space="preserve"> A2 = Chooses own approach within standards · A3 = Technical / QC / client calls on own work</t>
          </r>
        </is>
      </c>
      <c r="AY148"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Owns backend features end to end; KRA: CSV validation module production support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48" s="132" t="inlineStr">
        <is>
          <r>
            <rPr>
              <rFont val="Calibri"/>
              <sz val="10"/>
            </rPr>
            <t xml:space="preserve">Rated 2 of 12 — not counted: the weight is 0% at this level
</t>
          </r>
          <r>
            <rPr>
              <rFont val="Calibri"/>
              <b val="1"/>
              <sz val="10"/>
            </rPr>
            <t>Start:</t>
          </r>
          <r>
            <rPr>
              <rFont val="Calibri"/>
              <sz val="10"/>
            </rPr>
            <t xml:space="preserve"> 1.0 · individual contributor, so influence only
</t>
          </r>
          <r>
            <rPr>
              <rFont val="Calibri"/>
              <b val="1"/>
              <sz val="10"/>
            </rPr>
            <t>Evidence reads like A3:</t>
          </r>
          <r>
            <rPr>
              <rFont val="Calibri"/>
              <sz val="10"/>
            </rPr>
            <t xml:space="preserve"> Supports colleagues on backend and UI; KRA: knowledge transfer and reviewing modules against standards → moved up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48" s="132" t="inlineStr">
        <is>
          <r>
            <rPr>
              <rFont val="Calibri"/>
              <sz val="10"/>
            </rPr>
            <t xml:space="preserve">Rated 4.5 of 12 · between B1 and B2
</t>
          </r>
          <r>
            <rPr>
              <rFont val="Calibri"/>
              <b val="1"/>
              <sz val="10"/>
            </rPr>
            <t>Experience:</t>
          </r>
          <r>
            <rPr>
              <rFont val="Calibri"/>
              <sz val="10"/>
            </rPr>
            <t xml:space="preserve"> 6.3 yrs total · 2.9 before IRIS + 3.4 at IRIS = 4.4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48"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48" s="133" t="inlineStr"/>
      <c r="BD148" s="134" t="inlineStr">
        <is>
          <t>✓ HRIS: 6.3 yrs, B.Tech, 0 direct reports
✓ Survey: 20 of 20 questions answered
✓ KRAs: self, manager-set, quarterly
✓ Manager mapping: rating, potential, 9-box
✗ Job description: not on file</t>
        </is>
      </c>
      <c r="BE148"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48" s="134" t="inlineStr">
        <is>
          <t>High</t>
        </is>
      </c>
      <c r="BG148" s="134" t="inlineStr"/>
      <c r="BH148" s="134" t="inlineStr"/>
      <c r="BI148" s="135" t="n"/>
      <c r="BJ148" s="136" t="n"/>
      <c r="BK148" s="136" t="n"/>
      <c r="BL148" s="136" t="n"/>
      <c r="BM148" s="136" t="n"/>
      <c r="BN148" s="137" t="n"/>
      <c r="BO148" s="120" t="n"/>
      <c r="BP148" s="120" t="n"/>
      <c r="BQ148" s="120" t="n"/>
      <c r="BR148" s="120" t="n"/>
      <c r="BS148" s="120" t="n"/>
      <c r="BT148" s="120" t="n"/>
      <c r="BU148" s="120" t="n"/>
      <c r="BV148" s="120" t="n">
        <v>3</v>
      </c>
    </row>
    <row r="149" ht="340" customHeight="1">
      <c r="A149" s="109" t="inlineStr">
        <is>
          <t>IRIS2298</t>
        </is>
      </c>
      <c r="B149" s="110" t="inlineStr">
        <is>
          <t>Shubham Shrikhande</t>
        </is>
      </c>
      <c r="C149" s="111" t="inlineStr">
        <is>
          <t>Technology</t>
        </is>
      </c>
      <c r="D149" s="111" t="inlineStr">
        <is>
          <t>Nikhil Nalawade</t>
        </is>
      </c>
      <c r="E149" s="112" t="n">
        <v>3.1</v>
      </c>
      <c r="F149" s="112" t="n">
        <v>2.1</v>
      </c>
      <c r="G149" s="111" t="inlineStr">
        <is>
          <t>B.E</t>
        </is>
      </c>
      <c r="H149" s="113" t="inlineStr">
        <is>
          <t>Software Engineer</t>
        </is>
      </c>
      <c r="I149" s="114" t="inlineStr">
        <is>
          <t>Senior Software Engineer</t>
        </is>
      </c>
      <c r="J149" s="115" t="inlineStr">
        <is>
          <t>Engineering &amp; Development</t>
        </is>
      </c>
      <c r="K149" s="115" t="inlineStr">
        <is>
          <t>Backend Development</t>
        </is>
      </c>
      <c r="L149" s="114" t="inlineStr">
        <is>
          <t>L3 – Professional / Associate</t>
        </is>
      </c>
      <c r="M149" s="116" t="inlineStr">
        <is>
          <t>A3</t>
        </is>
      </c>
      <c r="N149" s="138" t="inlineStr">
        <is>
          <t>Senior Associate</t>
        </is>
      </c>
      <c r="O149" s="26" t="inlineStr">
        <is>
          <t>A</t>
        </is>
      </c>
      <c r="P149" s="115" t="inlineStr">
        <is>
          <t>IC</t>
        </is>
      </c>
      <c r="Q149" s="117" t="inlineStr">
        <is>
          <t>▲ Up</t>
        </is>
      </c>
      <c r="R149"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4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High Impact / Growth Talent.</t>
          </r>
        </is>
      </c>
      <c r="T149" s="120" t="n"/>
      <c r="U149"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49"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49"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49"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9" s="123" t="inlineStr">
        <is>
          <t>iFile · Technology · Band A · Early career</t>
        </is>
      </c>
      <c r="Z149" s="124" t="n">
        <v>2</v>
      </c>
      <c r="AA149" s="125">
        <f>IFERROR(INDEX(WM_C,MATCH($Y149,WM_KEY,0)),"")</f>
        <v>0.64</v>
      </c>
      <c r="AB149" s="126">
        <f>IF(Z149="","",Z149*AA149)</f>
        <v>1.28</v>
      </c>
      <c r="AC149" s="124" t="n">
        <v>2</v>
      </c>
      <c r="AD149" s="125">
        <f>IFERROR(INDEX(WM_AU,MATCH($Y149,WM_KEY,0)),"")</f>
        <v>0.16</v>
      </c>
      <c r="AE149" s="126">
        <f>IF(AC149="","",AC149*AD149)</f>
        <v>0.32</v>
      </c>
      <c r="AF149" s="124" t="n">
        <v>2</v>
      </c>
      <c r="AG149" s="125">
        <f>IFERROR(INDEX(WM_AC,MATCH($Y149,WM_KEY,0)),"")</f>
        <v>0.04</v>
      </c>
      <c r="AH149" s="126">
        <f>IF(AF149="","",AF149*AG149)</f>
        <v>0.08</v>
      </c>
      <c r="AI149" s="124" t="n">
        <v>1</v>
      </c>
      <c r="AJ149" s="125">
        <f>IFERROR(INDEX(WM_L,MATCH($Y149,WM_KEY,0)),"")</f>
        <v>0</v>
      </c>
      <c r="AK149" s="126">
        <f>IF(AI149="","",AI149*AJ149)</f>
        <v>0</v>
      </c>
      <c r="AL149" s="124" t="n">
        <v>3</v>
      </c>
      <c r="AM149" s="125">
        <f>IFERROR(INDEX(WM_E,MATCH($Y149,WM_KEY,0)),"")</f>
        <v>0.1</v>
      </c>
      <c r="AN149" s="126">
        <f>IF(AL149="","",AL149*AM149)</f>
        <v>0.3</v>
      </c>
      <c r="AO149" s="127" t="n">
        <v>2.5</v>
      </c>
      <c r="AP149" s="125">
        <f>IFERROR(INDEX(WM_BI,MATCH($Y149,WM_KEY,0)),"")</f>
        <v>0.06</v>
      </c>
      <c r="AQ149" s="126">
        <f>IF(AO149="","",AO149*AP149)</f>
        <v>0.15</v>
      </c>
      <c r="AR149" s="126">
        <f>IF(COUNT(AB149,AE149,AH149,AK149,AN149,AQ149)&lt;6,"",SUM(AB149,AE149,AH149,AK149,AN149,AQ149))</f>
        <v>2.13</v>
      </c>
      <c r="AS149" s="128" t="str">
        <f>IF(AR149="","",INDEX({"A1","A2","A3","B1","B2","B3","C1","C2","D1","D2","E1","E2"},MAX(1,MIN(12,ROUND(AR149,0)))))</f>
        <v>A2</v>
      </c>
      <c r="AT149"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49" s="130" t="inlineStr">
        <is>
          <r>
            <rPr>
              <rFont val="Calibri"/>
              <b val="1"/>
              <sz val="10"/>
            </rPr>
            <t>At build:</t>
          </r>
          <r>
            <rPr>
              <rFont val="Calibri"/>
              <sz val="10"/>
            </rPr>
            <t xml:space="preserve"> Complexity 1.28 + Autonomy 0.32 + Accountability 0.08 + Leadership 0.00 + Experience 0.30 + Business impact 0.15
= 2.13 points → nearest level 2 = A2
</t>
          </r>
          <r>
            <rPr>
              <rFont val="Calibri"/>
              <b val="1"/>
              <sz val="10"/>
            </rPr>
            <t>Final level:</t>
          </r>
          <r>
            <rPr>
              <rFont val="Calibri"/>
              <sz val="10"/>
            </rPr>
            <t xml:space="preserve"> A3 · a rule applied: see the next column</t>
          </r>
        </is>
      </c>
      <c r="AV149" s="130" t="inlineStr">
        <is>
          <r>
            <rPr>
              <rFont val="Calibri"/>
              <sz val="10"/>
            </rPr>
            <t xml:space="preserve">• </t>
          </r>
          <r>
            <rPr>
              <rFont val="Calibri"/>
              <b val="1"/>
              <sz val="10"/>
            </rPr>
            <t>Raised to A3:</t>
          </r>
          <r>
            <rPr>
              <rFont val="Calibri"/>
              <sz val="10"/>
            </rPr>
            <t xml:space="preserve"> 3.1 years' experience is 2 years or more.
</t>
          </r>
          <r>
            <rPr>
              <rFont val="Calibri"/>
              <b val="1"/>
              <sz val="10"/>
            </rPr>
            <t>Final level:</t>
          </r>
          <r>
            <rPr>
              <rFont val="Calibri"/>
              <sz val="10"/>
            </rPr>
            <t xml:space="preserve"> A3.</t>
          </r>
        </is>
      </c>
      <c r="AW149"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Develops and fixes a web application from requirements and QA feedback in Java and SQL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4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independent action cited is checking logs → matches the start
</t>
          </r>
          <r>
            <rPr>
              <rFont val="Calibri"/>
              <b val="1"/>
              <sz val="10"/>
            </rPr>
            <t>Market:</t>
          </r>
          <r>
            <rPr>
              <rFont val="Calibri"/>
              <sz val="10"/>
            </rPr>
            <t xml:space="preserve"> A2 = Chooses own approach within standards</t>
          </r>
        </is>
      </c>
      <c r="AY14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if functionality he developed does not run as per the process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t>
          </r>
        </is>
      </c>
      <c r="AZ149"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49" s="132" t="inlineStr">
        <is>
          <r>
            <rPr>
              <rFont val="Calibri"/>
              <sz val="10"/>
            </rPr>
            <t xml:space="preserve">Rated 3 of 12
</t>
          </r>
          <r>
            <rPr>
              <rFont val="Calibri"/>
              <b val="1"/>
              <sz val="10"/>
            </rPr>
            <t>Experience:</t>
          </r>
          <r>
            <rPr>
              <rFont val="Calibri"/>
              <sz val="10"/>
            </rPr>
            <t xml:space="preserve"> 3.1 yrs total · 1.0 before IRIS + 2.1 at IRIS = 3.0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49"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49" s="133" t="inlineStr"/>
      <c r="BD149" s="134" t="inlineStr">
        <is>
          <t>✓ HRIS: 3.1 yrs, B.E, 0 direct reports
✓ Survey: 20 of 20 questions answered
✓ KRAs: self, manager-set, quarterly
✓ Manager mapping: rating, potential, 9-box
✗ Job description: not on file</t>
        </is>
      </c>
      <c r="BE149"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49" s="134" t="inlineStr">
        <is>
          <t>Medium</t>
        </is>
      </c>
      <c r="BG149" s="134" t="inlineStr"/>
      <c r="BH149" s="134" t="inlineStr"/>
      <c r="BI149" s="135" t="n"/>
      <c r="BJ149" s="136" t="n"/>
      <c r="BK149" s="136" t="n"/>
      <c r="BL149" s="136" t="n"/>
      <c r="BM149" s="136" t="n"/>
      <c r="BN149" s="137" t="n"/>
      <c r="BO149" s="120" t="n"/>
      <c r="BP149" s="120" t="n"/>
      <c r="BQ149" s="120" t="n"/>
      <c r="BR149" s="120" t="n"/>
      <c r="BS149" s="120" t="n"/>
      <c r="BT149" s="120" t="n"/>
      <c r="BU149" s="120" t="n"/>
      <c r="BV149" s="120" t="n">
        <v>2.5</v>
      </c>
    </row>
    <row r="150" ht="340" customHeight="1">
      <c r="A150" s="109" t="inlineStr">
        <is>
          <t>IRIS2291</t>
        </is>
      </c>
      <c r="B150" s="110" t="inlineStr">
        <is>
          <t>Shubham Yadav</t>
        </is>
      </c>
      <c r="C150" s="111" t="inlineStr">
        <is>
          <t>Technology</t>
        </is>
      </c>
      <c r="D150" s="111" t="inlineStr">
        <is>
          <t>Nikhil Nalawade</t>
        </is>
      </c>
      <c r="E150" s="112" t="n">
        <v>5.4</v>
      </c>
      <c r="F150" s="112" t="n">
        <v>2.2</v>
      </c>
      <c r="G150" s="111" t="inlineStr">
        <is>
          <t>B.E</t>
        </is>
      </c>
      <c r="H150" s="113" t="inlineStr">
        <is>
          <t>Software Engineer</t>
        </is>
      </c>
      <c r="I150" s="114" t="inlineStr">
        <is>
          <t>Senior UI Developer</t>
        </is>
      </c>
      <c r="J150" s="115" t="inlineStr">
        <is>
          <t>Engineering &amp; Development</t>
        </is>
      </c>
      <c r="K150" s="115" t="inlineStr">
        <is>
          <t>Front-End / UI Development</t>
        </is>
      </c>
      <c r="L150" s="114" t="inlineStr">
        <is>
          <t>L3 – Professional / Associate</t>
        </is>
      </c>
      <c r="M150" s="116" t="inlineStr">
        <is>
          <t>A3</t>
        </is>
      </c>
      <c r="N150" s="138" t="inlineStr">
        <is>
          <t>Senior Associate</t>
        </is>
      </c>
      <c r="O150" s="26" t="inlineStr">
        <is>
          <t>A</t>
        </is>
      </c>
      <c r="P150" s="115" t="inlineStr">
        <is>
          <t>IC</t>
        </is>
      </c>
      <c r="Q150" s="117" t="inlineStr">
        <is>
          <t>▲ Up</t>
        </is>
      </c>
      <c r="R150" s="118" t="inlineStr">
        <is>
          <r>
            <rPr>
              <rFont val="Calibri"/>
              <b val="1"/>
              <sz val="10"/>
            </rPr>
            <t>WHAT THE ROLE DOES:</t>
          </r>
          <r>
            <rPr>
              <rFont val="Calibri"/>
              <sz val="10"/>
            </rPr>
            <t xml:space="preserve"> 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user · app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development · am · accountable · quality · ui · responsive user-friendly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ui
</t>
          </r>
          <r>
            <rPr>
              <rFont val="Calibri"/>
              <b val="1"/>
              <sz val="10"/>
            </rPr>
            <t>SKILLS &amp; KNOWLEDGE · role-holders:</t>
          </r>
          <r>
            <rPr>
              <rFont val="Calibri"/>
              <sz val="10"/>
            </rPr>
            <t xml:space="preserve"> UI · Angular
</t>
          </r>
          <r>
            <rPr>
              <rFont val="Calibri"/>
              <b val="1"/>
              <sz val="10"/>
            </rPr>
            <t>TOOLS &amp; SYSTEMS:</t>
          </r>
          <r>
            <rPr>
              <rFont val="Calibri"/>
              <sz val="10"/>
            </rPr>
            <t xml:space="preserve"> Vs code
</t>
          </r>
          <r>
            <rPr>
              <rFont val="Calibri"/>
              <b val="1"/>
              <sz val="10"/>
            </rPr>
            <t>MANAGER-SET KRAs:</t>
          </r>
          <r>
            <rPr>
              <rFont val="Calibri"/>
              <sz val="10"/>
            </rPr>
            <t xml:space="preserve"> Common themes in manager-set KRAs: components · sprint · code · coverage · quality · maintain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10 holders, 9 answered the survey; sub-family 17 answered; catalogue RC-081</t>
          </r>
        </is>
      </c>
      <c r="S15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4 of 12 · B1-level impact.
Leads 1 direct report.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Not rated · manager · 9-Box Grid placement: Not placed · manager.</t>
          </r>
        </is>
      </c>
      <c r="T150" s="120" t="n"/>
      <c r="U150" s="121" t="inlineStr">
        <is>
          <r>
            <rPr>
              <rFont val="Calibri"/>
              <sz val="10"/>
            </rPr>
            <t xml:space="preserve">Senior UI Developer in Technology · iFile, A3 — IC.
</t>
          </r>
          <r>
            <rPr>
              <rFont val="Calibri"/>
              <b val="1"/>
              <sz val="10"/>
            </rPr>
            <t>The work:</t>
          </r>
          <r>
            <rPr>
              <rFont val="Calibri"/>
              <sz val="10"/>
            </rPr>
            <t xml:space="preserve"> Builds user interfaces and reusable UI components.
At this level the role owns varied work; reviews juniors; go-to for a process.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Holders describe it with:</t>
          </r>
          <r>
            <rPr>
              <rFont val="Calibri"/>
              <sz val="10"/>
            </rPr>
            <t xml:space="preserve"> ui · user · performance · design · development · testing.
Leads 1 direct report.</t>
          </r>
        </is>
      </c>
      <c r="V150"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50"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UI · Angular
</t>
          </r>
          <r>
            <rPr>
              <rFont val="Calibri"/>
              <b val="1"/>
              <sz val="10"/>
            </rPr>
            <t>TOOLS:</t>
          </r>
          <r>
            <rPr>
              <rFont val="Calibri"/>
              <sz val="10"/>
            </rPr>
            <t xml:space="preserve"> Vs code
★ = must-have for the family. Scale: 1 Awareness · 2 Working · 3 Practitioner · 4 Advanced · 5 Expert.</t>
          </r>
        </is>
      </c>
      <c r="X150"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0" s="123" t="inlineStr">
        <is>
          <t>iFile · Technology · Band A · Early career</t>
        </is>
      </c>
      <c r="Z150" s="124" t="n">
        <v>2</v>
      </c>
      <c r="AA150" s="125">
        <f>IFERROR(INDEX(WM_C,MATCH($Y150,WM_KEY,0)),"")</f>
        <v>0.64</v>
      </c>
      <c r="AB150" s="126">
        <f>IF(Z150="","",Z150*AA150)</f>
        <v>1.28</v>
      </c>
      <c r="AC150" s="124" t="n">
        <v>2.5</v>
      </c>
      <c r="AD150" s="125">
        <f>IFERROR(INDEX(WM_AU,MATCH($Y150,WM_KEY,0)),"")</f>
        <v>0.16</v>
      </c>
      <c r="AE150" s="126">
        <f>IF(AC150="","",AC150*AD150)</f>
        <v>0.4</v>
      </c>
      <c r="AF150" s="124" t="n">
        <v>4</v>
      </c>
      <c r="AG150" s="125">
        <f>IFERROR(INDEX(WM_AC,MATCH($Y150,WM_KEY,0)),"")</f>
        <v>0.04</v>
      </c>
      <c r="AH150" s="126">
        <f>IF(AF150="","",AF150*AG150)</f>
        <v>0.16</v>
      </c>
      <c r="AI150" s="124" t="n">
        <v>3</v>
      </c>
      <c r="AJ150" s="125">
        <f>IFERROR(INDEX(WM_L,MATCH($Y150,WM_KEY,0)),"")</f>
        <v>0</v>
      </c>
      <c r="AK150" s="126">
        <f>IF(AI150="","",AI150*AJ150)</f>
        <v>0</v>
      </c>
      <c r="AL150" s="124" t="n">
        <v>4</v>
      </c>
      <c r="AM150" s="125">
        <f>IFERROR(INDEX(WM_E,MATCH($Y150,WM_KEY,0)),"")</f>
        <v>0.1</v>
      </c>
      <c r="AN150" s="126">
        <f>IF(AL150="","",AL150*AM150)</f>
        <v>0.4</v>
      </c>
      <c r="AO150" s="127" t="n">
        <v>4</v>
      </c>
      <c r="AP150" s="125">
        <f>IFERROR(INDEX(WM_BI,MATCH($Y150,WM_KEY,0)),"")</f>
        <v>0.06</v>
      </c>
      <c r="AQ150" s="126">
        <f>IF(AO150="","",AO150*AP150)</f>
        <v>0.24</v>
      </c>
      <c r="AR150" s="126">
        <f>IF(COUNT(AB150,AE150,AH150,AK150,AN150,AQ150)&lt;6,"",SUM(AB150,AE150,AH150,AK150,AN150,AQ150))</f>
        <v>2.48</v>
      </c>
      <c r="AS150" s="128" t="str">
        <f>IF(AR150="","",INDEX({"A1","A2","A3","B1","B2","B3","C1","C2","D1","D2","E1","E2"},MAX(1,MIN(12,ROUND(AR150,0)))))</f>
        <v>A2</v>
      </c>
      <c r="AT150"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50" s="130" t="inlineStr">
        <is>
          <r>
            <rPr>
              <rFont val="Calibri"/>
              <b val="1"/>
              <sz val="10"/>
            </rPr>
            <t>At build:</t>
          </r>
          <r>
            <rPr>
              <rFont val="Calibri"/>
              <sz val="10"/>
            </rPr>
            <t xml:space="preserve"> Complexity 1.28 + Autonomy 0.40 + Accountability 0.16 + Leadership 0.00 + Experience 0.40 + Business impact 0.24
= 2.48 points → nearest level 2 = A2
</t>
          </r>
          <r>
            <rPr>
              <rFont val="Calibri"/>
              <b val="1"/>
              <sz val="10"/>
            </rPr>
            <t>Final level:</t>
          </r>
          <r>
            <rPr>
              <rFont val="Calibri"/>
              <sz val="10"/>
            </rPr>
            <t xml:space="preserve"> A3 · a rule applied: see the next column</t>
          </r>
        </is>
      </c>
      <c r="AV150" s="130" t="inlineStr">
        <is>
          <r>
            <rPr>
              <rFont val="Calibri"/>
              <sz val="10"/>
            </rPr>
            <t xml:space="preserve">• </t>
          </r>
          <r>
            <rPr>
              <rFont val="Calibri"/>
              <b val="1"/>
              <sz val="10"/>
            </rPr>
            <t>Raised to A3:</t>
          </r>
          <r>
            <rPr>
              <rFont val="Calibri"/>
              <sz val="10"/>
            </rPr>
            <t xml:space="preserve"> 5.4 years' experience is 2 years or more.
</t>
          </r>
          <r>
            <rPr>
              <rFont val="Calibri"/>
              <b val="1"/>
              <sz val="10"/>
            </rPr>
            <t>Final level:</t>
          </r>
          <r>
            <rPr>
              <rFont val="Calibri"/>
              <sz val="10"/>
            </rPr>
            <t xml:space="preserve"> A3.</t>
          </r>
        </is>
      </c>
      <c r="AW150" s="143"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 Deliver team release roadmap on schedule: &gt;=90% of committed releases on time 2. Keep team sprint velocity stable and defect…”
</t>
          </r>
          <r>
            <rPr>
              <rFont val="Calibri"/>
              <b val="1"/>
              <color rgb="009C0006"/>
              <sz val="10"/>
            </rPr>
            <t>Market:</t>
          </r>
          <r>
            <rPr>
              <rFont val="Calibri"/>
              <color rgb="009C0006"/>
              <sz val="10"/>
            </rPr>
            <t xml:space="preserve"> A2 = Standard work of the discipline</t>
          </r>
        </is>
      </c>
      <c r="AX150" s="144" t="inlineStr">
        <is>
          <r>
            <rPr>
              <rFont val="Calibri"/>
              <color rgb="009C0006"/>
              <sz val="10"/>
            </rPr>
            <t xml:space="preserve">Rated 2.5 of 12 · between A2 and A3
</t>
          </r>
          <r>
            <rPr>
              <rFont val="Calibri"/>
              <b val="1"/>
              <color rgb="009C0006"/>
              <sz val="10"/>
            </rPr>
            <t>Start:</t>
          </r>
          <r>
            <rPr>
              <rFont val="Calibri"/>
              <color rgb="009C0006"/>
              <sz val="10"/>
            </rPr>
            <t xml:space="preserve"> 2.5 · practitioner title; reporting lines show a bigger role: 1 direct report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Chooses own approach within standards · A3 = Technical / QC / client calls on own work</t>
          </r>
        </is>
      </c>
      <c r="AY150" s="132" t="inlineStr">
        <is>
          <r>
            <rPr>
              <rFont val="Calibri"/>
              <sz val="10"/>
            </rPr>
            <t xml:space="preserve">Rated 4 of 12
</t>
          </r>
          <r>
            <rPr>
              <rFont val="Calibri"/>
              <b val="1"/>
              <sz val="10"/>
            </rPr>
            <t>Start:</t>
          </r>
          <r>
            <rPr>
              <rFont val="Calibri"/>
              <sz val="10"/>
            </rPr>
            <t xml:space="preserve"> 3.5 · practitioner title; 1 direct report
</t>
          </r>
          <r>
            <rPr>
              <rFont val="Calibri"/>
              <b val="1"/>
              <sz val="10"/>
            </rPr>
            <t>Evidence reads like B1:</t>
          </r>
          <r>
            <rPr>
              <rFont val="Calibri"/>
              <sz val="10"/>
            </rPr>
            <t xml:space="preserve"> KRA: team release roadmap, sprint velocity and production stability; one direct report → moved up 0.5
</t>
          </r>
          <r>
            <rPr>
              <rFont val="Calibri"/>
              <b val="1"/>
              <sz val="10"/>
            </rPr>
            <t>KRA:</t>
          </r>
          <r>
            <rPr>
              <rFont val="Calibri"/>
              <sz val="10"/>
            </rPr>
            <t xml:space="preserve"> “1. Deliver team release roadmap on schedule: &gt;=90% of committed releases on time 2. Keep team sprint velocity stable and defect…”
</t>
          </r>
          <r>
            <rPr>
              <rFont val="Calibri"/>
              <b val="1"/>
              <sz val="10"/>
            </rPr>
            <t>Market:</t>
          </r>
          <r>
            <rPr>
              <rFont val="Calibri"/>
              <sz val="10"/>
            </rPr>
            <t xml:space="preserve"> B1 = A domain or a small team</t>
          </r>
        </is>
      </c>
      <c r="AZ150" s="132" t="inlineStr">
        <is>
          <r>
            <rPr>
              <rFont val="Calibri"/>
              <sz val="10"/>
            </rPr>
            <t xml:space="preserve">Rated 3 of 12 — not counted: the weight is 0% at this level
</t>
          </r>
          <r>
            <rPr>
              <rFont val="Calibri"/>
              <b val="1"/>
              <sz val="10"/>
            </rPr>
            <t>Start:</t>
          </r>
          <r>
            <rPr>
              <rFont val="Calibri"/>
              <sz val="10"/>
            </rPr>
            <t xml:space="preserve"> 3.5
</t>
          </r>
          <r>
            <rPr>
              <rFont val="Calibri"/>
              <b val="1"/>
              <sz val="10"/>
            </rPr>
            <t>Evidence reads like A3:</t>
          </r>
          <r>
            <rPr>
              <rFont val="Calibri"/>
              <sz val="10"/>
            </rPr>
            <t xml:space="preserve"> KRA: quarterly goals, monthly 1:1s and upskilling for reports; one direct report → moved down 0.5
</t>
          </r>
          <r>
            <rPr>
              <rFont val="Calibri"/>
              <b val="1"/>
              <sz val="10"/>
            </rPr>
            <t>Team:</t>
          </r>
          <r>
            <rPr>
              <rFont val="Calibri"/>
              <sz val="10"/>
            </rPr>
            <t xml:space="preserve"> 1 direct report · IC
</t>
          </r>
          <r>
            <rPr>
              <rFont val="Calibri"/>
              <b val="1"/>
              <sz val="10"/>
            </rPr>
            <t>Market:</t>
          </r>
          <r>
            <rPr>
              <rFont val="Calibri"/>
              <sz val="10"/>
            </rPr>
            <t xml:space="preserve"> A3 = Not scored in Band A</t>
          </r>
        </is>
      </c>
      <c r="BA150" s="132" t="inlineStr">
        <is>
          <r>
            <rPr>
              <rFont val="Calibri"/>
              <sz val="10"/>
            </rPr>
            <t xml:space="preserve">Rated 4 of 12
</t>
          </r>
          <r>
            <rPr>
              <rFont val="Calibri"/>
              <b val="1"/>
              <sz val="10"/>
            </rPr>
            <t>Experience:</t>
          </r>
          <r>
            <rPr>
              <rFont val="Calibri"/>
              <sz val="10"/>
            </rPr>
            <t xml:space="preserve"> 5.4 yrs total · 3.2 before IRIS + 2.2 at IRIS = 4.0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50"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50" s="145" t="inlineStr">
        <is>
          <t>• Confirm the reporting line — Manager</t>
        </is>
      </c>
      <c r="BD150" s="134" t="inlineStr">
        <is>
          <t>✓ HRIS: 5.4 yrs, B.E, 1 direct report
✗ Survey: no response
✓ KRAs: manager-set, quarterly
✓ Manager mapping: rating, 9-box
✗ Job description: not on file</t>
        </is>
      </c>
      <c r="BE150"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50" s="134" t="inlineStr">
        <is>
          <t>Medium</t>
        </is>
      </c>
      <c r="BG150" s="134" t="inlineStr">
        <is>
          <t>• Serving notice · Employee Master, 23 Sep 2026
• 1 formal report on record for an individual-contributor placement — confirm the reporting line</t>
        </is>
      </c>
      <c r="BH150" s="134" t="inlineStr"/>
      <c r="BI150" s="135" t="n"/>
      <c r="BJ150" s="136" t="n"/>
      <c r="BK150" s="136" t="n"/>
      <c r="BL150" s="136" t="n"/>
      <c r="BM150" s="136" t="n"/>
      <c r="BN150" s="137" t="n"/>
      <c r="BO150" s="120" t="n"/>
      <c r="BP150" s="120" t="n"/>
      <c r="BQ150" s="120" t="n"/>
      <c r="BR150" s="120" t="n"/>
      <c r="BS150" s="120" t="n"/>
      <c r="BT150" s="120" t="n"/>
      <c r="BU150" s="120" t="n"/>
      <c r="BV150" s="120" t="n">
        <v>4</v>
      </c>
    </row>
    <row r="151" ht="340" customHeight="1">
      <c r="A151" s="109" t="inlineStr">
        <is>
          <t>IRIS2026</t>
        </is>
      </c>
      <c r="B151" s="110" t="inlineStr">
        <is>
          <t>Shubhangi Vaidya</t>
        </is>
      </c>
      <c r="C151" s="111" t="inlineStr">
        <is>
          <t>Technology</t>
        </is>
      </c>
      <c r="D151" s="111" t="inlineStr">
        <is>
          <t>Manish Chouhan</t>
        </is>
      </c>
      <c r="E151" s="112" t="n">
        <v>5.6</v>
      </c>
      <c r="F151" s="112" t="n">
        <v>4.3</v>
      </c>
      <c r="G151" s="111" t="inlineStr">
        <is>
          <t>MCA</t>
        </is>
      </c>
      <c r="H151" s="113" t="inlineStr">
        <is>
          <t>Software Engineer</t>
        </is>
      </c>
      <c r="I151" s="114" t="inlineStr">
        <is>
          <t>Senior Software Engineer</t>
        </is>
      </c>
      <c r="J151" s="115" t="inlineStr">
        <is>
          <t>Engineering &amp; Development</t>
        </is>
      </c>
      <c r="K151" s="115" t="inlineStr">
        <is>
          <t>Backend Development</t>
        </is>
      </c>
      <c r="L151" s="114" t="inlineStr">
        <is>
          <t>L3 – Professional / Associate</t>
        </is>
      </c>
      <c r="M151" s="116" t="inlineStr">
        <is>
          <t>A3</t>
        </is>
      </c>
      <c r="N151" s="138" t="inlineStr">
        <is>
          <t>Senior Associate</t>
        </is>
      </c>
      <c r="O151" s="26" t="inlineStr">
        <is>
          <t>A</t>
        </is>
      </c>
      <c r="P151" s="115" t="inlineStr">
        <is>
          <t>IC</t>
        </is>
      </c>
      <c r="Q151" s="117" t="inlineStr">
        <is>
          <t>▲ Up</t>
        </is>
      </c>
      <c r="R151"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51"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Medium · 9-Box Grid placement: Trusted Professional.</t>
          </r>
        </is>
      </c>
      <c r="T151" s="120" t="n"/>
      <c r="U151"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51"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51"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51"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1" s="123" t="inlineStr">
        <is>
          <t>iFile · Technology · Band A · Early career</t>
        </is>
      </c>
      <c r="Z151" s="124" t="n">
        <v>2</v>
      </c>
      <c r="AA151" s="125">
        <f>IFERROR(INDEX(WM_C,MATCH($Y151,WM_KEY,0)),"")</f>
        <v>0.64</v>
      </c>
      <c r="AB151" s="126">
        <f>IF(Z151="","",Z151*AA151)</f>
        <v>1.28</v>
      </c>
      <c r="AC151" s="124" t="n">
        <v>2</v>
      </c>
      <c r="AD151" s="125">
        <f>IFERROR(INDEX(WM_AU,MATCH($Y151,WM_KEY,0)),"")</f>
        <v>0.16</v>
      </c>
      <c r="AE151" s="126">
        <f>IF(AC151="","",AC151*AD151)</f>
        <v>0.32</v>
      </c>
      <c r="AF151" s="124" t="n">
        <v>2</v>
      </c>
      <c r="AG151" s="125">
        <f>IFERROR(INDEX(WM_AC,MATCH($Y151,WM_KEY,0)),"")</f>
        <v>0.04</v>
      </c>
      <c r="AH151" s="126">
        <f>IF(AF151="","",AF151*AG151)</f>
        <v>0.08</v>
      </c>
      <c r="AI151" s="124" t="n">
        <v>1</v>
      </c>
      <c r="AJ151" s="125">
        <f>IFERROR(INDEX(WM_L,MATCH($Y151,WM_KEY,0)),"")</f>
        <v>0</v>
      </c>
      <c r="AK151" s="126">
        <f>IF(AI151="","",AI151*AJ151)</f>
        <v>0</v>
      </c>
      <c r="AL151" s="124" t="n">
        <v>4.5</v>
      </c>
      <c r="AM151" s="125">
        <f>IFERROR(INDEX(WM_E,MATCH($Y151,WM_KEY,0)),"")</f>
        <v>0.1</v>
      </c>
      <c r="AN151" s="126">
        <f>IF(AL151="","",AL151*AM151)</f>
        <v>0.45</v>
      </c>
      <c r="AO151" s="127" t="n">
        <v>2</v>
      </c>
      <c r="AP151" s="125">
        <f>IFERROR(INDEX(WM_BI,MATCH($Y151,WM_KEY,0)),"")</f>
        <v>0.06</v>
      </c>
      <c r="AQ151" s="126">
        <f>IF(AO151="","",AO151*AP151)</f>
        <v>0.12</v>
      </c>
      <c r="AR151" s="126">
        <f>IF(COUNT(AB151,AE151,AH151,AK151,AN151,AQ151)&lt;6,"",SUM(AB151,AE151,AH151,AK151,AN151,AQ151))</f>
        <v>2.25</v>
      </c>
      <c r="AS151" s="128" t="str">
        <f>IF(AR151="","",INDEX({"A1","A2","A3","B1","B2","B3","C1","C2","D1","D2","E1","E2"},MAX(1,MIN(12,ROUND(AR151,0)))))</f>
        <v>A2</v>
      </c>
      <c r="AT151"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51" s="130" t="inlineStr">
        <is>
          <r>
            <rPr>
              <rFont val="Calibri"/>
              <b val="1"/>
              <sz val="10"/>
            </rPr>
            <t>At build:</t>
          </r>
          <r>
            <rPr>
              <rFont val="Calibri"/>
              <sz val="10"/>
            </rPr>
            <t xml:space="preserve"> Complexity 1.28 + Autonomy 0.32 + Accountability 0.08 + Leadership 0.00 + Experience 0.45 + Business impact 0.12
= 2.25 points → nearest level 2 = A2
</t>
          </r>
          <r>
            <rPr>
              <rFont val="Calibri"/>
              <b val="1"/>
              <sz val="10"/>
            </rPr>
            <t>Final level:</t>
          </r>
          <r>
            <rPr>
              <rFont val="Calibri"/>
              <sz val="10"/>
            </rPr>
            <t xml:space="preserve"> A3 · a rule applied: see the next column</t>
          </r>
        </is>
      </c>
      <c r="AV151" s="130" t="inlineStr">
        <is>
          <r>
            <rPr>
              <rFont val="Calibri"/>
              <sz val="10"/>
            </rPr>
            <t xml:space="preserve">• </t>
          </r>
          <r>
            <rPr>
              <rFont val="Calibri"/>
              <b val="1"/>
              <sz val="10"/>
            </rPr>
            <t>Raised to A3:</t>
          </r>
          <r>
            <rPr>
              <rFont val="Calibri"/>
              <sz val="10"/>
            </rPr>
            <t xml:space="preserve"> 5.6 years' experience is 2 years or more.
</t>
          </r>
          <r>
            <rPr>
              <rFont val="Calibri"/>
              <b val="1"/>
              <sz val="10"/>
            </rPr>
            <t>Final level:</t>
          </r>
          <r>
            <rPr>
              <rFont val="Calibri"/>
              <sz val="10"/>
            </rPr>
            <t xml:space="preserve"> A3.</t>
          </r>
        </is>
      </c>
      <c r="AW151"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Development and fixes for client support issues; KRA says XBRL knowledge not yet independent → matches the start
</t>
          </r>
          <r>
            <rPr>
              <rFont val="Calibri"/>
              <b val="1"/>
              <sz val="10"/>
            </rPr>
            <t>KRA:</t>
          </r>
          <r>
            <rPr>
              <rFont val="Calibri"/>
              <sz val="10"/>
            </rPr>
            <t xml:space="preserve"> “1. Ensure stable production support and maintenance for regulatory applications · CBJ iFile, CMA Oman, SSM, Tadawul, JCM, etc. by…”
</t>
          </r>
          <r>
            <rPr>
              <rFont val="Calibri"/>
              <b val="1"/>
              <sz val="10"/>
            </rPr>
            <t>Market:</t>
          </r>
          <r>
            <rPr>
              <rFont val="Calibri"/>
              <sz val="10"/>
            </rPr>
            <t xml:space="preserve"> A2 = Standard work of the discipline</t>
          </r>
        </is>
      </c>
      <c r="AX15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bug fixes → matches the start
</t>
          </r>
          <r>
            <rPr>
              <rFont val="Calibri"/>
              <b val="1"/>
              <sz val="10"/>
            </rPr>
            <t>Market:</t>
          </r>
          <r>
            <rPr>
              <rFont val="Calibri"/>
              <sz val="10"/>
            </rPr>
            <t xml:space="preserve"> A2 = Chooses own approach within standards</t>
          </r>
        </is>
      </c>
      <c r="AY15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for timelines and functionality working; says errors mean rework → matches the start
</t>
          </r>
          <r>
            <rPr>
              <rFont val="Calibri"/>
              <b val="1"/>
              <sz val="10"/>
            </rPr>
            <t>KRA:</t>
          </r>
          <r>
            <rPr>
              <rFont val="Calibri"/>
              <sz val="10"/>
            </rPr>
            <t xml:space="preserve"> “1. Ensure stable production support and maintenance for regulatory applications · CBJ iFile, CMA Oman, SSM, Tadawul, JCM, etc. by…”
</t>
          </r>
          <r>
            <rPr>
              <rFont val="Calibri"/>
              <b val="1"/>
              <sz val="10"/>
            </rPr>
            <t>Market:</t>
          </r>
          <r>
            <rPr>
              <rFont val="Calibri"/>
              <sz val="10"/>
            </rPr>
            <t xml:space="preserve"> A2 = Own deliverables · accuracy, TAT</t>
          </r>
        </is>
      </c>
      <c r="AZ151"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51" s="132" t="inlineStr">
        <is>
          <r>
            <rPr>
              <rFont val="Calibri"/>
              <sz val="10"/>
            </rPr>
            <t xml:space="preserve">Rated 4.5 of 12 · between B1 and B2
</t>
          </r>
          <r>
            <rPr>
              <rFont val="Calibri"/>
              <b val="1"/>
              <sz val="10"/>
            </rPr>
            <t>Experience:</t>
          </r>
          <r>
            <rPr>
              <rFont val="Calibri"/>
              <sz val="10"/>
            </rPr>
            <t xml:space="preserve"> 5.6 yrs total · 1.3 before IRIS + 4.3 at IRIS = 4.0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A3 roles typically have 2–5 yrs · IRIS guide 2–4</t>
          </r>
        </is>
      </c>
      <c r="BB151"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51" s="133" t="inlineStr"/>
      <c r="BD151" s="134" t="inlineStr">
        <is>
          <t>✓ HRIS: 5.6 yrs, MCA, 0 direct reports
✓ Survey: 20 of 20 questions answered
✓ KRAs: manager-set, quarterly
✓ Manager mapping: rating, potential, 9-box
✗ Job description: not on file</t>
        </is>
      </c>
      <c r="BE151"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51" s="134" t="inlineStr">
        <is>
          <t>Medium</t>
        </is>
      </c>
      <c r="BG151" s="134" t="inlineStr"/>
      <c r="BH151" s="134" t="inlineStr"/>
      <c r="BI151" s="135" t="n"/>
      <c r="BJ151" s="136" t="n"/>
      <c r="BK151" s="136" t="n"/>
      <c r="BL151" s="136" t="n"/>
      <c r="BM151" s="136" t="n"/>
      <c r="BN151" s="137" t="n"/>
      <c r="BO151" s="120" t="n"/>
      <c r="BP151" s="120" t="n"/>
      <c r="BQ151" s="120" t="n"/>
      <c r="BR151" s="120" t="n"/>
      <c r="BS151" s="120" t="n"/>
      <c r="BT151" s="120" t="n"/>
      <c r="BU151" s="120" t="n"/>
      <c r="BV151" s="120" t="n">
        <v>2</v>
      </c>
    </row>
    <row r="152" ht="340" customHeight="1">
      <c r="A152" s="109" t="inlineStr">
        <is>
          <t>IRIS2058</t>
        </is>
      </c>
      <c r="B152" s="110" t="inlineStr">
        <is>
          <t>Siddharth Dhone</t>
        </is>
      </c>
      <c r="C152" s="111" t="inlineStr">
        <is>
          <t>Technology</t>
        </is>
      </c>
      <c r="D152" s="111" t="inlineStr">
        <is>
          <t>Arpit Pagaria</t>
        </is>
      </c>
      <c r="E152" s="112" t="n">
        <v>7.4</v>
      </c>
      <c r="F152" s="112" t="n">
        <v>4.1</v>
      </c>
      <c r="G152" s="111" t="inlineStr">
        <is>
          <t>B.E</t>
        </is>
      </c>
      <c r="H152" s="142" t="inlineStr">
        <is>
          <t>Senior Software Engineer</t>
        </is>
      </c>
      <c r="I152" s="115" t="inlineStr">
        <is>
          <t>Senior Software Engineer</t>
        </is>
      </c>
      <c r="J152" s="115" t="inlineStr">
        <is>
          <t>Engineering &amp; Development</t>
        </is>
      </c>
      <c r="K152" s="115" t="inlineStr">
        <is>
          <t>Backend Development</t>
        </is>
      </c>
      <c r="L152" s="115" t="inlineStr">
        <is>
          <t>L4 – Senior</t>
        </is>
      </c>
      <c r="M152" s="146" t="inlineStr">
        <is>
          <t>A3</t>
        </is>
      </c>
      <c r="N152" s="138" t="inlineStr">
        <is>
          <t>Senior Associate</t>
        </is>
      </c>
      <c r="O152" s="26" t="inlineStr">
        <is>
          <t>A</t>
        </is>
      </c>
      <c r="P152" s="115" t="inlineStr">
        <is>
          <t>IC</t>
        </is>
      </c>
      <c r="Q152" s="147" t="inlineStr">
        <is>
          <t>• Same level</t>
        </is>
      </c>
      <c r="R152"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5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High Impact / Growth Talent.</t>
          </r>
        </is>
      </c>
      <c r="T152" s="120" t="n"/>
      <c r="U152"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52"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52"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52"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2" s="123" t="inlineStr">
        <is>
          <t>iFile · Technology · Band A · Early career</t>
        </is>
      </c>
      <c r="Z152" s="124" t="n">
        <v>3</v>
      </c>
      <c r="AA152" s="125">
        <f>IFERROR(INDEX(WM_C,MATCH($Y152,WM_KEY,0)),"")</f>
        <v>0.64</v>
      </c>
      <c r="AB152" s="126">
        <f>IF(Z152="","",Z152*AA152)</f>
        <v>1.92</v>
      </c>
      <c r="AC152" s="124" t="n">
        <v>2.5</v>
      </c>
      <c r="AD152" s="125">
        <f>IFERROR(INDEX(WM_AU,MATCH($Y152,WM_KEY,0)),"")</f>
        <v>0.16</v>
      </c>
      <c r="AE152" s="126">
        <f>IF(AC152="","",AC152*AD152)</f>
        <v>0.4</v>
      </c>
      <c r="AF152" s="124" t="n">
        <v>2.5</v>
      </c>
      <c r="AG152" s="125">
        <f>IFERROR(INDEX(WM_AC,MATCH($Y152,WM_KEY,0)),"")</f>
        <v>0.04</v>
      </c>
      <c r="AH152" s="126">
        <f>IF(AF152="","",AF152*AG152)</f>
        <v>0.1</v>
      </c>
      <c r="AI152" s="124" t="n">
        <v>1.5</v>
      </c>
      <c r="AJ152" s="125">
        <f>IFERROR(INDEX(WM_L,MATCH($Y152,WM_KEY,0)),"")</f>
        <v>0</v>
      </c>
      <c r="AK152" s="126">
        <f>IF(AI152="","",AI152*AJ152)</f>
        <v>0</v>
      </c>
      <c r="AL152" s="124" t="n">
        <v>5</v>
      </c>
      <c r="AM152" s="125">
        <f>IFERROR(INDEX(WM_E,MATCH($Y152,WM_KEY,0)),"")</f>
        <v>0.1</v>
      </c>
      <c r="AN152" s="126">
        <f>IF(AL152="","",AL152*AM152)</f>
        <v>0.5</v>
      </c>
      <c r="AO152" s="127" t="n">
        <v>2.5</v>
      </c>
      <c r="AP152" s="125">
        <f>IFERROR(INDEX(WM_BI,MATCH($Y152,WM_KEY,0)),"")</f>
        <v>0.06</v>
      </c>
      <c r="AQ152" s="126">
        <f>IF(AO152="","",AO152*AP152)</f>
        <v>0.15</v>
      </c>
      <c r="AR152" s="126">
        <f>IF(COUNT(AB152,AE152,AH152,AK152,AN152,AQ152)&lt;6,"",SUM(AB152,AE152,AH152,AK152,AN152,AQ152))</f>
        <v>3.07</v>
      </c>
      <c r="AS152" s="128" t="str">
        <f>IF(AR152="","",INDEX({"A1","A2","A3","B1","B2","B3","C1","C2","D1","D2","E1","E2"},MAX(1,MIN(12,ROUND(AR152,0)))))</f>
        <v>A3</v>
      </c>
      <c r="AT152"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52" s="130" t="inlineStr">
        <is>
          <r>
            <rPr>
              <rFont val="Calibri"/>
              <b val="1"/>
              <sz val="10"/>
            </rPr>
            <t>At build:</t>
          </r>
          <r>
            <rPr>
              <rFont val="Calibri"/>
              <sz val="10"/>
            </rPr>
            <t xml:space="preserve"> Complexity 1.92 + Autonomy 0.40 + Accountability 0.10 + Leadership 0.00 + Experience 0.50 + Business impact 0.15
= 3.07 points → nearest level 3 = A3
</t>
          </r>
          <r>
            <rPr>
              <rFont val="Calibri"/>
              <b val="1"/>
              <sz val="10"/>
            </rPr>
            <t>Final level:</t>
          </r>
          <r>
            <rPr>
              <rFont val="Calibri"/>
              <sz val="10"/>
            </rPr>
            <t xml:space="preserve"> A3 · same as the score</t>
          </r>
        </is>
      </c>
      <c r="AV152" s="130" t="inlineStr">
        <is>
          <r>
            <rPr>
              <rFont val="Calibri"/>
              <b val="1"/>
              <sz val="10"/>
            </rPr>
            <t>No rule applied:</t>
          </r>
          <r>
            <rPr>
              <rFont val="Calibri"/>
              <sz val="10"/>
            </rPr>
            <t xml:space="preserve"> the score decides.</t>
          </r>
        </is>
      </c>
      <c r="AW152"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Develops Java 17 microservices features and builds POCs for product improvements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Varied and non-standard work; handles exceptions</t>
          </r>
        </is>
      </c>
      <c r="AX152"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Only independent decision cited is technical analysis → moved down 0.5
</t>
          </r>
          <r>
            <rPr>
              <rFont val="Calibri"/>
              <b val="1"/>
              <sz val="10"/>
            </rPr>
            <t>Market:</t>
          </r>
          <r>
            <rPr>
              <rFont val="Calibri"/>
              <sz val="10"/>
            </rPr>
            <t xml:space="preserve"> A2 = Chooses own approach within standards · A3 = Technical / QC / client calls on own work</t>
          </r>
        </is>
      </c>
      <c r="AY152"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Reliable features; product-decision and prioritisation claims are not tied to anything specific → moved down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52"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Presents POCs to the team; no guiding or reviewing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52" s="132" t="inlineStr">
        <is>
          <r>
            <rPr>
              <rFont val="Calibri"/>
              <sz val="10"/>
            </rPr>
            <t xml:space="preserve">Rated 5 of 12
</t>
          </r>
          <r>
            <rPr>
              <rFont val="Calibri"/>
              <b val="1"/>
              <sz val="10"/>
            </rPr>
            <t>Experience:</t>
          </r>
          <r>
            <rPr>
              <rFont val="Calibri"/>
              <sz val="10"/>
            </rPr>
            <t xml:space="preserve"> 7.4 yrs total · 3.3 before IRIS + 4.1 at IRIS = 5.0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52"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52" s="133" t="inlineStr"/>
      <c r="BD152" s="134" t="inlineStr">
        <is>
          <t>✓ HRIS: 7.4 yrs, B.E, 0 direct reports
✓ Survey: 20 of 20 questions answered
✓ KRAs: manager-set, quarterly
✓ Manager mapping: rating, potential, 9-box
✗ Job description: not on file</t>
        </is>
      </c>
      <c r="BE152"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52" s="134" t="inlineStr">
        <is>
          <t>Medium</t>
        </is>
      </c>
      <c r="BG152" s="134" t="inlineStr">
        <is>
          <t>• 7.4 yrs of experience in a role that reads as Band A work — a career-path question for the manager: can the role be widened · Specialist, B1 or is it correctly sized?</t>
        </is>
      </c>
      <c r="BH152" s="134" t="inlineStr"/>
      <c r="BI152" s="135" t="n"/>
      <c r="BJ152" s="136" t="n"/>
      <c r="BK152" s="136" t="n"/>
      <c r="BL152" s="136" t="n"/>
      <c r="BM152" s="136" t="n"/>
      <c r="BN152" s="137" t="n"/>
      <c r="BO152" s="120" t="n"/>
      <c r="BP152" s="120" t="n"/>
      <c r="BQ152" s="120" t="n"/>
      <c r="BR152" s="120" t="n"/>
      <c r="BS152" s="120" t="n"/>
      <c r="BT152" s="120" t="n"/>
      <c r="BU152" s="120" t="n"/>
      <c r="BV152" s="120" t="n">
        <v>2.5</v>
      </c>
    </row>
    <row r="153" ht="340" customHeight="1">
      <c r="A153" s="109" t="inlineStr">
        <is>
          <t>IRIS2068</t>
        </is>
      </c>
      <c r="B153" s="110" t="inlineStr">
        <is>
          <t>Sonal Bagul</t>
        </is>
      </c>
      <c r="C153" s="111" t="inlineStr">
        <is>
          <t>Technology</t>
        </is>
      </c>
      <c r="D153" s="111" t="inlineStr">
        <is>
          <t>Amruta Kadam</t>
        </is>
      </c>
      <c r="E153" s="112" t="n">
        <v>10.3</v>
      </c>
      <c r="F153" s="112" t="n">
        <v>4</v>
      </c>
      <c r="G153" s="111" t="inlineStr">
        <is>
          <t>MCA</t>
        </is>
      </c>
      <c r="H153" s="142" t="inlineStr">
        <is>
          <t>Senior Software Engineer</t>
        </is>
      </c>
      <c r="I153" s="115" t="inlineStr">
        <is>
          <t>Senior Software Engineer</t>
        </is>
      </c>
      <c r="J153" s="115" t="inlineStr">
        <is>
          <t>Engineering &amp; Development</t>
        </is>
      </c>
      <c r="K153" s="115" t="inlineStr">
        <is>
          <t>Backend Development</t>
        </is>
      </c>
      <c r="L153" s="115" t="inlineStr">
        <is>
          <t>L4 – Senior</t>
        </is>
      </c>
      <c r="M153" s="146" t="inlineStr">
        <is>
          <t>A3</t>
        </is>
      </c>
      <c r="N153" s="138" t="inlineStr">
        <is>
          <t>Senior Associate</t>
        </is>
      </c>
      <c r="O153" s="26" t="inlineStr">
        <is>
          <t>A</t>
        </is>
      </c>
      <c r="P153" s="115" t="inlineStr">
        <is>
          <t>IC</t>
        </is>
      </c>
      <c r="Q153" s="147" t="inlineStr">
        <is>
          <t>• Same level</t>
        </is>
      </c>
      <c r="R153"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53"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Low · 9-Box Grid placement: Reliable Specialist.</t>
          </r>
        </is>
      </c>
      <c r="T153" s="120" t="n"/>
      <c r="U153"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53"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53"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53"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3" s="123" t="inlineStr">
        <is>
          <t>iFile · Technology · Band A · Early career</t>
        </is>
      </c>
      <c r="Z153" s="124" t="n">
        <v>2.5</v>
      </c>
      <c r="AA153" s="125">
        <f>IFERROR(INDEX(WM_C,MATCH($Y153,WM_KEY,0)),"")</f>
        <v>0.64</v>
      </c>
      <c r="AB153" s="126">
        <f>IF(Z153="","",Z153*AA153)</f>
        <v>1.6</v>
      </c>
      <c r="AC153" s="124" t="n">
        <v>2.5</v>
      </c>
      <c r="AD153" s="125">
        <f>IFERROR(INDEX(WM_AU,MATCH($Y153,WM_KEY,0)),"")</f>
        <v>0.16</v>
      </c>
      <c r="AE153" s="126">
        <f>IF(AC153="","",AC153*AD153)</f>
        <v>0.4</v>
      </c>
      <c r="AF153" s="124" t="n">
        <v>3</v>
      </c>
      <c r="AG153" s="125">
        <f>IFERROR(INDEX(WM_AC,MATCH($Y153,WM_KEY,0)),"")</f>
        <v>0.04</v>
      </c>
      <c r="AH153" s="126">
        <f>IF(AF153="","",AF153*AG153)</f>
        <v>0.12</v>
      </c>
      <c r="AI153" s="124" t="n">
        <v>2.5</v>
      </c>
      <c r="AJ153" s="125">
        <f>IFERROR(INDEX(WM_L,MATCH($Y153,WM_KEY,0)),"")</f>
        <v>0</v>
      </c>
      <c r="AK153" s="126">
        <f>IF(AI153="","",AI153*AJ153)</f>
        <v>0</v>
      </c>
      <c r="AL153" s="124" t="n">
        <v>6.5</v>
      </c>
      <c r="AM153" s="125">
        <f>IFERROR(INDEX(WM_E,MATCH($Y153,WM_KEY,0)),"")</f>
        <v>0.1</v>
      </c>
      <c r="AN153" s="126">
        <f>IF(AL153="","",AL153*AM153)</f>
        <v>0.65</v>
      </c>
      <c r="AO153" s="127" t="n">
        <v>3</v>
      </c>
      <c r="AP153" s="125">
        <f>IFERROR(INDEX(WM_BI,MATCH($Y153,WM_KEY,0)),"")</f>
        <v>0.06</v>
      </c>
      <c r="AQ153" s="126">
        <f>IF(AO153="","",AO153*AP153)</f>
        <v>0.18</v>
      </c>
      <c r="AR153" s="126">
        <f>IF(COUNT(AB153,AE153,AH153,AK153,AN153,AQ153)&lt;6,"",SUM(AB153,AE153,AH153,AK153,AN153,AQ153))</f>
        <v>2.95</v>
      </c>
      <c r="AS153" s="128" t="str">
        <f>IF(AR153="","",INDEX({"A1","A2","A3","B1","B2","B3","C1","C2","D1","D2","E1","E2"},MAX(1,MIN(12,ROUND(AR153,0)))))</f>
        <v>A3</v>
      </c>
      <c r="AT153"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53" s="130" t="inlineStr">
        <is>
          <r>
            <rPr>
              <rFont val="Calibri"/>
              <b val="1"/>
              <sz val="10"/>
            </rPr>
            <t>At build:</t>
          </r>
          <r>
            <rPr>
              <rFont val="Calibri"/>
              <sz val="10"/>
            </rPr>
            <t xml:space="preserve"> Complexity 1.60 + Autonomy 0.40 + Accountability 0.12 + Leadership 0.00 + Experience 0.65 + Business impact 0.18
= 2.95 points → nearest level 3 = A3
</t>
          </r>
          <r>
            <rPr>
              <rFont val="Calibri"/>
              <b val="1"/>
              <sz val="10"/>
            </rPr>
            <t>Final level:</t>
          </r>
          <r>
            <rPr>
              <rFont val="Calibri"/>
              <sz val="10"/>
            </rPr>
            <t xml:space="preserve"> A3 · same as the score</t>
          </r>
        </is>
      </c>
      <c r="AV153" s="130" t="inlineStr">
        <is>
          <r>
            <rPr>
              <rFont val="Calibri"/>
              <b val="1"/>
              <sz val="10"/>
            </rPr>
            <t>No rule applied:</t>
          </r>
          <r>
            <rPr>
              <rFont val="Calibri"/>
              <sz val="10"/>
            </rPr>
            <t xml:space="preserve"> the score decides.</t>
          </r>
        </is>
      </c>
      <c r="AW153" s="131"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Fixes client-reported defects, develops change requests and business validations, upgrades technology → moved down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53"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only how to analyse and understand an issue → moved down 0.5
</t>
          </r>
          <r>
            <rPr>
              <rFont val="Calibri"/>
              <b val="1"/>
              <sz val="10"/>
            </rPr>
            <t>Market:</t>
          </r>
          <r>
            <rPr>
              <rFont val="Calibri"/>
              <sz val="10"/>
            </rPr>
            <t xml:space="preserve"> A2 = Chooses own approach within standards · A3 = Technical / QC / client calls on own work</t>
          </r>
        </is>
      </c>
      <c r="AY153"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Client-reported issues and application support; mistakes escalate and need urgent fixing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A module / process, or work with client or regulatory consequences</t>
          </r>
        </is>
      </c>
      <c r="AZ153" s="132" t="inlineStr">
        <is>
          <r>
            <rPr>
              <rFont val="Calibri"/>
              <sz val="10"/>
            </rPr>
            <t xml:space="preserve">Rated 2.5 of 12 · between A2 and A3 — not counted: the weight is 0% at this level
</t>
          </r>
          <r>
            <rPr>
              <rFont val="Calibri"/>
              <b val="1"/>
              <sz val="10"/>
            </rPr>
            <t>Start:</t>
          </r>
          <r>
            <rPr>
              <rFont val="Calibri"/>
              <sz val="10"/>
            </rPr>
            <t xml:space="preserve"> 2.0 · individual contributor, so influence only
</t>
          </r>
          <r>
            <rPr>
              <rFont val="Calibri"/>
              <b val="1"/>
              <sz val="10"/>
            </rPr>
            <t>Evidence reads like A3:</t>
          </r>
          <r>
            <rPr>
              <rFont val="Calibri"/>
              <sz val="10"/>
            </rPr>
            <t xml:space="preserve"> Training new joiners is a listed responsibility → moved up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153" s="132" t="inlineStr">
        <is>
          <r>
            <rPr>
              <rFont val="Calibri"/>
              <sz val="10"/>
            </rPr>
            <t xml:space="preserve">Rated 6.5 of 12 · between B3 and C1
</t>
          </r>
          <r>
            <rPr>
              <rFont val="Calibri"/>
              <b val="1"/>
              <sz val="10"/>
            </rPr>
            <t>Experience:</t>
          </r>
          <r>
            <rPr>
              <rFont val="Calibri"/>
              <sz val="10"/>
            </rPr>
            <t xml:space="preserve"> 10.3 yrs total · 6.3 before IRIS + 4.0 at IRIS = 6.2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A3 roles typically have 2–5 yrs · IRIS guide 2–4</t>
          </r>
        </is>
      </c>
      <c r="BB153"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53" s="133" t="inlineStr"/>
      <c r="BD153" s="134" t="inlineStr">
        <is>
          <t>✓ HRIS: 10.3 yrs, MCA, 0 direct reports
✓ Survey: 20 of 20 questions answered
✓ KRAs: manager-set, quarterly
✓ Manager mapping: rating, potential, 9-box
✗ Job description: not on file</t>
        </is>
      </c>
      <c r="BE153"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53" s="134" t="inlineStr">
        <is>
          <t>Medium</t>
        </is>
      </c>
      <c r="BG153" s="134" t="inlineStr">
        <is>
          <t>• 10.3 yrs of experience in a role that reads as Band A work — a career-path question for the manager: can the role be widened · Specialist, B1 or is it correctly sized?</t>
        </is>
      </c>
      <c r="BH153" s="134" t="inlineStr"/>
      <c r="BI153" s="135" t="n"/>
      <c r="BJ153" s="136" t="n"/>
      <c r="BK153" s="136" t="n"/>
      <c r="BL153" s="136" t="n"/>
      <c r="BM153" s="136" t="n"/>
      <c r="BN153" s="137" t="n"/>
      <c r="BO153" s="120" t="n"/>
      <c r="BP153" s="120" t="n"/>
      <c r="BQ153" s="120" t="n"/>
      <c r="BR153" s="120" t="n"/>
      <c r="BS153" s="120" t="n"/>
      <c r="BT153" s="120" t="n"/>
      <c r="BU153" s="120" t="n"/>
      <c r="BV153" s="120" t="n">
        <v>3</v>
      </c>
    </row>
    <row r="154" ht="340" customHeight="1">
      <c r="A154" s="109" t="inlineStr">
        <is>
          <t>IRIS2295</t>
        </is>
      </c>
      <c r="B154" s="110" t="inlineStr">
        <is>
          <t>Sourav Moharana</t>
        </is>
      </c>
      <c r="C154" s="111" t="inlineStr">
        <is>
          <t>Technology</t>
        </is>
      </c>
      <c r="D154" s="111" t="inlineStr">
        <is>
          <t>Suman Kumar</t>
        </is>
      </c>
      <c r="E154" s="112" t="n">
        <v>5.2</v>
      </c>
      <c r="F154" s="112" t="n">
        <v>2.2</v>
      </c>
      <c r="G154" s="111" t="inlineStr">
        <is>
          <t>B.Tech</t>
        </is>
      </c>
      <c r="H154" s="113" t="inlineStr">
        <is>
          <t>Software Engineer</t>
        </is>
      </c>
      <c r="I154" s="114" t="inlineStr">
        <is>
          <t>Senior Software Engineer</t>
        </is>
      </c>
      <c r="J154" s="115" t="inlineStr">
        <is>
          <t>Engineering &amp; Development</t>
        </is>
      </c>
      <c r="K154" s="115" t="inlineStr">
        <is>
          <t>Backend Development</t>
        </is>
      </c>
      <c r="L154" s="114" t="inlineStr">
        <is>
          <t>L3 – Professional / Associate</t>
        </is>
      </c>
      <c r="M154" s="116" t="inlineStr">
        <is>
          <t>A3</t>
        </is>
      </c>
      <c r="N154" s="138" t="inlineStr">
        <is>
          <t>Senior Associate</t>
        </is>
      </c>
      <c r="O154" s="26" t="inlineStr">
        <is>
          <t>A</t>
        </is>
      </c>
      <c r="P154" s="115" t="inlineStr">
        <is>
          <t>IC</t>
        </is>
      </c>
      <c r="Q154" s="117" t="inlineStr">
        <is>
          <t>▲ Up</t>
        </is>
      </c>
      <c r="R154"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54"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Trusted Professional.</t>
          </r>
        </is>
      </c>
      <c r="T154" s="120" t="n"/>
      <c r="U154"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54"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54"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54"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4" s="123" t="inlineStr">
        <is>
          <t>iFile · Technology · Band A · Early career</t>
        </is>
      </c>
      <c r="Z154" s="124" t="n">
        <v>2.5</v>
      </c>
      <c r="AA154" s="125">
        <f>IFERROR(INDEX(WM_C,MATCH($Y154,WM_KEY,0)),"")</f>
        <v>0.64</v>
      </c>
      <c r="AB154" s="126">
        <f>IF(Z154="","",Z154*AA154)</f>
        <v>1.6</v>
      </c>
      <c r="AC154" s="124" t="n">
        <v>2</v>
      </c>
      <c r="AD154" s="125">
        <f>IFERROR(INDEX(WM_AU,MATCH($Y154,WM_KEY,0)),"")</f>
        <v>0.16</v>
      </c>
      <c r="AE154" s="126">
        <f>IF(AC154="","",AC154*AD154)</f>
        <v>0.32</v>
      </c>
      <c r="AF154" s="124" t="n">
        <v>2.5</v>
      </c>
      <c r="AG154" s="125">
        <f>IFERROR(INDEX(WM_AC,MATCH($Y154,WM_KEY,0)),"")</f>
        <v>0.04</v>
      </c>
      <c r="AH154" s="126">
        <f>IF(AF154="","",AF154*AG154)</f>
        <v>0.1</v>
      </c>
      <c r="AI154" s="124" t="n">
        <v>1</v>
      </c>
      <c r="AJ154" s="125">
        <f>IFERROR(INDEX(WM_L,MATCH($Y154,WM_KEY,0)),"")</f>
        <v>0</v>
      </c>
      <c r="AK154" s="126">
        <f>IF(AI154="","",AI154*AJ154)</f>
        <v>0</v>
      </c>
      <c r="AL154" s="124" t="n">
        <v>4</v>
      </c>
      <c r="AM154" s="125">
        <f>IFERROR(INDEX(WM_E,MATCH($Y154,WM_KEY,0)),"")</f>
        <v>0.1</v>
      </c>
      <c r="AN154" s="126">
        <f>IF(AL154="","",AL154*AM154)</f>
        <v>0.4</v>
      </c>
      <c r="AO154" s="127" t="n">
        <v>3</v>
      </c>
      <c r="AP154" s="125">
        <f>IFERROR(INDEX(WM_BI,MATCH($Y154,WM_KEY,0)),"")</f>
        <v>0.06</v>
      </c>
      <c r="AQ154" s="126">
        <f>IF(AO154="","",AO154*AP154)</f>
        <v>0.18</v>
      </c>
      <c r="AR154" s="126">
        <f>IF(COUNT(AB154,AE154,AH154,AK154,AN154,AQ154)&lt;6,"",SUM(AB154,AE154,AH154,AK154,AN154,AQ154))</f>
        <v>2.6</v>
      </c>
      <c r="AS154" s="128" t="str">
        <f>IF(AR154="","",INDEX({"A1","A2","A3","B1","B2","B3","C1","C2","D1","D2","E1","E2"},MAX(1,MIN(12,ROUND(AR154,0)))))</f>
        <v>A3</v>
      </c>
      <c r="AT154"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54" s="130" t="inlineStr">
        <is>
          <r>
            <rPr>
              <rFont val="Calibri"/>
              <b val="1"/>
              <sz val="10"/>
            </rPr>
            <t>At build:</t>
          </r>
          <r>
            <rPr>
              <rFont val="Calibri"/>
              <sz val="10"/>
            </rPr>
            <t xml:space="preserve"> Complexity 1.60 + Autonomy 0.32 + Accountability 0.10 + Leadership 0.00 + Experience 0.40 + Business impact 0.18
= 2.60 points → nearest level 3 = A3
</t>
          </r>
          <r>
            <rPr>
              <rFont val="Calibri"/>
              <b val="1"/>
              <sz val="10"/>
            </rPr>
            <t>Final level:</t>
          </r>
          <r>
            <rPr>
              <rFont val="Calibri"/>
              <sz val="10"/>
            </rPr>
            <t xml:space="preserve"> A3 · same as the score</t>
          </r>
        </is>
      </c>
      <c r="AV154" s="130" t="inlineStr">
        <is>
          <r>
            <rPr>
              <rFont val="Calibri"/>
              <b val="1"/>
              <sz val="10"/>
            </rPr>
            <t>No rule applied:</t>
          </r>
          <r>
            <rPr>
              <rFont val="Calibri"/>
              <sz val="10"/>
            </rPr>
            <t xml:space="preserve"> the score decides.</t>
          </r>
        </is>
      </c>
      <c r="AW154"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54" s="132"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no change
</t>
          </r>
          <r>
            <rPr>
              <rFont val="Calibri"/>
              <b val="1"/>
              <sz val="10"/>
            </rPr>
            <t>Market:</t>
          </r>
          <r>
            <rPr>
              <rFont val="Calibri"/>
              <sz val="10"/>
            </rPr>
            <t xml:space="preserve"> A2 = Chooses own approach within standards</t>
          </r>
        </is>
      </c>
      <c r="AY154"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54"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36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54" s="132" t="inlineStr">
        <is>
          <r>
            <rPr>
              <rFont val="Calibri"/>
              <sz val="10"/>
            </rPr>
            <t xml:space="preserve">Rated 4 of 12
</t>
          </r>
          <r>
            <rPr>
              <rFont val="Calibri"/>
              <b val="1"/>
              <sz val="10"/>
            </rPr>
            <t>Experience:</t>
          </r>
          <r>
            <rPr>
              <rFont val="Calibri"/>
              <sz val="10"/>
            </rPr>
            <t xml:space="preserve"> 5.2 yrs total · 3.0 before IRIS + 2.2 at IRIS = 3.9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54"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54" s="133" t="inlineStr"/>
      <c r="BD154" s="134" t="inlineStr">
        <is>
          <t>✓ HRIS: 5.2 yrs, B.Tech, 0 direct reports
✓ Survey: 20 of 20 questions answered
✓ KRAs: self, manager-set, quarterly
✓ Manager mapping: rating, potential, 9-box
✗ Job description: not on file</t>
        </is>
      </c>
      <c r="BE154"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54" s="134" t="inlineStr">
        <is>
          <t>Low</t>
        </is>
      </c>
      <c r="BG154" s="134" t="inlineStr">
        <is>
          <t>• Survey answers are generic or do not match the role — not used as evidence; manager input needed</t>
        </is>
      </c>
      <c r="BH154" s="134" t="inlineStr"/>
      <c r="BI154" s="135" t="n"/>
      <c r="BJ154" s="136" t="n"/>
      <c r="BK154" s="136" t="n"/>
      <c r="BL154" s="136" t="n"/>
      <c r="BM154" s="136" t="n"/>
      <c r="BN154" s="137" t="n"/>
      <c r="BO154" s="120" t="n"/>
      <c r="BP154" s="120" t="n"/>
      <c r="BQ154" s="120" t="n"/>
      <c r="BR154" s="120" t="n"/>
      <c r="BS154" s="120" t="n"/>
      <c r="BT154" s="120" t="n"/>
      <c r="BU154" s="120" t="n"/>
      <c r="BV154" s="120" t="n">
        <v>3</v>
      </c>
    </row>
    <row r="155" ht="340" customHeight="1">
      <c r="A155" s="109" t="inlineStr">
        <is>
          <t>IRIS2004</t>
        </is>
      </c>
      <c r="B155" s="110" t="inlineStr">
        <is>
          <t>Swati Patil</t>
        </is>
      </c>
      <c r="C155" s="111" t="inlineStr">
        <is>
          <t>Technology</t>
        </is>
      </c>
      <c r="D155" s="111" t="inlineStr">
        <is>
          <t>Bhavana Thakare</t>
        </is>
      </c>
      <c r="E155" s="112" t="n">
        <v>4.5</v>
      </c>
      <c r="F155" s="112" t="n">
        <v>4.5</v>
      </c>
      <c r="G155" s="111" t="inlineStr">
        <is>
          <t>B.E</t>
        </is>
      </c>
      <c r="H155" s="113" t="inlineStr">
        <is>
          <t>Software Engineer</t>
        </is>
      </c>
      <c r="I155" s="114" t="inlineStr">
        <is>
          <t>Senior Software Engineer</t>
        </is>
      </c>
      <c r="J155" s="115" t="inlineStr">
        <is>
          <t>Engineering &amp; Development</t>
        </is>
      </c>
      <c r="K155" s="115" t="inlineStr">
        <is>
          <t>Full-Stack Development</t>
        </is>
      </c>
      <c r="L155" s="114" t="inlineStr">
        <is>
          <t>L3 – Professional / Associate</t>
        </is>
      </c>
      <c r="M155" s="116" t="inlineStr">
        <is>
          <t>A3</t>
        </is>
      </c>
      <c r="N155" s="138" t="inlineStr">
        <is>
          <t>Senior Associate</t>
        </is>
      </c>
      <c r="O155" s="26" t="inlineStr">
        <is>
          <t>A</t>
        </is>
      </c>
      <c r="P155" s="115" t="inlineStr">
        <is>
          <t>IC</t>
        </is>
      </c>
      <c r="Q155" s="117" t="inlineStr">
        <is>
          <t>▲ Up</t>
        </is>
      </c>
      <c r="R155" s="118"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155"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3 · Potential: Low · 9-Box Grid placement: Reliable Specialist.</t>
          </r>
        </is>
      </c>
      <c r="T155" s="120" t="n"/>
      <c r="U155" s="121" t="inlineStr">
        <is>
          <r>
            <rPr>
              <rFont val="Calibri"/>
              <sz val="10"/>
            </rPr>
            <t xml:space="preserve">Senior Software Engineer in Technology · iFile,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155"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55"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155"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5" s="123" t="inlineStr">
        <is>
          <t>iFile · Technology · Band A · Early career</t>
        </is>
      </c>
      <c r="Z155" s="124" t="n">
        <v>2</v>
      </c>
      <c r="AA155" s="125">
        <f>IFERROR(INDEX(WM_C,MATCH($Y155,WM_KEY,0)),"")</f>
        <v>0.64</v>
      </c>
      <c r="AB155" s="126">
        <f>IF(Z155="","",Z155*AA155)</f>
        <v>1.28</v>
      </c>
      <c r="AC155" s="124" t="n">
        <v>2</v>
      </c>
      <c r="AD155" s="125">
        <f>IFERROR(INDEX(WM_AU,MATCH($Y155,WM_KEY,0)),"")</f>
        <v>0.16</v>
      </c>
      <c r="AE155" s="126">
        <f>IF(AC155="","",AC155*AD155)</f>
        <v>0.32</v>
      </c>
      <c r="AF155" s="124" t="n">
        <v>2</v>
      </c>
      <c r="AG155" s="125">
        <f>IFERROR(INDEX(WM_AC,MATCH($Y155,WM_KEY,0)),"")</f>
        <v>0.04</v>
      </c>
      <c r="AH155" s="126">
        <f>IF(AF155="","",AF155*AG155)</f>
        <v>0.08</v>
      </c>
      <c r="AI155" s="124" t="n">
        <v>1</v>
      </c>
      <c r="AJ155" s="125">
        <f>IFERROR(INDEX(WM_L,MATCH($Y155,WM_KEY,0)),"")</f>
        <v>0</v>
      </c>
      <c r="AK155" s="126">
        <f>IF(AI155="","",AI155*AJ155)</f>
        <v>0</v>
      </c>
      <c r="AL155" s="124" t="n">
        <v>3.5</v>
      </c>
      <c r="AM155" s="125">
        <f>IFERROR(INDEX(WM_E,MATCH($Y155,WM_KEY,0)),"")</f>
        <v>0.1</v>
      </c>
      <c r="AN155" s="126">
        <f>IF(AL155="","",AL155*AM155)</f>
        <v>0.35</v>
      </c>
      <c r="AO155" s="127" t="n">
        <v>2</v>
      </c>
      <c r="AP155" s="125">
        <f>IFERROR(INDEX(WM_BI,MATCH($Y155,WM_KEY,0)),"")</f>
        <v>0.06</v>
      </c>
      <c r="AQ155" s="126">
        <f>IF(AO155="","",AO155*AP155)</f>
        <v>0.12</v>
      </c>
      <c r="AR155" s="126">
        <f>IF(COUNT(AB155,AE155,AH155,AK155,AN155,AQ155)&lt;6,"",SUM(AB155,AE155,AH155,AK155,AN155,AQ155))</f>
        <v>2.15</v>
      </c>
      <c r="AS155" s="128" t="str">
        <f>IF(AR155="","",INDEX({"A1","A2","A3","B1","B2","B3","C1","C2","D1","D2","E1","E2"},MAX(1,MIN(12,ROUND(AR155,0)))))</f>
        <v>A2</v>
      </c>
      <c r="AT155"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55" s="130" t="inlineStr">
        <is>
          <r>
            <rPr>
              <rFont val="Calibri"/>
              <b val="1"/>
              <sz val="10"/>
            </rPr>
            <t>At build:</t>
          </r>
          <r>
            <rPr>
              <rFont val="Calibri"/>
              <sz val="10"/>
            </rPr>
            <t xml:space="preserve"> Complexity 1.28 + Autonomy 0.32 + Accountability 0.08 + Leadership 0.00 + Experience 0.35 + Business impact 0.12
= 2.15 points → nearest level 2 = A2
</t>
          </r>
          <r>
            <rPr>
              <rFont val="Calibri"/>
              <b val="1"/>
              <sz val="10"/>
            </rPr>
            <t>Final level:</t>
          </r>
          <r>
            <rPr>
              <rFont val="Calibri"/>
              <sz val="10"/>
            </rPr>
            <t xml:space="preserve"> A3 · a rule applied: see the next column</t>
          </r>
        </is>
      </c>
      <c r="AV155" s="130" t="inlineStr">
        <is>
          <r>
            <rPr>
              <rFont val="Calibri"/>
              <sz val="10"/>
            </rPr>
            <t xml:space="preserve">• </t>
          </r>
          <r>
            <rPr>
              <rFont val="Calibri"/>
              <b val="1"/>
              <sz val="10"/>
            </rPr>
            <t>Raised to A3:</t>
          </r>
          <r>
            <rPr>
              <rFont val="Calibri"/>
              <sz val="10"/>
            </rPr>
            <t xml:space="preserve"> 4.5 years' experience is 2 years or more.
</t>
          </r>
          <r>
            <rPr>
              <rFont val="Calibri"/>
              <b val="1"/>
              <sz val="10"/>
            </rPr>
            <t>Final level:</t>
          </r>
          <r>
            <rPr>
              <rFont val="Calibri"/>
              <sz val="10"/>
            </rPr>
            <t xml:space="preserve"> A3.</t>
          </r>
        </is>
      </c>
      <c r="AW155"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Develops features, fixes issues, tests and supports production in Java/Angular; no specifics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5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technical implementation → matches the start
</t>
          </r>
          <r>
            <rPr>
              <rFont val="Calibri"/>
              <b val="1"/>
              <sz val="10"/>
            </rPr>
            <t>Market:</t>
          </r>
          <r>
            <rPr>
              <rFont val="Calibri"/>
              <sz val="10"/>
            </rPr>
            <t xml:space="preserve"> A2 = Chooses own approach within standards</t>
          </r>
        </is>
      </c>
      <c r="AY15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for 'application quality'; manager notes she closes assigned defects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t>
          </r>
        </is>
      </c>
      <c r="AZ155"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55" s="132" t="inlineStr">
        <is>
          <r>
            <rPr>
              <rFont val="Calibri"/>
              <sz val="10"/>
            </rPr>
            <t xml:space="preserve">Rated 3.5 of 12 · between A3 and B1
</t>
          </r>
          <r>
            <rPr>
              <rFont val="Calibri"/>
              <b val="1"/>
              <sz val="10"/>
            </rPr>
            <t>Experience:</t>
          </r>
          <r>
            <rPr>
              <rFont val="Calibri"/>
              <sz val="10"/>
            </rPr>
            <t xml:space="preserve"> 4.5 yrs total · 4.5 at IRIS; none recorded before IRIS = 3.6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55"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55" s="133" t="inlineStr"/>
      <c r="BD155" s="134" t="inlineStr">
        <is>
          <t>✓ HRIS: 4.5 yrs, B.E, 0 direct reports
✓ Survey: 20 of 20 questions answered
✓ KRAs: manager-set, quarterly
✓ Manager mapping: rating, potential, 9-box
✗ Job description: not on file</t>
        </is>
      </c>
      <c r="BE155"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55" s="134" t="inlineStr">
        <is>
          <t>Medium</t>
        </is>
      </c>
      <c r="BG155" s="134" t="inlineStr"/>
      <c r="BH155" s="134" t="inlineStr"/>
      <c r="BI155" s="135" t="n"/>
      <c r="BJ155" s="136" t="n"/>
      <c r="BK155" s="136" t="n"/>
      <c r="BL155" s="136" t="n"/>
      <c r="BM155" s="136" t="n"/>
      <c r="BN155" s="137" t="n"/>
      <c r="BO155" s="120" t="n"/>
      <c r="BP155" s="120" t="n"/>
      <c r="BQ155" s="120" t="n"/>
      <c r="BR155" s="120" t="n"/>
      <c r="BS155" s="120" t="n"/>
      <c r="BT155" s="120" t="n"/>
      <c r="BU155" s="120" t="n"/>
      <c r="BV155" s="120" t="n">
        <v>2</v>
      </c>
    </row>
    <row r="156" ht="340" customHeight="1">
      <c r="A156" s="109" t="inlineStr">
        <is>
          <t>IRIS2459</t>
        </is>
      </c>
      <c r="B156" s="110" t="inlineStr">
        <is>
          <t>Viranchi Suresh Bhure</t>
        </is>
      </c>
      <c r="C156" s="111" t="inlineStr">
        <is>
          <t>Technology</t>
        </is>
      </c>
      <c r="D156" s="111" t="inlineStr">
        <is>
          <t>Nikhil Nalawade</t>
        </is>
      </c>
      <c r="E156" s="112" t="n">
        <v>3.5</v>
      </c>
      <c r="F156" s="112" t="n">
        <v>0.7</v>
      </c>
      <c r="G156" s="111" t="inlineStr">
        <is>
          <t>B.E</t>
        </is>
      </c>
      <c r="H156" s="113" t="inlineStr">
        <is>
          <t>Software Engineer</t>
        </is>
      </c>
      <c r="I156" s="114" t="inlineStr">
        <is>
          <t>Senior Software Engineer</t>
        </is>
      </c>
      <c r="J156" s="115" t="inlineStr">
        <is>
          <t>Engineering &amp; Development</t>
        </is>
      </c>
      <c r="K156" s="115" t="inlineStr">
        <is>
          <t>Backend Development</t>
        </is>
      </c>
      <c r="L156" s="114" t="inlineStr">
        <is>
          <t>L3 – Professional / Associate</t>
        </is>
      </c>
      <c r="M156" s="116" t="inlineStr">
        <is>
          <t>A3</t>
        </is>
      </c>
      <c r="N156" s="138" t="inlineStr">
        <is>
          <t>Senior Associate</t>
        </is>
      </c>
      <c r="O156" s="26" t="inlineStr">
        <is>
          <t>A</t>
        </is>
      </c>
      <c r="P156" s="115" t="inlineStr">
        <is>
          <t>IC</t>
        </is>
      </c>
      <c r="Q156" s="117" t="inlineStr">
        <is>
          <t>▲ Up</t>
        </is>
      </c>
      <c r="R156"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56"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Emerging Talent.</t>
          </r>
        </is>
      </c>
      <c r="T156" s="120" t="n"/>
      <c r="U156" s="121" t="inlineStr">
        <is>
          <r>
            <rPr>
              <rFont val="Calibri"/>
              <sz val="10"/>
            </rPr>
            <t xml:space="preserve">Senior Software Engineer in Technology · iFile,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56"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56"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56"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6" s="123" t="inlineStr">
        <is>
          <t>iFile · Technology · Band A · Early career</t>
        </is>
      </c>
      <c r="Z156" s="124" t="n">
        <v>2.5</v>
      </c>
      <c r="AA156" s="125">
        <f>IFERROR(INDEX(WM_C,MATCH($Y156,WM_KEY,0)),"")</f>
        <v>0.64</v>
      </c>
      <c r="AB156" s="126">
        <f>IF(Z156="","",Z156*AA156)</f>
        <v>1.6</v>
      </c>
      <c r="AC156" s="124" t="n">
        <v>2</v>
      </c>
      <c r="AD156" s="125">
        <f>IFERROR(INDEX(WM_AU,MATCH($Y156,WM_KEY,0)),"")</f>
        <v>0.16</v>
      </c>
      <c r="AE156" s="126">
        <f>IF(AC156="","",AC156*AD156)</f>
        <v>0.32</v>
      </c>
      <c r="AF156" s="124" t="n">
        <v>2.5</v>
      </c>
      <c r="AG156" s="125">
        <f>IFERROR(INDEX(WM_AC,MATCH($Y156,WM_KEY,0)),"")</f>
        <v>0.04</v>
      </c>
      <c r="AH156" s="126">
        <f>IF(AF156="","",AF156*AG156)</f>
        <v>0.1</v>
      </c>
      <c r="AI156" s="124" t="n">
        <v>1</v>
      </c>
      <c r="AJ156" s="125">
        <f>IFERROR(INDEX(WM_L,MATCH($Y156,WM_KEY,0)),"")</f>
        <v>0</v>
      </c>
      <c r="AK156" s="126">
        <f>IF(AI156="","",AI156*AJ156)</f>
        <v>0</v>
      </c>
      <c r="AL156" s="124" t="n">
        <v>3</v>
      </c>
      <c r="AM156" s="125">
        <f>IFERROR(INDEX(WM_E,MATCH($Y156,WM_KEY,0)),"")</f>
        <v>0.1</v>
      </c>
      <c r="AN156" s="126">
        <f>IF(AL156="","",AL156*AM156)</f>
        <v>0.3</v>
      </c>
      <c r="AO156" s="127" t="n">
        <v>2.5</v>
      </c>
      <c r="AP156" s="125">
        <f>IFERROR(INDEX(WM_BI,MATCH($Y156,WM_KEY,0)),"")</f>
        <v>0.06</v>
      </c>
      <c r="AQ156" s="126">
        <f>IF(AO156="","",AO156*AP156)</f>
        <v>0.15</v>
      </c>
      <c r="AR156" s="126">
        <f>IF(COUNT(AB156,AE156,AH156,AK156,AN156,AQ156)&lt;6,"",SUM(AB156,AE156,AH156,AK156,AN156,AQ156))</f>
        <v>2.47</v>
      </c>
      <c r="AS156" s="128" t="str">
        <f>IF(AR156="","",INDEX({"A1","A2","A3","B1","B2","B3","C1","C2","D1","D2","E1","E2"},MAX(1,MIN(12,ROUND(AR156,0)))))</f>
        <v>A2</v>
      </c>
      <c r="AT156"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56" s="130" t="inlineStr">
        <is>
          <r>
            <rPr>
              <rFont val="Calibri"/>
              <b val="1"/>
              <sz val="10"/>
            </rPr>
            <t>At build:</t>
          </r>
          <r>
            <rPr>
              <rFont val="Calibri"/>
              <sz val="10"/>
            </rPr>
            <t xml:space="preserve"> Complexity 1.60 + Autonomy 0.32 + Accountability 0.10 + Leadership 0.00 + Experience 0.30 + Business impact 0.15
= 2.47 points → nearest level 2 = A2
</t>
          </r>
          <r>
            <rPr>
              <rFont val="Calibri"/>
              <b val="1"/>
              <sz val="10"/>
            </rPr>
            <t>Final level:</t>
          </r>
          <r>
            <rPr>
              <rFont val="Calibri"/>
              <sz val="10"/>
            </rPr>
            <t xml:space="preserve"> A3 · a rule applied: see the next column</t>
          </r>
        </is>
      </c>
      <c r="AV156" s="130" t="inlineStr">
        <is>
          <r>
            <rPr>
              <rFont val="Calibri"/>
              <sz val="10"/>
            </rPr>
            <t xml:space="preserve">• </t>
          </r>
          <r>
            <rPr>
              <rFont val="Calibri"/>
              <b val="1"/>
              <sz val="10"/>
            </rPr>
            <t>Raised to A3:</t>
          </r>
          <r>
            <rPr>
              <rFont val="Calibri"/>
              <sz val="10"/>
            </rPr>
            <t xml:space="preserve"> 3.5 years' experience is 2 years or more.
</t>
          </r>
          <r>
            <rPr>
              <rFont val="Calibri"/>
              <b val="1"/>
              <sz val="10"/>
            </rPr>
            <t>Final level:</t>
          </r>
          <r>
            <rPr>
              <rFont val="Calibri"/>
              <sz val="10"/>
            </rPr>
            <t xml:space="preserve"> A3.</t>
          </r>
        </is>
      </c>
      <c r="AW156"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56" s="132"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no change
</t>
          </r>
          <r>
            <rPr>
              <rFont val="Calibri"/>
              <b val="1"/>
              <sz val="10"/>
            </rPr>
            <t>Market:</t>
          </r>
          <r>
            <rPr>
              <rFont val="Calibri"/>
              <sz val="10"/>
            </rPr>
            <t xml:space="preserve"> A2 = Chooses own approach within standards</t>
          </r>
        </is>
      </c>
      <c r="AY156"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56"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36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56" s="132" t="inlineStr">
        <is>
          <r>
            <rPr>
              <rFont val="Calibri"/>
              <sz val="10"/>
            </rPr>
            <t xml:space="preserve">Rated 3 of 12
</t>
          </r>
          <r>
            <rPr>
              <rFont val="Calibri"/>
              <b val="1"/>
              <sz val="10"/>
            </rPr>
            <t>Experience:</t>
          </r>
          <r>
            <rPr>
              <rFont val="Calibri"/>
              <sz val="10"/>
            </rPr>
            <t xml:space="preserve"> 3.5 yrs total · 2.8 before IRIS + 0.7 at IRIS = 3.2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56"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56" s="133" t="inlineStr"/>
      <c r="BD156" s="134" t="inlineStr">
        <is>
          <t>✓ HRIS: 3.5 yrs, B.E, 0 direct reports
✓ Survey: 20 of 20 questions answered
✓ KRAs: self, manager-set, quarterly
✓ Manager mapping: rating, potential, 9-box
✗ Job description: not on file</t>
        </is>
      </c>
      <c r="BE156"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56" s="134" t="inlineStr">
        <is>
          <t>Low</t>
        </is>
      </c>
      <c r="BG156" s="134" t="inlineStr">
        <is>
          <t>• Survey answers are generic or do not match the role — not used as evidence; manager input needed</t>
        </is>
      </c>
      <c r="BH156" s="134" t="inlineStr"/>
      <c r="BI156" s="135" t="n"/>
      <c r="BJ156" s="136" t="n"/>
      <c r="BK156" s="136" t="n"/>
      <c r="BL156" s="136" t="n"/>
      <c r="BM156" s="136" t="n"/>
      <c r="BN156" s="137" t="n"/>
      <c r="BO156" s="120" t="n"/>
      <c r="BP156" s="120" t="n"/>
      <c r="BQ156" s="120" t="n"/>
      <c r="BR156" s="120" t="n"/>
      <c r="BS156" s="120" t="n"/>
      <c r="BT156" s="120" t="n"/>
      <c r="BU156" s="120" t="n"/>
      <c r="BV156" s="120" t="n">
        <v>2.5</v>
      </c>
    </row>
    <row r="157" ht="340" customHeight="1">
      <c r="A157" s="109" t="inlineStr">
        <is>
          <t>IRIS2447</t>
        </is>
      </c>
      <c r="B157" s="110" t="inlineStr">
        <is>
          <t>Yash Chikane</t>
        </is>
      </c>
      <c r="C157" s="111" t="inlineStr">
        <is>
          <t>Technology</t>
        </is>
      </c>
      <c r="D157" s="111" t="inlineStr">
        <is>
          <t>Rahul Dhamne</t>
        </is>
      </c>
      <c r="E157" s="112" t="n">
        <v>4.9</v>
      </c>
      <c r="F157" s="112" t="n">
        <v>0.8</v>
      </c>
      <c r="G157" s="111" t="inlineStr">
        <is>
          <t>B.E</t>
        </is>
      </c>
      <c r="H157" s="113" t="inlineStr">
        <is>
          <t>Senior Software Engineer - AI/ML</t>
        </is>
      </c>
      <c r="I157" s="114" t="inlineStr">
        <is>
          <t>Senior AI/ML Engineer</t>
        </is>
      </c>
      <c r="J157" s="115" t="inlineStr">
        <is>
          <t>Engineering &amp; Development</t>
        </is>
      </c>
      <c r="K157" s="115" t="inlineStr">
        <is>
          <t>AI / ML &amp; GenAI Engineering</t>
        </is>
      </c>
      <c r="L157" s="114" t="inlineStr">
        <is>
          <t>Not in current mapping files</t>
        </is>
      </c>
      <c r="M157" s="116" t="inlineStr">
        <is>
          <t>A3</t>
        </is>
      </c>
      <c r="N157" s="138" t="inlineStr">
        <is>
          <t>Senior Associate</t>
        </is>
      </c>
      <c r="O157" s="26" t="inlineStr">
        <is>
          <t>A</t>
        </is>
      </c>
      <c r="P157" s="115" t="inlineStr">
        <is>
          <t>IC</t>
        </is>
      </c>
      <c r="Q157" s="140" t="inlineStr">
        <is>
          <t>● Newly mapped</t>
        </is>
      </c>
      <c r="R157" s="118" t="inlineStr">
        <is>
          <r>
            <rPr>
              <rFont val="Calibri"/>
              <b val="1"/>
              <sz val="10"/>
            </rPr>
            <t>WHAT THE ROLE DOES:</t>
          </r>
          <r>
            <rPr>
              <rFont val="Calibri"/>
              <sz val="10"/>
            </rPr>
            <t xml:space="preserve"> Builds AI/ML and LLM features — auto-tagging, classification, agentic workflows, anomaly detection. At A3: varied work; reviews juniors; go-to for a process.
</t>
          </r>
          <r>
            <rPr>
              <rFont val="Calibri"/>
              <b val="1"/>
              <sz val="10"/>
            </rPr>
            <t>Common themes in role-holders' answers:</t>
          </r>
          <r>
            <rPr>
              <rFont val="Calibri"/>
              <sz val="10"/>
            </rPr>
            <t xml:space="preserve"> ai · product · solutions · business
</t>
          </r>
          <r>
            <rPr>
              <rFont val="Calibri"/>
              <b val="1"/>
              <sz val="10"/>
            </rPr>
            <t>KEY RESPONSIBILITIES:</t>
          </r>
          <r>
            <rPr>
              <rFont val="Calibri"/>
              <sz val="10"/>
            </rPr>
            <t xml:space="preserve"> Builds AI/ML and LLM features — auto-tagging, classification, agentic workflows, anomaly detection; Varied and non-standard work; handles exceptions; A module / process, or work with client or regulatory consequences
</t>
          </r>
          <r>
            <rPr>
              <rFont val="Calibri"/>
              <b val="1"/>
              <sz val="10"/>
            </rPr>
            <t>Common themes in role-holders' answers:</t>
          </r>
          <r>
            <rPr>
              <rFont val="Calibri"/>
              <sz val="10"/>
            </rPr>
            <t xml:space="preserve"> technical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ai · features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features · ai · code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approach
</t>
          </r>
          <r>
            <rPr>
              <rFont val="Calibri"/>
              <b val="1"/>
              <sz val="10"/>
            </rPr>
            <t>SKILLS &amp; KNOWLEDGE · role-holders:</t>
          </r>
          <r>
            <rPr>
              <rFont val="Calibri"/>
              <sz val="10"/>
            </rPr>
            <t xml:space="preserve"> AI/ML · Python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5 answered the survey; sub-family 11 answered; catalogue RC-060</t>
          </r>
        </is>
      </c>
      <c r="S157"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cause.
Manager talent mapping — Latest rating: Not rated · manager · 9-Box Grid placement: Not placed · manager.</t>
          </r>
        </is>
      </c>
      <c r="T157" s="120" t="n"/>
      <c r="U157" s="121" t="inlineStr">
        <is>
          <r>
            <rPr>
              <rFont val="Calibri"/>
              <sz val="10"/>
            </rPr>
            <t xml:space="preserve">Senior AI/ML Engineer in Technology · iFile, A3 — IC.
</t>
          </r>
          <r>
            <rPr>
              <rFont val="Calibri"/>
              <b val="1"/>
              <sz val="10"/>
            </rPr>
            <t>The work:</t>
          </r>
          <r>
            <rPr>
              <rFont val="Calibri"/>
              <sz val="10"/>
            </rPr>
            <t xml:space="preserve"> Builds AI/ML and LLM features — auto-tagging, classification, agentic workflows, anomaly detection.
At this level the role owns varied work; reviews juniors; go-to for a process.
</t>
          </r>
          <r>
            <rPr>
              <rFont val="Calibri"/>
              <b val="1"/>
              <sz val="10"/>
            </rPr>
            <t>Key responsibilities:</t>
          </r>
          <r>
            <rPr>
              <rFont val="Calibri"/>
              <sz val="10"/>
            </rPr>
            <t xml:space="preserve"> Builds AI/ML and LLM features — auto-tagging, classification, agentic workflows, anomaly detection; Varied and non-standard work; handles exceptions; A module / process, or work with client or regulatory consequences.
</t>
          </r>
          <r>
            <rPr>
              <rFont val="Calibri"/>
              <b val="1"/>
              <sz val="10"/>
            </rPr>
            <t>Holders describe it with:</t>
          </r>
          <r>
            <rPr>
              <rFont val="Calibri"/>
              <sz val="10"/>
            </rPr>
            <t xml:space="preserve"> technical.</t>
          </r>
        </is>
      </c>
      <c r="V157"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57"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AI/ML · Python
★ = must-have for the family. Scale: 1 Awareness · 2 Working · 3 Practitioner · 4 Advanced · 5 Expert.</t>
          </r>
        </is>
      </c>
      <c r="X157"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7" s="123" t="inlineStr">
        <is>
          <t>iFile · Technology · Band A · Early career</t>
        </is>
      </c>
      <c r="Z157" s="124" t="n">
        <v>3</v>
      </c>
      <c r="AA157" s="125">
        <f>IFERROR(INDEX(WM_C,MATCH($Y157,WM_KEY,0)),"")</f>
        <v>0.64</v>
      </c>
      <c r="AB157" s="126">
        <f>IF(Z157="","",Z157*AA157)</f>
        <v>1.92</v>
      </c>
      <c r="AC157" s="124" t="n">
        <v>2.5</v>
      </c>
      <c r="AD157" s="125">
        <f>IFERROR(INDEX(WM_AU,MATCH($Y157,WM_KEY,0)),"")</f>
        <v>0.16</v>
      </c>
      <c r="AE157" s="126">
        <f>IF(AC157="","",AC157*AD157)</f>
        <v>0.4</v>
      </c>
      <c r="AF157" s="124" t="n">
        <v>2.5</v>
      </c>
      <c r="AG157" s="125">
        <f>IFERROR(INDEX(WM_AC,MATCH($Y157,WM_KEY,0)),"")</f>
        <v>0.04</v>
      </c>
      <c r="AH157" s="126">
        <f>IF(AF157="","",AF157*AG157)</f>
        <v>0.1</v>
      </c>
      <c r="AI157" s="124" t="n">
        <v>1.5</v>
      </c>
      <c r="AJ157" s="125">
        <f>IFERROR(INDEX(WM_L,MATCH($Y157,WM_KEY,0)),"")</f>
        <v>0</v>
      </c>
      <c r="AK157" s="126">
        <f>IF(AI157="","",AI157*AJ157)</f>
        <v>0</v>
      </c>
      <c r="AL157" s="124" t="n">
        <v>4</v>
      </c>
      <c r="AM157" s="125">
        <f>IFERROR(INDEX(WM_E,MATCH($Y157,WM_KEY,0)),"")</f>
        <v>0.1</v>
      </c>
      <c r="AN157" s="126">
        <f>IF(AL157="","",AL157*AM157)</f>
        <v>0.4</v>
      </c>
      <c r="AO157" s="127" t="n">
        <v>2.5</v>
      </c>
      <c r="AP157" s="125">
        <f>IFERROR(INDEX(WM_BI,MATCH($Y157,WM_KEY,0)),"")</f>
        <v>0.06</v>
      </c>
      <c r="AQ157" s="126">
        <f>IF(AO157="","",AO157*AP157)</f>
        <v>0.15</v>
      </c>
      <c r="AR157" s="126">
        <f>IF(COUNT(AB157,AE157,AH157,AK157,AN157,AQ157)&lt;6,"",SUM(AB157,AE157,AH157,AK157,AN157,AQ157))</f>
        <v>2.97</v>
      </c>
      <c r="AS157" s="128" t="str">
        <f>IF(AR157="","",INDEX({"A1","A2","A3","B1","B2","B3","C1","C2","D1","D2","E1","E2"},MAX(1,MIN(12,ROUND(AR157,0)))))</f>
        <v>A3</v>
      </c>
      <c r="AT157"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57" s="130" t="inlineStr">
        <is>
          <r>
            <rPr>
              <rFont val="Calibri"/>
              <b val="1"/>
              <sz val="10"/>
            </rPr>
            <t>At build:</t>
          </r>
          <r>
            <rPr>
              <rFont val="Calibri"/>
              <sz val="10"/>
            </rPr>
            <t xml:space="preserve"> Complexity 1.92 + Autonomy 0.40 + Accountability 0.10 + Leadership 0.00 + Experience 0.40 + Business impact 0.15
= 2.97 points → nearest level 3 = A3
</t>
          </r>
          <r>
            <rPr>
              <rFont val="Calibri"/>
              <b val="1"/>
              <sz val="10"/>
            </rPr>
            <t>Final level:</t>
          </r>
          <r>
            <rPr>
              <rFont val="Calibri"/>
              <sz val="10"/>
            </rPr>
            <t xml:space="preserve"> A3 · same as the score</t>
          </r>
        </is>
      </c>
      <c r="AV157" s="130" t="inlineStr">
        <is>
          <r>
            <rPr>
              <rFont val="Calibri"/>
              <b val="1"/>
              <sz val="10"/>
            </rPr>
            <t>No rule applied:</t>
          </r>
          <r>
            <rPr>
              <rFont val="Calibri"/>
              <sz val="10"/>
            </rPr>
            <t xml:space="preserve"> the score decides.</t>
          </r>
        </is>
      </c>
      <c r="AW157"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Designs, builds, deploys and optimises AI/ML and GenAI solutions in Python; no specific product named → matches the start
</t>
          </r>
          <r>
            <rPr>
              <rFont val="Calibri"/>
              <b val="1"/>
              <sz val="10"/>
            </rPr>
            <t>Market:</t>
          </r>
          <r>
            <rPr>
              <rFont val="Calibri"/>
              <sz val="10"/>
            </rPr>
            <t xml:space="preserve"> A3 = Varied and non-standard work; handles exceptions</t>
          </r>
        </is>
      </c>
      <c r="AX157"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optimisation and approach on own work → moved down 0.5
</t>
          </r>
          <r>
            <rPr>
              <rFont val="Calibri"/>
              <b val="1"/>
              <sz val="10"/>
            </rPr>
            <t>Market:</t>
          </r>
          <r>
            <rPr>
              <rFont val="Calibri"/>
              <sz val="10"/>
            </rPr>
            <t xml:space="preserve"> A2 = Chooses own approach within standards · A3 = Technical / QC / client calls on own work</t>
          </r>
        </is>
      </c>
      <c r="AY157"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Code readability, secure libraries and right approach in own solutions → moved down 0.5
</t>
          </r>
          <r>
            <rPr>
              <rFont val="Calibri"/>
              <b val="1"/>
              <sz val="10"/>
            </rPr>
            <t>Market:</t>
          </r>
          <r>
            <rPr>
              <rFont val="Calibri"/>
              <sz val="10"/>
            </rPr>
            <t xml:space="preserve"> A2 = Own deliverables · accuracy, TAT · A3 = A module / process, or work with client or regulatory consequences</t>
          </r>
        </is>
      </c>
      <c r="AZ157"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reviewing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57" s="132" t="inlineStr">
        <is>
          <r>
            <rPr>
              <rFont val="Calibri"/>
              <sz val="10"/>
            </rPr>
            <t xml:space="preserve">Rated 4 of 12
</t>
          </r>
          <r>
            <rPr>
              <rFont val="Calibri"/>
              <b val="1"/>
              <sz val="10"/>
            </rPr>
            <t>Experience:</t>
          </r>
          <r>
            <rPr>
              <rFont val="Calibri"/>
              <sz val="10"/>
            </rPr>
            <t xml:space="preserve"> 4.9 yrs total · 4.1 before IRIS + 0.8 at IRIS = 3.8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57"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57" s="133" t="inlineStr"/>
      <c r="BD157" s="134" t="inlineStr">
        <is>
          <t>✓ HRIS: 4.9 yrs, B.E, 0 direct reports
✓ Survey: 20 of 20 questions answered
✗ KRAs: none on file
✓ Manager mapping: rating, 9-box
✗ Job description: not on file</t>
        </is>
      </c>
      <c r="BE157"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57" s="134" t="inlineStr">
        <is>
          <t>Medium</t>
        </is>
      </c>
      <c r="BG157" s="134" t="inlineStr"/>
      <c r="BH157" s="134" t="inlineStr"/>
      <c r="BI157" s="135" t="n"/>
      <c r="BJ157" s="136" t="n"/>
      <c r="BK157" s="136" t="n"/>
      <c r="BL157" s="136" t="n"/>
      <c r="BM157" s="136" t="n"/>
      <c r="BN157" s="137" t="n"/>
      <c r="BO157" s="120" t="n"/>
      <c r="BP157" s="120" t="n"/>
      <c r="BQ157" s="120" t="n"/>
      <c r="BR157" s="120" t="n"/>
      <c r="BS157" s="120" t="n"/>
      <c r="BT157" s="120" t="n"/>
      <c r="BU157" s="120" t="n"/>
      <c r="BV157" s="120" t="n">
        <v>2.5</v>
      </c>
    </row>
    <row r="158" ht="340" customHeight="1">
      <c r="A158" s="109" t="inlineStr">
        <is>
          <t>IRIS2529</t>
        </is>
      </c>
      <c r="B158" s="110" t="inlineStr">
        <is>
          <t>Yash Raj</t>
        </is>
      </c>
      <c r="C158" s="111" t="inlineStr">
        <is>
          <t>Technology</t>
        </is>
      </c>
      <c r="D158" s="111" t="inlineStr">
        <is>
          <t>Izharuddin Shaikh</t>
        </is>
      </c>
      <c r="E158" s="112" t="n">
        <v>2.7</v>
      </c>
      <c r="F158" s="112" t="n">
        <v>0.4</v>
      </c>
      <c r="G158" s="111" t="inlineStr">
        <is>
          <t>B.Tech</t>
        </is>
      </c>
      <c r="H158" s="113" t="inlineStr">
        <is>
          <t>Software Engineer</t>
        </is>
      </c>
      <c r="I158" s="114" t="inlineStr">
        <is>
          <t>Senior Database Engineer</t>
        </is>
      </c>
      <c r="J158" s="115" t="inlineStr">
        <is>
          <t>Engineering &amp; Development</t>
        </is>
      </c>
      <c r="K158" s="115" t="inlineStr">
        <is>
          <t>Data Engineering &amp; Database Development</t>
        </is>
      </c>
      <c r="L158" s="114" t="inlineStr">
        <is>
          <t>L3 – Professional / Associate</t>
        </is>
      </c>
      <c r="M158" s="116" t="inlineStr">
        <is>
          <t>A3</t>
        </is>
      </c>
      <c r="N158" s="138" t="inlineStr">
        <is>
          <t>Senior Associate</t>
        </is>
      </c>
      <c r="O158" s="26" t="inlineStr">
        <is>
          <t>A</t>
        </is>
      </c>
      <c r="P158" s="115" t="inlineStr">
        <is>
          <t>IC</t>
        </is>
      </c>
      <c r="Q158" s="117" t="inlineStr">
        <is>
          <t>▲ Up</t>
        </is>
      </c>
      <c r="R158" s="118" t="inlineStr">
        <is>
          <r>
            <rPr>
              <rFont val="Calibri"/>
              <b val="1"/>
              <sz val="10"/>
            </rPr>
            <t>WHAT THE ROLE DOES:</t>
          </r>
          <r>
            <rPr>
              <rFont val="Calibri"/>
              <sz val="10"/>
            </rPr>
            <t xml:space="preserve"> Builds ETL pipelines, data models, stored procedures and data layers. At A3: varied work; reviews juniors; go-to for a process.
</t>
          </r>
          <r>
            <rPr>
              <rFont val="Calibri"/>
              <b val="1"/>
              <sz val="10"/>
            </rPr>
            <t>Common themes in role-holders' answers:</t>
          </r>
          <r>
            <rPr>
              <rFont val="Calibri"/>
              <sz val="10"/>
            </rPr>
            <t xml:space="preserve"> business · support · data · solutions · build · reliable
</t>
          </r>
          <r>
            <rPr>
              <rFont val="Calibri"/>
              <b val="1"/>
              <sz val="10"/>
            </rPr>
            <t>KEY RESPONSIBILITIES:</t>
          </r>
          <r>
            <rPr>
              <rFont val="Calibri"/>
              <sz val="10"/>
            </rPr>
            <t xml:space="preserve"> Builds ETL pipelines, data models, stored procedures and data layers; Varied and non-standard work; handles exceptions; A module / process, or work with client or regulatory consequences
</t>
          </r>
          <r>
            <rPr>
              <rFont val="Calibri"/>
              <b val="1"/>
              <sz val="10"/>
            </rPr>
            <t>Common themes in role-holders' answers:</t>
          </r>
          <r>
            <rPr>
              <rFont val="Calibri"/>
              <sz val="10"/>
            </rPr>
            <t xml:space="preserve"> issue · support · development · data · resolution · deployment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enhancements · solutions · product · data · models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assigned · quality · solutions · personally · delivery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troubleshoot · independently · client · implement · technical
</t>
          </r>
          <r>
            <rPr>
              <rFont val="Calibri"/>
              <b val="1"/>
              <sz val="10"/>
            </rPr>
            <t>SKILLS &amp; KNOWLEDGE · role-holders:</t>
          </r>
          <r>
            <rPr>
              <rFont val="Calibri"/>
              <sz val="10"/>
            </rPr>
            <t xml:space="preserve"> Sql · prompt engineering · debugging · ETL · Talend
</t>
          </r>
          <r>
            <rPr>
              <rFont val="Calibri"/>
              <b val="1"/>
              <sz val="10"/>
            </rPr>
            <t>MANAGER-SET KRAs:</t>
          </r>
          <r>
            <rPr>
              <rFont val="Calibri"/>
              <sz val="10"/>
            </rPr>
            <t xml:space="preserve"> Common themes in manager-set KRAs: quality · deliver · project · timely · development · code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6 answered the survey; sub-family 7 answered; catalogue RC-074</t>
          </r>
        </is>
      </c>
      <c r="S15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issues · lead · incorrect · data.
</t>
          </r>
          <r>
            <rPr>
              <rFont val="Calibri"/>
              <b val="1"/>
              <sz val="10"/>
            </rPr>
            <t>Measured on · manager-set KRA themes:</t>
          </r>
          <r>
            <rPr>
              <rFont val="Calibri"/>
              <sz val="10"/>
            </rPr>
            <t xml:space="preserve"> quality · deliver · project · timely · development · code.
Manager talent mapping — Latest rating: 3 · Potential: Medium · 9-Box Grid placement: Reliable Specialist.</t>
          </r>
        </is>
      </c>
      <c r="T158" s="120" t="n"/>
      <c r="U158" s="121" t="inlineStr">
        <is>
          <r>
            <rPr>
              <rFont val="Calibri"/>
              <sz val="10"/>
            </rPr>
            <t xml:space="preserve">Senior Database Engineer in Technology · iFile, A3 — IC.
</t>
          </r>
          <r>
            <rPr>
              <rFont val="Calibri"/>
              <b val="1"/>
              <sz val="10"/>
            </rPr>
            <t>The work:</t>
          </r>
          <r>
            <rPr>
              <rFont val="Calibri"/>
              <sz val="10"/>
            </rPr>
            <t xml:space="preserve"> Builds ETL pipelines, data models, stored procedures and data layers.
At this level the role owns varied work; reviews juniors; go-to for a process.
</t>
          </r>
          <r>
            <rPr>
              <rFont val="Calibri"/>
              <b val="1"/>
              <sz val="10"/>
            </rPr>
            <t>Key responsibilities:</t>
          </r>
          <r>
            <rPr>
              <rFont val="Calibri"/>
              <sz val="10"/>
            </rPr>
            <t xml:space="preserve"> Builds ETL pipelines, data models, stored procedures and data layers; Varied and non-standard work; handles exceptions; A module / process, or work with client or regulatory consequences.
</t>
          </r>
          <r>
            <rPr>
              <rFont val="Calibri"/>
              <b val="1"/>
              <sz val="10"/>
            </rPr>
            <t>Holders describe it with:</t>
          </r>
          <r>
            <rPr>
              <rFont val="Calibri"/>
              <sz val="10"/>
            </rPr>
            <t xml:space="preserve"> issue · support · development · data · resolution · deployment.</t>
          </r>
        </is>
      </c>
      <c r="V158"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58"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Sql · prompt engineering · debugging · ETL · Talend
★ = must-have for the family. Scale: 1 Awareness · 2 Working · 3 Practitioner · 4 Advanced · 5 Expert.</t>
          </r>
        </is>
      </c>
      <c r="X158"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8" s="123" t="inlineStr">
        <is>
          <t>iFile · Technology · Band A · Early career</t>
        </is>
      </c>
      <c r="Z158" s="124" t="n">
        <v>2.5</v>
      </c>
      <c r="AA158" s="125">
        <f>IFERROR(INDEX(WM_C,MATCH($Y158,WM_KEY,0)),"")</f>
        <v>0.64</v>
      </c>
      <c r="AB158" s="126">
        <f>IF(Z158="","",Z158*AA158)</f>
        <v>1.6</v>
      </c>
      <c r="AC158" s="124" t="n">
        <v>2.5</v>
      </c>
      <c r="AD158" s="125">
        <f>IFERROR(INDEX(WM_AU,MATCH($Y158,WM_KEY,0)),"")</f>
        <v>0.16</v>
      </c>
      <c r="AE158" s="126">
        <f>IF(AC158="","",AC158*AD158)</f>
        <v>0.4</v>
      </c>
      <c r="AF158" s="124" t="n">
        <v>2.5</v>
      </c>
      <c r="AG158" s="125">
        <f>IFERROR(INDEX(WM_AC,MATCH($Y158,WM_KEY,0)),"")</f>
        <v>0.04</v>
      </c>
      <c r="AH158" s="126">
        <f>IF(AF158="","",AF158*AG158)</f>
        <v>0.1</v>
      </c>
      <c r="AI158" s="124" t="n">
        <v>1</v>
      </c>
      <c r="AJ158" s="125">
        <f>IFERROR(INDEX(WM_L,MATCH($Y158,WM_KEY,0)),"")</f>
        <v>0</v>
      </c>
      <c r="AK158" s="126">
        <f>IF(AI158="","",AI158*AJ158)</f>
        <v>0</v>
      </c>
      <c r="AL158" s="124" t="n">
        <v>3</v>
      </c>
      <c r="AM158" s="125">
        <f>IFERROR(INDEX(WM_E,MATCH($Y158,WM_KEY,0)),"")</f>
        <v>0.1</v>
      </c>
      <c r="AN158" s="126">
        <f>IF(AL158="","",AL158*AM158)</f>
        <v>0.3</v>
      </c>
      <c r="AO158" s="127" t="n">
        <v>2.5</v>
      </c>
      <c r="AP158" s="125">
        <f>IFERROR(INDEX(WM_BI,MATCH($Y158,WM_KEY,0)),"")</f>
        <v>0.06</v>
      </c>
      <c r="AQ158" s="126">
        <f>IF(AO158="","",AO158*AP158)</f>
        <v>0.15</v>
      </c>
      <c r="AR158" s="126">
        <f>IF(COUNT(AB158,AE158,AH158,AK158,AN158,AQ158)&lt;6,"",SUM(AB158,AE158,AH158,AK158,AN158,AQ158))</f>
        <v>2.55</v>
      </c>
      <c r="AS158" s="128" t="str">
        <f>IF(AR158="","",INDEX({"A1","A2","A3","B1","B2","B3","C1","C2","D1","D2","E1","E2"},MAX(1,MIN(12,ROUND(AR158,0)))))</f>
        <v>A3</v>
      </c>
      <c r="AT158"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58" s="130" t="inlineStr">
        <is>
          <r>
            <rPr>
              <rFont val="Calibri"/>
              <b val="1"/>
              <sz val="10"/>
            </rPr>
            <t>At build:</t>
          </r>
          <r>
            <rPr>
              <rFont val="Calibri"/>
              <sz val="10"/>
            </rPr>
            <t xml:space="preserve"> Complexity 1.60 + Autonomy 0.40 + Accountability 0.10 + Leadership 0.00 + Experience 0.30 + Business impact 0.15
= 2.55 points → nearest level 3 = A3
</t>
          </r>
          <r>
            <rPr>
              <rFont val="Calibri"/>
              <b val="1"/>
              <sz val="10"/>
            </rPr>
            <t>Final level:</t>
          </r>
          <r>
            <rPr>
              <rFont val="Calibri"/>
              <sz val="10"/>
            </rPr>
            <t xml:space="preserve"> A3 · same as the score</t>
          </r>
        </is>
      </c>
      <c r="AV158" s="130" t="inlineStr">
        <is>
          <r>
            <rPr>
              <rFont val="Calibri"/>
              <b val="1"/>
              <sz val="10"/>
            </rPr>
            <t>No rule applied:</t>
          </r>
          <r>
            <rPr>
              <rFont val="Calibri"/>
              <sz val="10"/>
            </rPr>
            <t xml:space="preserve"> the score decides.</t>
          </r>
        </is>
      </c>
      <c r="AW158"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Builds end-to-end ETL pipelines, data models and dashboards in Python, Apache Hop, Airflow and Superset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58"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Independently troubleshoots pipeline failures, optimises jobs and handles data-quality issues → moved up 0.5
</t>
          </r>
          <r>
            <rPr>
              <rFont val="Calibri"/>
              <b val="1"/>
              <sz val="10"/>
            </rPr>
            <t>Market:</t>
          </r>
          <r>
            <rPr>
              <rFont val="Calibri"/>
              <sz val="10"/>
            </rPr>
            <t xml:space="preserve"> A2 = Chooses own approach within standards · A3 = Technical / QC / client calls on own work</t>
          </r>
        </is>
      </c>
      <c r="AY158"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Pipelines end to end; failures hit downstream reporting and analytics teams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58"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58" s="132" t="inlineStr">
        <is>
          <r>
            <rPr>
              <rFont val="Calibri"/>
              <sz val="10"/>
            </rPr>
            <t xml:space="preserve">Rated 3 of 12
</t>
          </r>
          <r>
            <rPr>
              <rFont val="Calibri"/>
              <b val="1"/>
              <sz val="10"/>
            </rPr>
            <t>Experience:</t>
          </r>
          <r>
            <rPr>
              <rFont val="Calibri"/>
              <sz val="10"/>
            </rPr>
            <t xml:space="preserve"> 2.7 yrs total · 2.3 before IRIS + 0.4 at IRIS = 2.9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58"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58" s="133" t="inlineStr"/>
      <c r="BD158" s="134" t="inlineStr">
        <is>
          <t>✓ HRIS: 2.7 yrs, B.Tech, 0 direct reports
✓ Survey: 19 of 20 questions answered
✓ KRAs: manager-set, quarterly
✓ Manager mapping: rating, potential, 9-box
✗ Job description: not on file</t>
        </is>
      </c>
      <c r="BE158"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58" s="134" t="inlineStr">
        <is>
          <t>Medium</t>
        </is>
      </c>
      <c r="BG158" s="134" t="inlineStr"/>
      <c r="BH158" s="134" t="inlineStr"/>
      <c r="BI158" s="135" t="n"/>
      <c r="BJ158" s="136" t="n"/>
      <c r="BK158" s="136" t="n"/>
      <c r="BL158" s="136" t="n"/>
      <c r="BM158" s="136" t="n"/>
      <c r="BN158" s="137" t="n"/>
      <c r="BO158" s="120" t="n"/>
      <c r="BP158" s="120" t="n"/>
      <c r="BQ158" s="120" t="n"/>
      <c r="BR158" s="120" t="n"/>
      <c r="BS158" s="120" t="n"/>
      <c r="BT158" s="120" t="n"/>
      <c r="BU158" s="120" t="n"/>
      <c r="BV158" s="120" t="n">
        <v>2.5</v>
      </c>
    </row>
    <row r="159" ht="340" customHeight="1">
      <c r="A159" s="109" t="inlineStr">
        <is>
          <t>IRIS2507</t>
        </is>
      </c>
      <c r="B159" s="110" t="inlineStr">
        <is>
          <t>Tanishq Gupta</t>
        </is>
      </c>
      <c r="C159" s="111" t="inlineStr">
        <is>
          <t>Technology</t>
        </is>
      </c>
      <c r="D159" s="111" t="inlineStr">
        <is>
          <t>Jailesh Bhadra</t>
        </is>
      </c>
      <c r="E159" s="112" t="n">
        <v>0.5</v>
      </c>
      <c r="F159" s="112" t="n">
        <v>0.5</v>
      </c>
      <c r="G159" s="111" t="inlineStr">
        <is>
          <t>MBA</t>
        </is>
      </c>
      <c r="H159" s="142" t="inlineStr">
        <is>
          <t>Business Analyst</t>
        </is>
      </c>
      <c r="I159" s="115" t="inlineStr">
        <is>
          <t>Business Analyst</t>
        </is>
      </c>
      <c r="J159" s="115" t="inlineStr">
        <is>
          <t>Business Analysis</t>
        </is>
      </c>
      <c r="K159" s="115" t="inlineStr">
        <is>
          <t>Business Analysis</t>
        </is>
      </c>
      <c r="L159" s="115" t="inlineStr">
        <is>
          <t>L3 – Professional / Associate</t>
        </is>
      </c>
      <c r="M159" s="146" t="inlineStr">
        <is>
          <t>A2</t>
        </is>
      </c>
      <c r="N159" s="138" t="inlineStr">
        <is>
          <t>Associate</t>
        </is>
      </c>
      <c r="O159" s="26" t="inlineStr">
        <is>
          <t>A</t>
        </is>
      </c>
      <c r="P159" s="115" t="inlineStr">
        <is>
          <t>IC</t>
        </is>
      </c>
      <c r="Q159" s="147" t="inlineStr">
        <is>
          <t>• Same level</t>
        </is>
      </c>
      <c r="R159" s="118" t="inlineStr">
        <is>
          <r>
            <rPr>
              <rFont val="Calibri"/>
              <b val="1"/>
              <sz val="10"/>
            </rPr>
            <t>WHAT THE ROLE DOES:</t>
          </r>
          <r>
            <rPr>
              <rFont val="Calibri"/>
              <sz val="10"/>
            </rPr>
            <t xml:space="preserve"> Gathers and documents requirements · BRD/FRD/SRS/user stories, configures solutions and supports UAT and releases. At A2: standard work delivered independently.
</t>
          </r>
          <r>
            <rPr>
              <rFont val="Calibri"/>
              <b val="1"/>
              <sz val="10"/>
            </rPr>
            <t>Common themes in sub-family holders, all levels' answers:</t>
          </r>
          <r>
            <rPr>
              <rFont val="Calibri"/>
              <sz val="10"/>
            </rPr>
            <t xml:space="preserve"> business · requirements · bridge · analyst · between · technical
</t>
          </r>
          <r>
            <rPr>
              <rFont val="Calibri"/>
              <b val="1"/>
              <sz val="10"/>
            </rPr>
            <t>KEY RESPONSIBILITIES:</t>
          </r>
          <r>
            <rPr>
              <rFont val="Calibri"/>
              <sz val="10"/>
            </rPr>
            <t xml:space="preserve"> Gathers and documents requirements · BRD/FRD/SRS/user stories, configures solutions and supports UAT and releases; Standard work of the discipline; Own deliverables · accuracy, TAT
</t>
          </r>
          <r>
            <rPr>
              <rFont val="Calibri"/>
              <b val="1"/>
              <sz val="10"/>
            </rPr>
            <t>Common themes in sub-family holders, all levels' answers:</t>
          </r>
          <r>
            <rPr>
              <rFont val="Calibri"/>
              <sz val="10"/>
            </rPr>
            <t xml:space="preserve"> requirement · documentation · stakeholder · client · gathering · analysis
</t>
          </r>
          <r>
            <rPr>
              <rFont val="Calibri"/>
              <b val="1"/>
              <sz val="10"/>
            </rPr>
            <t>DELIVERS:</t>
          </r>
          <r>
            <rPr>
              <rFont val="Calibri"/>
              <sz val="10"/>
            </rPr>
            <t xml:space="preserve"> Own deliverables · accuracy, TAT
</t>
          </r>
          <r>
            <rPr>
              <rFont val="Calibri"/>
              <b val="1"/>
              <sz val="10"/>
            </rPr>
            <t>Common themes in sub-family holders, all levels' answers:</t>
          </r>
          <r>
            <rPr>
              <rFont val="Calibri"/>
              <sz val="10"/>
            </rPr>
            <t xml:space="preserve"> product · user stories · requirements · process · client · deliver
</t>
          </r>
          <r>
            <rPr>
              <rFont val="Calibri"/>
              <b val="1"/>
              <sz val="10"/>
            </rPr>
            <t>ACCOUNTABLE FOR:</t>
          </r>
          <r>
            <rPr>
              <rFont val="Calibri"/>
              <sz val="10"/>
            </rPr>
            <t xml:space="preserve"> Own deliverables · accuracy, TAT
</t>
          </r>
          <r>
            <rPr>
              <rFont val="Calibri"/>
              <b val="1"/>
              <sz val="10"/>
            </rPr>
            <t>Common themes in sub-family holders, all levels' answers:</t>
          </r>
          <r>
            <rPr>
              <rFont val="Calibri"/>
              <sz val="10"/>
            </rPr>
            <t xml:space="preserve"> requirements · accountable · documentation · delivery · am · business
</t>
          </r>
          <r>
            <rPr>
              <rFont val="Calibri"/>
              <b val="1"/>
              <sz val="10"/>
            </rPr>
            <t>DECIDES ALONE:</t>
          </r>
          <r>
            <rPr>
              <rFont val="Calibri"/>
              <sz val="10"/>
            </rPr>
            <t xml:space="preserve"> Chooses own approach within standards
</t>
          </r>
          <r>
            <rPr>
              <rFont val="Calibri"/>
              <b val="1"/>
              <sz val="10"/>
            </rPr>
            <t>Common themes in sub-family holders, all levels' answers:</t>
          </r>
          <r>
            <rPr>
              <rFont val="Calibri"/>
              <sz val="10"/>
            </rPr>
            <t xml:space="preserve"> requirements · user · documentation · process · stories · assign
</t>
          </r>
          <r>
            <rPr>
              <rFont val="Calibri"/>
              <b val="1"/>
              <sz val="10"/>
            </rPr>
            <t>SKILLS &amp; KNOWLEDGE · role-holders:</t>
          </r>
          <r>
            <rPr>
              <rFont val="Calibri"/>
              <sz val="10"/>
            </rPr>
            <t xml:space="preserve"> Business Analysis · Documentation · Requirement analysis · Stakeholder Management · communication · XBRL · Requirement Elicitation · generative AI
</t>
          </r>
          <r>
            <rPr>
              <rFont val="Calibri"/>
              <b val="1"/>
              <sz val="10"/>
            </rPr>
            <t>TOOLS &amp; SYSTEMS:</t>
          </r>
          <r>
            <rPr>
              <rFont val="Calibri"/>
              <sz val="10"/>
            </rPr>
            <t xml:space="preserve"> Excel · Figma · Quickscrum · Word · Jira · Claude · XBRL · Copilot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sub-family themes · 3+ answered — 2 holders, 2 answered the survey; sub-family 27 answered; catalogue RC-008</t>
          </r>
        </is>
      </c>
      <c r="S159"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From the survey and manager mapping — critical role: no; successor named: no.
</t>
          </r>
          <r>
            <rPr>
              <rFont val="Calibri"/>
              <b val="1"/>
              <sz val="10"/>
            </rPr>
            <t>If the work is missed · role-holders' themes:</t>
          </r>
          <r>
            <rPr>
              <rFont val="Calibri"/>
              <sz val="10"/>
            </rPr>
            <t xml:space="preserve"> client · rework · delays.
Manager talent mapping — Latest rating: 3 · Potential: Medium · 9-Box Grid placement: Core Contributor.</t>
          </r>
        </is>
      </c>
      <c r="T159" s="120" t="n"/>
      <c r="U159" s="121" t="inlineStr">
        <is>
          <r>
            <rPr>
              <rFont val="Calibri"/>
              <sz val="10"/>
            </rPr>
            <t xml:space="preserve">Business Analyst in Technology · iFile, A2 — IC.
</t>
          </r>
          <r>
            <rPr>
              <rFont val="Calibri"/>
              <b val="1"/>
              <sz val="10"/>
            </rPr>
            <t>The work:</t>
          </r>
          <r>
            <rPr>
              <rFont val="Calibri"/>
              <sz val="10"/>
            </rPr>
            <t xml:space="preserve"> Gathers and documents requirements · BRD/FRD/SRS/user stories, configures solutions and supports UAT and releases.
At this level the role owns standard work delivered independently.
</t>
          </r>
          <r>
            <rPr>
              <rFont val="Calibri"/>
              <b val="1"/>
              <sz val="10"/>
            </rPr>
            <t>Key responsibilities:</t>
          </r>
          <r>
            <rPr>
              <rFont val="Calibri"/>
              <sz val="10"/>
            </rPr>
            <t xml:space="preserve"> Gathers and documents requirements · BRD/FRD/SRS/user stories, configures solutions and supports UAT and releases; Standard work of the discipline; Own deliverables · accuracy, TAT.
</t>
          </r>
          <r>
            <rPr>
              <rFont val="Calibri"/>
              <b val="1"/>
              <sz val="10"/>
            </rPr>
            <t>Holders describe it with:</t>
          </r>
          <r>
            <rPr>
              <rFont val="Calibri"/>
              <sz val="10"/>
            </rPr>
            <t xml:space="preserve"> requirement · documentation · stakeholder · client · gathering · analysis.</t>
          </r>
        </is>
      </c>
      <c r="V159" s="122" t="inlineStr">
        <is>
          <r>
            <rPr>
              <rFont val="Calibri"/>
              <b val="1"/>
              <sz val="10"/>
            </rPr>
            <t>Hire as:</t>
          </r>
          <r>
            <rPr>
              <rFont val="Calibri"/>
              <sz val="10"/>
            </rPr>
            <t xml:space="preserve"> Associate Business Analyst / Business Analyst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Commerce or engineering graduate; MBA a plus
</t>
          </r>
          <r>
            <rPr>
              <rFont val="Calibri"/>
              <b val="1"/>
              <sz val="10"/>
            </rPr>
            <t>Equivalent titles at peers:</t>
          </r>
          <r>
            <rPr>
              <rFont val="Calibri"/>
              <sz val="10"/>
            </rPr>
            <t xml:space="preserve"> Big Four consulting – Analyst · IRIS Vs Market Benchmark — IIBA certification pathway – ECBA · Infosys / Accenture – JL3B · L11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159" s="122" t="inlineStr">
        <is>
          <r>
            <rPr>
              <rFont val="Calibri"/>
              <sz val="10"/>
            </rPr>
            <t xml:space="preserve">FUNCTIONAL — skill level 2 of 5 · Working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Requirement analysis · Stakeholder Management · communication · XBRL · Requirement Elicitation · generative AI
</t>
          </r>
          <r>
            <rPr>
              <rFont val="Calibri"/>
              <b val="1"/>
              <sz val="10"/>
            </rPr>
            <t>TOOLS:</t>
          </r>
          <r>
            <rPr>
              <rFont val="Calibri"/>
              <sz val="10"/>
            </rPr>
            <t xml:space="preserve"> Excel · Figma · Quickscrum · Word · Jira · Claude · XBRL · Copilot
★ = must-have for the family. Scale: 1 Awareness · 2 Working · 3 Practitioner · 4 Advanced · 5 Expert.</t>
          </r>
        </is>
      </c>
      <c r="X159" s="122" t="inlineStr">
        <is>
          <r>
            <rPr>
              <rFont val="Calibri"/>
              <sz val="10"/>
            </rPr>
            <t xml:space="preserve">Draft — generated from the framework; hiring-manager review pending · HR Super Master, sheet T5.
1. [Business Analysis &amp; Requirements Engineering · level 2] Tell me about recent work that shows this: "Writes BRD / FSD / user stories and validates them". What exactly did you do, how, and what was the result? Assess with: Case study.
2. [Regulatory &amp; BFSI Domain · level 2] Tell me about recent work that shows this: "Knows the relevant regulators, returns and rules". What exactly did you do, how, and what was the result? Assess with: Domain interview.
3. [Product, Platform &amp; Domain Knowledge · level 2] Give an example that shows you can do this: "Handles most product and domain scenarios". Assess with: Scenario interview.
4. [Database, SQL &amp; Data Engineering · level 2] Give an example that shows you can do this: "Writes and tunes queries, procedures and ETL". Assess with: SQL test / case.
5. [Stakeholder &amp; Client Management · level 2]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9" s="123" t="inlineStr">
        <is>
          <t>iFile · Technology · Band A · Early career</t>
        </is>
      </c>
      <c r="Z159" s="124" t="n">
        <v>3</v>
      </c>
      <c r="AA159" s="125">
        <f>IFERROR(INDEX(WM_C,MATCH($Y159,WM_KEY,0)),"")</f>
        <v>0.64</v>
      </c>
      <c r="AB159" s="126">
        <f>IF(Z159="","",Z159*AA159)</f>
        <v>1.92</v>
      </c>
      <c r="AC159" s="124" t="n">
        <v>3</v>
      </c>
      <c r="AD159" s="125">
        <f>IFERROR(INDEX(WM_AU,MATCH($Y159,WM_KEY,0)),"")</f>
        <v>0.16</v>
      </c>
      <c r="AE159" s="126">
        <f>IF(AC159="","",AC159*AD159)</f>
        <v>0.48</v>
      </c>
      <c r="AF159" s="124" t="n">
        <v>2.5</v>
      </c>
      <c r="AG159" s="125">
        <f>IFERROR(INDEX(WM_AC,MATCH($Y159,WM_KEY,0)),"")</f>
        <v>0.04</v>
      </c>
      <c r="AH159" s="126">
        <f>IF(AF159="","",AF159*AG159)</f>
        <v>0.1</v>
      </c>
      <c r="AI159" s="124" t="n">
        <v>2</v>
      </c>
      <c r="AJ159" s="125">
        <f>IFERROR(INDEX(WM_L,MATCH($Y159,WM_KEY,0)),"")</f>
        <v>0</v>
      </c>
      <c r="AK159" s="126">
        <f>IF(AI159="","",AI159*AJ159)</f>
        <v>0</v>
      </c>
      <c r="AL159" s="124" t="n">
        <v>1.5</v>
      </c>
      <c r="AM159" s="125">
        <f>IFERROR(INDEX(WM_E,MATCH($Y159,WM_KEY,0)),"")</f>
        <v>0.1</v>
      </c>
      <c r="AN159" s="126">
        <f>IF(AL159="","",AL159*AM159)</f>
        <v>0.15</v>
      </c>
      <c r="AO159" s="127" t="n">
        <v>2.5</v>
      </c>
      <c r="AP159" s="125">
        <f>IFERROR(INDEX(WM_BI,MATCH($Y159,WM_KEY,0)),"")</f>
        <v>0.06</v>
      </c>
      <c r="AQ159" s="126">
        <f>IF(AO159="","",AO159*AP159)</f>
        <v>0.15</v>
      </c>
      <c r="AR159" s="126">
        <f>IF(COUNT(AB159,AE159,AH159,AK159,AN159,AQ159)&lt;6,"",SUM(AB159,AE159,AH159,AK159,AN159,AQ159))</f>
        <v>2.8</v>
      </c>
      <c r="AS159" s="128" t="str">
        <f>IF(AR159="","",INDEX({"A1","A2","A3","B1","B2","B3","C1","C2","D1","D2","E1","E2"},MAX(1,MIN(12,ROUND(AR159,0)))))</f>
        <v>A3</v>
      </c>
      <c r="AT159"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59" s="130" t="inlineStr">
        <is>
          <r>
            <rPr>
              <rFont val="Calibri"/>
              <b val="1"/>
              <sz val="10"/>
            </rPr>
            <t>At build:</t>
          </r>
          <r>
            <rPr>
              <rFont val="Calibri"/>
              <sz val="10"/>
            </rPr>
            <t xml:space="preserve"> Complexity 1.92 + Autonomy 0.48 + Accountability 0.10 + Leadership 0.00 + Experience 0.15 + Business impact 0.15
= 2.80 points → nearest level 3 = A3
</t>
          </r>
          <r>
            <rPr>
              <rFont val="Calibri"/>
              <b val="1"/>
              <sz val="10"/>
            </rPr>
            <t>Final level:</t>
          </r>
          <r>
            <rPr>
              <rFont val="Calibri"/>
              <sz val="10"/>
            </rPr>
            <t xml:space="preserve"> A2 · a rule applied: see the next column</t>
          </r>
        </is>
      </c>
      <c r="AV159" s="130" t="inlineStr">
        <is>
          <r>
            <rPr>
              <rFont val="Calibri"/>
              <sz val="10"/>
            </rPr>
            <t xml:space="preserve">• </t>
          </r>
          <r>
            <rPr>
              <rFont val="Calibri"/>
              <b val="1"/>
              <sz val="10"/>
            </rPr>
            <t>Capped at A2:</t>
          </r>
          <r>
            <rPr>
              <rFont val="Calibri"/>
              <sz val="10"/>
            </rPr>
            <t xml:space="preserve"> 0.5 years' experience is under 1 year.
</t>
          </r>
          <r>
            <rPr>
              <rFont val="Calibri"/>
              <b val="1"/>
              <sz val="10"/>
            </rPr>
            <t>Final level:</t>
          </r>
          <r>
            <rPr>
              <rFont val="Calibri"/>
              <sz val="10"/>
            </rPr>
            <t xml:space="preserve"> A2.</t>
          </r>
        </is>
      </c>
      <c r="AW159"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Gap analysis and discovery for a new product; BRDs, FRDs, user stories, process flows, traceability → matches the start
</t>
          </r>
          <r>
            <rPr>
              <rFont val="Calibri"/>
              <b val="1"/>
              <sz val="10"/>
            </rPr>
            <t>KRA:</t>
          </r>
          <r>
            <rPr>
              <rFont val="Calibri"/>
              <sz val="10"/>
            </rPr>
            <t xml:space="preserve"> “1. Deliver &gt;=90% of assigned BRDs/user stories approved with &lt;=1 revision cycle 2. Achieve &gt;=85% on-time delivery of BA deliverables…”
</t>
          </r>
          <r>
            <rPr>
              <rFont val="Calibri"/>
              <b val="1"/>
              <sz val="10"/>
            </rPr>
            <t>Market:</t>
          </r>
          <r>
            <rPr>
              <rFont val="Calibri"/>
              <sz val="10"/>
            </rPr>
            <t xml:space="preserve"> A3 = Varied and non-standard work; handles exceptions</t>
          </r>
        </is>
      </c>
      <c r="AX159"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requirement structure, story breakdown, gap recommendations; scope and priority sit with product owner → matches the start
</t>
          </r>
          <r>
            <rPr>
              <rFont val="Calibri"/>
              <b val="1"/>
              <sz val="10"/>
            </rPr>
            <t>Market:</t>
          </r>
          <r>
            <rPr>
              <rFont val="Calibri"/>
              <sz val="10"/>
            </rPr>
            <t xml:space="preserve"> A3 = Technical / QC / client calls on own work</t>
          </r>
        </is>
      </c>
      <c r="AY159"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Accuracy and completeness of gap analysis, BRDs, FRDs and user stories → moved down 0.5
</t>
          </r>
          <r>
            <rPr>
              <rFont val="Calibri"/>
              <b val="1"/>
              <sz val="10"/>
            </rPr>
            <t>KRA:</t>
          </r>
          <r>
            <rPr>
              <rFont val="Calibri"/>
              <sz val="10"/>
            </rPr>
            <t xml:space="preserve"> “1. Deliver &gt;=90% of assigned BRDs/user stories approved with &lt;=1 revision cycle 2. Achieve &gt;=85% on-time delivery of BA deliverables…”
</t>
          </r>
          <r>
            <rPr>
              <rFont val="Calibri"/>
              <b val="1"/>
              <sz val="10"/>
            </rPr>
            <t>Market:</t>
          </r>
          <r>
            <rPr>
              <rFont val="Calibri"/>
              <sz val="10"/>
            </rPr>
            <t xml:space="preserve"> A2 = Own deliverables · accuracy, TAT · A3 = A module / process, or work with client or regulatory consequences</t>
          </r>
        </is>
      </c>
      <c r="AZ159" s="132"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Clarifies with developers and QA; guidance to team members only in manager note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59" s="132" t="inlineStr">
        <is>
          <r>
            <rPr>
              <rFont val="Calibri"/>
              <sz val="10"/>
            </rPr>
            <t xml:space="preserve">Rated 1.5 of 12 · between A1 and A2
</t>
          </r>
          <r>
            <rPr>
              <rFont val="Calibri"/>
              <b val="1"/>
              <sz val="10"/>
            </rPr>
            <t>Experience:</t>
          </r>
          <r>
            <rPr>
              <rFont val="Calibri"/>
              <sz val="10"/>
            </rPr>
            <t xml:space="preserve"> 0.5 yrs total · 0.5 at IRIS; none recorded before IRIS = 1.5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A2 roles typically have 0–3 yrs · IRIS guide 0–2</t>
          </r>
        </is>
      </c>
      <c r="BB159"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59" s="133" t="inlineStr"/>
      <c r="BD159" s="134" t="inlineStr">
        <is>
          <t>✓ HRIS: 0.5 yrs, MBA, 0 direct reports
✓ Survey: 20 of 20 questions answered
✓ KRAs: self, manager-set, quarterly
✓ Manager mapping: rating, potential, 9-box
✗ Job description: not on file</t>
        </is>
      </c>
      <c r="BE159"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Business Analyst / Business Analyst
</t>
          </r>
          <r>
            <rPr>
              <rFont val="Calibri"/>
              <b val="1"/>
              <sz val="10"/>
            </rPr>
            <t>At peers:</t>
          </r>
          <r>
            <rPr>
              <rFont val="Calibri"/>
              <sz val="10"/>
            </rPr>
            <t xml:space="preserve"> Big Four consulting – Analyst · IRIS Vs Market Benchmark — IIBA certification pathway: ECBA · Infosys / Accenture – JL3B · L11 Analyst
</t>
          </r>
          <r>
            <rPr>
              <rFont val="Calibri"/>
              <b val="1"/>
              <sz val="10"/>
            </rPr>
            <t>Typical experience:</t>
          </r>
          <r>
            <rPr>
              <rFont val="Calibri"/>
              <sz val="10"/>
            </rPr>
            <t xml:space="preserve"> 0–3 yrs · IRIS guide 0–2
</t>
          </r>
          <r>
            <rPr>
              <rFont val="Calibri"/>
              <b val="1"/>
              <sz val="10"/>
            </rPr>
            <t>Standard:</t>
          </r>
          <r>
            <rPr>
              <rFont val="Calibri"/>
              <sz val="10"/>
            </rPr>
            <t xml:space="preserve"> IIBA BABOK v3; certifications ECBA → CCBA → CBAP</t>
          </r>
        </is>
      </c>
      <c r="BF159" s="134" t="inlineStr">
        <is>
          <t>Medium</t>
        </is>
      </c>
      <c r="BG159" s="134" t="inlineStr"/>
      <c r="BH159" s="134" t="inlineStr"/>
      <c r="BI159" s="135" t="n"/>
      <c r="BJ159" s="136" t="n"/>
      <c r="BK159" s="136" t="n"/>
      <c r="BL159" s="136" t="n"/>
      <c r="BM159" s="136" t="n"/>
      <c r="BN159" s="137" t="n"/>
      <c r="BO159" s="120" t="n"/>
      <c r="BP159" s="120" t="n"/>
      <c r="BQ159" s="120" t="n"/>
      <c r="BR159" s="120" t="n"/>
      <c r="BS159" s="120" t="n"/>
      <c r="BT159" s="120" t="n"/>
      <c r="BU159" s="120" t="n"/>
      <c r="BV159" s="120" t="n">
        <v>2.5</v>
      </c>
    </row>
    <row r="160" ht="340" customHeight="1">
      <c r="A160" s="109" t="inlineStr">
        <is>
          <t>IRIS2451</t>
        </is>
      </c>
      <c r="B160" s="110" t="inlineStr">
        <is>
          <t>Anurag Gupta</t>
        </is>
      </c>
      <c r="C160" s="111" t="inlineStr">
        <is>
          <t>Technology</t>
        </is>
      </c>
      <c r="D160" s="111" t="inlineStr">
        <is>
          <t>Sharanagouda Patil</t>
        </is>
      </c>
      <c r="E160" s="112" t="n">
        <v>2</v>
      </c>
      <c r="F160" s="112" t="n">
        <v>0.8</v>
      </c>
      <c r="G160" s="111" t="inlineStr">
        <is>
          <t>B.Sc</t>
        </is>
      </c>
      <c r="H160" s="113" t="inlineStr">
        <is>
          <t>Trainee Software Engineer</t>
        </is>
      </c>
      <c r="I160" s="114" t="inlineStr">
        <is>
          <t>UI Developer</t>
        </is>
      </c>
      <c r="J160" s="115" t="inlineStr">
        <is>
          <t>Engineering &amp; Development</t>
        </is>
      </c>
      <c r="K160" s="115" t="inlineStr">
        <is>
          <t>Front-End / UI Development</t>
        </is>
      </c>
      <c r="L160" s="114" t="inlineStr">
        <is>
          <t>L2 – Trainee</t>
        </is>
      </c>
      <c r="M160" s="116" t="inlineStr">
        <is>
          <t>A2</t>
        </is>
      </c>
      <c r="N160" s="138" t="inlineStr">
        <is>
          <t>Associate</t>
        </is>
      </c>
      <c r="O160" s="26" t="inlineStr">
        <is>
          <t>A</t>
        </is>
      </c>
      <c r="P160" s="115" t="inlineStr">
        <is>
          <t>IC</t>
        </is>
      </c>
      <c r="Q160" s="117" t="inlineStr">
        <is>
          <t>▲ Up</t>
        </is>
      </c>
      <c r="R160" s="118" t="inlineStr">
        <is>
          <r>
            <rPr>
              <rFont val="Calibri"/>
              <b val="1"/>
              <sz val="10"/>
            </rPr>
            <t>WHAT THE ROLE DOES:</t>
          </r>
          <r>
            <rPr>
              <rFont val="Calibri"/>
              <sz val="10"/>
            </rPr>
            <t xml:space="preserve"> Builds user interfaces and reusable UI components. At A2: standard work delivered independently.
</t>
          </r>
          <r>
            <rPr>
              <rFont val="Calibri"/>
              <b val="1"/>
              <sz val="10"/>
            </rPr>
            <t>Common themes in role-holders' answers:</t>
          </r>
          <r>
            <rPr>
              <rFont val="Calibri"/>
              <sz val="10"/>
            </rPr>
            <t xml:space="preserve"> solutions · maintain · problems · core · purpose · while
</t>
          </r>
          <r>
            <rPr>
              <rFont val="Calibri"/>
              <b val="1"/>
              <sz val="10"/>
            </rPr>
            <t>KEY RESPONSIBILITIES:</t>
          </r>
          <r>
            <rPr>
              <rFont val="Calibri"/>
              <sz val="10"/>
            </rPr>
            <t xml:space="preserve"> Builds user interfaces and reusable UI components; Standard work of the discipline; Own deliverables · accuracy, TAT
</t>
          </r>
          <r>
            <rPr>
              <rFont val="Calibri"/>
              <b val="1"/>
              <sz val="10"/>
            </rPr>
            <t>Common themes in role-holders' answers:</t>
          </r>
          <r>
            <rPr>
              <rFont val="Calibri"/>
              <sz val="10"/>
            </rPr>
            <t xml:space="preserve"> feature · code · quality · development · delivery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features · quality · software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quality · accountable · reliability · deliver · features · code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decisions · implement
</t>
          </r>
          <r>
            <rPr>
              <rFont val="Calibri"/>
              <b val="1"/>
              <sz val="10"/>
            </rPr>
            <t>SKILLS &amp; KNOWLEDGE · role-holders:</t>
          </r>
          <r>
            <rPr>
              <rFont val="Calibri"/>
              <sz val="10"/>
            </rPr>
            <t xml:space="preserve"> Angular · React
</t>
          </r>
          <r>
            <rPr>
              <rFont val="Calibri"/>
              <b val="1"/>
              <sz val="10"/>
            </rPr>
            <t>MANAGER-SET KRAs:</t>
          </r>
          <r>
            <rPr>
              <rFont val="Calibri"/>
              <sz val="10"/>
            </rPr>
            <t xml:space="preserve"> Common themes in manager-set KRAs: complete · improve · assigned · resolve · code · leakage qa/uat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6 answered the survey; sub-family 17 answered; catalogue RC-080</t>
          </r>
        </is>
      </c>
      <c r="S160"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delays · quality · impact · rework.
</t>
          </r>
          <r>
            <rPr>
              <rFont val="Calibri"/>
              <b val="1"/>
              <sz val="10"/>
            </rPr>
            <t>Measured on · manager-set KRA themes:</t>
          </r>
          <r>
            <rPr>
              <rFont val="Calibri"/>
              <sz val="10"/>
            </rPr>
            <t xml:space="preserve"> complete · improve · assigned · resolve · code · leakage qa/uat.
Manager talent mapping — Latest rating: 3 · Potential: Medium · 9-Box Grid placement: Trusted Professional.</t>
          </r>
        </is>
      </c>
      <c r="T160" s="120" t="n"/>
      <c r="U160" s="121" t="inlineStr">
        <is>
          <r>
            <rPr>
              <rFont val="Calibri"/>
              <sz val="10"/>
            </rPr>
            <t xml:space="preserve">UI Developer in Technology · iFile, A2 — IC.
</t>
          </r>
          <r>
            <rPr>
              <rFont val="Calibri"/>
              <b val="1"/>
              <sz val="10"/>
            </rPr>
            <t>The work:</t>
          </r>
          <r>
            <rPr>
              <rFont val="Calibri"/>
              <sz val="10"/>
            </rPr>
            <t xml:space="preserve"> Builds user interfaces and reusable UI components.
At this level the role owns standard work delivered independently.
</t>
          </r>
          <r>
            <rPr>
              <rFont val="Calibri"/>
              <b val="1"/>
              <sz val="10"/>
            </rPr>
            <t>Key responsibilities:</t>
          </r>
          <r>
            <rPr>
              <rFont val="Calibri"/>
              <sz val="10"/>
            </rPr>
            <t xml:space="preserve"> Builds user interfaces and reusable UI components; Standard work of the discipline; Own deliverables · accuracy, TAT.
</t>
          </r>
          <r>
            <rPr>
              <rFont val="Calibri"/>
              <b val="1"/>
              <sz val="10"/>
            </rPr>
            <t>Holders describe it with:</t>
          </r>
          <r>
            <rPr>
              <rFont val="Calibri"/>
              <sz val="10"/>
            </rPr>
            <t xml:space="preserve"> feature · code · quality · development · delivery.</t>
          </r>
        </is>
      </c>
      <c r="V160" s="122"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60" s="122"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Angular · React
★ = must-have for the family. Scale: 1 Awareness · 2 Working · 3 Practitioner · 4 Advanced · 5 Expert.</t>
          </r>
        </is>
      </c>
      <c r="X160" s="122"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0" s="123" t="inlineStr">
        <is>
          <t>iFile · Technology · Band A · Early career</t>
        </is>
      </c>
      <c r="Z160" s="124" t="n">
        <v>2</v>
      </c>
      <c r="AA160" s="125">
        <f>IFERROR(INDEX(WM_C,MATCH($Y160,WM_KEY,0)),"")</f>
        <v>0.64</v>
      </c>
      <c r="AB160" s="126">
        <f>IF(Z160="","",Z160*AA160)</f>
        <v>1.28</v>
      </c>
      <c r="AC160" s="124" t="n">
        <v>1.5</v>
      </c>
      <c r="AD160" s="125">
        <f>IFERROR(INDEX(WM_AU,MATCH($Y160,WM_KEY,0)),"")</f>
        <v>0.16</v>
      </c>
      <c r="AE160" s="126">
        <f>IF(AC160="","",AC160*AD160)</f>
        <v>0.24</v>
      </c>
      <c r="AF160" s="124" t="n">
        <v>1.5</v>
      </c>
      <c r="AG160" s="125">
        <f>IFERROR(INDEX(WM_AC,MATCH($Y160,WM_KEY,0)),"")</f>
        <v>0.04</v>
      </c>
      <c r="AH160" s="126">
        <f>IF(AF160="","",AF160*AG160)</f>
        <v>0.06</v>
      </c>
      <c r="AI160" s="124" t="n">
        <v>1</v>
      </c>
      <c r="AJ160" s="125">
        <f>IFERROR(INDEX(WM_L,MATCH($Y160,WM_KEY,0)),"")</f>
        <v>0</v>
      </c>
      <c r="AK160" s="126">
        <f>IF(AI160="","",AI160*AJ160)</f>
        <v>0</v>
      </c>
      <c r="AL160" s="124" t="n">
        <v>2.5</v>
      </c>
      <c r="AM160" s="125">
        <f>IFERROR(INDEX(WM_E,MATCH($Y160,WM_KEY,0)),"")</f>
        <v>0.1</v>
      </c>
      <c r="AN160" s="126">
        <f>IF(AL160="","",AL160*AM160)</f>
        <v>0.25</v>
      </c>
      <c r="AO160" s="127" t="n">
        <v>1.5</v>
      </c>
      <c r="AP160" s="125">
        <f>IFERROR(INDEX(WM_BI,MATCH($Y160,WM_KEY,0)),"")</f>
        <v>0.06</v>
      </c>
      <c r="AQ160" s="126">
        <f>IF(AO160="","",AO160*AP160)</f>
        <v>0.09</v>
      </c>
      <c r="AR160" s="126">
        <f>IF(COUNT(AB160,AE160,AH160,AK160,AN160,AQ160)&lt;6,"",SUM(AB160,AE160,AH160,AK160,AN160,AQ160))</f>
        <v>1.92</v>
      </c>
      <c r="AS160" s="128" t="str">
        <f>IF(AR160="","",INDEX({"A1","A2","A3","B1","B2","B3","C1","C2","D1","D2","E1","E2"},MAX(1,MIN(12,ROUND(AR160,0)))))</f>
        <v>A2</v>
      </c>
      <c r="AT160"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60" s="130" t="inlineStr">
        <is>
          <r>
            <rPr>
              <rFont val="Calibri"/>
              <b val="1"/>
              <sz val="10"/>
            </rPr>
            <t>At build:</t>
          </r>
          <r>
            <rPr>
              <rFont val="Calibri"/>
              <sz val="10"/>
            </rPr>
            <t xml:space="preserve"> Complexity 1.28 + Autonomy 0.24 + Accountability 0.06 + Leadership 0.00 + Experience 0.25 + Business impact 0.09
= 1.92 points → nearest level 2 = A2
</t>
          </r>
          <r>
            <rPr>
              <rFont val="Calibri"/>
              <b val="1"/>
              <sz val="10"/>
            </rPr>
            <t>Final level:</t>
          </r>
          <r>
            <rPr>
              <rFont val="Calibri"/>
              <sz val="10"/>
            </rPr>
            <t xml:space="preserve"> A2 · same as the score</t>
          </r>
        </is>
      </c>
      <c r="AV160" s="130" t="inlineStr">
        <is>
          <r>
            <rPr>
              <rFont val="Calibri"/>
              <sz val="10"/>
            </rPr>
            <t xml:space="preserve">• </t>
          </r>
          <r>
            <rPr>
              <rFont val="Calibri"/>
              <b val="1"/>
              <sz val="10"/>
            </rPr>
            <t>Raised to A3:</t>
          </r>
          <r>
            <rPr>
              <rFont val="Calibri"/>
              <sz val="10"/>
            </rPr>
            <t xml:space="preserve"> 2 years' experience is 2 years or more.
• </t>
          </r>
          <r>
            <rPr>
              <rFont val="Calibri"/>
              <b val="1"/>
              <sz val="10"/>
            </rPr>
            <t>Lowered from A3 to A2:</t>
          </r>
          <r>
            <rPr>
              <rFont val="Calibri"/>
              <sz val="10"/>
            </rPr>
            <t xml:space="preserve"> the work itself · complexity 2, accountability 1.5, average 1.75 supports at most A2.
</t>
          </r>
          <r>
            <rPr>
              <rFont val="Calibri"/>
              <b val="1"/>
              <sz val="10"/>
            </rPr>
            <t>Final level:</t>
          </r>
          <r>
            <rPr>
              <rFont val="Calibri"/>
              <sz val="10"/>
            </rPr>
            <t xml:space="preserve"> A2.</t>
          </r>
        </is>
      </c>
      <c r="AW160" s="131" t="inlineStr">
        <is>
          <r>
            <rPr>
              <rFont val="Calibri"/>
              <sz val="10"/>
            </rPr>
            <t xml:space="preserve">Rated 2 of 12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+1.0
</t>
          </r>
          <r>
            <rPr>
              <rFont val="Calibri"/>
              <b val="1"/>
              <sz val="10"/>
            </rPr>
            <t>KRA:</t>
          </r>
          <r>
            <rPr>
              <rFont val="Calibri"/>
              <sz val="10"/>
            </rPr>
            <t xml:space="preserve"> “1. Provide production support/Upgrade of SBC. 2. Work independently and complete tasks on time and guide team members. 3. Improve the…”
</t>
          </r>
          <r>
            <rPr>
              <rFont val="Calibri"/>
              <b val="1"/>
              <sz val="10"/>
            </rPr>
            <t>Market:</t>
          </r>
          <r>
            <rPr>
              <rFont val="Calibri"/>
              <sz val="10"/>
            </rPr>
            <t xml:space="preserve"> A2 = Standard work of the discipline</t>
          </r>
        </is>
      </c>
      <c r="AX160"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+0.5
</t>
          </r>
          <r>
            <rPr>
              <rFont val="Calibri"/>
              <b val="1"/>
              <sz val="10"/>
            </rPr>
            <t>Market:</t>
          </r>
          <r>
            <rPr>
              <rFont val="Calibri"/>
              <sz val="10"/>
            </rPr>
            <t xml:space="preserve"> A1 = Needs approval / close guidance · A2 = Chooses own approach within standards</t>
          </r>
        </is>
      </c>
      <c r="AY160"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+0.5
</t>
          </r>
          <r>
            <rPr>
              <rFont val="Calibri"/>
              <b val="1"/>
              <sz val="10"/>
            </rPr>
            <t>KRA:</t>
          </r>
          <r>
            <rPr>
              <rFont val="Calibri"/>
              <sz val="10"/>
            </rPr>
            <t xml:space="preserve"> “1. Provide production support/Upgrade of SBC. 2. Work independently and complete tasks on time and guide team members. 3. Improve the…”
</t>
          </r>
          <r>
            <rPr>
              <rFont val="Calibri"/>
              <b val="1"/>
              <sz val="10"/>
            </rPr>
            <t>Market:</t>
          </r>
          <r>
            <rPr>
              <rFont val="Calibri"/>
              <sz val="10"/>
            </rPr>
            <t xml:space="preserve"> A1 = Learning tasks · A2 = Own deliverables · accuracy, TAT</t>
          </r>
        </is>
      </c>
      <c r="AZ160"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11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60" s="132" t="inlineStr">
        <is>
          <r>
            <rPr>
              <rFont val="Calibri"/>
              <sz val="10"/>
            </rPr>
            <t xml:space="preserve">Rated 2.5 of 12 · between A2 and A3
</t>
          </r>
          <r>
            <rPr>
              <rFont val="Calibri"/>
              <b val="1"/>
              <sz val="10"/>
            </rPr>
            <t>Experience:</t>
          </r>
          <r>
            <rPr>
              <rFont val="Calibri"/>
              <sz val="10"/>
            </rPr>
            <t xml:space="preserve"> 2.0 yrs total · 1.2 before IRIS + 0.8 at IRIS = 2.5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A2 roles typically have 0–3 yrs · IRIS guide 0–2</t>
          </r>
        </is>
      </c>
      <c r="BB160" s="132" t="inlineStr">
        <is>
          <r>
            <rPr>
              <rFont val="Calibri"/>
              <sz val="10"/>
            </rPr>
            <t xml:space="preserve">Rated 1.5 of 12 — a starting estimate.
</t>
          </r>
          <r>
            <rPr>
              <rFont val="Calibri"/>
              <b val="1"/>
              <sz val="10"/>
            </rPr>
            <t>Start:</t>
          </r>
          <r>
            <rPr>
              <rFont val="Calibri"/>
              <sz val="10"/>
            </rPr>
            <t xml:space="preserve"> 1.5,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A1 = Learning; little direct effect on business results yet · A2 = Own deliverables feed a team's output and turnaround</t>
          </r>
        </is>
      </c>
      <c r="BC160" s="133" t="inlineStr"/>
      <c r="BD160" s="134" t="inlineStr">
        <is>
          <t>✓ HRIS: 2.0 yrs, B.Sc, 0 direct reports
✓ Survey: 20 of 20 questions answered
✓ KRAs: quarterly
✓ Manager mapping: rating, potential, 9-box
✗ Job description: not on file</t>
        </is>
      </c>
      <c r="BE160"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160" s="134" t="inlineStr">
        <is>
          <t>Low</t>
        </is>
      </c>
      <c r="BG160" s="134" t="inlineStr">
        <is>
          <r>
            <rPr>
              <rFont val="Calibri"/>
              <sz val="10"/>
            </rPr>
            <t xml:space="preserve">• Survey answers are generic or do not match the role — not used as evidence; manager input needed
• Designation still says Trainee though experience is past the first year — confirm confirmation status / title
• </t>
          </r>
          <r>
            <rPr>
              <rFont val="Calibri"/>
              <b val="1"/>
              <sz val="10"/>
            </rPr>
            <t>Near a gate:</t>
          </r>
          <r>
            <rPr>
              <rFont val="Calibri"/>
              <sz val="10"/>
            </rPr>
            <t xml:space="preserve"> role substance: complexity–accountability average 1.75 is 0.25 short of 2, which would lift the limit by one level; Band A experience rule: 2 yrs is within three months of the 1- or 2-year threshold — calibrate before confirming</t>
          </r>
        </is>
      </c>
      <c r="BH160" s="139" t="inlineStr">
        <is>
          <t>Near a gate: role substance: complexity–accountability average 1.75 is 0.25 short of 2, which would lift the limit by one level; Band A experience rule: 2 yrs is within three months of the 1- or 2-year threshold</t>
        </is>
      </c>
      <c r="BI160" s="135" t="n"/>
      <c r="BJ160" s="136" t="n"/>
      <c r="BK160" s="136" t="n"/>
      <c r="BL160" s="136" t="n"/>
      <c r="BM160" s="136" t="n"/>
      <c r="BN160" s="137" t="n"/>
      <c r="BO160" s="120" t="n"/>
      <c r="BP160" s="120" t="n"/>
      <c r="BQ160" s="120" t="n"/>
      <c r="BR160" s="120" t="n"/>
      <c r="BS160" s="120" t="n"/>
      <c r="BT160" s="120" t="n"/>
      <c r="BU160" s="120" t="n"/>
      <c r="BV160" s="120" t="n">
        <v>1.5</v>
      </c>
    </row>
    <row r="161" ht="340" customHeight="1">
      <c r="A161" s="109" t="inlineStr">
        <is>
          <t>IRIS2482</t>
        </is>
      </c>
      <c r="B161" s="110" t="inlineStr">
        <is>
          <t>Aquib Shah</t>
        </is>
      </c>
      <c r="C161" s="111" t="inlineStr">
        <is>
          <t>Technology</t>
        </is>
      </c>
      <c r="D161" s="111" t="inlineStr">
        <is>
          <t>Nivedita Wagh</t>
        </is>
      </c>
      <c r="E161" s="112" t="n">
        <v>2.4</v>
      </c>
      <c r="F161" s="112" t="n">
        <v>0.6</v>
      </c>
      <c r="G161" s="111" t="inlineStr">
        <is>
          <t>B.E</t>
        </is>
      </c>
      <c r="H161" s="113" t="inlineStr">
        <is>
          <t>Trainee Software Engineer</t>
        </is>
      </c>
      <c r="I161" s="114" t="inlineStr">
        <is>
          <t>Software Engineer</t>
        </is>
      </c>
      <c r="J161" s="115" t="inlineStr">
        <is>
          <t>Engineering &amp; Development</t>
        </is>
      </c>
      <c r="K161" s="115" t="inlineStr">
        <is>
          <t>Backend Development</t>
        </is>
      </c>
      <c r="L161" s="114" t="inlineStr">
        <is>
          <t>L2 – Trainee</t>
        </is>
      </c>
      <c r="M161" s="116" t="inlineStr">
        <is>
          <t>A2</t>
        </is>
      </c>
      <c r="N161" s="138" t="inlineStr">
        <is>
          <t>Associate</t>
        </is>
      </c>
      <c r="O161" s="26" t="inlineStr">
        <is>
          <t>A</t>
        </is>
      </c>
      <c r="P161" s="115" t="inlineStr">
        <is>
          <t>IC</t>
        </is>
      </c>
      <c r="Q161" s="117" t="inlineStr">
        <is>
          <t>▲ Up</t>
        </is>
      </c>
      <c r="R161" s="118" t="inlineStr">
        <is>
          <r>
            <rPr>
              <rFont val="Calibri"/>
              <b val="1"/>
              <sz val="10"/>
            </rPr>
            <t>WHAT THE ROLE DOES:</t>
          </r>
          <r>
            <rPr>
              <rFont val="Calibri"/>
              <sz val="10"/>
            </rPr>
            <t xml:space="preserve"> 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
</t>
          </r>
          <r>
            <rPr>
              <rFont val="Calibri"/>
              <b val="1"/>
              <sz val="10"/>
            </rPr>
            <t>KEY RESPONSIBILITIES:</t>
          </r>
          <r>
            <rPr>
              <rFont val="Calibri"/>
              <sz val="10"/>
            </rPr>
            <t xml:space="preserve"> 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solutions · bug · fixes · features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quality · personally · reliable · delivering · am · accountable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implement · solutions · issues · structure · design
</t>
          </r>
          <r>
            <rPr>
              <rFont val="Calibri"/>
              <b val="1"/>
              <sz val="10"/>
            </rPr>
            <t>SKILLS &amp; KNOWLEDGE · role-holders:</t>
          </r>
          <r>
            <rPr>
              <rFont val="Calibri"/>
              <sz val="10"/>
            </rPr>
            <t xml:space="preserve"> NET MVC · Java
</t>
          </r>
          <r>
            <rPr>
              <rFont val="Calibri"/>
              <b val="1"/>
              <sz val="10"/>
            </rPr>
            <t>TOOLS &amp; SYSTEMS:</t>
          </r>
          <r>
            <rPr>
              <rFont val="Calibri"/>
              <sz val="10"/>
            </rPr>
            <t xml:space="preserve"> Postman · Oracle database
</t>
          </r>
          <r>
            <rPr>
              <rFont val="Calibri"/>
              <b val="1"/>
              <sz val="10"/>
            </rPr>
            <t>MANAGER-SET KRAs:</t>
          </r>
          <r>
            <rPr>
              <rFont val="Calibri"/>
              <sz val="10"/>
            </rPr>
            <t xml:space="preserve"> Common themes in manager-set KRAs: improve · deliver · modules · committed · coverage · automated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7 holders, 7 answered the survey; sub-family 79 answered; catalogue RC-066</t>
          </r>
        </is>
      </c>
      <c r="S161"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rework · incorrectly · issues · delays.
</t>
          </r>
          <r>
            <rPr>
              <rFont val="Calibri"/>
              <b val="1"/>
              <sz val="10"/>
            </rPr>
            <t>Measured on · manager-set KRA themes:</t>
          </r>
          <r>
            <rPr>
              <rFont val="Calibri"/>
              <sz val="10"/>
            </rPr>
            <t xml:space="preserve"> improve · deliver · modules · committed · coverage · automated.
Manager talent mapping — Latest rating: 2 · Potential: Medium · 9-Box Grid placement: High Impact / Growth Talent.</t>
          </r>
        </is>
      </c>
      <c r="T161" s="120" t="n"/>
      <c r="U161" s="121" t="inlineStr">
        <is>
          <r>
            <rPr>
              <rFont val="Calibri"/>
              <sz val="10"/>
            </rPr>
            <t xml:space="preserve">Software Engineer in Technology · iFile, A2 — IC.
</t>
          </r>
          <r>
            <rPr>
              <rFont val="Calibri"/>
              <b val="1"/>
              <sz val="10"/>
            </rPr>
            <t>The work:</t>
          </r>
          <r>
            <rPr>
              <rFont val="Calibri"/>
              <sz val="10"/>
            </rPr>
            <t xml:space="preserve"> Builds back-end services, APIs, processing/validation logic and DB code; fixes defects and delivers change requests.
At this level the role owns standard work delivered independently.
</t>
          </r>
          <r>
            <rPr>
              <rFont val="Calibri"/>
              <b val="1"/>
              <sz val="10"/>
            </rPr>
            <t>Key responsibilities:</t>
          </r>
          <r>
            <rPr>
              <rFont val="Calibri"/>
              <sz val="10"/>
            </rPr>
            <t xml:space="preserve"> Builds back-end services, APIs, processing/validation logic and DB code; fixes defects and delivers change requests; Standard work of the discipline; Own deliverables · accuracy, TAT.
</t>
          </r>
          <r>
            <rPr>
              <rFont val="Calibri"/>
              <b val="1"/>
              <sz val="10"/>
            </rPr>
            <t>Holders describe it with:</t>
          </r>
          <r>
            <rPr>
              <rFont val="Calibri"/>
              <sz val="10"/>
            </rPr>
            <t xml:space="preserve"> fixing · quality · bug · development · client · code.</t>
          </r>
        </is>
      </c>
      <c r="V161" s="122"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61" s="122"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NET MVC · Java
</t>
          </r>
          <r>
            <rPr>
              <rFont val="Calibri"/>
              <b val="1"/>
              <sz val="10"/>
            </rPr>
            <t>TOOLS:</t>
          </r>
          <r>
            <rPr>
              <rFont val="Calibri"/>
              <sz val="10"/>
            </rPr>
            <t xml:space="preserve"> Postman · Oracle database
★ = must-have for the family. Scale: 1 Awareness · 2 Working · 3 Practitioner · 4 Advanced · 5 Expert.</t>
          </r>
        </is>
      </c>
      <c r="X161" s="122"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1" s="123" t="inlineStr">
        <is>
          <t>iFile · Technology · Band A · Early career</t>
        </is>
      </c>
      <c r="Z161" s="124" t="n">
        <v>2</v>
      </c>
      <c r="AA161" s="125">
        <f>IFERROR(INDEX(WM_C,MATCH($Y161,WM_KEY,0)),"")</f>
        <v>0.64</v>
      </c>
      <c r="AB161" s="126">
        <f>IF(Z161="","",Z161*AA161)</f>
        <v>1.28</v>
      </c>
      <c r="AC161" s="124" t="n">
        <v>1.5</v>
      </c>
      <c r="AD161" s="125">
        <f>IFERROR(INDEX(WM_AU,MATCH($Y161,WM_KEY,0)),"")</f>
        <v>0.16</v>
      </c>
      <c r="AE161" s="126">
        <f>IF(AC161="","",AC161*AD161)</f>
        <v>0.24</v>
      </c>
      <c r="AF161" s="124" t="n">
        <v>1.5</v>
      </c>
      <c r="AG161" s="125">
        <f>IFERROR(INDEX(WM_AC,MATCH($Y161,WM_KEY,0)),"")</f>
        <v>0.04</v>
      </c>
      <c r="AH161" s="126">
        <f>IF(AF161="","",AF161*AG161)</f>
        <v>0.06</v>
      </c>
      <c r="AI161" s="124" t="n">
        <v>1</v>
      </c>
      <c r="AJ161" s="125">
        <f>IFERROR(INDEX(WM_L,MATCH($Y161,WM_KEY,0)),"")</f>
        <v>0</v>
      </c>
      <c r="AK161" s="126">
        <f>IF(AI161="","",AI161*AJ161)</f>
        <v>0</v>
      </c>
      <c r="AL161" s="124" t="n">
        <v>2.5</v>
      </c>
      <c r="AM161" s="125">
        <f>IFERROR(INDEX(WM_E,MATCH($Y161,WM_KEY,0)),"")</f>
        <v>0.1</v>
      </c>
      <c r="AN161" s="126">
        <f>IF(AL161="","",AL161*AM161)</f>
        <v>0.25</v>
      </c>
      <c r="AO161" s="127" t="n">
        <v>1.5</v>
      </c>
      <c r="AP161" s="125">
        <f>IFERROR(INDEX(WM_BI,MATCH($Y161,WM_KEY,0)),"")</f>
        <v>0.06</v>
      </c>
      <c r="AQ161" s="126">
        <f>IF(AO161="","",AO161*AP161)</f>
        <v>0.09</v>
      </c>
      <c r="AR161" s="126">
        <f>IF(COUNT(AB161,AE161,AH161,AK161,AN161,AQ161)&lt;6,"",SUM(AB161,AE161,AH161,AK161,AN161,AQ161))</f>
        <v>1.92</v>
      </c>
      <c r="AS161" s="128" t="str">
        <f>IF(AR161="","",INDEX({"A1","A2","A3","B1","B2","B3","C1","C2","D1","D2","E1","E2"},MAX(1,MIN(12,ROUND(AR161,0)))))</f>
        <v>A2</v>
      </c>
      <c r="AT161"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61" s="130" t="inlineStr">
        <is>
          <r>
            <rPr>
              <rFont val="Calibri"/>
              <b val="1"/>
              <sz val="10"/>
            </rPr>
            <t>At build:</t>
          </r>
          <r>
            <rPr>
              <rFont val="Calibri"/>
              <sz val="10"/>
            </rPr>
            <t xml:space="preserve"> Complexity 1.28 + Autonomy 0.24 + Accountability 0.06 + Leadership 0.00 + Experience 0.25 + Business impact 0.09
= 1.92 points → nearest level 2 = A2
</t>
          </r>
          <r>
            <rPr>
              <rFont val="Calibri"/>
              <b val="1"/>
              <sz val="10"/>
            </rPr>
            <t>Final level:</t>
          </r>
          <r>
            <rPr>
              <rFont val="Calibri"/>
              <sz val="10"/>
            </rPr>
            <t xml:space="preserve"> A2 · same as the score</t>
          </r>
        </is>
      </c>
      <c r="AV161" s="130" t="inlineStr">
        <is>
          <r>
            <rPr>
              <rFont val="Calibri"/>
              <sz val="10"/>
            </rPr>
            <t xml:space="preserve">• </t>
          </r>
          <r>
            <rPr>
              <rFont val="Calibri"/>
              <b val="1"/>
              <sz val="10"/>
            </rPr>
            <t>Raised to A3:</t>
          </r>
          <r>
            <rPr>
              <rFont val="Calibri"/>
              <sz val="10"/>
            </rPr>
            <t xml:space="preserve"> 2.4 years' experience is 2 years or more.
• </t>
          </r>
          <r>
            <rPr>
              <rFont val="Calibri"/>
              <b val="1"/>
              <sz val="10"/>
            </rPr>
            <t>Lowered from A3 to A2:</t>
          </r>
          <r>
            <rPr>
              <rFont val="Calibri"/>
              <sz val="10"/>
            </rPr>
            <t xml:space="preserve"> the work itself · complexity 2, accountability 1.5, average 1.75 supports at most A2.
</t>
          </r>
          <r>
            <rPr>
              <rFont val="Calibri"/>
              <b val="1"/>
              <sz val="10"/>
            </rPr>
            <t>Final level:</t>
          </r>
          <r>
            <rPr>
              <rFont val="Calibri"/>
              <sz val="10"/>
            </rPr>
            <t xml:space="preserve"> A2.</t>
          </r>
        </is>
      </c>
      <c r="AW161" s="131" t="inlineStr">
        <is>
          <r>
            <rPr>
              <rFont val="Calibri"/>
              <sz val="10"/>
            </rPr>
            <t xml:space="preserve">Rated 2 of 12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+1.0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61"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+0.5
</t>
          </r>
          <r>
            <rPr>
              <rFont val="Calibri"/>
              <b val="1"/>
              <sz val="10"/>
            </rPr>
            <t>Market:</t>
          </r>
          <r>
            <rPr>
              <rFont val="Calibri"/>
              <sz val="10"/>
            </rPr>
            <t xml:space="preserve"> A1 = Needs approval / close guidance · A2 = Chooses own approach within standards</t>
          </r>
        </is>
      </c>
      <c r="AY161"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A1 = Learning tasks · A2 = Own deliverables · accuracy, TAT</t>
          </r>
        </is>
      </c>
      <c r="AZ161"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11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61" s="132" t="inlineStr">
        <is>
          <r>
            <rPr>
              <rFont val="Calibri"/>
              <sz val="10"/>
            </rPr>
            <t xml:space="preserve">Rated 2.5 of 12 · between A2 and A3
</t>
          </r>
          <r>
            <rPr>
              <rFont val="Calibri"/>
              <b val="1"/>
              <sz val="10"/>
            </rPr>
            <t>Experience:</t>
          </r>
          <r>
            <rPr>
              <rFont val="Calibri"/>
              <sz val="10"/>
            </rPr>
            <t xml:space="preserve"> 2.4 yrs total · 1.8 before IRIS + 0.6 at IRIS = 2.7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A2 roles typically have 0–3 yrs · IRIS guide 0–2</t>
          </r>
        </is>
      </c>
      <c r="BB161" s="132" t="inlineStr">
        <is>
          <r>
            <rPr>
              <rFont val="Calibri"/>
              <sz val="10"/>
            </rPr>
            <t xml:space="preserve">Rated 1.5 of 12 — a starting estimate.
</t>
          </r>
          <r>
            <rPr>
              <rFont val="Calibri"/>
              <b val="1"/>
              <sz val="10"/>
            </rPr>
            <t>Start:</t>
          </r>
          <r>
            <rPr>
              <rFont val="Calibri"/>
              <sz val="10"/>
            </rPr>
            <t xml:space="preserve"> 1.5,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A1 = Learning; little direct effect on business results yet · A2 = Own deliverables feed a team's output and turnaround</t>
          </r>
        </is>
      </c>
      <c r="BC161" s="133" t="inlineStr"/>
      <c r="BD161" s="134" t="inlineStr">
        <is>
          <t>✓ HRIS: 2.4 yrs, B.E, 0 direct reports
✓ Survey: 20 of 20 questions answered
✓ KRAs: self, manager-set, quarterly
✓ Manager mapping: rating, potential, 9-box
✗ Job description: not on file</t>
        </is>
      </c>
      <c r="BE161"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161" s="134" t="inlineStr">
        <is>
          <t>Low</t>
        </is>
      </c>
      <c r="BG161" s="134" t="inlineStr">
        <is>
          <r>
            <rPr>
              <rFont val="Calibri"/>
              <sz val="10"/>
            </rPr>
            <t xml:space="preserve">• Survey answers are generic or do not match the role — not used as evidence; manager input needed
• Designation still says Trainee though experience is past the first year — confirm confirmation status / title
• </t>
          </r>
          <r>
            <rPr>
              <rFont val="Calibri"/>
              <b val="1"/>
              <sz val="10"/>
            </rPr>
            <t>Near a gate:</t>
          </r>
          <r>
            <rPr>
              <rFont val="Calibri"/>
              <sz val="10"/>
            </rPr>
            <t xml:space="preserve"> role substance: complexity–accountability average 1.75 is 0.25 short of 2, which would lift the limit by one level — calibrate before confirming</t>
          </r>
        </is>
      </c>
      <c r="BH161" s="139" t="inlineStr">
        <is>
          <t>Near a gate: role substance: complexity–accountability average 1.75 is 0.25 short of 2, which would lift the limit by one level</t>
        </is>
      </c>
      <c r="BI161" s="135" t="n"/>
      <c r="BJ161" s="136" t="n"/>
      <c r="BK161" s="136" t="n"/>
      <c r="BL161" s="136" t="n"/>
      <c r="BM161" s="136" t="n"/>
      <c r="BN161" s="137" t="n"/>
      <c r="BO161" s="120" t="n"/>
      <c r="BP161" s="120" t="n"/>
      <c r="BQ161" s="120" t="n"/>
      <c r="BR161" s="120" t="n"/>
      <c r="BS161" s="120" t="n"/>
      <c r="BT161" s="120" t="n"/>
      <c r="BU161" s="120" t="n"/>
      <c r="BV161" s="120" t="n">
        <v>1.5</v>
      </c>
    </row>
    <row r="162" ht="340" customHeight="1">
      <c r="A162" s="109" t="inlineStr">
        <is>
          <t>IRIS2321</t>
        </is>
      </c>
      <c r="B162" s="110" t="inlineStr">
        <is>
          <t>Chandani Gusain</t>
        </is>
      </c>
      <c r="C162" s="111" t="inlineStr">
        <is>
          <t>Technology</t>
        </is>
      </c>
      <c r="D162" s="111" t="inlineStr">
        <is>
          <t>Sagar Jadhav</t>
        </is>
      </c>
      <c r="E162" s="112" t="n">
        <v>1.9</v>
      </c>
      <c r="F162" s="112" t="n">
        <v>1.9</v>
      </c>
      <c r="G162" s="111" t="inlineStr">
        <is>
          <t>B.SC</t>
        </is>
      </c>
      <c r="H162" s="113" t="inlineStr">
        <is>
          <t>Software Engineer</t>
        </is>
      </c>
      <c r="I162" s="114" t="inlineStr">
        <is>
          <t>UI Developer</t>
        </is>
      </c>
      <c r="J162" s="115" t="inlineStr">
        <is>
          <t>Engineering &amp; Development</t>
        </is>
      </c>
      <c r="K162" s="115" t="inlineStr">
        <is>
          <t>Front-End / UI Development</t>
        </is>
      </c>
      <c r="L162" s="115" t="inlineStr">
        <is>
          <t>L3 – Professional / Associate</t>
        </is>
      </c>
      <c r="M162" s="146" t="inlineStr">
        <is>
          <t>A2</t>
        </is>
      </c>
      <c r="N162" s="138" t="inlineStr">
        <is>
          <t>Associate</t>
        </is>
      </c>
      <c r="O162" s="26" t="inlineStr">
        <is>
          <t>A</t>
        </is>
      </c>
      <c r="P162" s="115" t="inlineStr">
        <is>
          <t>IC</t>
        </is>
      </c>
      <c r="Q162" s="147" t="inlineStr">
        <is>
          <t>• Same level</t>
        </is>
      </c>
      <c r="R162" s="118" t="inlineStr">
        <is>
          <r>
            <rPr>
              <rFont val="Calibri"/>
              <b val="1"/>
              <sz val="10"/>
            </rPr>
            <t>WHAT THE ROLE DOES:</t>
          </r>
          <r>
            <rPr>
              <rFont val="Calibri"/>
              <sz val="10"/>
            </rPr>
            <t xml:space="preserve"> Builds user interfaces and reusable UI components. At A2: standard work delivered independently.
</t>
          </r>
          <r>
            <rPr>
              <rFont val="Calibri"/>
              <b val="1"/>
              <sz val="10"/>
            </rPr>
            <t>Common themes in role-holders' answers:</t>
          </r>
          <r>
            <rPr>
              <rFont val="Calibri"/>
              <sz val="10"/>
            </rPr>
            <t xml:space="preserve"> solutions · maintain · problems · core · purpose · while
</t>
          </r>
          <r>
            <rPr>
              <rFont val="Calibri"/>
              <b val="1"/>
              <sz val="10"/>
            </rPr>
            <t>KEY RESPONSIBILITIES:</t>
          </r>
          <r>
            <rPr>
              <rFont val="Calibri"/>
              <sz val="10"/>
            </rPr>
            <t xml:space="preserve"> Builds user interfaces and reusable UI components; Standard work of the discipline; Own deliverables · accuracy, TAT
</t>
          </r>
          <r>
            <rPr>
              <rFont val="Calibri"/>
              <b val="1"/>
              <sz val="10"/>
            </rPr>
            <t>Common themes in role-holders' answers:</t>
          </r>
          <r>
            <rPr>
              <rFont val="Calibri"/>
              <sz val="10"/>
            </rPr>
            <t xml:space="preserve"> feature · code · quality · development · delivery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features · quality · software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quality · accountable · reliability · deliver · features · code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decisions · implement
</t>
          </r>
          <r>
            <rPr>
              <rFont val="Calibri"/>
              <b val="1"/>
              <sz val="10"/>
            </rPr>
            <t>SKILLS &amp; KNOWLEDGE · role-holders:</t>
          </r>
          <r>
            <rPr>
              <rFont val="Calibri"/>
              <sz val="10"/>
            </rPr>
            <t xml:space="preserve"> Angular · React
</t>
          </r>
          <r>
            <rPr>
              <rFont val="Calibri"/>
              <b val="1"/>
              <sz val="10"/>
            </rPr>
            <t>MANAGER-SET KRAs:</t>
          </r>
          <r>
            <rPr>
              <rFont val="Calibri"/>
              <sz val="10"/>
            </rPr>
            <t xml:space="preserve"> Common themes in manager-set KRAs: complete · improve · assigned · resolve · code · leakage qa/uat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6 answered the survey; sub-family 17 answered; catalogue RC-080</t>
          </r>
        </is>
      </c>
      <c r="S162"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quality · impact · rework.
</t>
          </r>
          <r>
            <rPr>
              <rFont val="Calibri"/>
              <b val="1"/>
              <sz val="10"/>
            </rPr>
            <t>Measured on · manager-set KRA themes:</t>
          </r>
          <r>
            <rPr>
              <rFont val="Calibri"/>
              <sz val="10"/>
            </rPr>
            <t xml:space="preserve"> complete · improve · assigned · resolve · code · leakage qa/uat.
Manager talent mapping — Latest rating: 3 · Potential: High · 9-Box Grid placement: Trusted Professional.</t>
          </r>
        </is>
      </c>
      <c r="T162" s="120" t="n"/>
      <c r="U162" s="121" t="inlineStr">
        <is>
          <r>
            <rPr>
              <rFont val="Calibri"/>
              <sz val="10"/>
            </rPr>
            <t xml:space="preserve">UI Developer in Technology · iFile, A2 — IC.
</t>
          </r>
          <r>
            <rPr>
              <rFont val="Calibri"/>
              <b val="1"/>
              <sz val="10"/>
            </rPr>
            <t>The work:</t>
          </r>
          <r>
            <rPr>
              <rFont val="Calibri"/>
              <sz val="10"/>
            </rPr>
            <t xml:space="preserve"> Builds user interfaces and reusable UI components.
At this level the role owns standard work delivered independently.
</t>
          </r>
          <r>
            <rPr>
              <rFont val="Calibri"/>
              <b val="1"/>
              <sz val="10"/>
            </rPr>
            <t>Key responsibilities:</t>
          </r>
          <r>
            <rPr>
              <rFont val="Calibri"/>
              <sz val="10"/>
            </rPr>
            <t xml:space="preserve"> Builds user interfaces and reusable UI components; Standard work of the discipline; Own deliverables · accuracy, TAT.
</t>
          </r>
          <r>
            <rPr>
              <rFont val="Calibri"/>
              <b val="1"/>
              <sz val="10"/>
            </rPr>
            <t>Holders describe it with:</t>
          </r>
          <r>
            <rPr>
              <rFont val="Calibri"/>
              <sz val="10"/>
            </rPr>
            <t xml:space="preserve"> feature · code · quality · development · delivery.</t>
          </r>
        </is>
      </c>
      <c r="V162" s="122"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62" s="122"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Angular · React
★ = must-have for the family. Scale: 1 Awareness · 2 Working · 3 Practitioner · 4 Advanced · 5 Expert.</t>
          </r>
        </is>
      </c>
      <c r="X162" s="122"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2" s="123" t="inlineStr">
        <is>
          <t>iFile · Technology · Band A · Early career</t>
        </is>
      </c>
      <c r="Z162" s="124" t="n">
        <v>2</v>
      </c>
      <c r="AA162" s="125">
        <f>IFERROR(INDEX(WM_C,MATCH($Y162,WM_KEY,0)),"")</f>
        <v>0.64</v>
      </c>
      <c r="AB162" s="126">
        <f>IF(Z162="","",Z162*AA162)</f>
        <v>1.28</v>
      </c>
      <c r="AC162" s="124" t="n">
        <v>2</v>
      </c>
      <c r="AD162" s="125">
        <f>IFERROR(INDEX(WM_AU,MATCH($Y162,WM_KEY,0)),"")</f>
        <v>0.16</v>
      </c>
      <c r="AE162" s="126">
        <f>IF(AC162="","",AC162*AD162)</f>
        <v>0.32</v>
      </c>
      <c r="AF162" s="124" t="n">
        <v>2</v>
      </c>
      <c r="AG162" s="125">
        <f>IFERROR(INDEX(WM_AC,MATCH($Y162,WM_KEY,0)),"")</f>
        <v>0.04</v>
      </c>
      <c r="AH162" s="126">
        <f>IF(AF162="","",AF162*AG162)</f>
        <v>0.08</v>
      </c>
      <c r="AI162" s="124" t="n">
        <v>1</v>
      </c>
      <c r="AJ162" s="125">
        <f>IFERROR(INDEX(WM_L,MATCH($Y162,WM_KEY,0)),"")</f>
        <v>0</v>
      </c>
      <c r="AK162" s="126">
        <f>IF(AI162="","",AI162*AJ162)</f>
        <v>0</v>
      </c>
      <c r="AL162" s="124" t="n">
        <v>2.5</v>
      </c>
      <c r="AM162" s="125">
        <f>IFERROR(INDEX(WM_E,MATCH($Y162,WM_KEY,0)),"")</f>
        <v>0.1</v>
      </c>
      <c r="AN162" s="126">
        <f>IF(AL162="","",AL162*AM162)</f>
        <v>0.25</v>
      </c>
      <c r="AO162" s="127" t="n">
        <v>2.5</v>
      </c>
      <c r="AP162" s="125">
        <f>IFERROR(INDEX(WM_BI,MATCH($Y162,WM_KEY,0)),"")</f>
        <v>0.06</v>
      </c>
      <c r="AQ162" s="126">
        <f>IF(AO162="","",AO162*AP162)</f>
        <v>0.15</v>
      </c>
      <c r="AR162" s="126">
        <f>IF(COUNT(AB162,AE162,AH162,AK162,AN162,AQ162)&lt;6,"",SUM(AB162,AE162,AH162,AK162,AN162,AQ162))</f>
        <v>2.08</v>
      </c>
      <c r="AS162" s="128" t="str">
        <f>IF(AR162="","",INDEX({"A1","A2","A3","B1","B2","B3","C1","C2","D1","D2","E1","E2"},MAX(1,MIN(12,ROUND(AR162,0)))))</f>
        <v>A2</v>
      </c>
      <c r="AT162"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62" s="130" t="inlineStr">
        <is>
          <r>
            <rPr>
              <rFont val="Calibri"/>
              <b val="1"/>
              <sz val="10"/>
            </rPr>
            <t>At build:</t>
          </r>
          <r>
            <rPr>
              <rFont val="Calibri"/>
              <sz val="10"/>
            </rPr>
            <t xml:space="preserve"> Complexity 1.28 + Autonomy 0.32 + Accountability 0.08 + Leadership 0.00 + Experience 0.25 + Business impact 0.15
= 2.08 points → nearest level 2 = A2
</t>
          </r>
          <r>
            <rPr>
              <rFont val="Calibri"/>
              <b val="1"/>
              <sz val="10"/>
            </rPr>
            <t>Final level:</t>
          </r>
          <r>
            <rPr>
              <rFont val="Calibri"/>
              <sz val="10"/>
            </rPr>
            <t xml:space="preserve"> A2 · same as the score</t>
          </r>
        </is>
      </c>
      <c r="AV162" s="130" t="inlineStr">
        <is>
          <r>
            <rPr>
              <rFont val="Calibri"/>
              <b val="1"/>
              <sz val="10"/>
            </rPr>
            <t>No rule applied:</t>
          </r>
          <r>
            <rPr>
              <rFont val="Calibri"/>
              <sz val="10"/>
            </rPr>
            <t xml:space="preserve"> the score decides.</t>
          </r>
        </is>
      </c>
      <c r="AW162"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Angular web modules, API integration, testing and debugging; KRA lists delivered modules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6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to optimise and refactor own code → matches the start
</t>
          </r>
          <r>
            <rPr>
              <rFont val="Calibri"/>
              <b val="1"/>
              <sz val="10"/>
            </rPr>
            <t>Market:</t>
          </r>
          <r>
            <rPr>
              <rFont val="Calibri"/>
              <sz val="10"/>
            </rPr>
            <t xml:space="preserve"> A2 = Chooses own approach within standards</t>
          </r>
        </is>
      </c>
      <c r="AY16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UI features from requirement understanding to delivery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t>
          </r>
        </is>
      </c>
      <c r="AZ162"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62" s="132" t="inlineStr">
        <is>
          <r>
            <rPr>
              <rFont val="Calibri"/>
              <sz val="10"/>
            </rPr>
            <t xml:space="preserve">Rated 2.5 of 12 · between A2 and A3
</t>
          </r>
          <r>
            <rPr>
              <rFont val="Calibri"/>
              <b val="1"/>
              <sz val="10"/>
            </rPr>
            <t>Experience:</t>
          </r>
          <r>
            <rPr>
              <rFont val="Calibri"/>
              <sz val="10"/>
            </rPr>
            <t xml:space="preserve"> 1.9 yrs total · 1.9 at IRIS; none recorded before IRIS = 2.5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A2 roles typically have 0–3 yrs · IRIS guide 0–2</t>
          </r>
        </is>
      </c>
      <c r="BB162"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62" s="133" t="inlineStr"/>
      <c r="BD162" s="134" t="inlineStr">
        <is>
          <t>✓ HRIS: 1.9 yrs, B.SC, 0 direct reports
✓ Survey: 20 of 20 questions answered
✓ KRAs: self, manager-set, quarterly
✓ Manager mapping: rating, potential, 9-box
✗ Job description: not on file</t>
        </is>
      </c>
      <c r="BE162"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162" s="134" t="inlineStr">
        <is>
          <t>High</t>
        </is>
      </c>
      <c r="BG162" s="134" t="inlineStr"/>
      <c r="BH162" s="134" t="inlineStr"/>
      <c r="BI162" s="135" t="n"/>
      <c r="BJ162" s="136" t="n"/>
      <c r="BK162" s="136" t="n"/>
      <c r="BL162" s="136" t="n"/>
      <c r="BM162" s="136" t="n"/>
      <c r="BN162" s="137" t="n"/>
      <c r="BO162" s="120" t="n"/>
      <c r="BP162" s="120" t="n"/>
      <c r="BQ162" s="120" t="n"/>
      <c r="BR162" s="120" t="n"/>
      <c r="BS162" s="120" t="n"/>
      <c r="BT162" s="120" t="n"/>
      <c r="BU162" s="120" t="n"/>
      <c r="BV162" s="120" t="n">
        <v>2.5</v>
      </c>
    </row>
    <row r="163" ht="340" customHeight="1">
      <c r="A163" s="109" t="inlineStr">
        <is>
          <t>IRIS2524</t>
        </is>
      </c>
      <c r="B163" s="110" t="inlineStr">
        <is>
          <t>Chetna Vijay Nile</t>
        </is>
      </c>
      <c r="C163" s="111" t="inlineStr">
        <is>
          <t>Technology</t>
        </is>
      </c>
      <c r="D163" s="111" t="inlineStr">
        <is>
          <t>Anup Salve</t>
        </is>
      </c>
      <c r="E163" s="112" t="n">
        <v>0.4</v>
      </c>
      <c r="F163" s="112" t="n">
        <v>0.4</v>
      </c>
      <c r="G163" s="111" t="inlineStr">
        <is>
          <t>PGDM</t>
        </is>
      </c>
      <c r="H163" s="142" t="inlineStr">
        <is>
          <t>Software Engineer</t>
        </is>
      </c>
      <c r="I163" s="115" t="inlineStr">
        <is>
          <t>Software Engineer</t>
        </is>
      </c>
      <c r="J163" s="115" t="inlineStr">
        <is>
          <t>Engineering &amp; Development</t>
        </is>
      </c>
      <c r="K163" s="115" t="inlineStr">
        <is>
          <t>Full-Stack Development</t>
        </is>
      </c>
      <c r="L163" s="115" t="inlineStr">
        <is>
          <t>L3 – Professional / Associate</t>
        </is>
      </c>
      <c r="M163" s="146" t="inlineStr">
        <is>
          <t>A2</t>
        </is>
      </c>
      <c r="N163" s="138" t="inlineStr">
        <is>
          <t>Associate</t>
        </is>
      </c>
      <c r="O163" s="26" t="inlineStr">
        <is>
          <t>A</t>
        </is>
      </c>
      <c r="P163" s="115" t="inlineStr">
        <is>
          <t>IC</t>
        </is>
      </c>
      <c r="Q163" s="147" t="inlineStr">
        <is>
          <t>• Same level</t>
        </is>
      </c>
      <c r="R163" s="118" t="inlineStr">
        <is>
          <r>
            <rPr>
              <rFont val="Calibri"/>
              <b val="1"/>
              <sz val="10"/>
            </rPr>
            <t>WHAT THE ROLE DOES:</t>
          </r>
          <r>
            <rPr>
              <rFont val="Calibri"/>
              <sz val="10"/>
            </rPr>
            <t xml:space="preserve"> Builds features end to end — back-end services/APIs plus UI screens. At A2: standard work delivered independently.
</t>
          </r>
          <r>
            <rPr>
              <rFont val="Calibri"/>
              <b val="1"/>
              <sz val="10"/>
            </rPr>
            <t>Common themes in role-holders' answers:</t>
          </r>
          <r>
            <rPr>
              <rFont val="Calibri"/>
              <sz val="10"/>
            </rPr>
            <t xml:space="preserve"> solutions
</t>
          </r>
          <r>
            <rPr>
              <rFont val="Calibri"/>
              <b val="1"/>
              <sz val="10"/>
            </rPr>
            <t>KEY RESPONSIBILITIES:</t>
          </r>
          <r>
            <rPr>
              <rFont val="Calibri"/>
              <sz val="10"/>
            </rPr>
            <t xml:space="preserve"> Builds features end to end — back-end services/APIs plus UI screens; Standard work of the discipline; Own deliverables · accuracy, TAT
</t>
          </r>
          <r>
            <rPr>
              <rFont val="Calibri"/>
              <b val="1"/>
              <sz val="10"/>
            </rPr>
            <t>Common themes in role-holders' answers:</t>
          </r>
          <r>
            <rPr>
              <rFont val="Calibri"/>
              <sz val="10"/>
            </rPr>
            <t xml:space="preserve"> deployment · testing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software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accountable · bugs · development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Java · Docker · Java + Angular
</t>
          </r>
          <r>
            <rPr>
              <rFont val="Calibri"/>
              <b val="1"/>
              <sz val="10"/>
            </rPr>
            <t>MANAGER-SET KRAs:</t>
          </r>
          <r>
            <rPr>
              <rFont val="Calibri"/>
              <sz val="10"/>
            </rPr>
            <t xml:space="preserve"> Common themes in manager-set KRAs: assigned · improve · resolve · code · leakage qa/uat · coverage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35 answered; catalogue RC-084</t>
          </r>
        </is>
      </c>
      <c r="S163"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client · impacts.
</t>
          </r>
          <r>
            <rPr>
              <rFont val="Calibri"/>
              <b val="1"/>
              <sz val="10"/>
            </rPr>
            <t>Measured on · manager-set KRA themes:</t>
          </r>
          <r>
            <rPr>
              <rFont val="Calibri"/>
              <sz val="10"/>
            </rPr>
            <t xml:space="preserve"> assigned · improve · resolve · code · leakage qa/uat · coverage.
Manager talent mapping — Latest rating: 2 · Potential: Low · 9-Box Grid placement: Emerging Talent.</t>
          </r>
        </is>
      </c>
      <c r="T163" s="120" t="n"/>
      <c r="U163" s="121" t="inlineStr">
        <is>
          <r>
            <rPr>
              <rFont val="Calibri"/>
              <sz val="10"/>
            </rPr>
            <t xml:space="preserve">Software Engineer in Technology · iFile, A2 — IC.
</t>
          </r>
          <r>
            <rPr>
              <rFont val="Calibri"/>
              <b val="1"/>
              <sz val="10"/>
            </rPr>
            <t>The work:</t>
          </r>
          <r>
            <rPr>
              <rFont val="Calibri"/>
              <sz val="10"/>
            </rPr>
            <t xml:space="preserve"> Builds features end to end — back-end services/APIs plus UI screens.
At this level the role owns standard work delivered independently.
</t>
          </r>
          <r>
            <rPr>
              <rFont val="Calibri"/>
              <b val="1"/>
              <sz val="10"/>
            </rPr>
            <t>Key responsibilities:</t>
          </r>
          <r>
            <rPr>
              <rFont val="Calibri"/>
              <sz val="10"/>
            </rPr>
            <t xml:space="preserve"> Builds features end to end — back-end services/APIs plus UI screens; Standard work of the discipline; Own deliverables · accuracy, TAT.
</t>
          </r>
          <r>
            <rPr>
              <rFont val="Calibri"/>
              <b val="1"/>
              <sz val="10"/>
            </rPr>
            <t>Holders describe it with:</t>
          </r>
          <r>
            <rPr>
              <rFont val="Calibri"/>
              <sz val="10"/>
            </rPr>
            <t xml:space="preserve"> deployment · testing.</t>
          </r>
        </is>
      </c>
      <c r="V163" s="122"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63" s="122"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Docker · Java + Angular
★ = must-have for the family. Scale: 1 Awareness · 2 Working · 3 Practitioner · 4 Advanced · 5 Expert.</t>
          </r>
        </is>
      </c>
      <c r="X163" s="122"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3" s="123" t="inlineStr">
        <is>
          <t>iFile · Technology · Band A · Early career</t>
        </is>
      </c>
      <c r="Z163" s="124" t="n">
        <v>2.5</v>
      </c>
      <c r="AA163" s="125">
        <f>IFERROR(INDEX(WM_C,MATCH($Y163,WM_KEY,0)),"")</f>
        <v>0.64</v>
      </c>
      <c r="AB163" s="126">
        <f>IF(Z163="","",Z163*AA163)</f>
        <v>1.6</v>
      </c>
      <c r="AC163" s="124" t="n">
        <v>2</v>
      </c>
      <c r="AD163" s="125">
        <f>IFERROR(INDEX(WM_AU,MATCH($Y163,WM_KEY,0)),"")</f>
        <v>0.16</v>
      </c>
      <c r="AE163" s="126">
        <f>IF(AC163="","",AC163*AD163)</f>
        <v>0.32</v>
      </c>
      <c r="AF163" s="124" t="n">
        <v>2.5</v>
      </c>
      <c r="AG163" s="125">
        <f>IFERROR(INDEX(WM_AC,MATCH($Y163,WM_KEY,0)),"")</f>
        <v>0.04</v>
      </c>
      <c r="AH163" s="126">
        <f>IF(AF163="","",AF163*AG163)</f>
        <v>0.1</v>
      </c>
      <c r="AI163" s="124" t="n">
        <v>1</v>
      </c>
      <c r="AJ163" s="125">
        <f>IFERROR(INDEX(WM_L,MATCH($Y163,WM_KEY,0)),"")</f>
        <v>0</v>
      </c>
      <c r="AK163" s="126">
        <f>IF(AI163="","",AI163*AJ163)</f>
        <v>0</v>
      </c>
      <c r="AL163" s="124" t="n">
        <v>1.5</v>
      </c>
      <c r="AM163" s="125">
        <f>IFERROR(INDEX(WM_E,MATCH($Y163,WM_KEY,0)),"")</f>
        <v>0.1</v>
      </c>
      <c r="AN163" s="126">
        <f>IF(AL163="","",AL163*AM163)</f>
        <v>0.15</v>
      </c>
      <c r="AO163" s="127" t="n">
        <v>2.5</v>
      </c>
      <c r="AP163" s="125">
        <f>IFERROR(INDEX(WM_BI,MATCH($Y163,WM_KEY,0)),"")</f>
        <v>0.06</v>
      </c>
      <c r="AQ163" s="126">
        <f>IF(AO163="","",AO163*AP163)</f>
        <v>0.15</v>
      </c>
      <c r="AR163" s="126">
        <f>IF(COUNT(AB163,AE163,AH163,AK163,AN163,AQ163)&lt;6,"",SUM(AB163,AE163,AH163,AK163,AN163,AQ163))</f>
        <v>2.32</v>
      </c>
      <c r="AS163" s="128" t="str">
        <f>IF(AR163="","",INDEX({"A1","A2","A3","B1","B2","B3","C1","C2","D1","D2","E1","E2"},MAX(1,MIN(12,ROUND(AR163,0)))))</f>
        <v>A2</v>
      </c>
      <c r="AT163"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63" s="130" t="inlineStr">
        <is>
          <r>
            <rPr>
              <rFont val="Calibri"/>
              <b val="1"/>
              <sz val="10"/>
            </rPr>
            <t>At build:</t>
          </r>
          <r>
            <rPr>
              <rFont val="Calibri"/>
              <sz val="10"/>
            </rPr>
            <t xml:space="preserve"> Complexity 1.60 + Autonomy 0.32 + Accountability 0.10 + Leadership 0.00 + Experience 0.15 + Business impact 0.15
= 2.32 points → nearest level 2 = A2
</t>
          </r>
          <r>
            <rPr>
              <rFont val="Calibri"/>
              <b val="1"/>
              <sz val="10"/>
            </rPr>
            <t>Final level:</t>
          </r>
          <r>
            <rPr>
              <rFont val="Calibri"/>
              <sz val="10"/>
            </rPr>
            <t xml:space="preserve"> A2 · same as the score</t>
          </r>
        </is>
      </c>
      <c r="AV163" s="130" t="inlineStr">
        <is>
          <r>
            <rPr>
              <rFont val="Calibri"/>
              <b val="1"/>
              <sz val="10"/>
            </rPr>
            <t>No rule applied:</t>
          </r>
          <r>
            <rPr>
              <rFont val="Calibri"/>
              <sz val="10"/>
            </rPr>
            <t xml:space="preserve"> the score decides.</t>
          </r>
        </is>
      </c>
      <c r="AW163"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6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no change
</t>
          </r>
          <r>
            <rPr>
              <rFont val="Calibri"/>
              <b val="1"/>
              <sz val="10"/>
            </rPr>
            <t>Market:</t>
          </r>
          <r>
            <rPr>
              <rFont val="Calibri"/>
              <sz val="10"/>
            </rPr>
            <t xml:space="preserve"> A2 = Chooses own approach within standards</t>
          </r>
        </is>
      </c>
      <c r="AY163"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63"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36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63" s="132" t="inlineStr">
        <is>
          <r>
            <rPr>
              <rFont val="Calibri"/>
              <sz val="10"/>
            </rPr>
            <t xml:space="preserve">Rated 1.5 of 12 · between A1 and A2
</t>
          </r>
          <r>
            <rPr>
              <rFont val="Calibri"/>
              <b val="1"/>
              <sz val="10"/>
            </rPr>
            <t>Experience:</t>
          </r>
          <r>
            <rPr>
              <rFont val="Calibri"/>
              <sz val="10"/>
            </rPr>
            <t xml:space="preserve"> 0.4 yrs total · 0.4 at IRIS; none recorded before IRIS = 1.4 on the experience scale
</t>
          </r>
          <r>
            <rPr>
              <rFont val="Calibri"/>
              <b val="1"/>
              <sz val="10"/>
            </rPr>
            <t>Qualification:</t>
          </r>
          <r>
            <rPr>
              <rFont val="Calibri"/>
              <sz val="10"/>
            </rPr>
            <t xml:space="preserve"> PGDM · postgraduate → no change
</t>
          </r>
          <r>
            <rPr>
              <rFont val="Calibri"/>
              <b val="1"/>
              <sz val="10"/>
            </rPr>
            <t>Market:</t>
          </r>
          <r>
            <rPr>
              <rFont val="Calibri"/>
              <sz val="10"/>
            </rPr>
            <t xml:space="preserve"> A2 roles typically have 0–3 yrs · IRIS guide 0–2</t>
          </r>
        </is>
      </c>
      <c r="BB163"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63" s="133" t="inlineStr"/>
      <c r="BD163" s="134" t="inlineStr">
        <is>
          <t>✓ HRIS: 0.4 yrs, PGDM, 0 direct reports
✓ Survey: 19 of 20 questions answered
✓ KRAs: self, manager-set, quarterly
✓ Manager mapping: rating, potential, 9-box
✗ Job description: not on file</t>
        </is>
      </c>
      <c r="BE163"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163" s="134" t="inlineStr">
        <is>
          <t>Low</t>
        </is>
      </c>
      <c r="BG163" s="134" t="inlineStr">
        <is>
          <t>• Survey answers are generic or do not match the role — not used as evidence; manager input needed</t>
        </is>
      </c>
      <c r="BH163" s="134" t="inlineStr"/>
      <c r="BI163" s="135" t="n"/>
      <c r="BJ163" s="136" t="n"/>
      <c r="BK163" s="136" t="n"/>
      <c r="BL163" s="136" t="n"/>
      <c r="BM163" s="136" t="n"/>
      <c r="BN163" s="137" t="n"/>
      <c r="BO163" s="120" t="n"/>
      <c r="BP163" s="120" t="n"/>
      <c r="BQ163" s="120" t="n"/>
      <c r="BR163" s="120" t="n"/>
      <c r="BS163" s="120" t="n"/>
      <c r="BT163" s="120" t="n"/>
      <c r="BU163" s="120" t="n"/>
      <c r="BV163" s="120" t="n">
        <v>2.5</v>
      </c>
    </row>
    <row r="164" ht="340" customHeight="1">
      <c r="A164" s="109" t="inlineStr">
        <is>
          <t>IRIS2396</t>
        </is>
      </c>
      <c r="B164" s="110" t="inlineStr">
        <is>
          <t>Chirag Suryawanshi</t>
        </is>
      </c>
      <c r="C164" s="111" t="inlineStr">
        <is>
          <t>Technology</t>
        </is>
      </c>
      <c r="D164" s="111" t="inlineStr">
        <is>
          <t>Vivek Shinde</t>
        </is>
      </c>
      <c r="E164" s="112" t="n">
        <v>1.2</v>
      </c>
      <c r="F164" s="112" t="n">
        <v>1.2</v>
      </c>
      <c r="G164" s="111" t="inlineStr">
        <is>
          <t>B.Tech</t>
        </is>
      </c>
      <c r="H164" s="113" t="inlineStr">
        <is>
          <t>Trainee Software Engineer</t>
        </is>
      </c>
      <c r="I164" s="114" t="inlineStr">
        <is>
          <t>Software Engineer</t>
        </is>
      </c>
      <c r="J164" s="115" t="inlineStr">
        <is>
          <t>Engineering &amp; Development</t>
        </is>
      </c>
      <c r="K164" s="115" t="inlineStr">
        <is>
          <t>Backend Development</t>
        </is>
      </c>
      <c r="L164" s="114" t="inlineStr">
        <is>
          <t>L2 – Trainee</t>
        </is>
      </c>
      <c r="M164" s="116" t="inlineStr">
        <is>
          <t>A2</t>
        </is>
      </c>
      <c r="N164" s="138" t="inlineStr">
        <is>
          <t>Associate</t>
        </is>
      </c>
      <c r="O164" s="26" t="inlineStr">
        <is>
          <t>A</t>
        </is>
      </c>
      <c r="P164" s="115" t="inlineStr">
        <is>
          <t>IC</t>
        </is>
      </c>
      <c r="Q164" s="117" t="inlineStr">
        <is>
          <t>▲ Up</t>
        </is>
      </c>
      <c r="R164" s="118" t="inlineStr">
        <is>
          <r>
            <rPr>
              <rFont val="Calibri"/>
              <b val="1"/>
              <sz val="10"/>
            </rPr>
            <t>WHAT THE ROLE DOES:</t>
          </r>
          <r>
            <rPr>
              <rFont val="Calibri"/>
              <sz val="10"/>
            </rPr>
            <t xml:space="preserve"> 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
</t>
          </r>
          <r>
            <rPr>
              <rFont val="Calibri"/>
              <b val="1"/>
              <sz val="10"/>
            </rPr>
            <t>KEY RESPONSIBILITIES:</t>
          </r>
          <r>
            <rPr>
              <rFont val="Calibri"/>
              <sz val="10"/>
            </rPr>
            <t xml:space="preserve"> 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solutions · bug · fixes · features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quality · personally · reliable · delivering · am · accountable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implement · solutions · issues · structure · design
</t>
          </r>
          <r>
            <rPr>
              <rFont val="Calibri"/>
              <b val="1"/>
              <sz val="10"/>
            </rPr>
            <t>SKILLS &amp; KNOWLEDGE · role-holders:</t>
          </r>
          <r>
            <rPr>
              <rFont val="Calibri"/>
              <sz val="10"/>
            </rPr>
            <t xml:space="preserve"> NET MVC · Java
</t>
          </r>
          <r>
            <rPr>
              <rFont val="Calibri"/>
              <b val="1"/>
              <sz val="10"/>
            </rPr>
            <t>TOOLS &amp; SYSTEMS:</t>
          </r>
          <r>
            <rPr>
              <rFont val="Calibri"/>
              <sz val="10"/>
            </rPr>
            <t xml:space="preserve"> Postman · Oracle database
</t>
          </r>
          <r>
            <rPr>
              <rFont val="Calibri"/>
              <b val="1"/>
              <sz val="10"/>
            </rPr>
            <t>MANAGER-SET KRAs:</t>
          </r>
          <r>
            <rPr>
              <rFont val="Calibri"/>
              <sz val="10"/>
            </rPr>
            <t xml:space="preserve"> Common themes in manager-set KRAs: improve · deliver · modules · committed · coverage · automated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7 holders, 7 answered the survey; sub-family 79 answered; catalogue RC-066</t>
          </r>
        </is>
      </c>
      <c r="S164"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From the survey and manager mapping — critical role: yes; successor named: no.
</t>
          </r>
          <r>
            <rPr>
              <rFont val="Calibri"/>
              <b val="1"/>
              <sz val="10"/>
            </rPr>
            <t>If the work is missed · role-holders' themes:</t>
          </r>
          <r>
            <rPr>
              <rFont val="Calibri"/>
              <sz val="10"/>
            </rPr>
            <t xml:space="preserve"> rework · incorrectly · issues · delays.
</t>
          </r>
          <r>
            <rPr>
              <rFont val="Calibri"/>
              <b val="1"/>
              <sz val="10"/>
            </rPr>
            <t>Measured on · manager-set KRA themes:</t>
          </r>
          <r>
            <rPr>
              <rFont val="Calibri"/>
              <sz val="10"/>
            </rPr>
            <t xml:space="preserve"> improve · deliver · modules · committed · coverage · automated.
Manager talent mapping — Latest rating: 4 · Potential: High · 9-Box Grid placement: High Impact / Growth Talent.</t>
          </r>
        </is>
      </c>
      <c r="T164" s="120" t="n"/>
      <c r="U164" s="121" t="inlineStr">
        <is>
          <r>
            <rPr>
              <rFont val="Calibri"/>
              <sz val="10"/>
            </rPr>
            <t xml:space="preserve">Software Engineer in Technology · iFile, A2 — IC.
</t>
          </r>
          <r>
            <rPr>
              <rFont val="Calibri"/>
              <b val="1"/>
              <sz val="10"/>
            </rPr>
            <t>The work:</t>
          </r>
          <r>
            <rPr>
              <rFont val="Calibri"/>
              <sz val="10"/>
            </rPr>
            <t xml:space="preserve"> Builds back-end services, APIs, processing/validation logic and DB code; fixes defects and delivers change requests.
At this level the role owns standard work delivered independently.
</t>
          </r>
          <r>
            <rPr>
              <rFont val="Calibri"/>
              <b val="1"/>
              <sz val="10"/>
            </rPr>
            <t>Key responsibilities:</t>
          </r>
          <r>
            <rPr>
              <rFont val="Calibri"/>
              <sz val="10"/>
            </rPr>
            <t xml:space="preserve"> Builds back-end services, APIs, processing/validation logic and DB code; fixes defects and delivers change requests; Standard work of the discipline; Own deliverables · accuracy, TAT.
</t>
          </r>
          <r>
            <rPr>
              <rFont val="Calibri"/>
              <b val="1"/>
              <sz val="10"/>
            </rPr>
            <t>Holders describe it with:</t>
          </r>
          <r>
            <rPr>
              <rFont val="Calibri"/>
              <sz val="10"/>
            </rPr>
            <t xml:space="preserve"> fixing · quality · bug · development · client · code.</t>
          </r>
        </is>
      </c>
      <c r="V164" s="122"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64" s="122"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NET MVC · Java
</t>
          </r>
          <r>
            <rPr>
              <rFont val="Calibri"/>
              <b val="1"/>
              <sz val="10"/>
            </rPr>
            <t>TOOLS:</t>
          </r>
          <r>
            <rPr>
              <rFont val="Calibri"/>
              <sz val="10"/>
            </rPr>
            <t xml:space="preserve"> Postman · Oracle database
★ = must-have for the family. Scale: 1 Awareness · 2 Working · 3 Practitioner · 4 Advanced · 5 Expert.</t>
          </r>
        </is>
      </c>
      <c r="X164" s="122"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4" s="123" t="inlineStr">
        <is>
          <t>iFile · Technology · Band A · Early career</t>
        </is>
      </c>
      <c r="Z164" s="124" t="n">
        <v>2</v>
      </c>
      <c r="AA164" s="125">
        <f>IFERROR(INDEX(WM_C,MATCH($Y164,WM_KEY,0)),"")</f>
        <v>0.64</v>
      </c>
      <c r="AB164" s="126">
        <f>IF(Z164="","",Z164*AA164)</f>
        <v>1.28</v>
      </c>
      <c r="AC164" s="124" t="n">
        <v>1.5</v>
      </c>
      <c r="AD164" s="125">
        <f>IFERROR(INDEX(WM_AU,MATCH($Y164,WM_KEY,0)),"")</f>
        <v>0.16</v>
      </c>
      <c r="AE164" s="126">
        <f>IF(AC164="","",AC164*AD164)</f>
        <v>0.24</v>
      </c>
      <c r="AF164" s="124" t="n">
        <v>1.5</v>
      </c>
      <c r="AG164" s="125">
        <f>IFERROR(INDEX(WM_AC,MATCH($Y164,WM_KEY,0)),"")</f>
        <v>0.04</v>
      </c>
      <c r="AH164" s="126">
        <f>IF(AF164="","",AF164*AG164)</f>
        <v>0.06</v>
      </c>
      <c r="AI164" s="124" t="n">
        <v>1</v>
      </c>
      <c r="AJ164" s="125">
        <f>IFERROR(INDEX(WM_L,MATCH($Y164,WM_KEY,0)),"")</f>
        <v>0</v>
      </c>
      <c r="AK164" s="126">
        <f>IF(AI164="","",AI164*AJ164)</f>
        <v>0</v>
      </c>
      <c r="AL164" s="124" t="n">
        <v>2</v>
      </c>
      <c r="AM164" s="125">
        <f>IFERROR(INDEX(WM_E,MATCH($Y164,WM_KEY,0)),"")</f>
        <v>0.1</v>
      </c>
      <c r="AN164" s="126">
        <f>IF(AL164="","",AL164*AM164)</f>
        <v>0.2</v>
      </c>
      <c r="AO164" s="127" t="n">
        <v>2</v>
      </c>
      <c r="AP164" s="125">
        <f>IFERROR(INDEX(WM_BI,MATCH($Y164,WM_KEY,0)),"")</f>
        <v>0.06</v>
      </c>
      <c r="AQ164" s="126">
        <f>IF(AO164="","",AO164*AP164)</f>
        <v>0.12</v>
      </c>
      <c r="AR164" s="126">
        <f>IF(COUNT(AB164,AE164,AH164,AK164,AN164,AQ164)&lt;6,"",SUM(AB164,AE164,AH164,AK164,AN164,AQ164))</f>
        <v>1.9</v>
      </c>
      <c r="AS164" s="128" t="str">
        <f>IF(AR164="","",INDEX({"A1","A2","A3","B1","B2","B3","C1","C2","D1","D2","E1","E2"},MAX(1,MIN(12,ROUND(AR164,0)))))</f>
        <v>A2</v>
      </c>
      <c r="AT164"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64" s="130" t="inlineStr">
        <is>
          <r>
            <rPr>
              <rFont val="Calibri"/>
              <b val="1"/>
              <sz val="10"/>
            </rPr>
            <t>At build:</t>
          </r>
          <r>
            <rPr>
              <rFont val="Calibri"/>
              <sz val="10"/>
            </rPr>
            <t xml:space="preserve"> Complexity 1.28 + Autonomy 0.24 + Accountability 0.06 + Leadership 0.00 + Experience 0.20 + Business impact 0.12
= 1.90 points → nearest level 2 = A2
</t>
          </r>
          <r>
            <rPr>
              <rFont val="Calibri"/>
              <b val="1"/>
              <sz val="10"/>
            </rPr>
            <t>Final level:</t>
          </r>
          <r>
            <rPr>
              <rFont val="Calibri"/>
              <sz val="10"/>
            </rPr>
            <t xml:space="preserve"> A2 · same as the score</t>
          </r>
        </is>
      </c>
      <c r="AV164" s="130" t="inlineStr">
        <is>
          <r>
            <rPr>
              <rFont val="Calibri"/>
              <b val="1"/>
              <sz val="10"/>
            </rPr>
            <t>No rule applied:</t>
          </r>
          <r>
            <rPr>
              <rFont val="Calibri"/>
              <sz val="10"/>
            </rPr>
            <t xml:space="preserve"> the score decides.</t>
          </r>
        </is>
      </c>
      <c r="AW164" s="131" t="inlineStr">
        <is>
          <r>
            <rPr>
              <rFont val="Calibri"/>
              <sz val="10"/>
            </rPr>
            <t xml:space="preserve">Rated 2 of 12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+1.0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64"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+0.5
</t>
          </r>
          <r>
            <rPr>
              <rFont val="Calibri"/>
              <b val="1"/>
              <sz val="10"/>
            </rPr>
            <t>Market:</t>
          </r>
          <r>
            <rPr>
              <rFont val="Calibri"/>
              <sz val="10"/>
            </rPr>
            <t xml:space="preserve"> A1 = Needs approval / close guidance · A2 = Chooses own approach within standards</t>
          </r>
        </is>
      </c>
      <c r="AY164"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A1 = Learning tasks · A2 = Own deliverables · accuracy, TAT</t>
          </r>
        </is>
      </c>
      <c r="AZ164"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11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64" s="132" t="inlineStr">
        <is>
          <r>
            <rPr>
              <rFont val="Calibri"/>
              <sz val="10"/>
            </rPr>
            <t xml:space="preserve">Rated 2 of 12
</t>
          </r>
          <r>
            <rPr>
              <rFont val="Calibri"/>
              <b val="1"/>
              <sz val="10"/>
            </rPr>
            <t>Experience:</t>
          </r>
          <r>
            <rPr>
              <rFont val="Calibri"/>
              <sz val="10"/>
            </rPr>
            <t xml:space="preserve"> 1.2 yrs total · 1.2 at IRIS; none recorded before IRIS = 2.1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A2 roles typically have 0–3 yrs · IRIS guide 0–2</t>
          </r>
        </is>
      </c>
      <c r="BB164" s="132" t="inlineStr">
        <is>
          <r>
            <rPr>
              <rFont val="Calibri"/>
              <sz val="10"/>
            </rPr>
            <t xml:space="preserve">Rated 2 of 12 — a starting estimate.
</t>
          </r>
          <r>
            <rPr>
              <rFont val="Calibri"/>
              <b val="1"/>
              <sz val="10"/>
            </rPr>
            <t>Start:</t>
          </r>
          <r>
            <rPr>
              <rFont val="Calibri"/>
              <sz val="10"/>
            </rPr>
            <t xml:space="preserve"> 1.5,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64" s="133" t="inlineStr"/>
      <c r="BD164" s="134" t="inlineStr">
        <is>
          <t>✓ HRIS: 1.2 yrs, B.Tech, 0 direct reports
✓ Survey: 18 of 20 questions answered
✓ KRAs: self, manager-set, quarterly
✓ Manager mapping: rating, potential, 9-box
✗ Job description: not on file</t>
        </is>
      </c>
      <c r="BE164"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164" s="134" t="inlineStr">
        <is>
          <t>Low</t>
        </is>
      </c>
      <c r="BG164" s="134" t="inlineStr">
        <is>
          <t>• Survey answers are generic or do not match the role — not used as evidence; manager input needed
• Designation still says Trainee though experience is past the first year — confirm confirmation status / title</t>
        </is>
      </c>
      <c r="BH164" s="134" t="inlineStr"/>
      <c r="BI164" s="135" t="n"/>
      <c r="BJ164" s="136" t="n"/>
      <c r="BK164" s="136" t="n"/>
      <c r="BL164" s="136" t="n"/>
      <c r="BM164" s="136" t="n"/>
      <c r="BN164" s="137" t="n"/>
      <c r="BO164" s="120" t="n"/>
      <c r="BP164" s="120" t="n"/>
      <c r="BQ164" s="120" t="n"/>
      <c r="BR164" s="120" t="n"/>
      <c r="BS164" s="120" t="n"/>
      <c r="BT164" s="120" t="n"/>
      <c r="BU164" s="120" t="n"/>
      <c r="BV164" s="120" t="n">
        <v>2</v>
      </c>
    </row>
    <row r="165" ht="340" customHeight="1">
      <c r="A165" s="109" t="inlineStr">
        <is>
          <t>IRIS2320</t>
        </is>
      </c>
      <c r="B165" s="110" t="inlineStr">
        <is>
          <t>Faisal Pathan</t>
        </is>
      </c>
      <c r="C165" s="111" t="inlineStr">
        <is>
          <t>Technology</t>
        </is>
      </c>
      <c r="D165" s="111" t="inlineStr">
        <is>
          <t>Sagar Jadhav</t>
        </is>
      </c>
      <c r="E165" s="112" t="n">
        <v>1.9</v>
      </c>
      <c r="F165" s="112" t="n">
        <v>1.9</v>
      </c>
      <c r="G165" s="111" t="inlineStr">
        <is>
          <t>B.SC</t>
        </is>
      </c>
      <c r="H165" s="113" t="inlineStr">
        <is>
          <t>Software Engineer</t>
        </is>
      </c>
      <c r="I165" s="114" t="inlineStr">
        <is>
          <t>UI Developer</t>
        </is>
      </c>
      <c r="J165" s="115" t="inlineStr">
        <is>
          <t>Engineering &amp; Development</t>
        </is>
      </c>
      <c r="K165" s="115" t="inlineStr">
        <is>
          <t>Front-End / UI Development</t>
        </is>
      </c>
      <c r="L165" s="115" t="inlineStr">
        <is>
          <t>L3 – Professional / Associate</t>
        </is>
      </c>
      <c r="M165" s="146" t="inlineStr">
        <is>
          <t>A2</t>
        </is>
      </c>
      <c r="N165" s="138" t="inlineStr">
        <is>
          <t>Associate</t>
        </is>
      </c>
      <c r="O165" s="26" t="inlineStr">
        <is>
          <t>A</t>
        </is>
      </c>
      <c r="P165" s="115" t="inlineStr">
        <is>
          <t>IC</t>
        </is>
      </c>
      <c r="Q165" s="147" t="inlineStr">
        <is>
          <t>• Same level</t>
        </is>
      </c>
      <c r="R165" s="118" t="inlineStr">
        <is>
          <r>
            <rPr>
              <rFont val="Calibri"/>
              <b val="1"/>
              <sz val="10"/>
            </rPr>
            <t>WHAT THE ROLE DOES:</t>
          </r>
          <r>
            <rPr>
              <rFont val="Calibri"/>
              <sz val="10"/>
            </rPr>
            <t xml:space="preserve"> Builds user interfaces and reusable UI components. At A2: standard work delivered independently.
</t>
          </r>
          <r>
            <rPr>
              <rFont val="Calibri"/>
              <b val="1"/>
              <sz val="10"/>
            </rPr>
            <t>Common themes in role-holders' answers:</t>
          </r>
          <r>
            <rPr>
              <rFont val="Calibri"/>
              <sz val="10"/>
            </rPr>
            <t xml:space="preserve"> solutions · maintain · problems · core · purpose · while
</t>
          </r>
          <r>
            <rPr>
              <rFont val="Calibri"/>
              <b val="1"/>
              <sz val="10"/>
            </rPr>
            <t>KEY RESPONSIBILITIES:</t>
          </r>
          <r>
            <rPr>
              <rFont val="Calibri"/>
              <sz val="10"/>
            </rPr>
            <t xml:space="preserve"> Builds user interfaces and reusable UI components; Standard work of the discipline; Own deliverables · accuracy, TAT
</t>
          </r>
          <r>
            <rPr>
              <rFont val="Calibri"/>
              <b val="1"/>
              <sz val="10"/>
            </rPr>
            <t>Common themes in role-holders' answers:</t>
          </r>
          <r>
            <rPr>
              <rFont val="Calibri"/>
              <sz val="10"/>
            </rPr>
            <t xml:space="preserve"> feature · code · quality · development · delivery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features · quality · software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quality · accountable · reliability · deliver · features · code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decisions · implement
</t>
          </r>
          <r>
            <rPr>
              <rFont val="Calibri"/>
              <b val="1"/>
              <sz val="10"/>
            </rPr>
            <t>SKILLS &amp; KNOWLEDGE · role-holders:</t>
          </r>
          <r>
            <rPr>
              <rFont val="Calibri"/>
              <sz val="10"/>
            </rPr>
            <t xml:space="preserve"> Angular · React
</t>
          </r>
          <r>
            <rPr>
              <rFont val="Calibri"/>
              <b val="1"/>
              <sz val="10"/>
            </rPr>
            <t>MANAGER-SET KRAs:</t>
          </r>
          <r>
            <rPr>
              <rFont val="Calibri"/>
              <sz val="10"/>
            </rPr>
            <t xml:space="preserve"> Common themes in manager-set KRAs: complete · improve · assigned · resolve · code · leakage qa/uat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6 answered the survey; sub-family 17 answered; catalogue RC-080</t>
          </r>
        </is>
      </c>
      <c r="S165"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quality · impact · rework.
</t>
          </r>
          <r>
            <rPr>
              <rFont val="Calibri"/>
              <b val="1"/>
              <sz val="10"/>
            </rPr>
            <t>Measured on · manager-set KRA themes:</t>
          </r>
          <r>
            <rPr>
              <rFont val="Calibri"/>
              <sz val="10"/>
            </rPr>
            <t xml:space="preserve"> complete · improve · assigned · resolve · code · leakage qa/uat.
Manager talent mapping — Latest rating: 4 · Potential: High · 9-Box Grid placement: High Impact / Growth Talent.</t>
          </r>
        </is>
      </c>
      <c r="T165" s="120" t="n"/>
      <c r="U165" s="121" t="inlineStr">
        <is>
          <r>
            <rPr>
              <rFont val="Calibri"/>
              <sz val="10"/>
            </rPr>
            <t xml:space="preserve">UI Developer in Technology · iFile, A2 — IC.
</t>
          </r>
          <r>
            <rPr>
              <rFont val="Calibri"/>
              <b val="1"/>
              <sz val="10"/>
            </rPr>
            <t>The work:</t>
          </r>
          <r>
            <rPr>
              <rFont val="Calibri"/>
              <sz val="10"/>
            </rPr>
            <t xml:space="preserve"> Builds user interfaces and reusable UI components.
At this level the role owns standard work delivered independently.
</t>
          </r>
          <r>
            <rPr>
              <rFont val="Calibri"/>
              <b val="1"/>
              <sz val="10"/>
            </rPr>
            <t>Key responsibilities:</t>
          </r>
          <r>
            <rPr>
              <rFont val="Calibri"/>
              <sz val="10"/>
            </rPr>
            <t xml:space="preserve"> Builds user interfaces and reusable UI components; Standard work of the discipline; Own deliverables · accuracy, TAT.
</t>
          </r>
          <r>
            <rPr>
              <rFont val="Calibri"/>
              <b val="1"/>
              <sz val="10"/>
            </rPr>
            <t>Holders describe it with:</t>
          </r>
          <r>
            <rPr>
              <rFont val="Calibri"/>
              <sz val="10"/>
            </rPr>
            <t xml:space="preserve"> feature · code · quality · development · delivery.</t>
          </r>
        </is>
      </c>
      <c r="V165" s="122"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65" s="122"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Angular · React
★ = must-have for the family. Scale: 1 Awareness · 2 Working · 3 Practitioner · 4 Advanced · 5 Expert.</t>
          </r>
        </is>
      </c>
      <c r="X165" s="122"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5" s="123" t="inlineStr">
        <is>
          <t>iFile · Technology · Band A · Early career</t>
        </is>
      </c>
      <c r="Z165" s="124" t="n">
        <v>2.5</v>
      </c>
      <c r="AA165" s="125">
        <f>IFERROR(INDEX(WM_C,MATCH($Y165,WM_KEY,0)),"")</f>
        <v>0.64</v>
      </c>
      <c r="AB165" s="126">
        <f>IF(Z165="","",Z165*AA165)</f>
        <v>1.6</v>
      </c>
      <c r="AC165" s="124" t="n">
        <v>2</v>
      </c>
      <c r="AD165" s="125">
        <f>IFERROR(INDEX(WM_AU,MATCH($Y165,WM_KEY,0)),"")</f>
        <v>0.16</v>
      </c>
      <c r="AE165" s="126">
        <f>IF(AC165="","",AC165*AD165)</f>
        <v>0.32</v>
      </c>
      <c r="AF165" s="124" t="n">
        <v>2.5</v>
      </c>
      <c r="AG165" s="125">
        <f>IFERROR(INDEX(WM_AC,MATCH($Y165,WM_KEY,0)),"")</f>
        <v>0.04</v>
      </c>
      <c r="AH165" s="126">
        <f>IF(AF165="","",AF165*AG165)</f>
        <v>0.1</v>
      </c>
      <c r="AI165" s="124" t="n">
        <v>1</v>
      </c>
      <c r="AJ165" s="125">
        <f>IFERROR(INDEX(WM_L,MATCH($Y165,WM_KEY,0)),"")</f>
        <v>0</v>
      </c>
      <c r="AK165" s="126">
        <f>IF(AI165="","",AI165*AJ165)</f>
        <v>0</v>
      </c>
      <c r="AL165" s="124" t="n">
        <v>2.5</v>
      </c>
      <c r="AM165" s="125">
        <f>IFERROR(INDEX(WM_E,MATCH($Y165,WM_KEY,0)),"")</f>
        <v>0.1</v>
      </c>
      <c r="AN165" s="126">
        <f>IF(AL165="","",AL165*AM165)</f>
        <v>0.25</v>
      </c>
      <c r="AO165" s="127" t="n">
        <v>3</v>
      </c>
      <c r="AP165" s="125">
        <f>IFERROR(INDEX(WM_BI,MATCH($Y165,WM_KEY,0)),"")</f>
        <v>0.06</v>
      </c>
      <c r="AQ165" s="126">
        <f>IF(AO165="","",AO165*AP165)</f>
        <v>0.18</v>
      </c>
      <c r="AR165" s="126">
        <f>IF(COUNT(AB165,AE165,AH165,AK165,AN165,AQ165)&lt;6,"",SUM(AB165,AE165,AH165,AK165,AN165,AQ165))</f>
        <v>2.45</v>
      </c>
      <c r="AS165" s="128" t="str">
        <f>IF(AR165="","",INDEX({"A1","A2","A3","B1","B2","B3","C1","C2","D1","D2","E1","E2"},MAX(1,MIN(12,ROUND(AR165,0)))))</f>
        <v>A2</v>
      </c>
      <c r="AT165"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65" s="130" t="inlineStr">
        <is>
          <r>
            <rPr>
              <rFont val="Calibri"/>
              <b val="1"/>
              <sz val="10"/>
            </rPr>
            <t>At build:</t>
          </r>
          <r>
            <rPr>
              <rFont val="Calibri"/>
              <sz val="10"/>
            </rPr>
            <t xml:space="preserve"> Complexity 1.60 + Autonomy 0.32 + Accountability 0.10 + Leadership 0.00 + Experience 0.25 + Business impact 0.18
= 2.45 points → nearest level 2 = A2
</t>
          </r>
          <r>
            <rPr>
              <rFont val="Calibri"/>
              <b val="1"/>
              <sz val="10"/>
            </rPr>
            <t>Final level:</t>
          </r>
          <r>
            <rPr>
              <rFont val="Calibri"/>
              <sz val="10"/>
            </rPr>
            <t xml:space="preserve"> A2 · same as the score</t>
          </r>
        </is>
      </c>
      <c r="AV165" s="130" t="inlineStr">
        <is>
          <r>
            <rPr>
              <rFont val="Calibri"/>
              <b val="1"/>
              <sz val="10"/>
            </rPr>
            <t>No rule applied:</t>
          </r>
          <r>
            <rPr>
              <rFont val="Calibri"/>
              <sz val="10"/>
            </rPr>
            <t xml:space="preserve"> the score decides.</t>
          </r>
        </is>
      </c>
      <c r="AW165"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6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no change
</t>
          </r>
          <r>
            <rPr>
              <rFont val="Calibri"/>
              <b val="1"/>
              <sz val="10"/>
            </rPr>
            <t>Market:</t>
          </r>
          <r>
            <rPr>
              <rFont val="Calibri"/>
              <sz val="10"/>
            </rPr>
            <t xml:space="preserve"> A2 = Chooses own approach within standards</t>
          </r>
        </is>
      </c>
      <c r="AY165"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65"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36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65" s="132" t="inlineStr">
        <is>
          <r>
            <rPr>
              <rFont val="Calibri"/>
              <sz val="10"/>
            </rPr>
            <t xml:space="preserve">Rated 2.5 of 12 · between A2 and A3
</t>
          </r>
          <r>
            <rPr>
              <rFont val="Calibri"/>
              <b val="1"/>
              <sz val="10"/>
            </rPr>
            <t>Experience:</t>
          </r>
          <r>
            <rPr>
              <rFont val="Calibri"/>
              <sz val="10"/>
            </rPr>
            <t xml:space="preserve"> 1.9 yrs total · 1.9 at IRIS; none recorded before IRIS = 2.5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A2 roles typically have 0–3 yrs · IRIS guide 0–2</t>
          </r>
        </is>
      </c>
      <c r="BB165"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65" s="133" t="inlineStr"/>
      <c r="BD165" s="134" t="inlineStr">
        <is>
          <t>✓ HRIS: 1.9 yrs, B.SC, 0 direct reports
✓ Survey: 20 of 20 questions answered
✓ KRAs: self, manager-set, quarterly
✓ Manager mapping: rating, potential, 9-box
✗ Job description: not on file</t>
        </is>
      </c>
      <c r="BE165"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165" s="134" t="inlineStr">
        <is>
          <t>Low</t>
        </is>
      </c>
      <c r="BG165" s="134" t="inlineStr">
        <is>
          <r>
            <rPr>
              <rFont val="Calibri"/>
              <sz val="10"/>
            </rPr>
            <t xml:space="preserve">• Survey answers are generic or do not match the role — not used as evidence; manager input needed
• </t>
          </r>
          <r>
            <rPr>
              <rFont val="Calibri"/>
              <b val="1"/>
              <sz val="10"/>
            </rPr>
            <t>Close call:</t>
          </r>
          <r>
            <rPr>
              <rFont val="Calibri"/>
              <sz val="10"/>
            </rPr>
            <t xml:space="preserve"> score 2.45 is within 0.05 of a rounding point and the score decided the level — calibrate against peers before confirming</t>
          </r>
        </is>
      </c>
      <c r="BH165" s="139" t="inlineStr">
        <is>
          <t>Close call</t>
        </is>
      </c>
      <c r="BI165" s="135" t="n"/>
      <c r="BJ165" s="136" t="n"/>
      <c r="BK165" s="136" t="n"/>
      <c r="BL165" s="136" t="n"/>
      <c r="BM165" s="136" t="n"/>
      <c r="BN165" s="137" t="n"/>
      <c r="BO165" s="120" t="n"/>
      <c r="BP165" s="120" t="n"/>
      <c r="BQ165" s="120" t="n"/>
      <c r="BR165" s="120" t="n"/>
      <c r="BS165" s="120" t="n"/>
      <c r="BT165" s="120" t="n"/>
      <c r="BU165" s="120" t="n"/>
      <c r="BV165" s="120" t="n">
        <v>3</v>
      </c>
    </row>
    <row r="166" ht="340" customHeight="1">
      <c r="A166" s="109" t="inlineStr">
        <is>
          <t>IRIS2385</t>
        </is>
      </c>
      <c r="B166" s="110" t="inlineStr">
        <is>
          <t>Hemant Sakunde</t>
        </is>
      </c>
      <c r="C166" s="111" t="inlineStr">
        <is>
          <t>Technology</t>
        </is>
      </c>
      <c r="D166" s="111" t="inlineStr">
        <is>
          <t>Nikhil Nalawade</t>
        </is>
      </c>
      <c r="E166" s="112" t="n">
        <v>1.3</v>
      </c>
      <c r="F166" s="112" t="n">
        <v>1.3</v>
      </c>
      <c r="G166" s="111" t="inlineStr">
        <is>
          <t>B.E</t>
        </is>
      </c>
      <c r="H166" s="113" t="inlineStr">
        <is>
          <t>Trainee Software Engineer</t>
        </is>
      </c>
      <c r="I166" s="114" t="inlineStr">
        <is>
          <t>Software Engineer</t>
        </is>
      </c>
      <c r="J166" s="115" t="inlineStr">
        <is>
          <t>Engineering &amp; Development</t>
        </is>
      </c>
      <c r="K166" s="115" t="inlineStr">
        <is>
          <t>Full-Stack Development</t>
        </is>
      </c>
      <c r="L166" s="114" t="inlineStr">
        <is>
          <t>L2 – Trainee</t>
        </is>
      </c>
      <c r="M166" s="116" t="inlineStr">
        <is>
          <t>A2</t>
        </is>
      </c>
      <c r="N166" s="138" t="inlineStr">
        <is>
          <t>Associate</t>
        </is>
      </c>
      <c r="O166" s="26" t="inlineStr">
        <is>
          <t>A</t>
        </is>
      </c>
      <c r="P166" s="115" t="inlineStr">
        <is>
          <t>IC</t>
        </is>
      </c>
      <c r="Q166" s="117" t="inlineStr">
        <is>
          <t>▲ Up</t>
        </is>
      </c>
      <c r="R166" s="118" t="inlineStr">
        <is>
          <r>
            <rPr>
              <rFont val="Calibri"/>
              <b val="1"/>
              <sz val="10"/>
            </rPr>
            <t>WHAT THE ROLE DOES:</t>
          </r>
          <r>
            <rPr>
              <rFont val="Calibri"/>
              <sz val="10"/>
            </rPr>
            <t xml:space="preserve"> Builds features end to end — back-end services/APIs plus UI screens. At A2: standard work delivered independently.
</t>
          </r>
          <r>
            <rPr>
              <rFont val="Calibri"/>
              <b val="1"/>
              <sz val="10"/>
            </rPr>
            <t>Common themes in role-holders' answers:</t>
          </r>
          <r>
            <rPr>
              <rFont val="Calibri"/>
              <sz val="10"/>
            </rPr>
            <t xml:space="preserve"> solutions
</t>
          </r>
          <r>
            <rPr>
              <rFont val="Calibri"/>
              <b val="1"/>
              <sz val="10"/>
            </rPr>
            <t>KEY RESPONSIBILITIES:</t>
          </r>
          <r>
            <rPr>
              <rFont val="Calibri"/>
              <sz val="10"/>
            </rPr>
            <t xml:space="preserve"> Builds features end to end — back-end services/APIs plus UI screens; Standard work of the discipline; Own deliverables · accuracy, TAT
</t>
          </r>
          <r>
            <rPr>
              <rFont val="Calibri"/>
              <b val="1"/>
              <sz val="10"/>
            </rPr>
            <t>Common themes in role-holders' answers:</t>
          </r>
          <r>
            <rPr>
              <rFont val="Calibri"/>
              <sz val="10"/>
            </rPr>
            <t xml:space="preserve"> deployment · testing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software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accountable · bugs · development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Java · Docker · Java + Angular
</t>
          </r>
          <r>
            <rPr>
              <rFont val="Calibri"/>
              <b val="1"/>
              <sz val="10"/>
            </rPr>
            <t>MANAGER-SET KRAs:</t>
          </r>
          <r>
            <rPr>
              <rFont val="Calibri"/>
              <sz val="10"/>
            </rPr>
            <t xml:space="preserve"> Common themes in manager-set KRAs: assigned · improve · resolve · code · leakage qa/uat · coverage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35 answered; catalogue RC-084</t>
          </r>
        </is>
      </c>
      <c r="S166"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From the survey and manager mapping — successor named: yes.
</t>
          </r>
          <r>
            <rPr>
              <rFont val="Calibri"/>
              <b val="1"/>
              <sz val="10"/>
            </rPr>
            <t>If the work is missed · role-holders' themes:</t>
          </r>
          <r>
            <rPr>
              <rFont val="Calibri"/>
              <sz val="10"/>
            </rPr>
            <t xml:space="preserve"> client · impacts.
</t>
          </r>
          <r>
            <rPr>
              <rFont val="Calibri"/>
              <b val="1"/>
              <sz val="10"/>
            </rPr>
            <t>Measured on · manager-set KRA themes:</t>
          </r>
          <r>
            <rPr>
              <rFont val="Calibri"/>
              <sz val="10"/>
            </rPr>
            <t xml:space="preserve"> assigned · improve · resolve · code · leakage qa/uat · coverage.
Manager talent mapping — Latest rating: 4 · Potential: High · 9-Box Grid placement: Trusted Professional.</t>
          </r>
        </is>
      </c>
      <c r="T166" s="120" t="n"/>
      <c r="U166" s="121" t="inlineStr">
        <is>
          <r>
            <rPr>
              <rFont val="Calibri"/>
              <sz val="10"/>
            </rPr>
            <t xml:space="preserve">Software Engineer in Technology · iFile, A2 — IC.
</t>
          </r>
          <r>
            <rPr>
              <rFont val="Calibri"/>
              <b val="1"/>
              <sz val="10"/>
            </rPr>
            <t>The work:</t>
          </r>
          <r>
            <rPr>
              <rFont val="Calibri"/>
              <sz val="10"/>
            </rPr>
            <t xml:space="preserve"> Builds features end to end — back-end services/APIs plus UI screens.
At this level the role owns standard work delivered independently.
</t>
          </r>
          <r>
            <rPr>
              <rFont val="Calibri"/>
              <b val="1"/>
              <sz val="10"/>
            </rPr>
            <t>Key responsibilities:</t>
          </r>
          <r>
            <rPr>
              <rFont val="Calibri"/>
              <sz val="10"/>
            </rPr>
            <t xml:space="preserve"> Builds features end to end — back-end services/APIs plus UI screens; Standard work of the discipline; Own deliverables · accuracy, TAT.
</t>
          </r>
          <r>
            <rPr>
              <rFont val="Calibri"/>
              <b val="1"/>
              <sz val="10"/>
            </rPr>
            <t>Holders describe it with:</t>
          </r>
          <r>
            <rPr>
              <rFont val="Calibri"/>
              <sz val="10"/>
            </rPr>
            <t xml:space="preserve"> deployment · testing.</t>
          </r>
        </is>
      </c>
      <c r="V166" s="122"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66" s="122"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Docker · Java + Angular
★ = must-have for the family. Scale: 1 Awareness · 2 Working · 3 Practitioner · 4 Advanced · 5 Expert.</t>
          </r>
        </is>
      </c>
      <c r="X166" s="122"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6" s="123" t="inlineStr">
        <is>
          <t>iFile · Technology · Band A · Early career</t>
        </is>
      </c>
      <c r="Z166" s="124" t="n">
        <v>2</v>
      </c>
      <c r="AA166" s="125">
        <f>IFERROR(INDEX(WM_C,MATCH($Y166,WM_KEY,0)),"")</f>
        <v>0.64</v>
      </c>
      <c r="AB166" s="126">
        <f>IF(Z166="","",Z166*AA166)</f>
        <v>1.28</v>
      </c>
      <c r="AC166" s="124" t="n">
        <v>1.5</v>
      </c>
      <c r="AD166" s="125">
        <f>IFERROR(INDEX(WM_AU,MATCH($Y166,WM_KEY,0)),"")</f>
        <v>0.16</v>
      </c>
      <c r="AE166" s="126">
        <f>IF(AC166="","",AC166*AD166)</f>
        <v>0.24</v>
      </c>
      <c r="AF166" s="124" t="n">
        <v>1.5</v>
      </c>
      <c r="AG166" s="125">
        <f>IFERROR(INDEX(WM_AC,MATCH($Y166,WM_KEY,0)),"")</f>
        <v>0.04</v>
      </c>
      <c r="AH166" s="126">
        <f>IF(AF166="","",AF166*AG166)</f>
        <v>0.06</v>
      </c>
      <c r="AI166" s="124" t="n">
        <v>1</v>
      </c>
      <c r="AJ166" s="125">
        <f>IFERROR(INDEX(WM_L,MATCH($Y166,WM_KEY,0)),"")</f>
        <v>0</v>
      </c>
      <c r="AK166" s="126">
        <f>IF(AI166="","",AI166*AJ166)</f>
        <v>0</v>
      </c>
      <c r="AL166" s="124" t="n">
        <v>2</v>
      </c>
      <c r="AM166" s="125">
        <f>IFERROR(INDEX(WM_E,MATCH($Y166,WM_KEY,0)),"")</f>
        <v>0.1</v>
      </c>
      <c r="AN166" s="126">
        <f>IF(AL166="","",AL166*AM166)</f>
        <v>0.2</v>
      </c>
      <c r="AO166" s="127" t="n">
        <v>1.5</v>
      </c>
      <c r="AP166" s="125">
        <f>IFERROR(INDEX(WM_BI,MATCH($Y166,WM_KEY,0)),"")</f>
        <v>0.06</v>
      </c>
      <c r="AQ166" s="126">
        <f>IF(AO166="","",AO166*AP166)</f>
        <v>0.09</v>
      </c>
      <c r="AR166" s="126">
        <f>IF(COUNT(AB166,AE166,AH166,AK166,AN166,AQ166)&lt;6,"",SUM(AB166,AE166,AH166,AK166,AN166,AQ166))</f>
        <v>1.87</v>
      </c>
      <c r="AS166" s="128" t="str">
        <f>IF(AR166="","",INDEX({"A1","A2","A3","B1","B2","B3","C1","C2","D1","D2","E1","E2"},MAX(1,MIN(12,ROUND(AR166,0)))))</f>
        <v>A2</v>
      </c>
      <c r="AT166"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66" s="130" t="inlineStr">
        <is>
          <r>
            <rPr>
              <rFont val="Calibri"/>
              <b val="1"/>
              <sz val="10"/>
            </rPr>
            <t>At build:</t>
          </r>
          <r>
            <rPr>
              <rFont val="Calibri"/>
              <sz val="10"/>
            </rPr>
            <t xml:space="preserve"> Complexity 1.28 + Autonomy 0.24 + Accountability 0.06 + Leadership 0.00 + Experience 0.20 + Business impact 0.09
= 1.87 points → nearest level 2 = A2
</t>
          </r>
          <r>
            <rPr>
              <rFont val="Calibri"/>
              <b val="1"/>
              <sz val="10"/>
            </rPr>
            <t>Final level:</t>
          </r>
          <r>
            <rPr>
              <rFont val="Calibri"/>
              <sz val="10"/>
            </rPr>
            <t xml:space="preserve"> A2 · same as the score</t>
          </r>
        </is>
      </c>
      <c r="AV166" s="130" t="inlineStr">
        <is>
          <r>
            <rPr>
              <rFont val="Calibri"/>
              <b val="1"/>
              <sz val="10"/>
            </rPr>
            <t>No rule applied:</t>
          </r>
          <r>
            <rPr>
              <rFont val="Calibri"/>
              <sz val="10"/>
            </rPr>
            <t xml:space="preserve"> the score decides.</t>
          </r>
        </is>
      </c>
      <c r="AW166" s="131" t="inlineStr">
        <is>
          <r>
            <rPr>
              <rFont val="Calibri"/>
              <sz val="10"/>
            </rPr>
            <t xml:space="preserve">Rated 2 of 12
</t>
          </r>
          <r>
            <rPr>
              <rFont val="Calibri"/>
              <b val="1"/>
              <sz val="10"/>
            </rPr>
            <t>Start:</t>
          </r>
          <r>
            <rPr>
              <rFont val="Calibri"/>
              <sz val="10"/>
            </rPr>
            <t xml:space="preserve"> 1.0 · trainee / intern title
</t>
          </r>
          <r>
            <rPr>
              <rFont val="Calibri"/>
              <b val="1"/>
              <sz val="10"/>
            </rPr>
            <t>Evidence reads like A3:</t>
          </r>
          <r>
            <rPr>
              <rFont val="Calibri"/>
              <sz val="10"/>
            </rPr>
            <t xml:space="preserve"> Covers UI, API development, DevOps, database management and deployment on a new product → moved up 1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t>
          </r>
        </is>
      </c>
      <c r="AX166"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Only prioritising bug fixes named → moved up 0.5
</t>
          </r>
          <r>
            <rPr>
              <rFont val="Calibri"/>
              <b val="1"/>
              <sz val="10"/>
            </rPr>
            <t>Market:</t>
          </r>
          <r>
            <rPr>
              <rFont val="Calibri"/>
              <sz val="10"/>
            </rPr>
            <t xml:space="preserve"> A1 = Needs approval / close guidance · A2 = Chooses own approach within standards</t>
          </r>
        </is>
      </c>
      <c r="AY166"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Smooth client demos: consistent data, no bugs, timely deployment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A1 = Learning tasks · A2 = Own deliverables · accuracy, TAT</t>
          </r>
        </is>
      </c>
      <c r="AZ166"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66" s="132" t="inlineStr">
        <is>
          <r>
            <rPr>
              <rFont val="Calibri"/>
              <sz val="10"/>
            </rPr>
            <t xml:space="preserve">Rated 2 of 12
</t>
          </r>
          <r>
            <rPr>
              <rFont val="Calibri"/>
              <b val="1"/>
              <sz val="10"/>
            </rPr>
            <t>Experience:</t>
          </r>
          <r>
            <rPr>
              <rFont val="Calibri"/>
              <sz val="10"/>
            </rPr>
            <t xml:space="preserve"> 1.3 yrs total · 1.3 at IRIS; none recorded before IRIS = 2.1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A2 roles typically have 0–3 yrs · IRIS guide 0–2</t>
          </r>
        </is>
      </c>
      <c r="BB166" s="132" t="inlineStr">
        <is>
          <r>
            <rPr>
              <rFont val="Calibri"/>
              <sz val="10"/>
            </rPr>
            <t xml:space="preserve">Rated 1.5 of 12 — a starting estimate.
</t>
          </r>
          <r>
            <rPr>
              <rFont val="Calibri"/>
              <b val="1"/>
              <sz val="10"/>
            </rPr>
            <t>Start:</t>
          </r>
          <r>
            <rPr>
              <rFont val="Calibri"/>
              <sz val="10"/>
            </rPr>
            <t xml:space="preserve"> 1.5,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A1 = Learning; little direct effect on business results yet · A2 = Own deliverables feed a team's output and turnaround</t>
          </r>
        </is>
      </c>
      <c r="BC166" s="133" t="inlineStr"/>
      <c r="BD166" s="134" t="inlineStr">
        <is>
          <t>✓ HRIS: 1.3 yrs, B.E, 0 direct reports
✓ Survey: 20 of 20 questions answered
✓ KRAs: self, manager-set, quarterly
✓ Manager mapping: rating, potential, 9-box
✗ Job description: not on file</t>
        </is>
      </c>
      <c r="BE166"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166" s="134" t="inlineStr">
        <is>
          <t>High</t>
        </is>
      </c>
      <c r="BG166" s="134" t="inlineStr">
        <is>
          <t>• Designation still says Trainee though experience is past the first year — confirm confirmation status / title</t>
        </is>
      </c>
      <c r="BH166" s="134" t="inlineStr"/>
      <c r="BI166" s="135" t="n"/>
      <c r="BJ166" s="136" t="n"/>
      <c r="BK166" s="136" t="n"/>
      <c r="BL166" s="136" t="n"/>
      <c r="BM166" s="136" t="n"/>
      <c r="BN166" s="137" t="n"/>
      <c r="BO166" s="120" t="n"/>
      <c r="BP166" s="120" t="n"/>
      <c r="BQ166" s="120" t="n"/>
      <c r="BR166" s="120" t="n"/>
      <c r="BS166" s="120" t="n"/>
      <c r="BT166" s="120" t="n"/>
      <c r="BU166" s="120" t="n"/>
      <c r="BV166" s="120" t="n">
        <v>1.5</v>
      </c>
    </row>
    <row r="167" ht="340" customHeight="1">
      <c r="A167" s="109" t="inlineStr">
        <is>
          <t>IRIS2322</t>
        </is>
      </c>
      <c r="B167" s="110" t="inlineStr">
        <is>
          <t>Lalita Dixit</t>
        </is>
      </c>
      <c r="C167" s="111" t="inlineStr">
        <is>
          <t>Technology</t>
        </is>
      </c>
      <c r="D167" s="111" t="inlineStr">
        <is>
          <t>Sagar Jadhav</t>
        </is>
      </c>
      <c r="E167" s="112" t="n">
        <v>1.9</v>
      </c>
      <c r="F167" s="112" t="n">
        <v>1.9</v>
      </c>
      <c r="G167" s="111" t="inlineStr">
        <is>
          <t>B.SC</t>
        </is>
      </c>
      <c r="H167" s="113" t="inlineStr">
        <is>
          <t>Software Engineer</t>
        </is>
      </c>
      <c r="I167" s="114" t="inlineStr">
        <is>
          <t>UI Developer</t>
        </is>
      </c>
      <c r="J167" s="115" t="inlineStr">
        <is>
          <t>Engineering &amp; Development</t>
        </is>
      </c>
      <c r="K167" s="115" t="inlineStr">
        <is>
          <t>Front-End / UI Development</t>
        </is>
      </c>
      <c r="L167" s="115" t="inlineStr">
        <is>
          <t>L3 – Professional / Associate</t>
        </is>
      </c>
      <c r="M167" s="146" t="inlineStr">
        <is>
          <t>A2</t>
        </is>
      </c>
      <c r="N167" s="138" t="inlineStr">
        <is>
          <t>Associate</t>
        </is>
      </c>
      <c r="O167" s="26" t="inlineStr">
        <is>
          <t>A</t>
        </is>
      </c>
      <c r="P167" s="115" t="inlineStr">
        <is>
          <t>IC</t>
        </is>
      </c>
      <c r="Q167" s="147" t="inlineStr">
        <is>
          <t>• Same level</t>
        </is>
      </c>
      <c r="R167" s="118" t="inlineStr">
        <is>
          <r>
            <rPr>
              <rFont val="Calibri"/>
              <b val="1"/>
              <sz val="10"/>
            </rPr>
            <t>WHAT THE ROLE DOES:</t>
          </r>
          <r>
            <rPr>
              <rFont val="Calibri"/>
              <sz val="10"/>
            </rPr>
            <t xml:space="preserve"> Builds user interfaces and reusable UI components. At A2: standard work delivered independently.
</t>
          </r>
          <r>
            <rPr>
              <rFont val="Calibri"/>
              <b val="1"/>
              <sz val="10"/>
            </rPr>
            <t>Common themes in role-holders' answers:</t>
          </r>
          <r>
            <rPr>
              <rFont val="Calibri"/>
              <sz val="10"/>
            </rPr>
            <t xml:space="preserve"> solutions · maintain · problems · core · purpose · while
</t>
          </r>
          <r>
            <rPr>
              <rFont val="Calibri"/>
              <b val="1"/>
              <sz val="10"/>
            </rPr>
            <t>KEY RESPONSIBILITIES:</t>
          </r>
          <r>
            <rPr>
              <rFont val="Calibri"/>
              <sz val="10"/>
            </rPr>
            <t xml:space="preserve"> Builds user interfaces and reusable UI components; Standard work of the discipline; Own deliverables · accuracy, TAT
</t>
          </r>
          <r>
            <rPr>
              <rFont val="Calibri"/>
              <b val="1"/>
              <sz val="10"/>
            </rPr>
            <t>Common themes in role-holders' answers:</t>
          </r>
          <r>
            <rPr>
              <rFont val="Calibri"/>
              <sz val="10"/>
            </rPr>
            <t xml:space="preserve"> feature · code · quality · development · delivery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features · quality · software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quality · accountable · reliability · deliver · features · code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decisions · implement
</t>
          </r>
          <r>
            <rPr>
              <rFont val="Calibri"/>
              <b val="1"/>
              <sz val="10"/>
            </rPr>
            <t>SKILLS &amp; KNOWLEDGE · role-holders:</t>
          </r>
          <r>
            <rPr>
              <rFont val="Calibri"/>
              <sz val="10"/>
            </rPr>
            <t xml:space="preserve"> Angular · React
</t>
          </r>
          <r>
            <rPr>
              <rFont val="Calibri"/>
              <b val="1"/>
              <sz val="10"/>
            </rPr>
            <t>MANAGER-SET KRAs:</t>
          </r>
          <r>
            <rPr>
              <rFont val="Calibri"/>
              <sz val="10"/>
            </rPr>
            <t xml:space="preserve"> Common themes in manager-set KRAs: complete · improve · assigned · resolve · code · leakage qa/uat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6 answered the survey; sub-family 17 answered; catalogue RC-080</t>
          </r>
        </is>
      </c>
      <c r="S167"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quality · impact · rework.
</t>
          </r>
          <r>
            <rPr>
              <rFont val="Calibri"/>
              <b val="1"/>
              <sz val="10"/>
            </rPr>
            <t>Measured on · manager-set KRA themes:</t>
          </r>
          <r>
            <rPr>
              <rFont val="Calibri"/>
              <sz val="10"/>
            </rPr>
            <t xml:space="preserve"> complete · improve · assigned · resolve · code · leakage qa/uat.
Manager talent mapping — Latest rating: 3 · Potential: Medium · 9-Box Grid placement: Reliable Specialist.</t>
          </r>
        </is>
      </c>
      <c r="T167" s="120" t="n"/>
      <c r="U167" s="121" t="inlineStr">
        <is>
          <r>
            <rPr>
              <rFont val="Calibri"/>
              <sz val="10"/>
            </rPr>
            <t xml:space="preserve">UI Developer in Technology · iFile, A2 — IC.
</t>
          </r>
          <r>
            <rPr>
              <rFont val="Calibri"/>
              <b val="1"/>
              <sz val="10"/>
            </rPr>
            <t>The work:</t>
          </r>
          <r>
            <rPr>
              <rFont val="Calibri"/>
              <sz val="10"/>
            </rPr>
            <t xml:space="preserve"> Builds user interfaces and reusable UI components.
At this level the role owns standard work delivered independently.
</t>
          </r>
          <r>
            <rPr>
              <rFont val="Calibri"/>
              <b val="1"/>
              <sz val="10"/>
            </rPr>
            <t>Key responsibilities:</t>
          </r>
          <r>
            <rPr>
              <rFont val="Calibri"/>
              <sz val="10"/>
            </rPr>
            <t xml:space="preserve"> Builds user interfaces and reusable UI components; Standard work of the discipline; Own deliverables · accuracy, TAT.
</t>
          </r>
          <r>
            <rPr>
              <rFont val="Calibri"/>
              <b val="1"/>
              <sz val="10"/>
            </rPr>
            <t>Holders describe it with:</t>
          </r>
          <r>
            <rPr>
              <rFont val="Calibri"/>
              <sz val="10"/>
            </rPr>
            <t xml:space="preserve"> feature · code · quality · development · delivery.</t>
          </r>
        </is>
      </c>
      <c r="V167" s="122"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67" s="122"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Angular · React
★ = must-have for the family. Scale: 1 Awareness · 2 Working · 3 Practitioner · 4 Advanced · 5 Expert.</t>
          </r>
        </is>
      </c>
      <c r="X167" s="122"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7" s="123" t="inlineStr">
        <is>
          <t>iFile · Technology · Band A · Early career</t>
        </is>
      </c>
      <c r="Z167" s="124" t="n">
        <v>2.5</v>
      </c>
      <c r="AA167" s="125">
        <f>IFERROR(INDEX(WM_C,MATCH($Y167,WM_KEY,0)),"")</f>
        <v>0.64</v>
      </c>
      <c r="AB167" s="126">
        <f>IF(Z167="","",Z167*AA167)</f>
        <v>1.6</v>
      </c>
      <c r="AC167" s="124" t="n">
        <v>2</v>
      </c>
      <c r="AD167" s="125">
        <f>IFERROR(INDEX(WM_AU,MATCH($Y167,WM_KEY,0)),"")</f>
        <v>0.16</v>
      </c>
      <c r="AE167" s="126">
        <f>IF(AC167="","",AC167*AD167)</f>
        <v>0.32</v>
      </c>
      <c r="AF167" s="124" t="n">
        <v>2.5</v>
      </c>
      <c r="AG167" s="125">
        <f>IFERROR(INDEX(WM_AC,MATCH($Y167,WM_KEY,0)),"")</f>
        <v>0.04</v>
      </c>
      <c r="AH167" s="126">
        <f>IF(AF167="","",AF167*AG167)</f>
        <v>0.1</v>
      </c>
      <c r="AI167" s="124" t="n">
        <v>1</v>
      </c>
      <c r="AJ167" s="125">
        <f>IFERROR(INDEX(WM_L,MATCH($Y167,WM_KEY,0)),"")</f>
        <v>0</v>
      </c>
      <c r="AK167" s="126">
        <f>IF(AI167="","",AI167*AJ167)</f>
        <v>0</v>
      </c>
      <c r="AL167" s="124" t="n">
        <v>2.5</v>
      </c>
      <c r="AM167" s="125">
        <f>IFERROR(INDEX(WM_E,MATCH($Y167,WM_KEY,0)),"")</f>
        <v>0.1</v>
      </c>
      <c r="AN167" s="126">
        <f>IF(AL167="","",AL167*AM167)</f>
        <v>0.25</v>
      </c>
      <c r="AO167" s="127" t="n">
        <v>3</v>
      </c>
      <c r="AP167" s="125">
        <f>IFERROR(INDEX(WM_BI,MATCH($Y167,WM_KEY,0)),"")</f>
        <v>0.06</v>
      </c>
      <c r="AQ167" s="126">
        <f>IF(AO167="","",AO167*AP167)</f>
        <v>0.18</v>
      </c>
      <c r="AR167" s="126">
        <f>IF(COUNT(AB167,AE167,AH167,AK167,AN167,AQ167)&lt;6,"",SUM(AB167,AE167,AH167,AK167,AN167,AQ167))</f>
        <v>2.45</v>
      </c>
      <c r="AS167" s="128" t="str">
        <f>IF(AR167="","",INDEX({"A1","A2","A3","B1","B2","B3","C1","C2","D1","D2","E1","E2"},MAX(1,MIN(12,ROUND(AR167,0)))))</f>
        <v>A2</v>
      </c>
      <c r="AT167"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67" s="130" t="inlineStr">
        <is>
          <r>
            <rPr>
              <rFont val="Calibri"/>
              <b val="1"/>
              <sz val="10"/>
            </rPr>
            <t>At build:</t>
          </r>
          <r>
            <rPr>
              <rFont val="Calibri"/>
              <sz val="10"/>
            </rPr>
            <t xml:space="preserve"> Complexity 1.60 + Autonomy 0.32 + Accountability 0.10 + Leadership 0.00 + Experience 0.25 + Business impact 0.18
= 2.45 points → nearest level 2 = A2
</t>
          </r>
          <r>
            <rPr>
              <rFont val="Calibri"/>
              <b val="1"/>
              <sz val="10"/>
            </rPr>
            <t>Final level:</t>
          </r>
          <r>
            <rPr>
              <rFont val="Calibri"/>
              <sz val="10"/>
            </rPr>
            <t xml:space="preserve"> A2 · same as the score</t>
          </r>
        </is>
      </c>
      <c r="AV167" s="130" t="inlineStr">
        <is>
          <r>
            <rPr>
              <rFont val="Calibri"/>
              <b val="1"/>
              <sz val="10"/>
            </rPr>
            <t>No rule applied:</t>
          </r>
          <r>
            <rPr>
              <rFont val="Calibri"/>
              <sz val="10"/>
            </rPr>
            <t xml:space="preserve"> the score decides.</t>
          </r>
        </is>
      </c>
      <c r="AW167"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Standard work of the discipline · A3 = Varied and non-standard work; handles exceptions</t>
          </r>
        </is>
      </c>
      <c r="AX167" s="132"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no change
</t>
          </r>
          <r>
            <rPr>
              <rFont val="Calibri"/>
              <b val="1"/>
              <sz val="10"/>
            </rPr>
            <t>Market:</t>
          </r>
          <r>
            <rPr>
              <rFont val="Calibri"/>
              <sz val="10"/>
            </rPr>
            <t xml:space="preserve"> A2 = Chooses own approach within standards</t>
          </r>
        </is>
      </c>
      <c r="AY167"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A2 = Own deliverables · accuracy, TAT · A3 = A module / process, or work with client or regulatory consequences</t>
          </r>
        </is>
      </c>
      <c r="AZ167"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36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67" s="132" t="inlineStr">
        <is>
          <r>
            <rPr>
              <rFont val="Calibri"/>
              <sz val="10"/>
            </rPr>
            <t xml:space="preserve">Rated 2.5 of 12 · between A2 and A3
</t>
          </r>
          <r>
            <rPr>
              <rFont val="Calibri"/>
              <b val="1"/>
              <sz val="10"/>
            </rPr>
            <t>Experience:</t>
          </r>
          <r>
            <rPr>
              <rFont val="Calibri"/>
              <sz val="10"/>
            </rPr>
            <t xml:space="preserve"> 1.9 yrs total · 1.9 at IRIS; none recorded before IRIS = 2.5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A2 roles typically have 0–3 yrs · IRIS guide 0–2</t>
          </r>
        </is>
      </c>
      <c r="BB167"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67" s="133" t="inlineStr"/>
      <c r="BD167" s="134" t="inlineStr">
        <is>
          <t>✓ HRIS: 1.9 yrs, B.SC, 0 direct reports
✓ Survey: 20 of 20 questions answered
✓ KRAs: self, manager-set, quarterly
✓ Manager mapping: rating, potential, 9-box
✗ Job description: not on file</t>
        </is>
      </c>
      <c r="BE167"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167" s="134" t="inlineStr">
        <is>
          <t>Low</t>
        </is>
      </c>
      <c r="BG167" s="134" t="inlineStr">
        <is>
          <r>
            <rPr>
              <rFont val="Calibri"/>
              <sz val="10"/>
            </rPr>
            <t xml:space="preserve">• Survey answers are generic or do not match the role — not used as evidence; manager input needed
• </t>
          </r>
          <r>
            <rPr>
              <rFont val="Calibri"/>
              <b val="1"/>
              <sz val="10"/>
            </rPr>
            <t>Close call:</t>
          </r>
          <r>
            <rPr>
              <rFont val="Calibri"/>
              <sz val="10"/>
            </rPr>
            <t xml:space="preserve"> score 2.45 is within 0.05 of a rounding point and the score decided the level — calibrate against peers before confirming</t>
          </r>
        </is>
      </c>
      <c r="BH167" s="139" t="inlineStr">
        <is>
          <t>Close call</t>
        </is>
      </c>
      <c r="BI167" s="135" t="n"/>
      <c r="BJ167" s="136" t="n"/>
      <c r="BK167" s="136" t="n"/>
      <c r="BL167" s="136" t="n"/>
      <c r="BM167" s="136" t="n"/>
      <c r="BN167" s="137" t="n"/>
      <c r="BO167" s="120" t="n"/>
      <c r="BP167" s="120" t="n"/>
      <c r="BQ167" s="120" t="n"/>
      <c r="BR167" s="120" t="n"/>
      <c r="BS167" s="120" t="n"/>
      <c r="BT167" s="120" t="n"/>
      <c r="BU167" s="120" t="n"/>
      <c r="BV167" s="120" t="n">
        <v>3</v>
      </c>
    </row>
    <row r="168" ht="340" customHeight="1">
      <c r="A168" s="109" t="inlineStr">
        <is>
          <t>IRIS2525</t>
        </is>
      </c>
      <c r="B168" s="110" t="inlineStr">
        <is>
          <t>Rajeev Gupta</t>
        </is>
      </c>
      <c r="C168" s="111" t="inlineStr">
        <is>
          <t>Technology</t>
        </is>
      </c>
      <c r="D168" s="111" t="inlineStr">
        <is>
          <t>Paresh Patil</t>
        </is>
      </c>
      <c r="E168" s="112" t="n">
        <v>1.7</v>
      </c>
      <c r="F168" s="112" t="n">
        <v>0.4</v>
      </c>
      <c r="G168" s="111" t="inlineStr">
        <is>
          <t>B.Tech</t>
        </is>
      </c>
      <c r="H168" s="113" t="inlineStr">
        <is>
          <t>Software Engineer</t>
        </is>
      </c>
      <c r="I168" s="114" t="inlineStr">
        <is>
          <t>UI Developer</t>
        </is>
      </c>
      <c r="J168" s="115" t="inlineStr">
        <is>
          <t>Engineering &amp; Development</t>
        </is>
      </c>
      <c r="K168" s="115" t="inlineStr">
        <is>
          <t>Front-End / UI Development</t>
        </is>
      </c>
      <c r="L168" s="115" t="inlineStr">
        <is>
          <t>L3 – Professional / Associate</t>
        </is>
      </c>
      <c r="M168" s="146" t="inlineStr">
        <is>
          <t>A2</t>
        </is>
      </c>
      <c r="N168" s="138" t="inlineStr">
        <is>
          <t>Associate</t>
        </is>
      </c>
      <c r="O168" s="26" t="inlineStr">
        <is>
          <t>A</t>
        </is>
      </c>
      <c r="P168" s="115" t="inlineStr">
        <is>
          <t>IC</t>
        </is>
      </c>
      <c r="Q168" s="147" t="inlineStr">
        <is>
          <t>• Same level</t>
        </is>
      </c>
      <c r="R168" s="118" t="inlineStr">
        <is>
          <r>
            <rPr>
              <rFont val="Calibri"/>
              <b val="1"/>
              <sz val="10"/>
            </rPr>
            <t>WHAT THE ROLE DOES:</t>
          </r>
          <r>
            <rPr>
              <rFont val="Calibri"/>
              <sz val="10"/>
            </rPr>
            <t xml:space="preserve"> Builds user interfaces and reusable UI components. At A2: standard work delivered independently.
</t>
          </r>
          <r>
            <rPr>
              <rFont val="Calibri"/>
              <b val="1"/>
              <sz val="10"/>
            </rPr>
            <t>Common themes in role-holders' answers:</t>
          </r>
          <r>
            <rPr>
              <rFont val="Calibri"/>
              <sz val="10"/>
            </rPr>
            <t xml:space="preserve"> solutions · maintain · problems · core · purpose · while
</t>
          </r>
          <r>
            <rPr>
              <rFont val="Calibri"/>
              <b val="1"/>
              <sz val="10"/>
            </rPr>
            <t>KEY RESPONSIBILITIES:</t>
          </r>
          <r>
            <rPr>
              <rFont val="Calibri"/>
              <sz val="10"/>
            </rPr>
            <t xml:space="preserve"> Builds user interfaces and reusable UI components; Standard work of the discipline; Own deliverables · accuracy, TAT
</t>
          </r>
          <r>
            <rPr>
              <rFont val="Calibri"/>
              <b val="1"/>
              <sz val="10"/>
            </rPr>
            <t>Common themes in role-holders' answers:</t>
          </r>
          <r>
            <rPr>
              <rFont val="Calibri"/>
              <sz val="10"/>
            </rPr>
            <t xml:space="preserve"> feature · code · quality · development · delivery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features · quality · software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quality · accountable · reliability · deliver · features · code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decisions · implement
</t>
          </r>
          <r>
            <rPr>
              <rFont val="Calibri"/>
              <b val="1"/>
              <sz val="10"/>
            </rPr>
            <t>SKILLS &amp; KNOWLEDGE · role-holders:</t>
          </r>
          <r>
            <rPr>
              <rFont val="Calibri"/>
              <sz val="10"/>
            </rPr>
            <t xml:space="preserve"> Angular · React
</t>
          </r>
          <r>
            <rPr>
              <rFont val="Calibri"/>
              <b val="1"/>
              <sz val="10"/>
            </rPr>
            <t>MANAGER-SET KRAs:</t>
          </r>
          <r>
            <rPr>
              <rFont val="Calibri"/>
              <sz val="10"/>
            </rPr>
            <t xml:space="preserve"> Common themes in manager-set KRAs: complete · improve · assigned · resolve · code · leakage qa/uat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6 answered the survey; sub-family 17 answered; catalogue RC-080</t>
          </r>
        </is>
      </c>
      <c r="S168"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quality · impact · rework.
</t>
          </r>
          <r>
            <rPr>
              <rFont val="Calibri"/>
              <b val="1"/>
              <sz val="10"/>
            </rPr>
            <t>Measured on · manager-set KRA themes:</t>
          </r>
          <r>
            <rPr>
              <rFont val="Calibri"/>
              <sz val="10"/>
            </rPr>
            <t xml:space="preserve"> complete · improve · assigned · resolve · code · leakage qa/uat.
Manager talent mapping — Latest rating: 3 · Potential: Medium · 9-Box Grid placement: Trusted Professional.</t>
          </r>
        </is>
      </c>
      <c r="T168" s="120" t="n"/>
      <c r="U168" s="121" t="inlineStr">
        <is>
          <r>
            <rPr>
              <rFont val="Calibri"/>
              <sz val="10"/>
            </rPr>
            <t xml:space="preserve">UI Developer in Technology · iFile, A2 — IC.
</t>
          </r>
          <r>
            <rPr>
              <rFont val="Calibri"/>
              <b val="1"/>
              <sz val="10"/>
            </rPr>
            <t>The work:</t>
          </r>
          <r>
            <rPr>
              <rFont val="Calibri"/>
              <sz val="10"/>
            </rPr>
            <t xml:space="preserve"> Builds user interfaces and reusable UI components.
At this level the role owns standard work delivered independently.
</t>
          </r>
          <r>
            <rPr>
              <rFont val="Calibri"/>
              <b val="1"/>
              <sz val="10"/>
            </rPr>
            <t>Key responsibilities:</t>
          </r>
          <r>
            <rPr>
              <rFont val="Calibri"/>
              <sz val="10"/>
            </rPr>
            <t xml:space="preserve"> Builds user interfaces and reusable UI components; Standard work of the discipline; Own deliverables · accuracy, TAT.
</t>
          </r>
          <r>
            <rPr>
              <rFont val="Calibri"/>
              <b val="1"/>
              <sz val="10"/>
            </rPr>
            <t>Holders describe it with:</t>
          </r>
          <r>
            <rPr>
              <rFont val="Calibri"/>
              <sz val="10"/>
            </rPr>
            <t xml:space="preserve"> feature · code · quality · development · delivery.</t>
          </r>
        </is>
      </c>
      <c r="V168" s="122"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68" s="122"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Angular · React
★ = must-have for the family. Scale: 1 Awareness · 2 Working · 3 Practitioner · 4 Advanced · 5 Expert.</t>
          </r>
        </is>
      </c>
      <c r="X168" s="122"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8" s="123" t="inlineStr">
        <is>
          <t>iFile · Technology · Band A · Early career</t>
        </is>
      </c>
      <c r="Z168" s="124" t="n">
        <v>2</v>
      </c>
      <c r="AA168" s="125">
        <f>IFERROR(INDEX(WM_C,MATCH($Y168,WM_KEY,0)),"")</f>
        <v>0.64</v>
      </c>
      <c r="AB168" s="126">
        <f>IF(Z168="","",Z168*AA168)</f>
        <v>1.28</v>
      </c>
      <c r="AC168" s="124" t="n">
        <v>2</v>
      </c>
      <c r="AD168" s="125">
        <f>IFERROR(INDEX(WM_AU,MATCH($Y168,WM_KEY,0)),"")</f>
        <v>0.16</v>
      </c>
      <c r="AE168" s="126">
        <f>IF(AC168="","",AC168*AD168)</f>
        <v>0.32</v>
      </c>
      <c r="AF168" s="124" t="n">
        <v>2</v>
      </c>
      <c r="AG168" s="125">
        <f>IFERROR(INDEX(WM_AC,MATCH($Y168,WM_KEY,0)),"")</f>
        <v>0.04</v>
      </c>
      <c r="AH168" s="126">
        <f>IF(AF168="","",AF168*AG168)</f>
        <v>0.08</v>
      </c>
      <c r="AI168" s="124" t="n">
        <v>1.5</v>
      </c>
      <c r="AJ168" s="125">
        <f>IFERROR(INDEX(WM_L,MATCH($Y168,WM_KEY,0)),"")</f>
        <v>0</v>
      </c>
      <c r="AK168" s="126">
        <f>IF(AI168="","",AI168*AJ168)</f>
        <v>0</v>
      </c>
      <c r="AL168" s="124" t="n">
        <v>2.5</v>
      </c>
      <c r="AM168" s="125">
        <f>IFERROR(INDEX(WM_E,MATCH($Y168,WM_KEY,0)),"")</f>
        <v>0.1</v>
      </c>
      <c r="AN168" s="126">
        <f>IF(AL168="","",AL168*AM168)</f>
        <v>0.25</v>
      </c>
      <c r="AO168" s="127" t="n">
        <v>2</v>
      </c>
      <c r="AP168" s="125">
        <f>IFERROR(INDEX(WM_BI,MATCH($Y168,WM_KEY,0)),"")</f>
        <v>0.06</v>
      </c>
      <c r="AQ168" s="126">
        <f>IF(AO168="","",AO168*AP168)</f>
        <v>0.12</v>
      </c>
      <c r="AR168" s="126">
        <f>IF(COUNT(AB168,AE168,AH168,AK168,AN168,AQ168)&lt;6,"",SUM(AB168,AE168,AH168,AK168,AN168,AQ168))</f>
        <v>2.05</v>
      </c>
      <c r="AS168" s="128" t="str">
        <f>IF(AR168="","",INDEX({"A1","A2","A3","B1","B2","B3","C1","C2","D1","D2","E1","E2"},MAX(1,MIN(12,ROUND(AR168,0)))))</f>
        <v>A2</v>
      </c>
      <c r="AT168"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68" s="130" t="inlineStr">
        <is>
          <r>
            <rPr>
              <rFont val="Calibri"/>
              <b val="1"/>
              <sz val="10"/>
            </rPr>
            <t>At build:</t>
          </r>
          <r>
            <rPr>
              <rFont val="Calibri"/>
              <sz val="10"/>
            </rPr>
            <t xml:space="preserve"> Complexity 1.28 + Autonomy 0.32 + Accountability 0.08 + Leadership 0.00 + Experience 0.25 + Business impact 0.12
= 2.05 points → nearest level 2 = A2
</t>
          </r>
          <r>
            <rPr>
              <rFont val="Calibri"/>
              <b val="1"/>
              <sz val="10"/>
            </rPr>
            <t>Final level:</t>
          </r>
          <r>
            <rPr>
              <rFont val="Calibri"/>
              <sz val="10"/>
            </rPr>
            <t xml:space="preserve"> A2 · same as the score</t>
          </r>
        </is>
      </c>
      <c r="AV168" s="130" t="inlineStr">
        <is>
          <r>
            <rPr>
              <rFont val="Calibri"/>
              <b val="1"/>
              <sz val="10"/>
            </rPr>
            <t>No rule applied:</t>
          </r>
          <r>
            <rPr>
              <rFont val="Calibri"/>
              <sz val="10"/>
            </rPr>
            <t xml:space="preserve"> the score decides.</t>
          </r>
        </is>
      </c>
      <c r="AW168"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Develops new features per client requirement; no specific module, problem or technique described → matches the start
</t>
          </r>
          <r>
            <rPr>
              <rFont val="Calibri"/>
              <b val="1"/>
              <sz val="10"/>
            </rPr>
            <t>KRA:</t>
          </r>
          <r>
            <rPr>
              <rFont val="Calibri"/>
              <sz val="10"/>
            </rPr>
            <t xml:space="preserve"> “1. Provide production support and work on assigned Webform projects. 2. Work independently and complete tasks on time and guide team…”
</t>
          </r>
          <r>
            <rPr>
              <rFont val="Calibri"/>
              <b val="1"/>
              <sz val="10"/>
            </rPr>
            <t>Market:</t>
          </r>
          <r>
            <rPr>
              <rFont val="Calibri"/>
              <sz val="10"/>
            </rPr>
            <t xml:space="preserve"> A2 = Standard work of the discipline</t>
          </r>
        </is>
      </c>
      <c r="AX16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'Strategy then implement': chooses own approach; nothing more specific → matches the start
</t>
          </r>
          <r>
            <rPr>
              <rFont val="Calibri"/>
              <b val="1"/>
              <sz val="10"/>
            </rPr>
            <t>Market:</t>
          </r>
          <r>
            <rPr>
              <rFont val="Calibri"/>
              <sz val="10"/>
            </rPr>
            <t xml:space="preserve"> A2 = Chooses own approach within standards</t>
          </r>
        </is>
      </c>
      <c r="AY16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for delivering own work within the timeframe → matches the start
</t>
          </r>
          <r>
            <rPr>
              <rFont val="Calibri"/>
              <b val="1"/>
              <sz val="10"/>
            </rPr>
            <t>KRA:</t>
          </r>
          <r>
            <rPr>
              <rFont val="Calibri"/>
              <sz val="10"/>
            </rPr>
            <t xml:space="preserve"> “1. Provide production support and work on assigned Webform projects. 2. Work independently and complete tasks on time and guide team…”
</t>
          </r>
          <r>
            <rPr>
              <rFont val="Calibri"/>
              <b val="1"/>
              <sz val="10"/>
            </rPr>
            <t>Market:</t>
          </r>
          <r>
            <rPr>
              <rFont val="Calibri"/>
              <sz val="10"/>
            </rPr>
            <t xml:space="preserve"> A2 = Own deliverables · accuracy, TAT</t>
          </r>
        </is>
      </c>
      <c r="AZ168" s="132"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KRA expects guiding team members; survey describes none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68" s="132" t="inlineStr">
        <is>
          <r>
            <rPr>
              <rFont val="Calibri"/>
              <sz val="10"/>
            </rPr>
            <t xml:space="preserve">Rated 2.5 of 12 · between A2 and A3
</t>
          </r>
          <r>
            <rPr>
              <rFont val="Calibri"/>
              <b val="1"/>
              <sz val="10"/>
            </rPr>
            <t>Experience:</t>
          </r>
          <r>
            <rPr>
              <rFont val="Calibri"/>
              <sz val="10"/>
            </rPr>
            <t xml:space="preserve"> 1.7 yrs total · 1.3 before IRIS + 0.4 at IRIS = 2.4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A2 roles typically have 0–3 yrs · IRIS guide 0–2</t>
          </r>
        </is>
      </c>
      <c r="BB168"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68" s="133" t="inlineStr"/>
      <c r="BD168" s="134" t="inlineStr">
        <is>
          <t>✓ HRIS: 1.7 yrs, B.Tech, 0 direct reports
✓ Survey: 20 of 20 questions answered
✓ KRAs: quarterly
✓ Manager mapping: rating, potential, 9-box
✗ Job description: not on file</t>
        </is>
      </c>
      <c r="BE168"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168" s="134" t="inlineStr">
        <is>
          <t>Medium</t>
        </is>
      </c>
      <c r="BG168" s="134" t="inlineStr"/>
      <c r="BH168" s="134" t="inlineStr"/>
      <c r="BI168" s="135" t="n"/>
      <c r="BJ168" s="136" t="n"/>
      <c r="BK168" s="136" t="n"/>
      <c r="BL168" s="136" t="n"/>
      <c r="BM168" s="136" t="n"/>
      <c r="BN168" s="137" t="n"/>
      <c r="BO168" s="120" t="n"/>
      <c r="BP168" s="120" t="n"/>
      <c r="BQ168" s="120" t="n"/>
      <c r="BR168" s="120" t="n"/>
      <c r="BS168" s="120" t="n"/>
      <c r="BT168" s="120" t="n"/>
      <c r="BU168" s="120" t="n"/>
      <c r="BV168" s="120" t="n">
        <v>2</v>
      </c>
    </row>
    <row r="169" ht="340" customHeight="1">
      <c r="A169" s="109" t="inlineStr">
        <is>
          <t>IRIS2314</t>
        </is>
      </c>
      <c r="B169" s="110" t="inlineStr">
        <is>
          <t>Shubham Nimse</t>
        </is>
      </c>
      <c r="C169" s="111" t="inlineStr">
        <is>
          <t>Technology</t>
        </is>
      </c>
      <c r="D169" s="111" t="inlineStr">
        <is>
          <t>Sharanagouda Patil</t>
        </is>
      </c>
      <c r="E169" s="112" t="n">
        <v>2.5</v>
      </c>
      <c r="F169" s="112" t="n">
        <v>2</v>
      </c>
      <c r="G169" s="111" t="inlineStr">
        <is>
          <t>B.E</t>
        </is>
      </c>
      <c r="H169" s="113" t="inlineStr">
        <is>
          <t>Trainee Software Engineer</t>
        </is>
      </c>
      <c r="I169" s="114" t="inlineStr">
        <is>
          <t>Software Engineer</t>
        </is>
      </c>
      <c r="J169" s="115" t="inlineStr">
        <is>
          <t>Engineering &amp; Development</t>
        </is>
      </c>
      <c r="K169" s="115" t="inlineStr">
        <is>
          <t>Full-Stack Development</t>
        </is>
      </c>
      <c r="L169" s="114" t="inlineStr">
        <is>
          <t>L2 – Trainee</t>
        </is>
      </c>
      <c r="M169" s="116" t="inlineStr">
        <is>
          <t>A2</t>
        </is>
      </c>
      <c r="N169" s="138" t="inlineStr">
        <is>
          <t>Associate</t>
        </is>
      </c>
      <c r="O169" s="26" t="inlineStr">
        <is>
          <t>A</t>
        </is>
      </c>
      <c r="P169" s="115" t="inlineStr">
        <is>
          <t>IC</t>
        </is>
      </c>
      <c r="Q169" s="117" t="inlineStr">
        <is>
          <t>▲ Up</t>
        </is>
      </c>
      <c r="R169" s="118" t="inlineStr">
        <is>
          <r>
            <rPr>
              <rFont val="Calibri"/>
              <b val="1"/>
              <sz val="10"/>
            </rPr>
            <t>WHAT THE ROLE DOES:</t>
          </r>
          <r>
            <rPr>
              <rFont val="Calibri"/>
              <sz val="10"/>
            </rPr>
            <t xml:space="preserve"> Builds features end to end — back-end services/APIs plus UI screens. At A2: standard work delivered independently.
</t>
          </r>
          <r>
            <rPr>
              <rFont val="Calibri"/>
              <b val="1"/>
              <sz val="10"/>
            </rPr>
            <t>Common themes in role-holders' answers:</t>
          </r>
          <r>
            <rPr>
              <rFont val="Calibri"/>
              <sz val="10"/>
            </rPr>
            <t xml:space="preserve"> solutions
</t>
          </r>
          <r>
            <rPr>
              <rFont val="Calibri"/>
              <b val="1"/>
              <sz val="10"/>
            </rPr>
            <t>KEY RESPONSIBILITIES:</t>
          </r>
          <r>
            <rPr>
              <rFont val="Calibri"/>
              <sz val="10"/>
            </rPr>
            <t xml:space="preserve"> Builds features end to end — back-end services/APIs plus UI screens; Standard work of the discipline; Own deliverables · accuracy, TAT
</t>
          </r>
          <r>
            <rPr>
              <rFont val="Calibri"/>
              <b val="1"/>
              <sz val="10"/>
            </rPr>
            <t>Common themes in role-holders' answers:</t>
          </r>
          <r>
            <rPr>
              <rFont val="Calibri"/>
              <sz val="10"/>
            </rPr>
            <t xml:space="preserve"> deployment · testing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software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accountable · bugs · development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Java · Docker · Java + Angular
</t>
          </r>
          <r>
            <rPr>
              <rFont val="Calibri"/>
              <b val="1"/>
              <sz val="10"/>
            </rPr>
            <t>MANAGER-SET KRAs:</t>
          </r>
          <r>
            <rPr>
              <rFont val="Calibri"/>
              <sz val="10"/>
            </rPr>
            <t xml:space="preserve"> Common themes in manager-set KRAs: assigned · improve · resolve · code · leakage qa/uat · coverage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35 answered; catalogue RC-084</t>
          </r>
        </is>
      </c>
      <c r="S169"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client · impacts.
</t>
          </r>
          <r>
            <rPr>
              <rFont val="Calibri"/>
              <b val="1"/>
              <sz val="10"/>
            </rPr>
            <t>Measured on · manager-set KRA themes:</t>
          </r>
          <r>
            <rPr>
              <rFont val="Calibri"/>
              <sz val="10"/>
            </rPr>
            <t xml:space="preserve"> assigned · improve · resolve · code · leakage qa/uat · coverage.
Manager talent mapping — Latest rating: 4 · Potential: High · 9-Box Grid placement: Trusted Professional.</t>
          </r>
        </is>
      </c>
      <c r="T169" s="120" t="n"/>
      <c r="U169" s="121" t="inlineStr">
        <is>
          <r>
            <rPr>
              <rFont val="Calibri"/>
              <sz val="10"/>
            </rPr>
            <t xml:space="preserve">Software Engineer in Technology · iFile, A2 — IC.
</t>
          </r>
          <r>
            <rPr>
              <rFont val="Calibri"/>
              <b val="1"/>
              <sz val="10"/>
            </rPr>
            <t>The work:</t>
          </r>
          <r>
            <rPr>
              <rFont val="Calibri"/>
              <sz val="10"/>
            </rPr>
            <t xml:space="preserve"> Builds features end to end — back-end services/APIs plus UI screens.
At this level the role owns standard work delivered independently.
</t>
          </r>
          <r>
            <rPr>
              <rFont val="Calibri"/>
              <b val="1"/>
              <sz val="10"/>
            </rPr>
            <t>Key responsibilities:</t>
          </r>
          <r>
            <rPr>
              <rFont val="Calibri"/>
              <sz val="10"/>
            </rPr>
            <t xml:space="preserve"> Builds features end to end — back-end services/APIs plus UI screens; Standard work of the discipline; Own deliverables · accuracy, TAT.
</t>
          </r>
          <r>
            <rPr>
              <rFont val="Calibri"/>
              <b val="1"/>
              <sz val="10"/>
            </rPr>
            <t>Holders describe it with:</t>
          </r>
          <r>
            <rPr>
              <rFont val="Calibri"/>
              <sz val="10"/>
            </rPr>
            <t xml:space="preserve"> deployment · testing.</t>
          </r>
        </is>
      </c>
      <c r="V169" s="122"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69" s="122"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Docker · Java + Angular
★ = must-have for the family. Scale: 1 Awareness · 2 Working · 3 Practitioner · 4 Advanced · 5 Expert.</t>
          </r>
        </is>
      </c>
      <c r="X169" s="122"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9" s="123" t="inlineStr">
        <is>
          <t>iFile · Technology · Band A · Early career</t>
        </is>
      </c>
      <c r="Z169" s="124" t="n">
        <v>1.5</v>
      </c>
      <c r="AA169" s="125">
        <f>IFERROR(INDEX(WM_C,MATCH($Y169,WM_KEY,0)),"")</f>
        <v>0.64</v>
      </c>
      <c r="AB169" s="126">
        <f>IF(Z169="","",Z169*AA169)</f>
        <v>0.96</v>
      </c>
      <c r="AC169" s="124" t="n">
        <v>1.5</v>
      </c>
      <c r="AD169" s="125">
        <f>IFERROR(INDEX(WM_AU,MATCH($Y169,WM_KEY,0)),"")</f>
        <v>0.16</v>
      </c>
      <c r="AE169" s="126">
        <f>IF(AC169="","",AC169*AD169)</f>
        <v>0.24</v>
      </c>
      <c r="AF169" s="124" t="n">
        <v>2</v>
      </c>
      <c r="AG169" s="125">
        <f>IFERROR(INDEX(WM_AC,MATCH($Y169,WM_KEY,0)),"")</f>
        <v>0.04</v>
      </c>
      <c r="AH169" s="126">
        <f>IF(AF169="","",AF169*AG169)</f>
        <v>0.08</v>
      </c>
      <c r="AI169" s="124" t="n">
        <v>1.5</v>
      </c>
      <c r="AJ169" s="125">
        <f>IFERROR(INDEX(WM_L,MATCH($Y169,WM_KEY,0)),"")</f>
        <v>0</v>
      </c>
      <c r="AK169" s="126">
        <f>IF(AI169="","",AI169*AJ169)</f>
        <v>0</v>
      </c>
      <c r="AL169" s="124" t="n">
        <v>3</v>
      </c>
      <c r="AM169" s="125">
        <f>IFERROR(INDEX(WM_E,MATCH($Y169,WM_KEY,0)),"")</f>
        <v>0.1</v>
      </c>
      <c r="AN169" s="126">
        <f>IF(AL169="","",AL169*AM169)</f>
        <v>0.3</v>
      </c>
      <c r="AO169" s="127" t="n">
        <v>2</v>
      </c>
      <c r="AP169" s="125">
        <f>IFERROR(INDEX(WM_BI,MATCH($Y169,WM_KEY,0)),"")</f>
        <v>0.06</v>
      </c>
      <c r="AQ169" s="126">
        <f>IF(AO169="","",AO169*AP169)</f>
        <v>0.12</v>
      </c>
      <c r="AR169" s="126">
        <f>IF(COUNT(AB169,AE169,AH169,AK169,AN169,AQ169)&lt;6,"",SUM(AB169,AE169,AH169,AK169,AN169,AQ169))</f>
        <v>1.7</v>
      </c>
      <c r="AS169" s="128" t="str">
        <f>IF(AR169="","",INDEX({"A1","A2","A3","B1","B2","B3","C1","C2","D1","D2","E1","E2"},MAX(1,MIN(12,ROUND(AR169,0)))))</f>
        <v>A2</v>
      </c>
      <c r="AT169"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69" s="130" t="inlineStr">
        <is>
          <r>
            <rPr>
              <rFont val="Calibri"/>
              <b val="1"/>
              <sz val="10"/>
            </rPr>
            <t>At build:</t>
          </r>
          <r>
            <rPr>
              <rFont val="Calibri"/>
              <sz val="10"/>
            </rPr>
            <t xml:space="preserve"> Complexity 0.96 + Autonomy 0.24 + Accountability 0.08 + Leadership 0.00 + Experience 0.30 + Business impact 0.12
= 1.70 points → nearest level 2 = A2
</t>
          </r>
          <r>
            <rPr>
              <rFont val="Calibri"/>
              <b val="1"/>
              <sz val="10"/>
            </rPr>
            <t>Final level:</t>
          </r>
          <r>
            <rPr>
              <rFont val="Calibri"/>
              <sz val="10"/>
            </rPr>
            <t xml:space="preserve"> A2 · same as the score</t>
          </r>
        </is>
      </c>
      <c r="AV169" s="130" t="inlineStr">
        <is>
          <r>
            <rPr>
              <rFont val="Calibri"/>
              <sz val="10"/>
            </rPr>
            <t xml:space="preserve">• </t>
          </r>
          <r>
            <rPr>
              <rFont val="Calibri"/>
              <b val="1"/>
              <sz val="10"/>
            </rPr>
            <t>Raised to A3:</t>
          </r>
          <r>
            <rPr>
              <rFont val="Calibri"/>
              <sz val="10"/>
            </rPr>
            <t xml:space="preserve"> 2.5 years' experience is 2 years or more.
• </t>
          </r>
          <r>
            <rPr>
              <rFont val="Calibri"/>
              <b val="1"/>
              <sz val="10"/>
            </rPr>
            <t>Lowered from A3 to A2:</t>
          </r>
          <r>
            <rPr>
              <rFont val="Calibri"/>
              <sz val="10"/>
            </rPr>
            <t xml:space="preserve"> the work itself · complexity 1.5, accountability 2, average 1.75 supports at most A2.
</t>
          </r>
          <r>
            <rPr>
              <rFont val="Calibri"/>
              <b val="1"/>
              <sz val="10"/>
            </rPr>
            <t>Final level:</t>
          </r>
          <r>
            <rPr>
              <rFont val="Calibri"/>
              <sz val="10"/>
            </rPr>
            <t xml:space="preserve"> A2.</t>
          </r>
        </is>
      </c>
      <c r="AW169" s="131"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New features, bug fixes, deployment, documentation and testing on assigned returns → moved up 0.5
</t>
          </r>
          <r>
            <rPr>
              <rFont val="Calibri"/>
              <b val="1"/>
              <sz val="10"/>
            </rPr>
            <t>KRA:</t>
          </r>
          <r>
            <rPr>
              <rFont val="Calibri"/>
              <sz val="10"/>
            </rPr>
            <t xml:space="preserve"> “1. Provide production support and work on assigned Webform projects. 2. Work independently and complete tasks on time and guide team…”
</t>
          </r>
          <r>
            <rPr>
              <rFont val="Calibri"/>
              <b val="1"/>
              <sz val="10"/>
            </rPr>
            <t>Market:</t>
          </r>
          <r>
            <rPr>
              <rFont val="Calibri"/>
              <sz val="10"/>
            </rPr>
            <t xml:space="preserve"> A1 = Learning; follows worked examples · A2 = Standard work of the discipline</t>
          </r>
        </is>
      </c>
      <c r="AX169"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Decides the development approach for own work → moved up 0.5
</t>
          </r>
          <r>
            <rPr>
              <rFont val="Calibri"/>
              <b val="1"/>
              <sz val="10"/>
            </rPr>
            <t>Market:</t>
          </r>
          <r>
            <rPr>
              <rFont val="Calibri"/>
              <sz val="10"/>
            </rPr>
            <t xml:space="preserve"> A1 = Needs approval / close guidance · A2 = Chooses own approach within standards</t>
          </r>
        </is>
      </c>
      <c r="AY169" s="132" t="inlineStr">
        <is>
          <r>
            <rPr>
              <rFont val="Calibri"/>
              <sz val="10"/>
            </rPr>
            <t xml:space="preserve">Rated 2 of 12
</t>
          </r>
          <r>
            <rPr>
              <rFont val="Calibri"/>
              <b val="1"/>
              <sz val="10"/>
            </rPr>
            <t>Start:</t>
          </r>
          <r>
            <rPr>
              <rFont val="Calibri"/>
              <sz val="10"/>
            </rPr>
            <t xml:space="preserve"> 1.0 · trainee / intern title
</t>
          </r>
          <r>
            <rPr>
              <rFont val="Calibri"/>
              <b val="1"/>
              <sz val="10"/>
            </rPr>
            <t>Evidence reads like A3:</t>
          </r>
          <r>
            <rPr>
              <rFont val="Calibri"/>
              <sz val="10"/>
            </rPr>
            <t xml:space="preserve"> Whole lifecycle of assigned returns from development to production go-live and later bugs → moved up 1
</t>
          </r>
          <r>
            <rPr>
              <rFont val="Calibri"/>
              <b val="1"/>
              <sz val="10"/>
            </rPr>
            <t>KRA:</t>
          </r>
          <r>
            <rPr>
              <rFont val="Calibri"/>
              <sz val="10"/>
            </rPr>
            <t xml:space="preserve"> “1. Provide production support and work on assigned Webform projects. 2. Work independently and complete tasks on time and guide team…”
</t>
          </r>
          <r>
            <rPr>
              <rFont val="Calibri"/>
              <b val="1"/>
              <sz val="10"/>
            </rPr>
            <t>Market:</t>
          </r>
          <r>
            <rPr>
              <rFont val="Calibri"/>
              <sz val="10"/>
            </rPr>
            <t xml:space="preserve"> A2 = Own deliverables · accuracy, TAT</t>
          </r>
        </is>
      </c>
      <c r="AZ169" s="132"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Helps new peers with knowledge transfer on projects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69" s="132" t="inlineStr">
        <is>
          <r>
            <rPr>
              <rFont val="Calibri"/>
              <sz val="10"/>
            </rPr>
            <t xml:space="preserve">Rated 3 of 12
</t>
          </r>
          <r>
            <rPr>
              <rFont val="Calibri"/>
              <b val="1"/>
              <sz val="10"/>
            </rPr>
            <t>Experience:</t>
          </r>
          <r>
            <rPr>
              <rFont val="Calibri"/>
              <sz val="10"/>
            </rPr>
            <t xml:space="preserve"> 2.5 yrs total · 0.5 before IRIS + 2.0 at IRIS = 2.8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A2 roles typically have 0–3 yrs · IRIS guide 0–2</t>
          </r>
        </is>
      </c>
      <c r="BB169"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69" s="133" t="inlineStr"/>
      <c r="BD169" s="134" t="inlineStr">
        <is>
          <t>✓ HRIS: 2.5 yrs, B.E, 0 direct reports
✓ Survey: 19 of 20 questions answered
✓ KRAs: quarterly
✓ Manager mapping: rating, potential, 9-box
✗ Job description: not on file</t>
        </is>
      </c>
      <c r="BE169"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169" s="134" t="inlineStr">
        <is>
          <t>High</t>
        </is>
      </c>
      <c r="BG169" s="134" t="inlineStr">
        <is>
          <r>
            <rPr>
              <rFont val="Calibri"/>
              <sz val="10"/>
            </rPr>
            <t xml:space="preserve">• Designation still says Trainee though experience is past the first year — confirm confirmation status / title
• </t>
          </r>
          <r>
            <rPr>
              <rFont val="Calibri"/>
              <b val="1"/>
              <sz val="10"/>
            </rPr>
            <t>Near a gate:</t>
          </r>
          <r>
            <rPr>
              <rFont val="Calibri"/>
              <sz val="10"/>
            </rPr>
            <t xml:space="preserve"> role substance: complexity–accountability average 1.75 is 0.25 short of 2, which would lift the limit by one level — calibrate before confirming</t>
          </r>
        </is>
      </c>
      <c r="BH169" s="139" t="inlineStr">
        <is>
          <t>Near a gate: role substance: complexity–accountability average 1.75 is 0.25 short of 2, which would lift the limit by one level</t>
        </is>
      </c>
      <c r="BI169" s="135" t="n"/>
      <c r="BJ169" s="136" t="n"/>
      <c r="BK169" s="136" t="n"/>
      <c r="BL169" s="136" t="n"/>
      <c r="BM169" s="136" t="n"/>
      <c r="BN169" s="137" t="n"/>
      <c r="BO169" s="120" t="n"/>
      <c r="BP169" s="120" t="n"/>
      <c r="BQ169" s="120" t="n"/>
      <c r="BR169" s="120" t="n"/>
      <c r="BS169" s="120" t="n"/>
      <c r="BT169" s="120" t="n"/>
      <c r="BU169" s="120" t="n"/>
      <c r="BV169" s="120" t="n">
        <v>2</v>
      </c>
    </row>
    <row r="170" ht="340" customHeight="1">
      <c r="A170" s="109" t="inlineStr">
        <is>
          <t>IRIS2483</t>
        </is>
      </c>
      <c r="B170" s="110" t="inlineStr">
        <is>
          <t>Soham Narsinge</t>
        </is>
      </c>
      <c r="C170" s="111" t="inlineStr">
        <is>
          <t>Technology</t>
        </is>
      </c>
      <c r="D170" s="111" t="inlineStr">
        <is>
          <t>Prabhakar Mhadse</t>
        </is>
      </c>
      <c r="E170" s="112" t="n">
        <v>1.3</v>
      </c>
      <c r="F170" s="112" t="n">
        <v>0.6</v>
      </c>
      <c r="G170" s="111" t="inlineStr">
        <is>
          <t>B.E</t>
        </is>
      </c>
      <c r="H170" s="113" t="inlineStr">
        <is>
          <t>Trainee Software Engineer</t>
        </is>
      </c>
      <c r="I170" s="114" t="inlineStr">
        <is>
          <t>AI/ML Engineer</t>
        </is>
      </c>
      <c r="J170" s="115" t="inlineStr">
        <is>
          <t>Engineering &amp; Development</t>
        </is>
      </c>
      <c r="K170" s="115" t="inlineStr">
        <is>
          <t>AI / ML &amp; GenAI Engineering</t>
        </is>
      </c>
      <c r="L170" s="114" t="inlineStr">
        <is>
          <t>Not in current mapping files</t>
        </is>
      </c>
      <c r="M170" s="116" t="inlineStr">
        <is>
          <t>A2</t>
        </is>
      </c>
      <c r="N170" s="138" t="inlineStr">
        <is>
          <t>Associate</t>
        </is>
      </c>
      <c r="O170" s="26" t="inlineStr">
        <is>
          <t>A</t>
        </is>
      </c>
      <c r="P170" s="115" t="inlineStr">
        <is>
          <t>IC</t>
        </is>
      </c>
      <c r="Q170" s="140" t="inlineStr">
        <is>
          <t>● Newly mapped</t>
        </is>
      </c>
      <c r="R170" s="118" t="inlineStr">
        <is>
          <r>
            <rPr>
              <rFont val="Calibri"/>
              <b val="1"/>
              <sz val="10"/>
            </rPr>
            <t>WHAT THE ROLE DOES:</t>
          </r>
          <r>
            <rPr>
              <rFont val="Calibri"/>
              <sz val="10"/>
            </rPr>
            <t xml:space="preserve"> Builds AI/ML and LLM features — auto-tagging, classification, agentic workflows, anomaly detection. At A2: standard work delivered independently.
</t>
          </r>
          <r>
            <rPr>
              <rFont val="Calibri"/>
              <b val="1"/>
              <sz val="10"/>
            </rPr>
            <t>Common themes in role-holders' answers:</t>
          </r>
          <r>
            <rPr>
              <rFont val="Calibri"/>
              <sz val="10"/>
            </rPr>
            <t xml:space="preserve"> building · solve · business · solutions
</t>
          </r>
          <r>
            <rPr>
              <rFont val="Calibri"/>
              <b val="1"/>
              <sz val="10"/>
            </rPr>
            <t>KEY RESPONSIBILITIES:</t>
          </r>
          <r>
            <rPr>
              <rFont val="Calibri"/>
              <sz val="10"/>
            </rPr>
            <t xml:space="preserve"> Builds AI/ML and LLM features — auto-tagging, classification, agentic workflows, anomaly detection; Standard work of the discipline; Own deliverables · accuracy, TAT
</t>
          </r>
          <r>
            <rPr>
              <rFont val="Calibri"/>
              <b val="1"/>
              <sz val="10"/>
            </rPr>
            <t>Common themes in role-holders' answers:</t>
          </r>
          <r>
            <rPr>
              <rFont val="Calibri"/>
              <sz val="10"/>
            </rPr>
            <t xml:space="preserve"> ai · solution · testing · technical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ai · solutions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testing · develop · quality · solutions · ai · accountable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AI/ML
</t>
          </r>
          <r>
            <rPr>
              <rFont val="Calibri"/>
              <b val="1"/>
              <sz val="10"/>
            </rPr>
            <t>TOOLS &amp; SYSTEMS:</t>
          </r>
          <r>
            <rPr>
              <rFont val="Calibri"/>
              <sz val="10"/>
            </rPr>
            <t xml:space="preserve"> FastAPI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3 holders, 3 answered the survey; sub-family 11 answered; catalogue RC-059</t>
          </r>
        </is>
      </c>
      <c r="S170"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incorrect · lead · delays · rework.
Manager talent mapping — Latest rating: Not rated · manager · 9-Box Grid placement: Not placed · manager.</t>
          </r>
        </is>
      </c>
      <c r="T170" s="120" t="n"/>
      <c r="U170" s="121" t="inlineStr">
        <is>
          <r>
            <rPr>
              <rFont val="Calibri"/>
              <sz val="10"/>
            </rPr>
            <t xml:space="preserve">AI/ML Engineer in Technology · iFile, A2 — IC.
</t>
          </r>
          <r>
            <rPr>
              <rFont val="Calibri"/>
              <b val="1"/>
              <sz val="10"/>
            </rPr>
            <t>The work:</t>
          </r>
          <r>
            <rPr>
              <rFont val="Calibri"/>
              <sz val="10"/>
            </rPr>
            <t xml:space="preserve"> Builds AI/ML and LLM features — auto-tagging, classification, agentic workflows, anomaly detection.
At this level the role owns standard work delivered independently.
</t>
          </r>
          <r>
            <rPr>
              <rFont val="Calibri"/>
              <b val="1"/>
              <sz val="10"/>
            </rPr>
            <t>Key responsibilities:</t>
          </r>
          <r>
            <rPr>
              <rFont val="Calibri"/>
              <sz val="10"/>
            </rPr>
            <t xml:space="preserve"> Builds AI/ML and LLM features — auto-tagging, classification, agentic workflows, anomaly detection; Standard work of the discipline; Own deliverables · accuracy, TAT.
</t>
          </r>
          <r>
            <rPr>
              <rFont val="Calibri"/>
              <b val="1"/>
              <sz val="10"/>
            </rPr>
            <t>Holders describe it with:</t>
          </r>
          <r>
            <rPr>
              <rFont val="Calibri"/>
              <sz val="10"/>
            </rPr>
            <t xml:space="preserve"> ai · solution · testing · technical.</t>
          </r>
        </is>
      </c>
      <c r="V170" s="122"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0" s="122"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AI/ML
</t>
          </r>
          <r>
            <rPr>
              <rFont val="Calibri"/>
              <b val="1"/>
              <sz val="10"/>
            </rPr>
            <t>TOOLS:</t>
          </r>
          <r>
            <rPr>
              <rFont val="Calibri"/>
              <sz val="10"/>
            </rPr>
            <t xml:space="preserve"> FastAPI
★ = must-have for the family. Scale: 1 Awareness · 2 Working · 3 Practitioner · 4 Advanced · 5 Expert.</t>
          </r>
        </is>
      </c>
      <c r="X170" s="122"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70" s="123" t="inlineStr">
        <is>
          <t>iFile · Technology · Band A · Early career</t>
        </is>
      </c>
      <c r="Z170" s="124" t="n">
        <v>2</v>
      </c>
      <c r="AA170" s="125">
        <f>IFERROR(INDEX(WM_C,MATCH($Y170,WM_KEY,0)),"")</f>
        <v>0.64</v>
      </c>
      <c r="AB170" s="126">
        <f>IF(Z170="","",Z170*AA170)</f>
        <v>1.28</v>
      </c>
      <c r="AC170" s="124" t="n">
        <v>1.5</v>
      </c>
      <c r="AD170" s="125">
        <f>IFERROR(INDEX(WM_AU,MATCH($Y170,WM_KEY,0)),"")</f>
        <v>0.16</v>
      </c>
      <c r="AE170" s="126">
        <f>IF(AC170="","",AC170*AD170)</f>
        <v>0.24</v>
      </c>
      <c r="AF170" s="124" t="n">
        <v>1.5</v>
      </c>
      <c r="AG170" s="125">
        <f>IFERROR(INDEX(WM_AC,MATCH($Y170,WM_KEY,0)),"")</f>
        <v>0.04</v>
      </c>
      <c r="AH170" s="126">
        <f>IF(AF170="","",AF170*AG170)</f>
        <v>0.06</v>
      </c>
      <c r="AI170" s="124" t="n">
        <v>1</v>
      </c>
      <c r="AJ170" s="125">
        <f>IFERROR(INDEX(WM_L,MATCH($Y170,WM_KEY,0)),"")</f>
        <v>0</v>
      </c>
      <c r="AK170" s="126">
        <f>IF(AI170="","",AI170*AJ170)</f>
        <v>0</v>
      </c>
      <c r="AL170" s="124" t="n">
        <v>2</v>
      </c>
      <c r="AM170" s="125">
        <f>IFERROR(INDEX(WM_E,MATCH($Y170,WM_KEY,0)),"")</f>
        <v>0.1</v>
      </c>
      <c r="AN170" s="126">
        <f>IF(AL170="","",AL170*AM170)</f>
        <v>0.2</v>
      </c>
      <c r="AO170" s="127" t="n">
        <v>1.5</v>
      </c>
      <c r="AP170" s="125">
        <f>IFERROR(INDEX(WM_BI,MATCH($Y170,WM_KEY,0)),"")</f>
        <v>0.06</v>
      </c>
      <c r="AQ170" s="126">
        <f>IF(AO170="","",AO170*AP170)</f>
        <v>0.09</v>
      </c>
      <c r="AR170" s="126">
        <f>IF(COUNT(AB170,AE170,AH170,AK170,AN170,AQ170)&lt;6,"",SUM(AB170,AE170,AH170,AK170,AN170,AQ170))</f>
        <v>1.87</v>
      </c>
      <c r="AS170" s="128" t="str">
        <f>IF(AR170="","",INDEX({"A1","A2","A3","B1","B2","B3","C1","C2","D1","D2","E1","E2"},MAX(1,MIN(12,ROUND(AR170,0)))))</f>
        <v>A2</v>
      </c>
      <c r="AT170"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70" s="130" t="inlineStr">
        <is>
          <r>
            <rPr>
              <rFont val="Calibri"/>
              <b val="1"/>
              <sz val="10"/>
            </rPr>
            <t>At build:</t>
          </r>
          <r>
            <rPr>
              <rFont val="Calibri"/>
              <sz val="10"/>
            </rPr>
            <t xml:space="preserve"> Complexity 1.28 + Autonomy 0.24 + Accountability 0.06 + Leadership 0.00 + Experience 0.20 + Business impact 0.09
= 1.87 points → nearest level 2 = A2
</t>
          </r>
          <r>
            <rPr>
              <rFont val="Calibri"/>
              <b val="1"/>
              <sz val="10"/>
            </rPr>
            <t>Final level:</t>
          </r>
          <r>
            <rPr>
              <rFont val="Calibri"/>
              <sz val="10"/>
            </rPr>
            <t xml:space="preserve"> A2 · same as the score</t>
          </r>
        </is>
      </c>
      <c r="AV170" s="130" t="inlineStr">
        <is>
          <r>
            <rPr>
              <rFont val="Calibri"/>
              <b val="1"/>
              <sz val="10"/>
            </rPr>
            <t>No rule applied:</t>
          </r>
          <r>
            <rPr>
              <rFont val="Calibri"/>
              <sz val="10"/>
            </rPr>
            <t xml:space="preserve"> the score decides.</t>
          </r>
        </is>
      </c>
      <c r="AW170" s="131" t="inlineStr">
        <is>
          <r>
            <rPr>
              <rFont val="Calibri"/>
              <sz val="10"/>
            </rPr>
            <t xml:space="preserve">Rated 2 of 12
</t>
          </r>
          <r>
            <rPr>
              <rFont val="Calibri"/>
              <b val="1"/>
              <sz val="10"/>
            </rPr>
            <t>Start:</t>
          </r>
          <r>
            <rPr>
              <rFont val="Calibri"/>
              <sz val="10"/>
            </rPr>
            <t xml:space="preserve"> 1.0 · trainee / intern title
</t>
          </r>
          <r>
            <rPr>
              <rFont val="Calibri"/>
              <b val="1"/>
              <sz val="10"/>
            </rPr>
            <t>Evidence reads like A3:</t>
          </r>
          <r>
            <rPr>
              <rFont val="Calibri"/>
              <sz val="10"/>
            </rPr>
            <t xml:space="preserve"> Builds AI POCs with RAG, OCR/VLMs, prompt engineering and model evaluation; regulatory research → moved up 1
</t>
          </r>
          <r>
            <rPr>
              <rFont val="Calibri"/>
              <b val="1"/>
              <sz val="10"/>
            </rPr>
            <t>Market:</t>
          </r>
          <r>
            <rPr>
              <rFont val="Calibri"/>
              <sz val="10"/>
            </rPr>
            <t xml:space="preserve"> A2 = Standard work of the discipline</t>
          </r>
        </is>
      </c>
      <c r="AX170"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Only quality testing of AI POCs named → moved up 0.5
</t>
          </r>
          <r>
            <rPr>
              <rFont val="Calibri"/>
              <b val="1"/>
              <sz val="10"/>
            </rPr>
            <t>Market:</t>
          </r>
          <r>
            <rPr>
              <rFont val="Calibri"/>
              <sz val="10"/>
            </rPr>
            <t xml:space="preserve"> A1 = Needs approval / close guidance · A2 = Chooses own approach within standards</t>
          </r>
        </is>
      </c>
      <c r="AY170"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own survey / KRA answers · summarised by the rater; not quoted → moved up 0.5
</t>
          </r>
          <r>
            <rPr>
              <rFont val="Calibri"/>
              <b val="1"/>
              <sz val="10"/>
            </rPr>
            <t>Market:</t>
          </r>
          <r>
            <rPr>
              <rFont val="Calibri"/>
              <sz val="10"/>
            </rPr>
            <t xml:space="preserve"> A1 = Learning tasks · A2 = Own deliverables · accuracy, TAT</t>
          </r>
        </is>
      </c>
      <c r="AZ170"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70" s="132" t="inlineStr">
        <is>
          <r>
            <rPr>
              <rFont val="Calibri"/>
              <sz val="10"/>
            </rPr>
            <t xml:space="preserve">Rated 2 of 12
</t>
          </r>
          <r>
            <rPr>
              <rFont val="Calibri"/>
              <b val="1"/>
              <sz val="10"/>
            </rPr>
            <t>Experience:</t>
          </r>
          <r>
            <rPr>
              <rFont val="Calibri"/>
              <sz val="10"/>
            </rPr>
            <t xml:space="preserve"> 1.3 yrs total · 0.7 before IRIS + 0.6 at IRIS = 2.1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A2 roles typically have 0–3 yrs · IRIS guide 0–2</t>
          </r>
        </is>
      </c>
      <c r="BB170" s="132" t="inlineStr">
        <is>
          <r>
            <rPr>
              <rFont val="Calibri"/>
              <sz val="10"/>
            </rPr>
            <t xml:space="preserve">Rated 1.5 of 12 — a starting estimate.
</t>
          </r>
          <r>
            <rPr>
              <rFont val="Calibri"/>
              <b val="1"/>
              <sz val="10"/>
            </rPr>
            <t>Start:</t>
          </r>
          <r>
            <rPr>
              <rFont val="Calibri"/>
              <sz val="10"/>
            </rPr>
            <t xml:space="preserve"> 1.5,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A1 = Learning; little direct effect on business results yet · A2 = Own deliverables feed a team's output and turnaround</t>
          </r>
        </is>
      </c>
      <c r="BC170" s="133" t="inlineStr"/>
      <c r="BD170" s="134" t="inlineStr">
        <is>
          <t>✓ HRIS: 1.3 yrs, B.E, 0 direct reports
✓ Survey: 20 of 20 questions answered
✗ KRAs: none on file
✓ Manager mapping: rating, 9-box
✗ Job description: not on file</t>
        </is>
      </c>
      <c r="BE170"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170" s="134" t="inlineStr">
        <is>
          <t>High</t>
        </is>
      </c>
      <c r="BG170" s="134" t="inlineStr">
        <is>
          <t>• Designation still says Trainee though experience is past the first year — confirm confirmation status / title</t>
        </is>
      </c>
      <c r="BH170" s="134" t="inlineStr"/>
      <c r="BI170" s="135" t="n"/>
      <c r="BJ170" s="136" t="n"/>
      <c r="BK170" s="136" t="n"/>
      <c r="BL170" s="136" t="n"/>
      <c r="BM170" s="136" t="n"/>
      <c r="BN170" s="137" t="n"/>
      <c r="BO170" s="120" t="n"/>
      <c r="BP170" s="120" t="n"/>
      <c r="BQ170" s="120" t="n"/>
      <c r="BR170" s="120" t="n"/>
      <c r="BS170" s="120" t="n"/>
      <c r="BT170" s="120" t="n"/>
      <c r="BU170" s="120" t="n"/>
      <c r="BV170" s="120" t="n">
        <v>1.5</v>
      </c>
    </row>
    <row r="171" ht="340" customHeight="1">
      <c r="A171" s="109" t="inlineStr">
        <is>
          <t>IRIS2429</t>
        </is>
      </c>
      <c r="B171" s="110" t="inlineStr">
        <is>
          <t>Subham Chakrabertty</t>
        </is>
      </c>
      <c r="C171" s="111" t="inlineStr">
        <is>
          <t>Technology</t>
        </is>
      </c>
      <c r="D171" s="111" t="inlineStr">
        <is>
          <t>Rajneesh Patel</t>
        </is>
      </c>
      <c r="E171" s="112" t="n">
        <v>1.1</v>
      </c>
      <c r="F171" s="112" t="n">
        <v>1.1</v>
      </c>
      <c r="G171" s="111" t="inlineStr">
        <is>
          <t>MCA</t>
        </is>
      </c>
      <c r="H171" s="113" t="inlineStr">
        <is>
          <t>Trainee Software Engineer</t>
        </is>
      </c>
      <c r="I171" s="114" t="inlineStr">
        <is>
          <t>Software Engineer</t>
        </is>
      </c>
      <c r="J171" s="115" t="inlineStr">
        <is>
          <t>Engineering &amp; Development</t>
        </is>
      </c>
      <c r="K171" s="115" t="inlineStr">
        <is>
          <t>Backend Development</t>
        </is>
      </c>
      <c r="L171" s="114" t="inlineStr">
        <is>
          <t>L2 – Trainee</t>
        </is>
      </c>
      <c r="M171" s="116" t="inlineStr">
        <is>
          <t>A2</t>
        </is>
      </c>
      <c r="N171" s="138" t="inlineStr">
        <is>
          <t>Associate</t>
        </is>
      </c>
      <c r="O171" s="26" t="inlineStr">
        <is>
          <t>A</t>
        </is>
      </c>
      <c r="P171" s="115" t="inlineStr">
        <is>
          <t>IC</t>
        </is>
      </c>
      <c r="Q171" s="117" t="inlineStr">
        <is>
          <t>▲ Up</t>
        </is>
      </c>
      <c r="R171" s="118" t="inlineStr">
        <is>
          <r>
            <rPr>
              <rFont val="Calibri"/>
              <b val="1"/>
              <sz val="10"/>
            </rPr>
            <t>WHAT THE ROLE DOES:</t>
          </r>
          <r>
            <rPr>
              <rFont val="Calibri"/>
              <sz val="10"/>
            </rPr>
            <t xml:space="preserve"> 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
</t>
          </r>
          <r>
            <rPr>
              <rFont val="Calibri"/>
              <b val="1"/>
              <sz val="10"/>
            </rPr>
            <t>KEY RESPONSIBILITIES:</t>
          </r>
          <r>
            <rPr>
              <rFont val="Calibri"/>
              <sz val="10"/>
            </rPr>
            <t xml:space="preserve"> 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solutions · bug · fixes · features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quality · personally · reliable · delivering · am · accountable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implement · solutions · issues · structure · design
</t>
          </r>
          <r>
            <rPr>
              <rFont val="Calibri"/>
              <b val="1"/>
              <sz val="10"/>
            </rPr>
            <t>SKILLS &amp; KNOWLEDGE · role-holders:</t>
          </r>
          <r>
            <rPr>
              <rFont val="Calibri"/>
              <sz val="10"/>
            </rPr>
            <t xml:space="preserve"> NET MVC · Java
</t>
          </r>
          <r>
            <rPr>
              <rFont val="Calibri"/>
              <b val="1"/>
              <sz val="10"/>
            </rPr>
            <t>TOOLS &amp; SYSTEMS:</t>
          </r>
          <r>
            <rPr>
              <rFont val="Calibri"/>
              <sz val="10"/>
            </rPr>
            <t xml:space="preserve"> Postman · Oracle database
</t>
          </r>
          <r>
            <rPr>
              <rFont val="Calibri"/>
              <b val="1"/>
              <sz val="10"/>
            </rPr>
            <t>MANAGER-SET KRAs:</t>
          </r>
          <r>
            <rPr>
              <rFont val="Calibri"/>
              <sz val="10"/>
            </rPr>
            <t xml:space="preserve"> Common themes in manager-set KRAs: improve · deliver · modules · committed · coverage · automated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7 holders, 7 answered the survey; sub-family 79 answered; catalogue RC-066</t>
          </r>
        </is>
      </c>
      <c r="S171"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rework · incorrectly · issues · delays.
</t>
          </r>
          <r>
            <rPr>
              <rFont val="Calibri"/>
              <b val="1"/>
              <sz val="10"/>
            </rPr>
            <t>Measured on · manager-set KRA themes:</t>
          </r>
          <r>
            <rPr>
              <rFont val="Calibri"/>
              <sz val="10"/>
            </rPr>
            <t xml:space="preserve"> improve · deliver · modules · committed · coverage · automated.
Manager talent mapping — Latest rating: 4 · Potential: Medium · 9-Box Grid placement: Trusted Professional.</t>
          </r>
        </is>
      </c>
      <c r="T171" s="120" t="n"/>
      <c r="U171" s="121" t="inlineStr">
        <is>
          <r>
            <rPr>
              <rFont val="Calibri"/>
              <sz val="10"/>
            </rPr>
            <t xml:space="preserve">Software Engineer in Technology · iFile, A2 — IC.
</t>
          </r>
          <r>
            <rPr>
              <rFont val="Calibri"/>
              <b val="1"/>
              <sz val="10"/>
            </rPr>
            <t>The work:</t>
          </r>
          <r>
            <rPr>
              <rFont val="Calibri"/>
              <sz val="10"/>
            </rPr>
            <t xml:space="preserve"> Builds back-end services, APIs, processing/validation logic and DB code; fixes defects and delivers change requests.
At this level the role owns standard work delivered independently.
</t>
          </r>
          <r>
            <rPr>
              <rFont val="Calibri"/>
              <b val="1"/>
              <sz val="10"/>
            </rPr>
            <t>Key responsibilities:</t>
          </r>
          <r>
            <rPr>
              <rFont val="Calibri"/>
              <sz val="10"/>
            </rPr>
            <t xml:space="preserve"> Builds back-end services, APIs, processing/validation logic and DB code; fixes defects and delivers change requests; Standard work of the discipline; Own deliverables · accuracy, TAT.
</t>
          </r>
          <r>
            <rPr>
              <rFont val="Calibri"/>
              <b val="1"/>
              <sz val="10"/>
            </rPr>
            <t>Holders describe it with:</t>
          </r>
          <r>
            <rPr>
              <rFont val="Calibri"/>
              <sz val="10"/>
            </rPr>
            <t xml:space="preserve"> fixing · quality · bug · development · client · code.</t>
          </r>
        </is>
      </c>
      <c r="V171" s="122"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1" s="122"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NET MVC · Java
</t>
          </r>
          <r>
            <rPr>
              <rFont val="Calibri"/>
              <b val="1"/>
              <sz val="10"/>
            </rPr>
            <t>TOOLS:</t>
          </r>
          <r>
            <rPr>
              <rFont val="Calibri"/>
              <sz val="10"/>
            </rPr>
            <t xml:space="preserve"> Postman · Oracle database
★ = must-have for the family. Scale: 1 Awareness · 2 Working · 3 Practitioner · 4 Advanced · 5 Expert.</t>
          </r>
        </is>
      </c>
      <c r="X171" s="122"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71" s="123" t="inlineStr">
        <is>
          <t>iFile · Technology · Band A · Early career</t>
        </is>
      </c>
      <c r="Z171" s="124" t="n">
        <v>2</v>
      </c>
      <c r="AA171" s="125">
        <f>IFERROR(INDEX(WM_C,MATCH($Y171,WM_KEY,0)),"")</f>
        <v>0.64</v>
      </c>
      <c r="AB171" s="126">
        <f>IF(Z171="","",Z171*AA171)</f>
        <v>1.28</v>
      </c>
      <c r="AC171" s="124" t="n">
        <v>1.5</v>
      </c>
      <c r="AD171" s="125">
        <f>IFERROR(INDEX(WM_AU,MATCH($Y171,WM_KEY,0)),"")</f>
        <v>0.16</v>
      </c>
      <c r="AE171" s="126">
        <f>IF(AC171="","",AC171*AD171)</f>
        <v>0.24</v>
      </c>
      <c r="AF171" s="124" t="n">
        <v>1.5</v>
      </c>
      <c r="AG171" s="125">
        <f>IFERROR(INDEX(WM_AC,MATCH($Y171,WM_KEY,0)),"")</f>
        <v>0.04</v>
      </c>
      <c r="AH171" s="126">
        <f>IF(AF171="","",AF171*AG171)</f>
        <v>0.06</v>
      </c>
      <c r="AI171" s="124" t="n">
        <v>1</v>
      </c>
      <c r="AJ171" s="125">
        <f>IFERROR(INDEX(WM_L,MATCH($Y171,WM_KEY,0)),"")</f>
        <v>0</v>
      </c>
      <c r="AK171" s="126">
        <f>IF(AI171="","",AI171*AJ171)</f>
        <v>0</v>
      </c>
      <c r="AL171" s="124" t="n">
        <v>2.5</v>
      </c>
      <c r="AM171" s="125">
        <f>IFERROR(INDEX(WM_E,MATCH($Y171,WM_KEY,0)),"")</f>
        <v>0.1</v>
      </c>
      <c r="AN171" s="126">
        <f>IF(AL171="","",AL171*AM171)</f>
        <v>0.25</v>
      </c>
      <c r="AO171" s="127" t="n">
        <v>1.5</v>
      </c>
      <c r="AP171" s="125">
        <f>IFERROR(INDEX(WM_BI,MATCH($Y171,WM_KEY,0)),"")</f>
        <v>0.06</v>
      </c>
      <c r="AQ171" s="126">
        <f>IF(AO171="","",AO171*AP171)</f>
        <v>0.09</v>
      </c>
      <c r="AR171" s="126">
        <f>IF(COUNT(AB171,AE171,AH171,AK171,AN171,AQ171)&lt;6,"",SUM(AB171,AE171,AH171,AK171,AN171,AQ171))</f>
        <v>1.92</v>
      </c>
      <c r="AS171" s="128" t="str">
        <f>IF(AR171="","",INDEX({"A1","A2","A3","B1","B2","B3","C1","C2","D1","D2","E1","E2"},MAX(1,MIN(12,ROUND(AR171,0)))))</f>
        <v>A2</v>
      </c>
      <c r="AT171"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71" s="130" t="inlineStr">
        <is>
          <r>
            <rPr>
              <rFont val="Calibri"/>
              <b val="1"/>
              <sz val="10"/>
            </rPr>
            <t>At build:</t>
          </r>
          <r>
            <rPr>
              <rFont val="Calibri"/>
              <sz val="10"/>
            </rPr>
            <t xml:space="preserve"> Complexity 1.28 + Autonomy 0.24 + Accountability 0.06 + Leadership 0.00 + Experience 0.25 + Business impact 0.09
= 1.92 points → nearest level 2 = A2
</t>
          </r>
          <r>
            <rPr>
              <rFont val="Calibri"/>
              <b val="1"/>
              <sz val="10"/>
            </rPr>
            <t>Final level:</t>
          </r>
          <r>
            <rPr>
              <rFont val="Calibri"/>
              <sz val="10"/>
            </rPr>
            <t xml:space="preserve"> A2 · same as the score</t>
          </r>
        </is>
      </c>
      <c r="AV171" s="130" t="inlineStr">
        <is>
          <r>
            <rPr>
              <rFont val="Calibri"/>
              <b val="1"/>
              <sz val="10"/>
            </rPr>
            <t>No rule applied:</t>
          </r>
          <r>
            <rPr>
              <rFont val="Calibri"/>
              <sz val="10"/>
            </rPr>
            <t xml:space="preserve"> the score decides.</t>
          </r>
        </is>
      </c>
      <c r="AW171" s="131" t="inlineStr">
        <is>
          <r>
            <rPr>
              <rFont val="Calibri"/>
              <sz val="10"/>
            </rPr>
            <t xml:space="preserve">Rated 2 of 12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+1.0
</t>
          </r>
          <r>
            <rPr>
              <rFont val="Calibri"/>
              <b val="1"/>
              <sz val="10"/>
            </rPr>
            <t>KRA:</t>
          </r>
          <r>
            <rPr>
              <rFont val="Calibri"/>
              <sz val="10"/>
            </rPr>
            <t xml:space="preserve"> “1. Provide production support/Upgrade of SBC. 2. Work independently and complete tasks on time and guide team members. 3. Improve the…”
</t>
          </r>
          <r>
            <rPr>
              <rFont val="Calibri"/>
              <b val="1"/>
              <sz val="10"/>
            </rPr>
            <t>Market:</t>
          </r>
          <r>
            <rPr>
              <rFont val="Calibri"/>
              <sz val="10"/>
            </rPr>
            <t xml:space="preserve"> A2 = Standard work of the discipline</t>
          </r>
        </is>
      </c>
      <c r="AX171"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+0.5
</t>
          </r>
          <r>
            <rPr>
              <rFont val="Calibri"/>
              <b val="1"/>
              <sz val="10"/>
            </rPr>
            <t>Market:</t>
          </r>
          <r>
            <rPr>
              <rFont val="Calibri"/>
              <sz val="10"/>
            </rPr>
            <t xml:space="preserve"> A1 = Needs approval / close guidance · A2 = Chooses own approach within standards</t>
          </r>
        </is>
      </c>
      <c r="AY171"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+0.5
</t>
          </r>
          <r>
            <rPr>
              <rFont val="Calibri"/>
              <b val="1"/>
              <sz val="10"/>
            </rPr>
            <t>KRA:</t>
          </r>
          <r>
            <rPr>
              <rFont val="Calibri"/>
              <sz val="10"/>
            </rPr>
            <t xml:space="preserve"> “1. Provide production support/Upgrade of SBC. 2. Work independently and complete tasks on time and guide team members. 3. Improve the…”
</t>
          </r>
          <r>
            <rPr>
              <rFont val="Calibri"/>
              <b val="1"/>
              <sz val="10"/>
            </rPr>
            <t>Market:</t>
          </r>
          <r>
            <rPr>
              <rFont val="Calibri"/>
              <sz val="10"/>
            </rPr>
            <t xml:space="preserve"> A1 = Learning tasks · A2 = Own deliverables · accuracy, TAT</t>
          </r>
        </is>
      </c>
      <c r="AZ171"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11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71" s="132" t="inlineStr">
        <is>
          <r>
            <rPr>
              <rFont val="Calibri"/>
              <sz val="10"/>
            </rPr>
            <t xml:space="preserve">Rated 2.5 of 12 · between A2 and A3
</t>
          </r>
          <r>
            <rPr>
              <rFont val="Calibri"/>
              <b val="1"/>
              <sz val="10"/>
            </rPr>
            <t>Experience:</t>
          </r>
          <r>
            <rPr>
              <rFont val="Calibri"/>
              <sz val="10"/>
            </rPr>
            <t xml:space="preserve"> 1.1 yrs total · 1.1 at IRIS; none recorded before IRIS = 2.0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A2 roles typically have 0–3 yrs · IRIS guide 0–2</t>
          </r>
        </is>
      </c>
      <c r="BB171" s="132" t="inlineStr">
        <is>
          <r>
            <rPr>
              <rFont val="Calibri"/>
              <sz val="10"/>
            </rPr>
            <t xml:space="preserve">Rated 1.5 of 12 — a starting estimate.
</t>
          </r>
          <r>
            <rPr>
              <rFont val="Calibri"/>
              <b val="1"/>
              <sz val="10"/>
            </rPr>
            <t>Start:</t>
          </r>
          <r>
            <rPr>
              <rFont val="Calibri"/>
              <sz val="10"/>
            </rPr>
            <t xml:space="preserve"> 1.5,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A1 = Learning; little direct effect on business results yet · A2 = Own deliverables feed a team's output and turnaround</t>
          </r>
        </is>
      </c>
      <c r="BC171" s="133" t="inlineStr"/>
      <c r="BD171" s="134" t="inlineStr">
        <is>
          <t>✓ HRIS: 1.1 yrs, MCA, 0 direct reports
✓ Survey: 20 of 20 questions answered
✓ KRAs: quarterly
✓ Manager mapping: rating, potential, 9-box
✗ Job description: not on file</t>
        </is>
      </c>
      <c r="BE171"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171" s="134" t="inlineStr">
        <is>
          <t>Low</t>
        </is>
      </c>
      <c r="BG171" s="134" t="inlineStr">
        <is>
          <t>• Survey answers are generic or do not match the role — not used as evidence; manager input needed
• Designation still says Trainee though experience is past the first year — confirm confirmation status / title</t>
        </is>
      </c>
      <c r="BH171" s="134" t="inlineStr"/>
      <c r="BI171" s="135" t="n"/>
      <c r="BJ171" s="136" t="n"/>
      <c r="BK171" s="136" t="n"/>
      <c r="BL171" s="136" t="n"/>
      <c r="BM171" s="136" t="n"/>
      <c r="BN171" s="137" t="n"/>
      <c r="BO171" s="120" t="n"/>
      <c r="BP171" s="120" t="n"/>
      <c r="BQ171" s="120" t="n"/>
      <c r="BR171" s="120" t="n"/>
      <c r="BS171" s="120" t="n"/>
      <c r="BT171" s="120" t="n"/>
      <c r="BU171" s="120" t="n"/>
      <c r="BV171" s="120" t="n">
        <v>1.5</v>
      </c>
    </row>
    <row r="172" ht="340" customHeight="1">
      <c r="A172" s="109" t="inlineStr">
        <is>
          <t>IRIS2255</t>
        </is>
      </c>
      <c r="B172" s="110" t="inlineStr">
        <is>
          <t>Tanay Hisariya</t>
        </is>
      </c>
      <c r="C172" s="111" t="inlineStr">
        <is>
          <t>Technology</t>
        </is>
      </c>
      <c r="D172" s="111" t="inlineStr">
        <is>
          <t>Vivek Shinde</t>
        </is>
      </c>
      <c r="E172" s="112" t="n">
        <v>2.3</v>
      </c>
      <c r="F172" s="112" t="n">
        <v>2.3</v>
      </c>
      <c r="G172" s="111" t="inlineStr">
        <is>
          <t>B.E</t>
        </is>
      </c>
      <c r="H172" s="113" t="inlineStr">
        <is>
          <t>Trainee Software Engineer</t>
        </is>
      </c>
      <c r="I172" s="114" t="inlineStr">
        <is>
          <t>Software Engineer</t>
        </is>
      </c>
      <c r="J172" s="115" t="inlineStr">
        <is>
          <t>Engineering &amp; Development</t>
        </is>
      </c>
      <c r="K172" s="115" t="inlineStr">
        <is>
          <t>Full-Stack Development</t>
        </is>
      </c>
      <c r="L172" s="114" t="inlineStr">
        <is>
          <t>L2 – Trainee</t>
        </is>
      </c>
      <c r="M172" s="116" t="inlineStr">
        <is>
          <t>A2</t>
        </is>
      </c>
      <c r="N172" s="138" t="inlineStr">
        <is>
          <t>Associate</t>
        </is>
      </c>
      <c r="O172" s="26" t="inlineStr">
        <is>
          <t>A</t>
        </is>
      </c>
      <c r="P172" s="115" t="inlineStr">
        <is>
          <t>IC</t>
        </is>
      </c>
      <c r="Q172" s="117" t="inlineStr">
        <is>
          <t>▲ Up</t>
        </is>
      </c>
      <c r="R172" s="118" t="inlineStr">
        <is>
          <r>
            <rPr>
              <rFont val="Calibri"/>
              <b val="1"/>
              <sz val="10"/>
            </rPr>
            <t>WHAT THE ROLE DOES:</t>
          </r>
          <r>
            <rPr>
              <rFont val="Calibri"/>
              <sz val="10"/>
            </rPr>
            <t xml:space="preserve"> Builds features end to end — back-end services/APIs plus UI screens. At A2: standard work delivered independently.
</t>
          </r>
          <r>
            <rPr>
              <rFont val="Calibri"/>
              <b val="1"/>
              <sz val="10"/>
            </rPr>
            <t>Common themes in role-holders' answers:</t>
          </r>
          <r>
            <rPr>
              <rFont val="Calibri"/>
              <sz val="10"/>
            </rPr>
            <t xml:space="preserve"> solutions
</t>
          </r>
          <r>
            <rPr>
              <rFont val="Calibri"/>
              <b val="1"/>
              <sz val="10"/>
            </rPr>
            <t>KEY RESPONSIBILITIES:</t>
          </r>
          <r>
            <rPr>
              <rFont val="Calibri"/>
              <sz val="10"/>
            </rPr>
            <t xml:space="preserve"> Builds features end to end — back-end services/APIs plus UI screens; Standard work of the discipline; Own deliverables · accuracy, TAT
</t>
          </r>
          <r>
            <rPr>
              <rFont val="Calibri"/>
              <b val="1"/>
              <sz val="10"/>
            </rPr>
            <t>Common themes in role-holders' answers:</t>
          </r>
          <r>
            <rPr>
              <rFont val="Calibri"/>
              <sz val="10"/>
            </rPr>
            <t xml:space="preserve"> deployment · testing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software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accountable · bugs · development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Java · Docker · Java + Angular
</t>
          </r>
          <r>
            <rPr>
              <rFont val="Calibri"/>
              <b val="1"/>
              <sz val="10"/>
            </rPr>
            <t>MANAGER-SET KRAs:</t>
          </r>
          <r>
            <rPr>
              <rFont val="Calibri"/>
              <sz val="10"/>
            </rPr>
            <t xml:space="preserve"> Common themes in manager-set KRAs: assigned · improve · resolve · code · leakage qa/uat · coverage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35 answered; catalogue RC-084</t>
          </r>
        </is>
      </c>
      <c r="S172"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From the survey and manager mapping — critical role: yes; work only this person does: yes; successor named: no.
</t>
          </r>
          <r>
            <rPr>
              <rFont val="Calibri"/>
              <b val="1"/>
              <sz val="10"/>
            </rPr>
            <t>If the work is missed · role-holders' themes:</t>
          </r>
          <r>
            <rPr>
              <rFont val="Calibri"/>
              <sz val="10"/>
            </rPr>
            <t xml:space="preserve"> client · impacts.
</t>
          </r>
          <r>
            <rPr>
              <rFont val="Calibri"/>
              <b val="1"/>
              <sz val="10"/>
            </rPr>
            <t>Measured on · manager-set KRA themes:</t>
          </r>
          <r>
            <rPr>
              <rFont val="Calibri"/>
              <sz val="10"/>
            </rPr>
            <t xml:space="preserve"> assigned · improve · resolve · code · leakage qa/uat · coverage.
Manager talent mapping — Latest rating: 4 · Potential: High · 9-Box Grid placement: High Impact / Growth Talent.</t>
          </r>
        </is>
      </c>
      <c r="T172" s="120" t="n"/>
      <c r="U172" s="121" t="inlineStr">
        <is>
          <r>
            <rPr>
              <rFont val="Calibri"/>
              <sz val="10"/>
            </rPr>
            <t xml:space="preserve">Software Engineer in Technology · iFile, A2 — IC.
</t>
          </r>
          <r>
            <rPr>
              <rFont val="Calibri"/>
              <b val="1"/>
              <sz val="10"/>
            </rPr>
            <t>The work:</t>
          </r>
          <r>
            <rPr>
              <rFont val="Calibri"/>
              <sz val="10"/>
            </rPr>
            <t xml:space="preserve"> Builds features end to end — back-end services/APIs plus UI screens.
At this level the role owns standard work delivered independently.
</t>
          </r>
          <r>
            <rPr>
              <rFont val="Calibri"/>
              <b val="1"/>
              <sz val="10"/>
            </rPr>
            <t>Key responsibilities:</t>
          </r>
          <r>
            <rPr>
              <rFont val="Calibri"/>
              <sz val="10"/>
            </rPr>
            <t xml:space="preserve"> Builds features end to end — back-end services/APIs plus UI screens; Standard work of the discipline; Own deliverables · accuracy, TAT.
</t>
          </r>
          <r>
            <rPr>
              <rFont val="Calibri"/>
              <b val="1"/>
              <sz val="10"/>
            </rPr>
            <t>Holders describe it with:</t>
          </r>
          <r>
            <rPr>
              <rFont val="Calibri"/>
              <sz val="10"/>
            </rPr>
            <t xml:space="preserve"> deployment · testing.</t>
          </r>
        </is>
      </c>
      <c r="V172" s="122"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2" s="122"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Docker · Java + Angular
★ = must-have for the family. Scale: 1 Awareness · 2 Working · 3 Practitioner · 4 Advanced · 5 Expert.</t>
          </r>
        </is>
      </c>
      <c r="X172" s="122"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72" s="123" t="inlineStr">
        <is>
          <t>iFile · Technology · Band A · Early career</t>
        </is>
      </c>
      <c r="Z172" s="124" t="n">
        <v>1.5</v>
      </c>
      <c r="AA172" s="125">
        <f>IFERROR(INDEX(WM_C,MATCH($Y172,WM_KEY,0)),"")</f>
        <v>0.64</v>
      </c>
      <c r="AB172" s="126">
        <f>IF(Z172="","",Z172*AA172)</f>
        <v>0.96</v>
      </c>
      <c r="AC172" s="124" t="n">
        <v>1.5</v>
      </c>
      <c r="AD172" s="125">
        <f>IFERROR(INDEX(WM_AU,MATCH($Y172,WM_KEY,0)),"")</f>
        <v>0.16</v>
      </c>
      <c r="AE172" s="126">
        <f>IF(AC172="","",AC172*AD172)</f>
        <v>0.24</v>
      </c>
      <c r="AF172" s="124" t="n">
        <v>1.5</v>
      </c>
      <c r="AG172" s="125">
        <f>IFERROR(INDEX(WM_AC,MATCH($Y172,WM_KEY,0)),"")</f>
        <v>0.04</v>
      </c>
      <c r="AH172" s="126">
        <f>IF(AF172="","",AF172*AG172)</f>
        <v>0.06</v>
      </c>
      <c r="AI172" s="124" t="n">
        <v>1</v>
      </c>
      <c r="AJ172" s="125">
        <f>IFERROR(INDEX(WM_L,MATCH($Y172,WM_KEY,0)),"")</f>
        <v>0</v>
      </c>
      <c r="AK172" s="126">
        <f>IF(AI172="","",AI172*AJ172)</f>
        <v>0</v>
      </c>
      <c r="AL172" s="124" t="n">
        <v>2.5</v>
      </c>
      <c r="AM172" s="125">
        <f>IFERROR(INDEX(WM_E,MATCH($Y172,WM_KEY,0)),"")</f>
        <v>0.1</v>
      </c>
      <c r="AN172" s="126">
        <f>IF(AL172="","",AL172*AM172)</f>
        <v>0.25</v>
      </c>
      <c r="AO172" s="127" t="n">
        <v>2.5</v>
      </c>
      <c r="AP172" s="125">
        <f>IFERROR(INDEX(WM_BI,MATCH($Y172,WM_KEY,0)),"")</f>
        <v>0.06</v>
      </c>
      <c r="AQ172" s="126">
        <f>IF(AO172="","",AO172*AP172)</f>
        <v>0.15</v>
      </c>
      <c r="AR172" s="126">
        <f>IF(COUNT(AB172,AE172,AH172,AK172,AN172,AQ172)&lt;6,"",SUM(AB172,AE172,AH172,AK172,AN172,AQ172))</f>
        <v>1.66</v>
      </c>
      <c r="AS172" s="128" t="str">
        <f>IF(AR172="","",INDEX({"A1","A2","A3","B1","B2","B3","C1","C2","D1","D2","E1","E2"},MAX(1,MIN(12,ROUND(AR172,0)))))</f>
        <v>A2</v>
      </c>
      <c r="AT172"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72" s="130" t="inlineStr">
        <is>
          <r>
            <rPr>
              <rFont val="Calibri"/>
              <b val="1"/>
              <sz val="10"/>
            </rPr>
            <t>At build:</t>
          </r>
          <r>
            <rPr>
              <rFont val="Calibri"/>
              <sz val="10"/>
            </rPr>
            <t xml:space="preserve"> Complexity 0.96 + Autonomy 0.24 + Accountability 0.06 + Leadership 0.00 + Experience 0.25 + Business impact 0.15
= 1.66 points → nearest level 2 = A2
</t>
          </r>
          <r>
            <rPr>
              <rFont val="Calibri"/>
              <b val="1"/>
              <sz val="10"/>
            </rPr>
            <t>Final level:</t>
          </r>
          <r>
            <rPr>
              <rFont val="Calibri"/>
              <sz val="10"/>
            </rPr>
            <t xml:space="preserve"> A2 · same as the score</t>
          </r>
        </is>
      </c>
      <c r="AV172" s="130" t="inlineStr">
        <is>
          <r>
            <rPr>
              <rFont val="Calibri"/>
              <sz val="10"/>
            </rPr>
            <t xml:space="preserve">• </t>
          </r>
          <r>
            <rPr>
              <rFont val="Calibri"/>
              <b val="1"/>
              <sz val="10"/>
            </rPr>
            <t>Raised to A3:</t>
          </r>
          <r>
            <rPr>
              <rFont val="Calibri"/>
              <sz val="10"/>
            </rPr>
            <t xml:space="preserve"> 2.3 years' experience is 2 years or more.
• </t>
          </r>
          <r>
            <rPr>
              <rFont val="Calibri"/>
              <b val="1"/>
              <sz val="10"/>
            </rPr>
            <t>Lowered from A3 to A2:</t>
          </r>
          <r>
            <rPr>
              <rFont val="Calibri"/>
              <sz val="10"/>
            </rPr>
            <t xml:space="preserve"> the work itself · complexity 1.5, accountability 1.5, average 1.50 supports at most A2.
</t>
          </r>
          <r>
            <rPr>
              <rFont val="Calibri"/>
              <b val="1"/>
              <sz val="10"/>
            </rPr>
            <t>Final level:</t>
          </r>
          <r>
            <rPr>
              <rFont val="Calibri"/>
              <sz val="10"/>
            </rPr>
            <t xml:space="preserve"> A2.</t>
          </r>
        </is>
      </c>
      <c r="AW172" s="131"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Creates backend APIs/services in Java Spring Boot; coding, unit testing, deployment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A1 = Learning; follows worked examples · A2 = Standard work of the discipline</t>
          </r>
        </is>
      </c>
      <c r="AX172"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Decides basic code architecture only → moved up 0.5
</t>
          </r>
          <r>
            <rPr>
              <rFont val="Calibri"/>
              <b val="1"/>
              <sz val="10"/>
            </rPr>
            <t>Market:</t>
          </r>
          <r>
            <rPr>
              <rFont val="Calibri"/>
              <sz val="10"/>
            </rPr>
            <t xml:space="preserve"> A1 = Needs approval / close guidance · A2 = Chooses own approach within standards</t>
          </r>
        </is>
      </c>
      <c r="AY172"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Development, unit testing and proper working of own functionality → moved up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A1 = Learning tasks · A2 = Own deliverables · accuracy, TAT</t>
          </r>
        </is>
      </c>
      <c r="AZ172"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72" s="132" t="inlineStr">
        <is>
          <r>
            <rPr>
              <rFont val="Calibri"/>
              <sz val="10"/>
            </rPr>
            <t xml:space="preserve">Rated 2.5 of 12 · between A2 and A3
</t>
          </r>
          <r>
            <rPr>
              <rFont val="Calibri"/>
              <b val="1"/>
              <sz val="10"/>
            </rPr>
            <t>Experience:</t>
          </r>
          <r>
            <rPr>
              <rFont val="Calibri"/>
              <sz val="10"/>
            </rPr>
            <t xml:space="preserve"> 2.3 yrs total · 2.3 at IRIS; none recorded before IRIS = 2.6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A2 roles typically have 0–3 yrs · IRIS guide 0–2</t>
          </r>
        </is>
      </c>
      <c r="BB172" s="132" t="inlineStr">
        <is>
          <r>
            <rPr>
              <rFont val="Calibri"/>
              <sz val="10"/>
            </rPr>
            <t xml:space="preserve">Rated 2.5 of 12 — a starting estimate.
</t>
          </r>
          <r>
            <rPr>
              <rFont val="Calibri"/>
              <b val="1"/>
              <sz val="10"/>
            </rPr>
            <t>Start:</t>
          </r>
          <r>
            <rPr>
              <rFont val="Calibri"/>
              <sz val="10"/>
            </rPr>
            <t xml:space="preserve"> 1.5, the role's accountability scope — what it answers for.
</t>
          </r>
          <r>
            <rPr>
              <rFont val="Calibri"/>
              <b val="1"/>
              <sz val="10"/>
            </rPr>
            <t>Moved +1:</t>
          </r>
          <r>
            <rPr>
              <rFont val="Calibri"/>
              <sz val="10"/>
            </rPr>
            <t xml:space="preserve"> the survey / manager mapping marks it business-critical and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72" s="133" t="inlineStr"/>
      <c r="BD172" s="134" t="inlineStr">
        <is>
          <t>✓ HRIS: 2.3 yrs, B.E, 0 direct reports
✓ Survey: 20 of 20 questions answered
✓ KRAs: self, manager-set, quarterly
✓ Manager mapping: rating, potential, 9-box
✗ Job description: not on file</t>
        </is>
      </c>
      <c r="BE172"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172" s="134" t="inlineStr">
        <is>
          <t>High</t>
        </is>
      </c>
      <c r="BG172" s="134" t="inlineStr">
        <is>
          <t>• Designation still says Trainee though experience is past the first year — confirm confirmation status / title</t>
        </is>
      </c>
      <c r="BH172" s="134" t="inlineStr"/>
      <c r="BI172" s="135" t="n"/>
      <c r="BJ172" s="136" t="n"/>
      <c r="BK172" s="136" t="n"/>
      <c r="BL172" s="136" t="n"/>
      <c r="BM172" s="136" t="n"/>
      <c r="BN172" s="137" t="n"/>
      <c r="BO172" s="120" t="n"/>
      <c r="BP172" s="120" t="n"/>
      <c r="BQ172" s="120" t="n"/>
      <c r="BR172" s="120" t="n"/>
      <c r="BS172" s="120" t="n"/>
      <c r="BT172" s="120" t="n"/>
      <c r="BU172" s="120" t="n"/>
      <c r="BV172" s="120" t="n">
        <v>2.5</v>
      </c>
    </row>
    <row r="173" ht="340" customHeight="1">
      <c r="A173" s="109" t="inlineStr">
        <is>
          <t>IRIS2542</t>
        </is>
      </c>
      <c r="B173" s="110" t="inlineStr">
        <is>
          <t>Parmesh Vala</t>
        </is>
      </c>
      <c r="C173" s="111" t="inlineStr">
        <is>
          <t>Technology</t>
        </is>
      </c>
      <c r="D173" s="111" t="inlineStr">
        <is>
          <t>Saurabh Kadam</t>
        </is>
      </c>
      <c r="E173" s="112" t="n">
        <v>0.2</v>
      </c>
      <c r="F173" s="112" t="n">
        <v>0.2</v>
      </c>
      <c r="G173" s="111" t="inlineStr">
        <is>
          <t>B.Tech</t>
        </is>
      </c>
      <c r="H173" s="142" t="inlineStr">
        <is>
          <t>Trainee Business Analyst</t>
        </is>
      </c>
      <c r="I173" s="115" t="inlineStr">
        <is>
          <t>Trainee Business Analyst</t>
        </is>
      </c>
      <c r="J173" s="115" t="inlineStr">
        <is>
          <t>Business Analysis</t>
        </is>
      </c>
      <c r="K173" s="115" t="inlineStr">
        <is>
          <t>Business Analysis</t>
        </is>
      </c>
      <c r="L173" s="115" t="inlineStr">
        <is>
          <t>L1 – Intern</t>
        </is>
      </c>
      <c r="M173" s="146" t="inlineStr">
        <is>
          <t>A1</t>
        </is>
      </c>
      <c r="N173" s="138" t="inlineStr">
        <is>
          <t>Intern / Trainee</t>
        </is>
      </c>
      <c r="O173" s="26" t="inlineStr">
        <is>
          <t>A</t>
        </is>
      </c>
      <c r="P173" s="115" t="inlineStr">
        <is>
          <t>IC</t>
        </is>
      </c>
      <c r="Q173" s="147" t="inlineStr">
        <is>
          <t>• Same level</t>
        </is>
      </c>
      <c r="R173" s="118" t="inlineStr">
        <is>
          <r>
            <rPr>
              <rFont val="Calibri"/>
              <b val="1"/>
              <sz val="10"/>
            </rPr>
            <t>WHAT THE ROLE DOES:</t>
          </r>
          <r>
            <rPr>
              <rFont val="Calibri"/>
              <sz val="10"/>
            </rPr>
            <t xml:space="preserve"> Gathers and documents requirements · BRD/FRD/SRS/user stories, configures solutions and supports UAT and releases. At A1: learning the role; all work reviewed.
</t>
          </r>
          <r>
            <rPr>
              <rFont val="Calibri"/>
              <b val="1"/>
              <sz val="10"/>
            </rPr>
            <t>Common themes in sub-family holders, all levels' answers:</t>
          </r>
          <r>
            <rPr>
              <rFont val="Calibri"/>
              <sz val="10"/>
            </rPr>
            <t xml:space="preserve"> business · requirements · bridge · analyst · between · technical
</t>
          </r>
          <r>
            <rPr>
              <rFont val="Calibri"/>
              <b val="1"/>
              <sz val="10"/>
            </rPr>
            <t>KEY RESPONSIBILITIES:</t>
          </r>
          <r>
            <rPr>
              <rFont val="Calibri"/>
              <sz val="10"/>
            </rPr>
            <t xml:space="preserve"> Gathers and documents requirements · BRD/FRD/SRS/user stories, configures solutions and supports UAT and releases; Learning; follows worked examples; Learning tasks
</t>
          </r>
          <r>
            <rPr>
              <rFont val="Calibri"/>
              <b val="1"/>
              <sz val="10"/>
            </rPr>
            <t>Common themes in sub-family holders, all levels' answers:</t>
          </r>
          <r>
            <rPr>
              <rFont val="Calibri"/>
              <sz val="10"/>
            </rPr>
            <t xml:space="preserve"> requirement · documentation · stakeholder · client · gathering · analysis
</t>
          </r>
          <r>
            <rPr>
              <rFont val="Calibri"/>
              <b val="1"/>
              <sz val="10"/>
            </rPr>
            <t>DELIVERS:</t>
          </r>
          <r>
            <rPr>
              <rFont val="Calibri"/>
              <sz val="10"/>
            </rPr>
            <t xml:space="preserve"> Learning tasks
</t>
          </r>
          <r>
            <rPr>
              <rFont val="Calibri"/>
              <b val="1"/>
              <sz val="10"/>
            </rPr>
            <t>Common themes in sub-family holders, all levels' answers:</t>
          </r>
          <r>
            <rPr>
              <rFont val="Calibri"/>
              <sz val="10"/>
            </rPr>
            <t xml:space="preserve"> product · user stories · requirements · process · client · deliver
</t>
          </r>
          <r>
            <rPr>
              <rFont val="Calibri"/>
              <b val="1"/>
              <sz val="10"/>
            </rPr>
            <t>ACCOUNTABLE FOR:</t>
          </r>
          <r>
            <rPr>
              <rFont val="Calibri"/>
              <sz val="10"/>
            </rPr>
            <t xml:space="preserve"> Learning tasks
</t>
          </r>
          <r>
            <rPr>
              <rFont val="Calibri"/>
              <b val="1"/>
              <sz val="10"/>
            </rPr>
            <t>Common themes in sub-family holders, all levels' answers:</t>
          </r>
          <r>
            <rPr>
              <rFont val="Calibri"/>
              <sz val="10"/>
            </rPr>
            <t xml:space="preserve"> requirements · accountable · documentation · delivery · am · business
</t>
          </r>
          <r>
            <rPr>
              <rFont val="Calibri"/>
              <b val="1"/>
              <sz val="10"/>
            </rPr>
            <t>DECIDES ALONE:</t>
          </r>
          <r>
            <rPr>
              <rFont val="Calibri"/>
              <sz val="10"/>
            </rPr>
            <t xml:space="preserve"> Needs approval / close guidance
</t>
          </r>
          <r>
            <rPr>
              <rFont val="Calibri"/>
              <b val="1"/>
              <sz val="10"/>
            </rPr>
            <t>Common themes in sub-family holders, all levels' answers:</t>
          </r>
          <r>
            <rPr>
              <rFont val="Calibri"/>
              <sz val="10"/>
            </rPr>
            <t xml:space="preserve"> requirements · user · documentation · process · stories · assign
</t>
          </r>
          <r>
            <rPr>
              <rFont val="Calibri"/>
              <b val="1"/>
              <sz val="10"/>
            </rPr>
            <t>SKILLS &amp; KNOWLEDGE · role-holders:</t>
          </r>
          <r>
            <rPr>
              <rFont val="Calibri"/>
              <sz val="10"/>
            </rPr>
            <t xml:space="preserve"> Business Analysis · Documentation · Requirement analysis · Stakeholder Management · communication · XBRL · Requirement Elicitation · generative AI
</t>
          </r>
          <r>
            <rPr>
              <rFont val="Calibri"/>
              <b val="1"/>
              <sz val="10"/>
            </rPr>
            <t>TOOLS &amp; SYSTEMS:</t>
          </r>
          <r>
            <rPr>
              <rFont val="Calibri"/>
              <sz val="10"/>
            </rPr>
            <t xml:space="preserve"> Excel · Figma · Quickscrum · Word · Jira · Claude · XBRL · Copilot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sub-family themes · 3+ answered — 1 holder, 1 answered the survey; sub-family 27 answered; catalogue RC-007</t>
          </r>
        </is>
      </c>
      <c r="S173" s="119"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client · rework · delays.
Manager talent mapping — Latest rating: 4 · Potential: High · 9-Box Grid placement: Emerging Talent.</t>
          </r>
        </is>
      </c>
      <c r="T173" s="120" t="n"/>
      <c r="U173" s="121" t="inlineStr">
        <is>
          <r>
            <rPr>
              <rFont val="Calibri"/>
              <sz val="10"/>
            </rPr>
            <t xml:space="preserve">Trainee Business Analyst in Technology · iFile, A1 — IC.
</t>
          </r>
          <r>
            <rPr>
              <rFont val="Calibri"/>
              <b val="1"/>
              <sz val="10"/>
            </rPr>
            <t>The work:</t>
          </r>
          <r>
            <rPr>
              <rFont val="Calibri"/>
              <sz val="10"/>
            </rPr>
            <t xml:space="preserve"> Gathers and documents requirements · BRD/FRD/SRS/user stories, configures solutions and supports UAT and releases.
At this level the role owns learning the role; all work reviewed.
</t>
          </r>
          <r>
            <rPr>
              <rFont val="Calibri"/>
              <b val="1"/>
              <sz val="10"/>
            </rPr>
            <t>Key responsibilities:</t>
          </r>
          <r>
            <rPr>
              <rFont val="Calibri"/>
              <sz val="10"/>
            </rPr>
            <t xml:space="preserve"> Gathers and documents requirements · BRD/FRD/SRS/user stories, configures solutions and supports UAT and releases; Learning; follows worked examples; Learning tasks.
</t>
          </r>
          <r>
            <rPr>
              <rFont val="Calibri"/>
              <b val="1"/>
              <sz val="10"/>
            </rPr>
            <t>Holders describe it with:</t>
          </r>
          <r>
            <rPr>
              <rFont val="Calibri"/>
              <sz val="10"/>
            </rPr>
            <t xml:space="preserve"> requirement · documentation · stakeholder · client · gathering · analysis.</t>
          </r>
        </is>
      </c>
      <c r="V173" s="122" t="inlineStr">
        <is>
          <r>
            <rPr>
              <rFont val="Calibri"/>
              <b val="1"/>
              <sz val="10"/>
            </rPr>
            <t>Hire as:</t>
          </r>
          <r>
            <rPr>
              <rFont val="Calibri"/>
              <sz val="10"/>
            </rPr>
            <t xml:space="preserve"> Associate Business Analyst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Commerce or engineering graduate; MBA a plus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173" s="122" t="inlineStr">
        <is>
          <r>
            <rPr>
              <rFont val="Calibri"/>
              <sz val="10"/>
            </rPr>
            <t xml:space="preserve">FUNCTIONAL — skill level 1 of 5 · Awareness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Business Analysis · Documentation · Requirement analysis · Stakeholder Management · communication · XBRL · Requirement Elicitation · generative AI
</t>
          </r>
          <r>
            <rPr>
              <rFont val="Calibri"/>
              <b val="1"/>
              <sz val="10"/>
            </rPr>
            <t>TOOLS:</t>
          </r>
          <r>
            <rPr>
              <rFont val="Calibri"/>
              <sz val="10"/>
            </rPr>
            <t xml:space="preserve"> Excel · Figma · Quickscrum · Word · Jira · Claude · XBRL · Copilot
★ = must-have for the family. Scale: 1 Awareness · 2 Working · 3 Practitioner · 4 Advanced · 5 Expert.</t>
          </r>
        </is>
      </c>
      <c r="X173" s="122" t="inlineStr">
        <is>
          <r>
            <rPr>
              <rFont val="Calibri"/>
              <sz val="10"/>
            </rPr>
            <t xml:space="preserve">Draft — generated from the framework; hiring-manager review pending · HR Super Master, sheet T5.
1. [Business Analysis &amp; Requirements Engineering · level 1] Tell me about recent work that shows this: "Writes BRD / FSD / user stories and validates them". What exactly did you do, how, and what was the result? Assess with: Case study.
2. [Regulatory &amp; BFSI Domain · level 1] Tell me about recent work that shows this: "Knows the relevant regulators, returns and rules". What exactly did you do, how, and what was the result? Assess with: Domain interview.
3. [Product, Platform &amp; Domain Knowledge · level 1] Give an example that shows you can do this: "Handles most product and domain scenarios". Assess with: Scenario interview.
4. [Database, SQL &amp; Data Engineering · level 1] Give an example that shows you can do this: "Writes and tunes queries, procedures and ETL". Assess with: SQL test / case.
5. [Stakeholder &amp; Client Management · level 1] Give an example that shows you can do this: "Manages client communication and expectations for own work". Assess with: Role play / behavioural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173" s="123" t="inlineStr">
        <is>
          <t>—</t>
        </is>
      </c>
      <c r="Z173" s="124" t="n"/>
      <c r="AA173" s="125" t="n"/>
      <c r="AB173" s="126" t="n"/>
      <c r="AC173" s="124" t="n"/>
      <c r="AD173" s="125" t="n"/>
      <c r="AE173" s="126" t="n"/>
      <c r="AF173" s="124" t="n"/>
      <c r="AG173" s="125" t="n"/>
      <c r="AH173" s="126" t="n"/>
      <c r="AI173" s="124" t="n"/>
      <c r="AJ173" s="125" t="n"/>
      <c r="AK173" s="126" t="n"/>
      <c r="AL173" s="124" t="n"/>
      <c r="AM173" s="125" t="n"/>
      <c r="AN173" s="126" t="n"/>
      <c r="AO173" s="127" t="n"/>
      <c r="AP173" s="125" t="n"/>
      <c r="AQ173" s="126" t="n"/>
      <c r="AR173" s="126" t="inlineStr"/>
      <c r="AS173" s="128" t="inlineStr"/>
      <c r="AT173" s="129" t="inlineStr">
        <is>
          <r>
            <rPr>
              <rFont val="Calibri"/>
              <b val="1"/>
              <sz val="10"/>
            </rPr>
            <t>Not scored:</t>
          </r>
          <r>
            <rPr>
              <rFont val="Calibri"/>
              <sz val="10"/>
            </rPr>
            <t xml:space="preserve"> interns and first-year trainees start at A1.</t>
          </r>
        </is>
      </c>
      <c r="AU173" s="130" t="inlineStr">
        <is>
          <r>
            <rPr>
              <rFont val="Calibri"/>
              <b val="1"/>
              <sz val="10"/>
            </rPr>
            <t>Not scored:</t>
          </r>
          <r>
            <rPr>
              <rFont val="Calibri"/>
              <sz val="10"/>
            </rPr>
            <t xml:space="preserve"> interns and first-year trainees start at A1.</t>
          </r>
        </is>
      </c>
      <c r="AV173" s="130" t="inlineStr">
        <is>
          <t>Interns and first-year trainees start at A1.</t>
        </is>
      </c>
      <c r="AW173" s="131" t="inlineStr">
        <is>
          <r>
            <rPr>
              <rFont val="Calibri"/>
              <b val="1"/>
              <sz val="10"/>
            </rPr>
            <t>Not scored:</t>
          </r>
          <r>
            <rPr>
              <rFont val="Calibri"/>
              <sz val="10"/>
            </rPr>
            <t xml:space="preserve"> interns and first-year trainees start at A1.</t>
          </r>
        </is>
      </c>
      <c r="AX173" s="132" t="inlineStr">
        <is>
          <r>
            <rPr>
              <rFont val="Calibri"/>
              <b val="1"/>
              <sz val="10"/>
            </rPr>
            <t>Not scored:</t>
          </r>
          <r>
            <rPr>
              <rFont val="Calibri"/>
              <sz val="10"/>
            </rPr>
            <t xml:space="preserve"> interns and first-year trainees start at A1.</t>
          </r>
        </is>
      </c>
      <c r="AY173" s="132" t="inlineStr">
        <is>
          <r>
            <rPr>
              <rFont val="Calibri"/>
              <b val="1"/>
              <sz val="10"/>
            </rPr>
            <t>Not scored:</t>
          </r>
          <r>
            <rPr>
              <rFont val="Calibri"/>
              <sz val="10"/>
            </rPr>
            <t xml:space="preserve"> interns and first-year trainees start at A1.</t>
          </r>
        </is>
      </c>
      <c r="AZ173" s="132" t="inlineStr">
        <is>
          <r>
            <rPr>
              <rFont val="Calibri"/>
              <b val="1"/>
              <sz val="10"/>
            </rPr>
            <t>Not scored:</t>
          </r>
          <r>
            <rPr>
              <rFont val="Calibri"/>
              <sz val="10"/>
            </rPr>
            <t xml:space="preserve"> interns and first-year trainees start at A1.</t>
          </r>
        </is>
      </c>
      <c r="BA173" s="132" t="inlineStr">
        <is>
          <r>
            <rPr>
              <rFont val="Calibri"/>
              <b val="1"/>
              <sz val="10"/>
            </rPr>
            <t>Not scored:</t>
          </r>
          <r>
            <rPr>
              <rFont val="Calibri"/>
              <sz val="10"/>
            </rPr>
            <t xml:space="preserve"> interns and first-year trainees start at A1.</t>
          </r>
        </is>
      </c>
      <c r="BB173" s="132" t="inlineStr">
        <is>
          <r>
            <rPr>
              <rFont val="Calibri"/>
              <b val="1"/>
              <sz val="10"/>
            </rPr>
            <t>Not scored:</t>
          </r>
          <r>
            <rPr>
              <rFont val="Calibri"/>
              <sz val="10"/>
            </rPr>
            <t xml:space="preserve"> interns and first-year trainees start at A1.</t>
          </r>
        </is>
      </c>
      <c r="BC173" s="133" t="inlineStr"/>
      <c r="BD173" s="134" t="inlineStr">
        <is>
          <t>✓ HRIS: 0.2 yrs, B.Tech, 0 direct reports
✓ Survey: 20 of 20 questions answered
✓ KRAs: manager-set, quarterly
✓ Manager mapping: rating, potential, 9-box
✗ Job description: not on file</t>
        </is>
      </c>
      <c r="BE173" s="134"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Business Analyst
</t>
          </r>
          <r>
            <rPr>
              <rFont val="Calibri"/>
              <b val="1"/>
              <sz val="10"/>
            </rPr>
            <t>Standard:</t>
          </r>
          <r>
            <rPr>
              <rFont val="Calibri"/>
              <sz val="10"/>
            </rPr>
            <t xml:space="preserve"> IIBA BABOK v3; certifications ECBA → CCBA → CBAP</t>
          </r>
        </is>
      </c>
      <c r="BF173" s="134" t="inlineStr">
        <is>
          <t>Medium</t>
        </is>
      </c>
      <c r="BG173" s="134" t="inlineStr"/>
      <c r="BH173" s="134" t="inlineStr"/>
      <c r="BI173" s="135" t="n"/>
      <c r="BJ173" s="136" t="n"/>
      <c r="BK173" s="136" t="n"/>
      <c r="BL173" s="136" t="n"/>
      <c r="BM173" s="136" t="n"/>
      <c r="BN173" s="137" t="n"/>
      <c r="BO173" s="120" t="n"/>
      <c r="BP173" s="120" t="n"/>
      <c r="BQ173" s="120" t="n"/>
      <c r="BR173" s="120" t="n"/>
      <c r="BS173" s="120" t="n"/>
      <c r="BT173" s="120" t="n"/>
      <c r="BU173" s="120" t="n"/>
      <c r="BV173" s="120" t="n"/>
    </row>
    <row r="174" ht="340" customHeight="1">
      <c r="A174" s="109" t="inlineStr">
        <is>
          <t>IRIS2559</t>
        </is>
      </c>
      <c r="B174" s="110" t="inlineStr">
        <is>
          <t>Amaan Ullah</t>
        </is>
      </c>
      <c r="C174" s="111" t="inlineStr">
        <is>
          <t>Technology</t>
        </is>
      </c>
      <c r="D174" s="111" t="inlineStr">
        <is>
          <t>Shubham Yadav</t>
        </is>
      </c>
      <c r="E174" s="112" t="n">
        <v>0.4</v>
      </c>
      <c r="F174" s="112" t="n">
        <v>0.1</v>
      </c>
      <c r="G174" s="111" t="inlineStr">
        <is>
          <t>B.Tech</t>
        </is>
      </c>
      <c r="H174" s="142" t="inlineStr">
        <is>
          <t>Trainee Software Engineer</t>
        </is>
      </c>
      <c r="I174" s="115" t="inlineStr">
        <is>
          <t>Trainee Software Engineer</t>
        </is>
      </c>
      <c r="J174" s="115" t="inlineStr">
        <is>
          <t>Engineering &amp; Development</t>
        </is>
      </c>
      <c r="K174" s="115" t="inlineStr">
        <is>
          <t>Full-Stack Development</t>
        </is>
      </c>
      <c r="L174" s="115" t="inlineStr">
        <is>
          <t>L1 – Intern</t>
        </is>
      </c>
      <c r="M174" s="146" t="inlineStr">
        <is>
          <t>A1</t>
        </is>
      </c>
      <c r="N174" s="138" t="inlineStr">
        <is>
          <t>Intern / Trainee</t>
        </is>
      </c>
      <c r="O174" s="26" t="inlineStr">
        <is>
          <t>A</t>
        </is>
      </c>
      <c r="P174" s="115" t="inlineStr">
        <is>
          <t>IC</t>
        </is>
      </c>
      <c r="Q174" s="147" t="inlineStr">
        <is>
          <t>• Same level</t>
        </is>
      </c>
      <c r="R174" s="118" t="inlineStr">
        <is>
          <r>
            <rPr>
              <rFont val="Calibri"/>
              <b val="1"/>
              <sz val="10"/>
            </rPr>
            <t>WHAT THE ROLE DOES:</t>
          </r>
          <r>
            <rPr>
              <rFont val="Calibri"/>
              <sz val="10"/>
            </rPr>
            <t xml:space="preserve"> Builds features end to end — back-end services/APIs plus UI screens. At A1: learning the role; all work reviewed.
</t>
          </r>
          <r>
            <rPr>
              <rFont val="Calibri"/>
              <b val="1"/>
              <sz val="10"/>
            </rPr>
            <t>Common themes in role-holders' answers:</t>
          </r>
          <r>
            <rPr>
              <rFont val="Calibri"/>
              <sz val="10"/>
            </rPr>
            <t xml:space="preserve"> improving · software
</t>
          </r>
          <r>
            <rPr>
              <rFont val="Calibri"/>
              <b val="1"/>
              <sz val="10"/>
            </rPr>
            <t>KEY RESPONSIBILITIES:</t>
          </r>
          <r>
            <rPr>
              <rFont val="Calibri"/>
              <sz val="10"/>
            </rPr>
            <t xml:space="preserve"> Builds features end to end — back-end services/APIs plus UI screens; Learning; follows worked examples; Learning tasks
</t>
          </r>
          <r>
            <rPr>
              <rFont val="Calibri"/>
              <b val="1"/>
              <sz val="10"/>
            </rPr>
            <t>Common themes in role-holders' answers:</t>
          </r>
          <r>
            <rPr>
              <rFont val="Calibri"/>
              <sz val="10"/>
            </rPr>
            <t xml:space="preserve"> bug fixing · development · feature
</t>
          </r>
          <r>
            <rPr>
              <rFont val="Calibri"/>
              <b val="1"/>
              <sz val="10"/>
            </rPr>
            <t>DELIVERS:</t>
          </r>
          <r>
            <rPr>
              <rFont val="Calibri"/>
              <sz val="10"/>
            </rPr>
            <t xml:space="preserve"> Learning tasks
</t>
          </r>
          <r>
            <rPr>
              <rFont val="Calibri"/>
              <b val="1"/>
              <sz val="10"/>
            </rPr>
            <t>Common themes in role-holders' answers:</t>
          </r>
          <r>
            <rPr>
              <rFont val="Calibri"/>
              <sz val="10"/>
            </rPr>
            <t xml:space="preserve"> features · bug fixes · technical · apis · software
</t>
          </r>
          <r>
            <rPr>
              <rFont val="Calibri"/>
              <b val="1"/>
              <sz val="10"/>
            </rPr>
            <t>ACCOUNTABLE FOR:</t>
          </r>
          <r>
            <rPr>
              <rFont val="Calibri"/>
              <sz val="10"/>
            </rPr>
            <t xml:space="preserve"> Learning tasks
</t>
          </r>
          <r>
            <rPr>
              <rFont val="Calibri"/>
              <b val="1"/>
              <sz val="10"/>
            </rPr>
            <t>Common themes in role-holders' answers:</t>
          </r>
          <r>
            <rPr>
              <rFont val="Calibri"/>
              <sz val="10"/>
            </rPr>
            <t xml:space="preserve"> development · am
</t>
          </r>
          <r>
            <rPr>
              <rFont val="Calibri"/>
              <b val="1"/>
              <sz val="10"/>
            </rPr>
            <t>DECIDES ALONE:</t>
          </r>
          <r>
            <rPr>
              <rFont val="Calibri"/>
              <sz val="10"/>
            </rPr>
            <t xml:space="preserve"> Needs approval / close guidance
</t>
          </r>
          <r>
            <rPr>
              <rFont val="Calibri"/>
              <b val="1"/>
              <sz val="10"/>
            </rPr>
            <t>Common themes in role-holders' answers:</t>
          </r>
          <r>
            <rPr>
              <rFont val="Calibri"/>
              <sz val="10"/>
            </rPr>
            <t xml:space="preserve"> approaches · implementation
</t>
          </r>
          <r>
            <rPr>
              <rFont val="Calibri"/>
              <b val="1"/>
              <sz val="10"/>
            </rPr>
            <t>SKILLS &amp; KNOWLEDGE · role-holders:</t>
          </r>
          <r>
            <rPr>
              <rFont val="Calibri"/>
              <sz val="10"/>
            </rPr>
            <t xml:space="preserve"> React · Java · Angular · NET MVC
</t>
          </r>
          <r>
            <rPr>
              <rFont val="Calibri"/>
              <b val="1"/>
              <sz val="10"/>
            </rPr>
            <t>TOOLS &amp; SYSTEMS:</t>
          </r>
          <r>
            <rPr>
              <rFont val="Calibri"/>
              <sz val="10"/>
            </rPr>
            <t xml:space="preserve"> Vs code · Postman
</t>
          </r>
          <r>
            <rPr>
              <rFont val="Calibri"/>
              <b val="1"/>
              <sz val="10"/>
            </rPr>
            <t>MANAGER-SET KRAs:</t>
          </r>
          <r>
            <rPr>
              <rFont val="Calibri"/>
              <sz val="10"/>
            </rPr>
            <t xml:space="preserve"> Common themes in manager-set KRAs: complete · assigned · improve · code · technical · quality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35 answered; catalogue RC-083</t>
          </r>
        </is>
      </c>
      <c r="S174" s="119"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rework · lead · delays.
</t>
          </r>
          <r>
            <rPr>
              <rFont val="Calibri"/>
              <b val="1"/>
              <sz val="10"/>
            </rPr>
            <t>Measured on · manager-set KRA themes:</t>
          </r>
          <r>
            <rPr>
              <rFont val="Calibri"/>
              <sz val="10"/>
            </rPr>
            <t xml:space="preserve"> complete · assigned · improve · code · technical · quality.
Manager talent mapping — Latest rating: 3 · Potential: Medium · 9-Box Grid placement: Emerging Talent.</t>
          </r>
        </is>
      </c>
      <c r="T174" s="120" t="n"/>
      <c r="U174" s="121" t="inlineStr">
        <is>
          <r>
            <rPr>
              <rFont val="Calibri"/>
              <sz val="10"/>
            </rPr>
            <t xml:space="preserve">Trainee Software Engineer in Technology · iFile, A1 — IC.
</t>
          </r>
          <r>
            <rPr>
              <rFont val="Calibri"/>
              <b val="1"/>
              <sz val="10"/>
            </rPr>
            <t>The work:</t>
          </r>
          <r>
            <rPr>
              <rFont val="Calibri"/>
              <sz val="10"/>
            </rPr>
            <t xml:space="preserve"> Builds features end to end — back-end services/APIs plus UI screens.
At this level the role owns learning the role; all work reviewed.
</t>
          </r>
          <r>
            <rPr>
              <rFont val="Calibri"/>
              <b val="1"/>
              <sz val="10"/>
            </rPr>
            <t>Key responsibilities:</t>
          </r>
          <r>
            <rPr>
              <rFont val="Calibri"/>
              <sz val="10"/>
            </rPr>
            <t xml:space="preserve"> Builds features end to end — back-end services/APIs plus UI screens; Learning; follows worked examples; Learning tasks.
</t>
          </r>
          <r>
            <rPr>
              <rFont val="Calibri"/>
              <b val="1"/>
              <sz val="10"/>
            </rPr>
            <t>Holders describe it with:</t>
          </r>
          <r>
            <rPr>
              <rFont val="Calibri"/>
              <sz val="10"/>
            </rPr>
            <t xml:space="preserve"> bug fixing · development · feature.</t>
          </r>
        </is>
      </c>
      <c r="V174" s="122" t="inlineStr">
        <is>
          <r>
            <rPr>
              <rFont val="Calibri"/>
              <b val="1"/>
              <sz val="10"/>
            </rPr>
            <t>Hire as:</t>
          </r>
          <r>
            <rPr>
              <rFont val="Calibri"/>
              <sz val="10"/>
            </rPr>
            <t xml:space="preserve"> Associate Software Engineer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BE / B.Tech / MCA / M.Tech / B.Sc · CS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4" s="122" t="inlineStr">
        <is>
          <r>
            <rPr>
              <rFont val="Calibri"/>
              <sz val="10"/>
            </rPr>
            <t xml:space="preserve">FUNCTIONAL — skill level 1 of 5 · Awareness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React · Java · Angular · NET MVC
</t>
          </r>
          <r>
            <rPr>
              <rFont val="Calibri"/>
              <b val="1"/>
              <sz val="10"/>
            </rPr>
            <t>TOOLS:</t>
          </r>
          <r>
            <rPr>
              <rFont val="Calibri"/>
              <sz val="10"/>
            </rPr>
            <t xml:space="preserve"> Vs code · Postman
★ = must-have for the family. Scale: 1 Awareness · 2 Working · 3 Practitioner · 4 Advanced · 5 Expert.</t>
          </r>
        </is>
      </c>
      <c r="X174" s="122" t="inlineStr">
        <is>
          <r>
            <rPr>
              <rFont val="Calibri"/>
              <sz val="10"/>
            </rPr>
            <t xml:space="preserve">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174" s="123" t="inlineStr">
        <is>
          <t>—</t>
        </is>
      </c>
      <c r="Z174" s="124" t="n"/>
      <c r="AA174" s="125" t="n"/>
      <c r="AB174" s="126" t="n"/>
      <c r="AC174" s="124" t="n"/>
      <c r="AD174" s="125" t="n"/>
      <c r="AE174" s="126" t="n"/>
      <c r="AF174" s="124" t="n"/>
      <c r="AG174" s="125" t="n"/>
      <c r="AH174" s="126" t="n"/>
      <c r="AI174" s="124" t="n"/>
      <c r="AJ174" s="125" t="n"/>
      <c r="AK174" s="126" t="n"/>
      <c r="AL174" s="124" t="n"/>
      <c r="AM174" s="125" t="n"/>
      <c r="AN174" s="126" t="n"/>
      <c r="AO174" s="127" t="n"/>
      <c r="AP174" s="125" t="n"/>
      <c r="AQ174" s="126" t="n"/>
      <c r="AR174" s="126" t="inlineStr"/>
      <c r="AS174" s="128" t="inlineStr"/>
      <c r="AT174" s="129" t="inlineStr">
        <is>
          <r>
            <rPr>
              <rFont val="Calibri"/>
              <b val="1"/>
              <sz val="10"/>
            </rPr>
            <t>Not scored:</t>
          </r>
          <r>
            <rPr>
              <rFont val="Calibri"/>
              <sz val="10"/>
            </rPr>
            <t xml:space="preserve"> interns and first-year trainees start at A1.</t>
          </r>
        </is>
      </c>
      <c r="AU174" s="130" t="inlineStr">
        <is>
          <r>
            <rPr>
              <rFont val="Calibri"/>
              <b val="1"/>
              <sz val="10"/>
            </rPr>
            <t>Not scored:</t>
          </r>
          <r>
            <rPr>
              <rFont val="Calibri"/>
              <sz val="10"/>
            </rPr>
            <t xml:space="preserve"> interns and first-year trainees start at A1.</t>
          </r>
        </is>
      </c>
      <c r="AV174" s="130" t="inlineStr">
        <is>
          <t>Interns and first-year trainees start at A1.</t>
        </is>
      </c>
      <c r="AW174" s="131" t="inlineStr">
        <is>
          <r>
            <rPr>
              <rFont val="Calibri"/>
              <b val="1"/>
              <sz val="10"/>
            </rPr>
            <t>Not scored:</t>
          </r>
          <r>
            <rPr>
              <rFont val="Calibri"/>
              <sz val="10"/>
            </rPr>
            <t xml:space="preserve"> interns and first-year trainees start at A1.</t>
          </r>
        </is>
      </c>
      <c r="AX174" s="132" t="inlineStr">
        <is>
          <r>
            <rPr>
              <rFont val="Calibri"/>
              <b val="1"/>
              <sz val="10"/>
            </rPr>
            <t>Not scored:</t>
          </r>
          <r>
            <rPr>
              <rFont val="Calibri"/>
              <sz val="10"/>
            </rPr>
            <t xml:space="preserve"> interns and first-year trainees start at A1.</t>
          </r>
        </is>
      </c>
      <c r="AY174" s="132" t="inlineStr">
        <is>
          <r>
            <rPr>
              <rFont val="Calibri"/>
              <b val="1"/>
              <sz val="10"/>
            </rPr>
            <t>Not scored:</t>
          </r>
          <r>
            <rPr>
              <rFont val="Calibri"/>
              <sz val="10"/>
            </rPr>
            <t xml:space="preserve"> interns and first-year trainees start at A1.</t>
          </r>
        </is>
      </c>
      <c r="AZ174" s="132" t="inlineStr">
        <is>
          <r>
            <rPr>
              <rFont val="Calibri"/>
              <b val="1"/>
              <sz val="10"/>
            </rPr>
            <t>Not scored:</t>
          </r>
          <r>
            <rPr>
              <rFont val="Calibri"/>
              <sz val="10"/>
            </rPr>
            <t xml:space="preserve"> interns and first-year trainees start at A1.</t>
          </r>
        </is>
      </c>
      <c r="BA174" s="132" t="inlineStr">
        <is>
          <r>
            <rPr>
              <rFont val="Calibri"/>
              <b val="1"/>
              <sz val="10"/>
            </rPr>
            <t>Not scored:</t>
          </r>
          <r>
            <rPr>
              <rFont val="Calibri"/>
              <sz val="10"/>
            </rPr>
            <t xml:space="preserve"> interns and first-year trainees start at A1.</t>
          </r>
        </is>
      </c>
      <c r="BB174" s="132" t="inlineStr">
        <is>
          <r>
            <rPr>
              <rFont val="Calibri"/>
              <b val="1"/>
              <sz val="10"/>
            </rPr>
            <t>Not scored:</t>
          </r>
          <r>
            <rPr>
              <rFont val="Calibri"/>
              <sz val="10"/>
            </rPr>
            <t xml:space="preserve"> interns and first-year trainees start at A1.</t>
          </r>
        </is>
      </c>
      <c r="BC174" s="133" t="inlineStr"/>
      <c r="BD174" s="134" t="inlineStr">
        <is>
          <t>✓ HRIS: 0.4 yrs, B.Tech, 0 direct reports
✓ Survey: 20 of 20 questions answered
✓ KRAs: self, manager-set, quarterly
✓ Manager mapping: rating, potential, 9-box — filled from talent-mapping files: experience outside, experience at IRIS
✗ Job description: not on file</t>
        </is>
      </c>
      <c r="BE174" s="134"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BF174" s="134" t="inlineStr">
        <is>
          <t>Medium</t>
        </is>
      </c>
      <c r="BG174" s="134" t="inlineStr">
        <is>
          <t>• Work described is bigger than the current designation suggests — manager to confirm the actual role</t>
        </is>
      </c>
      <c r="BH174" s="134" t="inlineStr"/>
      <c r="BI174" s="135" t="n"/>
      <c r="BJ174" s="136" t="n"/>
      <c r="BK174" s="136" t="n"/>
      <c r="BL174" s="136" t="n"/>
      <c r="BM174" s="136" t="n"/>
      <c r="BN174" s="137" t="n"/>
      <c r="BO174" s="120" t="n"/>
      <c r="BP174" s="120" t="n"/>
      <c r="BQ174" s="120" t="n"/>
      <c r="BR174" s="120" t="n"/>
      <c r="BS174" s="120" t="n"/>
      <c r="BT174" s="120" t="n"/>
      <c r="BU174" s="120" t="n"/>
      <c r="BV174" s="120" t="n"/>
    </row>
    <row r="175" ht="340" customHeight="1">
      <c r="A175" s="109" t="inlineStr">
        <is>
          <t>IRIS2441</t>
        </is>
      </c>
      <c r="B175" s="110" t="inlineStr">
        <is>
          <t>Mayuresh Raghunath Mahale</t>
        </is>
      </c>
      <c r="C175" s="111" t="inlineStr">
        <is>
          <t>Technology</t>
        </is>
      </c>
      <c r="D175" s="111" t="inlineStr">
        <is>
          <t>Alwina Shaikh</t>
        </is>
      </c>
      <c r="E175" s="112" t="n">
        <v>0.9</v>
      </c>
      <c r="F175" s="112" t="n">
        <v>0.9</v>
      </c>
      <c r="G175" s="111" t="inlineStr">
        <is>
          <t>B.E</t>
        </is>
      </c>
      <c r="H175" s="142" t="inlineStr">
        <is>
          <t>Trainee Software Engineer</t>
        </is>
      </c>
      <c r="I175" s="115" t="inlineStr">
        <is>
          <t>Trainee Software Engineer</t>
        </is>
      </c>
      <c r="J175" s="115" t="inlineStr">
        <is>
          <t>Engineering &amp; Development</t>
        </is>
      </c>
      <c r="K175" s="115" t="inlineStr">
        <is>
          <t>Full-Stack Development</t>
        </is>
      </c>
      <c r="L175" s="115" t="inlineStr">
        <is>
          <t>L2 – Trainee</t>
        </is>
      </c>
      <c r="M175" s="146" t="inlineStr">
        <is>
          <t>A1</t>
        </is>
      </c>
      <c r="N175" s="138" t="inlineStr">
        <is>
          <t>Intern / Trainee</t>
        </is>
      </c>
      <c r="O175" s="26" t="inlineStr">
        <is>
          <t>A</t>
        </is>
      </c>
      <c r="P175" s="115" t="inlineStr">
        <is>
          <t>IC</t>
        </is>
      </c>
      <c r="Q175" s="147" t="inlineStr">
        <is>
          <t>• Same level</t>
        </is>
      </c>
      <c r="R175" s="118" t="inlineStr">
        <is>
          <r>
            <rPr>
              <rFont val="Calibri"/>
              <b val="1"/>
              <sz val="10"/>
            </rPr>
            <t>WHAT THE ROLE DOES:</t>
          </r>
          <r>
            <rPr>
              <rFont val="Calibri"/>
              <sz val="10"/>
            </rPr>
            <t xml:space="preserve"> Builds features end to end — back-end services/APIs plus UI screens. At A1: learning the role; all work reviewed.
</t>
          </r>
          <r>
            <rPr>
              <rFont val="Calibri"/>
              <b val="1"/>
              <sz val="10"/>
            </rPr>
            <t>Common themes in role-holders' answers:</t>
          </r>
          <r>
            <rPr>
              <rFont val="Calibri"/>
              <sz val="10"/>
            </rPr>
            <t xml:space="preserve"> improving · software
</t>
          </r>
          <r>
            <rPr>
              <rFont val="Calibri"/>
              <b val="1"/>
              <sz val="10"/>
            </rPr>
            <t>KEY RESPONSIBILITIES:</t>
          </r>
          <r>
            <rPr>
              <rFont val="Calibri"/>
              <sz val="10"/>
            </rPr>
            <t xml:space="preserve"> Builds features end to end — back-end services/APIs plus UI screens; Learning; follows worked examples; Learning tasks
</t>
          </r>
          <r>
            <rPr>
              <rFont val="Calibri"/>
              <b val="1"/>
              <sz val="10"/>
            </rPr>
            <t>Common themes in role-holders' answers:</t>
          </r>
          <r>
            <rPr>
              <rFont val="Calibri"/>
              <sz val="10"/>
            </rPr>
            <t xml:space="preserve"> bug fixing · development · feature
</t>
          </r>
          <r>
            <rPr>
              <rFont val="Calibri"/>
              <b val="1"/>
              <sz val="10"/>
            </rPr>
            <t>DELIVERS:</t>
          </r>
          <r>
            <rPr>
              <rFont val="Calibri"/>
              <sz val="10"/>
            </rPr>
            <t xml:space="preserve"> Learning tasks
</t>
          </r>
          <r>
            <rPr>
              <rFont val="Calibri"/>
              <b val="1"/>
              <sz val="10"/>
            </rPr>
            <t>Common themes in role-holders' answers:</t>
          </r>
          <r>
            <rPr>
              <rFont val="Calibri"/>
              <sz val="10"/>
            </rPr>
            <t xml:space="preserve"> features · bug fixes · technical · apis · software
</t>
          </r>
          <r>
            <rPr>
              <rFont val="Calibri"/>
              <b val="1"/>
              <sz val="10"/>
            </rPr>
            <t>ACCOUNTABLE FOR:</t>
          </r>
          <r>
            <rPr>
              <rFont val="Calibri"/>
              <sz val="10"/>
            </rPr>
            <t xml:space="preserve"> Learning tasks
</t>
          </r>
          <r>
            <rPr>
              <rFont val="Calibri"/>
              <b val="1"/>
              <sz val="10"/>
            </rPr>
            <t>Common themes in role-holders' answers:</t>
          </r>
          <r>
            <rPr>
              <rFont val="Calibri"/>
              <sz val="10"/>
            </rPr>
            <t xml:space="preserve"> development · am
</t>
          </r>
          <r>
            <rPr>
              <rFont val="Calibri"/>
              <b val="1"/>
              <sz val="10"/>
            </rPr>
            <t>DECIDES ALONE:</t>
          </r>
          <r>
            <rPr>
              <rFont val="Calibri"/>
              <sz val="10"/>
            </rPr>
            <t xml:space="preserve"> Needs approval / close guidance
</t>
          </r>
          <r>
            <rPr>
              <rFont val="Calibri"/>
              <b val="1"/>
              <sz val="10"/>
            </rPr>
            <t>Common themes in role-holders' answers:</t>
          </r>
          <r>
            <rPr>
              <rFont val="Calibri"/>
              <sz val="10"/>
            </rPr>
            <t xml:space="preserve"> approaches · implementation
</t>
          </r>
          <r>
            <rPr>
              <rFont val="Calibri"/>
              <b val="1"/>
              <sz val="10"/>
            </rPr>
            <t>SKILLS &amp; KNOWLEDGE · role-holders:</t>
          </r>
          <r>
            <rPr>
              <rFont val="Calibri"/>
              <sz val="10"/>
            </rPr>
            <t xml:space="preserve"> React · Java · Angular · NET MVC
</t>
          </r>
          <r>
            <rPr>
              <rFont val="Calibri"/>
              <b val="1"/>
              <sz val="10"/>
            </rPr>
            <t>TOOLS &amp; SYSTEMS:</t>
          </r>
          <r>
            <rPr>
              <rFont val="Calibri"/>
              <sz val="10"/>
            </rPr>
            <t xml:space="preserve"> Vs code · Postman
</t>
          </r>
          <r>
            <rPr>
              <rFont val="Calibri"/>
              <b val="1"/>
              <sz val="10"/>
            </rPr>
            <t>MANAGER-SET KRAs:</t>
          </r>
          <r>
            <rPr>
              <rFont val="Calibri"/>
              <sz val="10"/>
            </rPr>
            <t xml:space="preserve"> Common themes in manager-set KRAs: complete · assigned · improve · code · technical · quality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35 answered; catalogue RC-083</t>
          </r>
        </is>
      </c>
      <c r="S175" s="119"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rework · lead · delays.
</t>
          </r>
          <r>
            <rPr>
              <rFont val="Calibri"/>
              <b val="1"/>
              <sz val="10"/>
            </rPr>
            <t>Measured on · manager-set KRA themes:</t>
          </r>
          <r>
            <rPr>
              <rFont val="Calibri"/>
              <sz val="10"/>
            </rPr>
            <t xml:space="preserve"> complete · assigned · improve · code · technical · quality.
Manager talent mapping — Latest rating: 3 · Potential: Medium · 9-Box Grid placement: Trusted Professional.</t>
          </r>
        </is>
      </c>
      <c r="T175" s="120" t="n"/>
      <c r="U175" s="121" t="inlineStr">
        <is>
          <r>
            <rPr>
              <rFont val="Calibri"/>
              <sz val="10"/>
            </rPr>
            <t xml:space="preserve">Trainee Software Engineer in Technology · iFile, A1 — IC.
</t>
          </r>
          <r>
            <rPr>
              <rFont val="Calibri"/>
              <b val="1"/>
              <sz val="10"/>
            </rPr>
            <t>The work:</t>
          </r>
          <r>
            <rPr>
              <rFont val="Calibri"/>
              <sz val="10"/>
            </rPr>
            <t xml:space="preserve"> Builds features end to end — back-end services/APIs plus UI screens.
At this level the role owns learning the role; all work reviewed.
</t>
          </r>
          <r>
            <rPr>
              <rFont val="Calibri"/>
              <b val="1"/>
              <sz val="10"/>
            </rPr>
            <t>Key responsibilities:</t>
          </r>
          <r>
            <rPr>
              <rFont val="Calibri"/>
              <sz val="10"/>
            </rPr>
            <t xml:space="preserve"> Builds features end to end — back-end services/APIs plus UI screens; Learning; follows worked examples; Learning tasks.
</t>
          </r>
          <r>
            <rPr>
              <rFont val="Calibri"/>
              <b val="1"/>
              <sz val="10"/>
            </rPr>
            <t>Holders describe it with:</t>
          </r>
          <r>
            <rPr>
              <rFont val="Calibri"/>
              <sz val="10"/>
            </rPr>
            <t xml:space="preserve"> bug fixing · development · feature.</t>
          </r>
        </is>
      </c>
      <c r="V175" s="122" t="inlineStr">
        <is>
          <r>
            <rPr>
              <rFont val="Calibri"/>
              <b val="1"/>
              <sz val="10"/>
            </rPr>
            <t>Hire as:</t>
          </r>
          <r>
            <rPr>
              <rFont val="Calibri"/>
              <sz val="10"/>
            </rPr>
            <t xml:space="preserve"> Associate Software Engineer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BE / B.Tech / MCA / M.Tech / B.Sc · CS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5" s="122" t="inlineStr">
        <is>
          <r>
            <rPr>
              <rFont val="Calibri"/>
              <sz val="10"/>
            </rPr>
            <t xml:space="preserve">FUNCTIONAL — skill level 1 of 5 · Awareness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React · Java · Angular · NET MVC
</t>
          </r>
          <r>
            <rPr>
              <rFont val="Calibri"/>
              <b val="1"/>
              <sz val="10"/>
            </rPr>
            <t>TOOLS:</t>
          </r>
          <r>
            <rPr>
              <rFont val="Calibri"/>
              <sz val="10"/>
            </rPr>
            <t xml:space="preserve"> Vs code · Postman
★ = must-have for the family. Scale: 1 Awareness · 2 Working · 3 Practitioner · 4 Advanced · 5 Expert.</t>
          </r>
        </is>
      </c>
      <c r="X175" s="122" t="inlineStr">
        <is>
          <r>
            <rPr>
              <rFont val="Calibri"/>
              <sz val="10"/>
            </rPr>
            <t xml:space="preserve">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175" s="123" t="inlineStr">
        <is>
          <t>—</t>
        </is>
      </c>
      <c r="Z175" s="124" t="n"/>
      <c r="AA175" s="125" t="n"/>
      <c r="AB175" s="126" t="n"/>
      <c r="AC175" s="124" t="n"/>
      <c r="AD175" s="125" t="n"/>
      <c r="AE175" s="126" t="n"/>
      <c r="AF175" s="124" t="n"/>
      <c r="AG175" s="125" t="n"/>
      <c r="AH175" s="126" t="n"/>
      <c r="AI175" s="124" t="n"/>
      <c r="AJ175" s="125" t="n"/>
      <c r="AK175" s="126" t="n"/>
      <c r="AL175" s="124" t="n"/>
      <c r="AM175" s="125" t="n"/>
      <c r="AN175" s="126" t="n"/>
      <c r="AO175" s="127" t="n"/>
      <c r="AP175" s="125" t="n"/>
      <c r="AQ175" s="126" t="n"/>
      <c r="AR175" s="126" t="inlineStr"/>
      <c r="AS175" s="128" t="inlineStr"/>
      <c r="AT175" s="129" t="inlineStr">
        <is>
          <r>
            <rPr>
              <rFont val="Calibri"/>
              <b val="1"/>
              <sz val="10"/>
            </rPr>
            <t>Not scored:</t>
          </r>
          <r>
            <rPr>
              <rFont val="Calibri"/>
              <sz val="10"/>
            </rPr>
            <t xml:space="preserve"> interns and first-year trainees start at A1.</t>
          </r>
        </is>
      </c>
      <c r="AU175" s="130" t="inlineStr">
        <is>
          <r>
            <rPr>
              <rFont val="Calibri"/>
              <b val="1"/>
              <sz val="10"/>
            </rPr>
            <t>Not scored:</t>
          </r>
          <r>
            <rPr>
              <rFont val="Calibri"/>
              <sz val="10"/>
            </rPr>
            <t xml:space="preserve"> interns and first-year trainees start at A1.</t>
          </r>
        </is>
      </c>
      <c r="AV175" s="130" t="inlineStr">
        <is>
          <t>Interns and first-year trainees start at A1.</t>
        </is>
      </c>
      <c r="AW175" s="131" t="inlineStr">
        <is>
          <r>
            <rPr>
              <rFont val="Calibri"/>
              <b val="1"/>
              <sz val="10"/>
            </rPr>
            <t>Not scored:</t>
          </r>
          <r>
            <rPr>
              <rFont val="Calibri"/>
              <sz val="10"/>
            </rPr>
            <t xml:space="preserve"> interns and first-year trainees start at A1.</t>
          </r>
        </is>
      </c>
      <c r="AX175" s="132" t="inlineStr">
        <is>
          <r>
            <rPr>
              <rFont val="Calibri"/>
              <b val="1"/>
              <sz val="10"/>
            </rPr>
            <t>Not scored:</t>
          </r>
          <r>
            <rPr>
              <rFont val="Calibri"/>
              <sz val="10"/>
            </rPr>
            <t xml:space="preserve"> interns and first-year trainees start at A1.</t>
          </r>
        </is>
      </c>
      <c r="AY175" s="132" t="inlineStr">
        <is>
          <r>
            <rPr>
              <rFont val="Calibri"/>
              <b val="1"/>
              <sz val="10"/>
            </rPr>
            <t>Not scored:</t>
          </r>
          <r>
            <rPr>
              <rFont val="Calibri"/>
              <sz val="10"/>
            </rPr>
            <t xml:space="preserve"> interns and first-year trainees start at A1.</t>
          </r>
        </is>
      </c>
      <c r="AZ175" s="132" t="inlineStr">
        <is>
          <r>
            <rPr>
              <rFont val="Calibri"/>
              <b val="1"/>
              <sz val="10"/>
            </rPr>
            <t>Not scored:</t>
          </r>
          <r>
            <rPr>
              <rFont val="Calibri"/>
              <sz val="10"/>
            </rPr>
            <t xml:space="preserve"> interns and first-year trainees start at A1.</t>
          </r>
        </is>
      </c>
      <c r="BA175" s="132" t="inlineStr">
        <is>
          <r>
            <rPr>
              <rFont val="Calibri"/>
              <b val="1"/>
              <sz val="10"/>
            </rPr>
            <t>Not scored:</t>
          </r>
          <r>
            <rPr>
              <rFont val="Calibri"/>
              <sz val="10"/>
            </rPr>
            <t xml:space="preserve"> interns and first-year trainees start at A1.</t>
          </r>
        </is>
      </c>
      <c r="BB175" s="132" t="inlineStr">
        <is>
          <r>
            <rPr>
              <rFont val="Calibri"/>
              <b val="1"/>
              <sz val="10"/>
            </rPr>
            <t>Not scored:</t>
          </r>
          <r>
            <rPr>
              <rFont val="Calibri"/>
              <sz val="10"/>
            </rPr>
            <t xml:space="preserve"> interns and first-year trainees start at A1.</t>
          </r>
        </is>
      </c>
      <c r="BC175" s="133" t="inlineStr"/>
      <c r="BD175" s="134" t="inlineStr">
        <is>
          <t>✓ HRIS: 0.9 yrs, B.E, 0 direct reports
✓ Survey: 20 of 20 questions answered
✓ KRAs: quarterly
✓ Manager mapping: rating, potential, 9-box
✗ Job description: not on file</t>
        </is>
      </c>
      <c r="BE175" s="134"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BF175" s="134" t="inlineStr">
        <is>
          <t>Medium</t>
        </is>
      </c>
      <c r="BG175" s="134" t="inlineStr"/>
      <c r="BH175" s="134" t="inlineStr"/>
      <c r="BI175" s="135" t="n"/>
      <c r="BJ175" s="136" t="n"/>
      <c r="BK175" s="136" t="n"/>
      <c r="BL175" s="136" t="n"/>
      <c r="BM175" s="136" t="n"/>
      <c r="BN175" s="137" t="n"/>
      <c r="BO175" s="120" t="n"/>
      <c r="BP175" s="120" t="n"/>
      <c r="BQ175" s="120" t="n"/>
      <c r="BR175" s="120" t="n"/>
      <c r="BS175" s="120" t="n"/>
      <c r="BT175" s="120" t="n"/>
      <c r="BU175" s="120" t="n"/>
      <c r="BV175" s="120" t="n"/>
    </row>
    <row r="176" ht="340" customHeight="1">
      <c r="A176" s="109" t="inlineStr">
        <is>
          <t>INTN0289</t>
        </is>
      </c>
      <c r="B176" s="110" t="inlineStr">
        <is>
          <t>Pradnya Shindhe</t>
        </is>
      </c>
      <c r="C176" s="111" t="inlineStr">
        <is>
          <t>Technology</t>
        </is>
      </c>
      <c r="D176" s="111" t="inlineStr">
        <is>
          <t>Sharanagouda Patil</t>
        </is>
      </c>
      <c r="E176" s="112" t="n">
        <v>0.7</v>
      </c>
      <c r="F176" s="112" t="n">
        <v>0.7</v>
      </c>
      <c r="G176" s="111" t="inlineStr">
        <is>
          <t>BCA</t>
        </is>
      </c>
      <c r="H176" s="113" t="inlineStr">
        <is>
          <t>Intern</t>
        </is>
      </c>
      <c r="I176" s="114" t="inlineStr">
        <is>
          <t>Intern – Front-End / UI Development</t>
        </is>
      </c>
      <c r="J176" s="115" t="inlineStr">
        <is>
          <t>Engineering &amp; Development</t>
        </is>
      </c>
      <c r="K176" s="115" t="inlineStr">
        <is>
          <t>Front-End / UI Development</t>
        </is>
      </c>
      <c r="L176" s="115" t="inlineStr">
        <is>
          <t>L1 – Intern</t>
        </is>
      </c>
      <c r="M176" s="146" t="inlineStr">
        <is>
          <t>A1</t>
        </is>
      </c>
      <c r="N176" s="138" t="inlineStr">
        <is>
          <t>Intern / Trainee</t>
        </is>
      </c>
      <c r="O176" s="26" t="inlineStr">
        <is>
          <t>A</t>
        </is>
      </c>
      <c r="P176" s="115" t="inlineStr">
        <is>
          <t>IC</t>
        </is>
      </c>
      <c r="Q176" s="147" t="inlineStr">
        <is>
          <t>• Same level</t>
        </is>
      </c>
      <c r="R176" s="118" t="inlineStr">
        <is>
          <r>
            <rPr>
              <rFont val="Calibri"/>
              <b val="1"/>
              <sz val="10"/>
            </rPr>
            <t>WHAT THE ROLE DOES:</t>
          </r>
          <r>
            <rPr>
              <rFont val="Calibri"/>
              <sz val="10"/>
            </rPr>
            <t xml:space="preserve"> Builds user interfaces and reusable UI components. At A1: learning the role; all work reviewed.
</t>
          </r>
          <r>
            <rPr>
              <rFont val="Calibri"/>
              <b val="1"/>
              <sz val="10"/>
            </rPr>
            <t>Common themes in sub-family holders, all levels' answers:</t>
          </r>
          <r>
            <rPr>
              <rFont val="Calibri"/>
              <sz val="10"/>
            </rPr>
            <t xml:space="preserve"> core · purpose · business · improve · development · solutions
</t>
          </r>
          <r>
            <rPr>
              <rFont val="Calibri"/>
              <b val="1"/>
              <sz val="10"/>
            </rPr>
            <t>KEY RESPONSIBILITIES:</t>
          </r>
          <r>
            <rPr>
              <rFont val="Calibri"/>
              <sz val="10"/>
            </rPr>
            <t xml:space="preserve"> Builds user interfaces and reusable UI components; Learning; follows worked examples; Learning tasks
</t>
          </r>
          <r>
            <rPr>
              <rFont val="Calibri"/>
              <b val="1"/>
              <sz val="10"/>
            </rPr>
            <t>Common themes in sub-family holders, all levels' answers:</t>
          </r>
          <r>
            <rPr>
              <rFont val="Calibri"/>
              <sz val="10"/>
            </rPr>
            <t xml:space="preserve"> ui · code · feature · development · design · testing
</t>
          </r>
          <r>
            <rPr>
              <rFont val="Calibri"/>
              <b val="1"/>
              <sz val="10"/>
            </rPr>
            <t>DELIVERS:</t>
          </r>
          <r>
            <rPr>
              <rFont val="Calibri"/>
              <sz val="10"/>
            </rPr>
            <t xml:space="preserve"> Learning tasks
</t>
          </r>
          <r>
            <rPr>
              <rFont val="Calibri"/>
              <b val="1"/>
              <sz val="10"/>
            </rPr>
            <t>Common themes in sub-family holders, all levels' answers:</t>
          </r>
          <r>
            <rPr>
              <rFont val="Calibri"/>
              <sz val="10"/>
            </rPr>
            <t xml:space="preserve"> features · user · app · ui · quality · software
</t>
          </r>
          <r>
            <rPr>
              <rFont val="Calibri"/>
              <b val="1"/>
              <sz val="10"/>
            </rPr>
            <t>ACCOUNTABLE FOR:</t>
          </r>
          <r>
            <rPr>
              <rFont val="Calibri"/>
              <sz val="10"/>
            </rPr>
            <t xml:space="preserve"> Learning tasks
</t>
          </r>
          <r>
            <rPr>
              <rFont val="Calibri"/>
              <b val="1"/>
              <sz val="10"/>
            </rPr>
            <t>Common themes in sub-family holders, all levels' answers:</t>
          </r>
          <r>
            <rPr>
              <rFont val="Calibri"/>
              <sz val="10"/>
            </rPr>
            <t xml:space="preserve"> accountable · quality · development · am · reliability · personally
</t>
          </r>
          <r>
            <rPr>
              <rFont val="Calibri"/>
              <b val="1"/>
              <sz val="10"/>
            </rPr>
            <t>DECIDES ALONE:</t>
          </r>
          <r>
            <rPr>
              <rFont val="Calibri"/>
              <sz val="10"/>
            </rPr>
            <t xml:space="preserve"> Needs approval / close guidance
</t>
          </r>
          <r>
            <rPr>
              <rFont val="Calibri"/>
              <b val="1"/>
              <sz val="10"/>
            </rPr>
            <t>Common themes in sub-family holders, all levels' answers:</t>
          </r>
          <r>
            <rPr>
              <rFont val="Calibri"/>
              <sz val="10"/>
            </rPr>
            <t xml:space="preserve"> decide · code · ui · decisions · implement
</t>
          </r>
          <r>
            <rPr>
              <rFont val="Calibri"/>
              <b val="1"/>
              <sz val="10"/>
            </rPr>
            <t>SKILLS &amp; KNOWLEDGE · role-holders:</t>
          </r>
          <r>
            <rPr>
              <rFont val="Calibri"/>
              <sz val="10"/>
            </rPr>
            <t xml:space="preserve"> Angular · UI · React · Full stack development · Angular + Node.js
</t>
          </r>
          <r>
            <rPr>
              <rFont val="Calibri"/>
              <b val="1"/>
              <sz val="10"/>
            </rPr>
            <t>TOOLS &amp; SYSTEMS:</t>
          </r>
          <r>
            <rPr>
              <rFont val="Calibri"/>
              <sz val="10"/>
            </rPr>
            <t xml:space="preserve"> Vs code · visual studio · VsCode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 holder, 1 answered the survey; sub-family 17 answered; catalogue RC-079</t>
          </r>
        </is>
      </c>
      <c r="S176" s="119"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impact · delays · rework · delivery.
Manager talent mapping — Latest rating: 3 · 9-Box Grid placement: Trusted Professional.</t>
          </r>
        </is>
      </c>
      <c r="T176" s="120" t="n"/>
      <c r="U176" s="121" t="inlineStr">
        <is>
          <r>
            <rPr>
              <rFont val="Calibri"/>
              <sz val="10"/>
            </rPr>
            <t xml:space="preserve">Intern – Front-End / UI Development in Technology · iFile, A1 — IC.
</t>
          </r>
          <r>
            <rPr>
              <rFont val="Calibri"/>
              <b val="1"/>
              <sz val="10"/>
            </rPr>
            <t>The work:</t>
          </r>
          <r>
            <rPr>
              <rFont val="Calibri"/>
              <sz val="10"/>
            </rPr>
            <t xml:space="preserve"> Builds user interfaces and reusable UI components.
At this level the role owns learning the role; all work reviewed.
</t>
          </r>
          <r>
            <rPr>
              <rFont val="Calibri"/>
              <b val="1"/>
              <sz val="10"/>
            </rPr>
            <t>Key responsibilities:</t>
          </r>
          <r>
            <rPr>
              <rFont val="Calibri"/>
              <sz val="10"/>
            </rPr>
            <t xml:space="preserve"> Builds user interfaces and reusable UI components; Learning; follows worked examples; Learning tasks.
</t>
          </r>
          <r>
            <rPr>
              <rFont val="Calibri"/>
              <b val="1"/>
              <sz val="10"/>
            </rPr>
            <t>Holders describe it with:</t>
          </r>
          <r>
            <rPr>
              <rFont val="Calibri"/>
              <sz val="10"/>
            </rPr>
            <t xml:space="preserve"> ui · code · feature · development · design · testing.</t>
          </r>
        </is>
      </c>
      <c r="V176" s="122" t="inlineStr">
        <is>
          <r>
            <rPr>
              <rFont val="Calibri"/>
              <b val="1"/>
              <sz val="10"/>
            </rPr>
            <t>Hire as:</t>
          </r>
          <r>
            <rPr>
              <rFont val="Calibri"/>
              <sz val="10"/>
            </rPr>
            <t xml:space="preserve"> Associate Software Engineer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BE / B.Tech / MCA / M.Tech / B.Sc · CS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6" s="122" t="inlineStr">
        <is>
          <r>
            <rPr>
              <rFont val="Calibri"/>
              <sz val="10"/>
            </rPr>
            <t xml:space="preserve">FUNCTIONAL — skill level 1 of 5 · Awareness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Angular · UI · React · Full stack development · Angular + Node.js
</t>
          </r>
          <r>
            <rPr>
              <rFont val="Calibri"/>
              <b val="1"/>
              <sz val="10"/>
            </rPr>
            <t>TOOLS:</t>
          </r>
          <r>
            <rPr>
              <rFont val="Calibri"/>
              <sz val="10"/>
            </rPr>
            <t xml:space="preserve"> Vs code · visual studio · VsCode
★ = must-have for the family. Scale: 1 Awareness · 2 Working · 3 Practitioner · 4 Advanced · 5 Expert.</t>
          </r>
        </is>
      </c>
      <c r="X176" s="122" t="inlineStr">
        <is>
          <r>
            <rPr>
              <rFont val="Calibri"/>
              <sz val="10"/>
            </rPr>
            <t xml:space="preserve">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176" s="123" t="inlineStr">
        <is>
          <t>—</t>
        </is>
      </c>
      <c r="Z176" s="124" t="n"/>
      <c r="AA176" s="125" t="n"/>
      <c r="AB176" s="126" t="n"/>
      <c r="AC176" s="124" t="n"/>
      <c r="AD176" s="125" t="n"/>
      <c r="AE176" s="126" t="n"/>
      <c r="AF176" s="124" t="n"/>
      <c r="AG176" s="125" t="n"/>
      <c r="AH176" s="126" t="n"/>
      <c r="AI176" s="124" t="n"/>
      <c r="AJ176" s="125" t="n"/>
      <c r="AK176" s="126" t="n"/>
      <c r="AL176" s="124" t="n"/>
      <c r="AM176" s="125" t="n"/>
      <c r="AN176" s="126" t="n"/>
      <c r="AO176" s="127" t="n"/>
      <c r="AP176" s="125" t="n"/>
      <c r="AQ176" s="126" t="n"/>
      <c r="AR176" s="126" t="inlineStr"/>
      <c r="AS176" s="128" t="inlineStr"/>
      <c r="AT176" s="129" t="inlineStr">
        <is>
          <r>
            <rPr>
              <rFont val="Calibri"/>
              <b val="1"/>
              <sz val="10"/>
            </rPr>
            <t>Not scored:</t>
          </r>
          <r>
            <rPr>
              <rFont val="Calibri"/>
              <sz val="10"/>
            </rPr>
            <t xml:space="preserve"> interns and first-year trainees start at A1.</t>
          </r>
        </is>
      </c>
      <c r="AU176" s="130" t="inlineStr">
        <is>
          <r>
            <rPr>
              <rFont val="Calibri"/>
              <b val="1"/>
              <sz val="10"/>
            </rPr>
            <t>Not scored:</t>
          </r>
          <r>
            <rPr>
              <rFont val="Calibri"/>
              <sz val="10"/>
            </rPr>
            <t xml:space="preserve"> interns and first-year trainees start at A1.</t>
          </r>
        </is>
      </c>
      <c r="AV176" s="130" t="inlineStr">
        <is>
          <t>Interns and first-year trainees start at A1.</t>
        </is>
      </c>
      <c r="AW176" s="131" t="inlineStr">
        <is>
          <r>
            <rPr>
              <rFont val="Calibri"/>
              <b val="1"/>
              <sz val="10"/>
            </rPr>
            <t>Not scored:</t>
          </r>
          <r>
            <rPr>
              <rFont val="Calibri"/>
              <sz val="10"/>
            </rPr>
            <t xml:space="preserve"> interns and first-year trainees start at A1.</t>
          </r>
        </is>
      </c>
      <c r="AX176" s="132" t="inlineStr">
        <is>
          <r>
            <rPr>
              <rFont val="Calibri"/>
              <b val="1"/>
              <sz val="10"/>
            </rPr>
            <t>Not scored:</t>
          </r>
          <r>
            <rPr>
              <rFont val="Calibri"/>
              <sz val="10"/>
            </rPr>
            <t xml:space="preserve"> interns and first-year trainees start at A1.</t>
          </r>
        </is>
      </c>
      <c r="AY176" s="132" t="inlineStr">
        <is>
          <r>
            <rPr>
              <rFont val="Calibri"/>
              <b val="1"/>
              <sz val="10"/>
            </rPr>
            <t>Not scored:</t>
          </r>
          <r>
            <rPr>
              <rFont val="Calibri"/>
              <sz val="10"/>
            </rPr>
            <t xml:space="preserve"> interns and first-year trainees start at A1.</t>
          </r>
        </is>
      </c>
      <c r="AZ176" s="132" t="inlineStr">
        <is>
          <r>
            <rPr>
              <rFont val="Calibri"/>
              <b val="1"/>
              <sz val="10"/>
            </rPr>
            <t>Not scored:</t>
          </r>
          <r>
            <rPr>
              <rFont val="Calibri"/>
              <sz val="10"/>
            </rPr>
            <t xml:space="preserve"> interns and first-year trainees start at A1.</t>
          </r>
        </is>
      </c>
      <c r="BA176" s="132" t="inlineStr">
        <is>
          <r>
            <rPr>
              <rFont val="Calibri"/>
              <b val="1"/>
              <sz val="10"/>
            </rPr>
            <t>Not scored:</t>
          </r>
          <r>
            <rPr>
              <rFont val="Calibri"/>
              <sz val="10"/>
            </rPr>
            <t xml:space="preserve"> interns and first-year trainees start at A1.</t>
          </r>
        </is>
      </c>
      <c r="BB176" s="132" t="inlineStr">
        <is>
          <r>
            <rPr>
              <rFont val="Calibri"/>
              <b val="1"/>
              <sz val="10"/>
            </rPr>
            <t>Not scored:</t>
          </r>
          <r>
            <rPr>
              <rFont val="Calibri"/>
              <sz val="10"/>
            </rPr>
            <t xml:space="preserve"> interns and first-year trainees start at A1.</t>
          </r>
        </is>
      </c>
      <c r="BC176" s="133" t="inlineStr"/>
      <c r="BD176" s="134" t="inlineStr">
        <is>
          <t>✓ HRIS: 0.7 yrs, BCA, 0 direct reports
✓ Survey: 20 of 20 questions answered
✓ KRAs: quarterly
✓ Manager mapping: rating, 9-box
✗ Job description: not on file</t>
        </is>
      </c>
      <c r="BE176" s="134"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BF176" s="134" t="inlineStr">
        <is>
          <t>Medium</t>
        </is>
      </c>
      <c r="BG176" s="134" t="inlineStr"/>
      <c r="BH176" s="134" t="inlineStr"/>
      <c r="BI176" s="135" t="n"/>
      <c r="BJ176" s="136" t="n"/>
      <c r="BK176" s="136" t="n"/>
      <c r="BL176" s="136" t="n"/>
      <c r="BM176" s="136" t="n"/>
      <c r="BN176" s="137" t="n"/>
      <c r="BO176" s="120" t="n"/>
      <c r="BP176" s="120" t="n"/>
      <c r="BQ176" s="120" t="n"/>
      <c r="BR176" s="120" t="n"/>
      <c r="BS176" s="120" t="n"/>
      <c r="BT176" s="120" t="n"/>
      <c r="BU176" s="120" t="n"/>
      <c r="BV176" s="120" t="n"/>
    </row>
    <row r="177" ht="340" customHeight="1">
      <c r="A177" s="109" t="inlineStr">
        <is>
          <t>IRIS2442</t>
        </is>
      </c>
      <c r="B177" s="110" t="inlineStr">
        <is>
          <t>Rushikesh Shrikhande</t>
        </is>
      </c>
      <c r="C177" s="111" t="inlineStr">
        <is>
          <t>Technology</t>
        </is>
      </c>
      <c r="D177" s="111" t="inlineStr">
        <is>
          <t>Amruta Kadam</t>
        </is>
      </c>
      <c r="E177" s="112" t="n">
        <v>0.9</v>
      </c>
      <c r="F177" s="112" t="n">
        <v>0.9</v>
      </c>
      <c r="G177" s="111" t="inlineStr">
        <is>
          <t>B.E</t>
        </is>
      </c>
      <c r="H177" s="142" t="inlineStr">
        <is>
          <t>Trainee Software Engineer</t>
        </is>
      </c>
      <c r="I177" s="115" t="inlineStr">
        <is>
          <t>Trainee Software Engineer</t>
        </is>
      </c>
      <c r="J177" s="115" t="inlineStr">
        <is>
          <t>Engineering &amp; Development</t>
        </is>
      </c>
      <c r="K177" s="115" t="inlineStr">
        <is>
          <t>Backend Development</t>
        </is>
      </c>
      <c r="L177" s="115" t="inlineStr">
        <is>
          <t>L2 – Trainee</t>
        </is>
      </c>
      <c r="M177" s="146" t="inlineStr">
        <is>
          <t>A1</t>
        </is>
      </c>
      <c r="N177" s="138" t="inlineStr">
        <is>
          <t>Intern / Trainee</t>
        </is>
      </c>
      <c r="O177" s="26" t="inlineStr">
        <is>
          <t>A</t>
        </is>
      </c>
      <c r="P177" s="115" t="inlineStr">
        <is>
          <t>IC</t>
        </is>
      </c>
      <c r="Q177" s="147" t="inlineStr">
        <is>
          <t>• Same level</t>
        </is>
      </c>
      <c r="R177" s="118" t="inlineStr">
        <is>
          <r>
            <rPr>
              <rFont val="Calibri"/>
              <b val="1"/>
              <sz val="10"/>
            </rPr>
            <t>WHAT THE ROLE DOES:</t>
          </r>
          <r>
            <rPr>
              <rFont val="Calibri"/>
              <sz val="10"/>
            </rPr>
            <t xml:space="preserve"> Builds back-end services, APIs, processing/validation logic and DB code; fixes defects and delivers change requests. At A1: learning the role; all work reviewed.
</t>
          </r>
          <r>
            <rPr>
              <rFont val="Calibri"/>
              <b val="1"/>
              <sz val="10"/>
            </rPr>
            <t>Common themes in role-holders' answers:</t>
          </r>
          <r>
            <rPr>
              <rFont val="Calibri"/>
              <sz val="10"/>
            </rPr>
            <t xml:space="preserve"> learn · core · software engineer · develop · purpose · design
</t>
          </r>
          <r>
            <rPr>
              <rFont val="Calibri"/>
              <b val="1"/>
              <sz val="10"/>
            </rPr>
            <t>KEY RESPONSIBILITIES:</t>
          </r>
          <r>
            <rPr>
              <rFont val="Calibri"/>
              <sz val="10"/>
            </rPr>
            <t xml:space="preserve"> Builds back-end services, APIs, processing/validation logic and DB code; fixes defects and delivers change requests; Learning; follows worked examples; Learning tasks
</t>
          </r>
          <r>
            <rPr>
              <rFont val="Calibri"/>
              <b val="1"/>
              <sz val="10"/>
            </rPr>
            <t>Common themes in role-holders' answers:</t>
          </r>
          <r>
            <rPr>
              <rFont val="Calibri"/>
              <sz val="10"/>
            </rPr>
            <t xml:space="preserve"> features · software · development · learning
</t>
          </r>
          <r>
            <rPr>
              <rFont val="Calibri"/>
              <b val="1"/>
              <sz val="10"/>
            </rPr>
            <t>DELIVERS:</t>
          </r>
          <r>
            <rPr>
              <rFont val="Calibri"/>
              <sz val="10"/>
            </rPr>
            <t xml:space="preserve"> Learning tasks
</t>
          </r>
          <r>
            <rPr>
              <rFont val="Calibri"/>
              <b val="1"/>
              <sz val="10"/>
            </rPr>
            <t>Common themes in role-holders' answers:</t>
          </r>
          <r>
            <rPr>
              <rFont val="Calibri"/>
              <sz val="10"/>
            </rPr>
            <t xml:space="preserve"> software · code · features
</t>
          </r>
          <r>
            <rPr>
              <rFont val="Calibri"/>
              <b val="1"/>
              <sz val="10"/>
            </rPr>
            <t>ACCOUNTABLE FOR:</t>
          </r>
          <r>
            <rPr>
              <rFont val="Calibri"/>
              <sz val="10"/>
            </rPr>
            <t xml:space="preserve"> Learning tasks
</t>
          </r>
          <r>
            <rPr>
              <rFont val="Calibri"/>
              <b val="1"/>
              <sz val="10"/>
            </rPr>
            <t>Common themes in role-holders' answers:</t>
          </r>
          <r>
            <rPr>
              <rFont val="Calibri"/>
              <sz val="10"/>
            </rPr>
            <t xml:space="preserve"> quality · accountable · timely · if · data
</t>
          </r>
          <r>
            <rPr>
              <rFont val="Calibri"/>
              <b val="1"/>
              <sz val="10"/>
            </rPr>
            <t>DECIDES ALONE:</t>
          </r>
          <r>
            <rPr>
              <rFont val="Calibri"/>
              <sz val="10"/>
            </rPr>
            <t xml:space="preserve"> Needs approval / close guidance
</t>
          </r>
          <r>
            <rPr>
              <rFont val="Calibri"/>
              <b val="1"/>
              <sz val="10"/>
            </rPr>
            <t>Common themes in role-holders' answers:</t>
          </r>
          <r>
            <rPr>
              <rFont val="Calibri"/>
              <sz val="10"/>
            </rPr>
            <t xml:space="preserve"> decisions · technical
</t>
          </r>
          <r>
            <rPr>
              <rFont val="Calibri"/>
              <b val="1"/>
              <sz val="10"/>
            </rPr>
            <t>SKILLS &amp; KNOWLEDGE · role-holders:</t>
          </r>
          <r>
            <rPr>
              <rFont val="Calibri"/>
              <sz val="10"/>
            </rPr>
            <t xml:space="preserve"> Java · NET MVC
</t>
          </r>
          <r>
            <rPr>
              <rFont val="Calibri"/>
              <b val="1"/>
              <sz val="10"/>
            </rPr>
            <t>MANAGER-SET KRAs:</t>
          </r>
          <r>
            <rPr>
              <rFont val="Calibri"/>
              <sz val="10"/>
            </rPr>
            <t xml:space="preserve"> Common themes in manager-set KRAs: code · technical · agreed · deliver · application · maintain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79 answered; catalogue RC-065</t>
          </r>
        </is>
      </c>
      <c r="S177" s="119"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lead · delays · rework.
</t>
          </r>
          <r>
            <rPr>
              <rFont val="Calibri"/>
              <b val="1"/>
              <sz val="10"/>
            </rPr>
            <t>Measured on · manager-set KRA themes:</t>
          </r>
          <r>
            <rPr>
              <rFont val="Calibri"/>
              <sz val="10"/>
            </rPr>
            <t xml:space="preserve"> code · technical · agreed · deliver · application · maintain.
Manager talent mapping — Latest rating: 3 · Potential: Low · 9-Box Grid placement: Core Contributor.</t>
          </r>
        </is>
      </c>
      <c r="T177" s="120" t="n"/>
      <c r="U177" s="121" t="inlineStr">
        <is>
          <r>
            <rPr>
              <rFont val="Calibri"/>
              <sz val="10"/>
            </rPr>
            <t xml:space="preserve">Trainee Software Engineer in Technology · iFile, A1 — IC.
</t>
          </r>
          <r>
            <rPr>
              <rFont val="Calibri"/>
              <b val="1"/>
              <sz val="10"/>
            </rPr>
            <t>The work:</t>
          </r>
          <r>
            <rPr>
              <rFont val="Calibri"/>
              <sz val="10"/>
            </rPr>
            <t xml:space="preserve"> Builds back-end services, APIs, processing/validation logic and DB code; fixes defects and delivers change requests.
At this level the role owns learning the role; all work reviewed.
</t>
          </r>
          <r>
            <rPr>
              <rFont val="Calibri"/>
              <b val="1"/>
              <sz val="10"/>
            </rPr>
            <t>Key responsibilities:</t>
          </r>
          <r>
            <rPr>
              <rFont val="Calibri"/>
              <sz val="10"/>
            </rPr>
            <t xml:space="preserve"> Builds back-end services, APIs, processing/validation logic and DB code; fixes defects and delivers change requests; Learning; follows worked examples; Learning tasks.
</t>
          </r>
          <r>
            <rPr>
              <rFont val="Calibri"/>
              <b val="1"/>
              <sz val="10"/>
            </rPr>
            <t>Holders describe it with:</t>
          </r>
          <r>
            <rPr>
              <rFont val="Calibri"/>
              <sz val="10"/>
            </rPr>
            <t xml:space="preserve"> features · software · development · learning.</t>
          </r>
        </is>
      </c>
      <c r="V177" s="122" t="inlineStr">
        <is>
          <r>
            <rPr>
              <rFont val="Calibri"/>
              <b val="1"/>
              <sz val="10"/>
            </rPr>
            <t>Hire as:</t>
          </r>
          <r>
            <rPr>
              <rFont val="Calibri"/>
              <sz val="10"/>
            </rPr>
            <t xml:space="preserve"> Associate Software Engineer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BE / B.Tech / MCA / M.Tech / B.Sc · CS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7" s="122" t="inlineStr">
        <is>
          <r>
            <rPr>
              <rFont val="Calibri"/>
              <sz val="10"/>
            </rPr>
            <t xml:space="preserve">FUNCTIONAL — skill level 1 of 5 · Awareness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Java · NET MVC
★ = must-have for the family. Scale: 1 Awareness · 2 Working · 3 Practitioner · 4 Advanced · 5 Expert.</t>
          </r>
        </is>
      </c>
      <c r="X177" s="122" t="inlineStr">
        <is>
          <r>
            <rPr>
              <rFont val="Calibri"/>
              <sz val="10"/>
            </rPr>
            <t xml:space="preserve">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177" s="123" t="inlineStr">
        <is>
          <t>—</t>
        </is>
      </c>
      <c r="Z177" s="124" t="n"/>
      <c r="AA177" s="125" t="n"/>
      <c r="AB177" s="126" t="n"/>
      <c r="AC177" s="124" t="n"/>
      <c r="AD177" s="125" t="n"/>
      <c r="AE177" s="126" t="n"/>
      <c r="AF177" s="124" t="n"/>
      <c r="AG177" s="125" t="n"/>
      <c r="AH177" s="126" t="n"/>
      <c r="AI177" s="124" t="n"/>
      <c r="AJ177" s="125" t="n"/>
      <c r="AK177" s="126" t="n"/>
      <c r="AL177" s="124" t="n"/>
      <c r="AM177" s="125" t="n"/>
      <c r="AN177" s="126" t="n"/>
      <c r="AO177" s="127" t="n"/>
      <c r="AP177" s="125" t="n"/>
      <c r="AQ177" s="126" t="n"/>
      <c r="AR177" s="126" t="inlineStr"/>
      <c r="AS177" s="128" t="inlineStr"/>
      <c r="AT177" s="129" t="inlineStr">
        <is>
          <r>
            <rPr>
              <rFont val="Calibri"/>
              <b val="1"/>
              <sz val="10"/>
            </rPr>
            <t>Not scored:</t>
          </r>
          <r>
            <rPr>
              <rFont val="Calibri"/>
              <sz val="10"/>
            </rPr>
            <t xml:space="preserve"> interns and first-year trainees start at A1.</t>
          </r>
        </is>
      </c>
      <c r="AU177" s="130" t="inlineStr">
        <is>
          <r>
            <rPr>
              <rFont val="Calibri"/>
              <b val="1"/>
              <sz val="10"/>
            </rPr>
            <t>Not scored:</t>
          </r>
          <r>
            <rPr>
              <rFont val="Calibri"/>
              <sz val="10"/>
            </rPr>
            <t xml:space="preserve"> interns and first-year trainees start at A1.</t>
          </r>
        </is>
      </c>
      <c r="AV177" s="130" t="inlineStr">
        <is>
          <t>Interns and first-year trainees start at A1.</t>
        </is>
      </c>
      <c r="AW177" s="131" t="inlineStr">
        <is>
          <r>
            <rPr>
              <rFont val="Calibri"/>
              <b val="1"/>
              <sz val="10"/>
            </rPr>
            <t>Not scored:</t>
          </r>
          <r>
            <rPr>
              <rFont val="Calibri"/>
              <sz val="10"/>
            </rPr>
            <t xml:space="preserve"> interns and first-year trainees start at A1.</t>
          </r>
        </is>
      </c>
      <c r="AX177" s="132" t="inlineStr">
        <is>
          <r>
            <rPr>
              <rFont val="Calibri"/>
              <b val="1"/>
              <sz val="10"/>
            </rPr>
            <t>Not scored:</t>
          </r>
          <r>
            <rPr>
              <rFont val="Calibri"/>
              <sz val="10"/>
            </rPr>
            <t xml:space="preserve"> interns and first-year trainees start at A1.</t>
          </r>
        </is>
      </c>
      <c r="AY177" s="132" t="inlineStr">
        <is>
          <r>
            <rPr>
              <rFont val="Calibri"/>
              <b val="1"/>
              <sz val="10"/>
            </rPr>
            <t>Not scored:</t>
          </r>
          <r>
            <rPr>
              <rFont val="Calibri"/>
              <sz val="10"/>
            </rPr>
            <t xml:space="preserve"> interns and first-year trainees start at A1.</t>
          </r>
        </is>
      </c>
      <c r="AZ177" s="132" t="inlineStr">
        <is>
          <r>
            <rPr>
              <rFont val="Calibri"/>
              <b val="1"/>
              <sz val="10"/>
            </rPr>
            <t>Not scored:</t>
          </r>
          <r>
            <rPr>
              <rFont val="Calibri"/>
              <sz val="10"/>
            </rPr>
            <t xml:space="preserve"> interns and first-year trainees start at A1.</t>
          </r>
        </is>
      </c>
      <c r="BA177" s="132" t="inlineStr">
        <is>
          <r>
            <rPr>
              <rFont val="Calibri"/>
              <b val="1"/>
              <sz val="10"/>
            </rPr>
            <t>Not scored:</t>
          </r>
          <r>
            <rPr>
              <rFont val="Calibri"/>
              <sz val="10"/>
            </rPr>
            <t xml:space="preserve"> interns and first-year trainees start at A1.</t>
          </r>
        </is>
      </c>
      <c r="BB177" s="132" t="inlineStr">
        <is>
          <r>
            <rPr>
              <rFont val="Calibri"/>
              <b val="1"/>
              <sz val="10"/>
            </rPr>
            <t>Not scored:</t>
          </r>
          <r>
            <rPr>
              <rFont val="Calibri"/>
              <sz val="10"/>
            </rPr>
            <t xml:space="preserve"> interns and first-year trainees start at A1.</t>
          </r>
        </is>
      </c>
      <c r="BC177" s="133" t="inlineStr"/>
      <c r="BD177" s="134" t="inlineStr">
        <is>
          <t>✓ HRIS: 0.9 yrs, B.E, 0 direct reports
✓ Survey: 20 of 20 questions answered
✓ KRAs: manager-set, quarterly
✓ Manager mapping: rating, potential, 9-box
✗ Job description: not on file</t>
        </is>
      </c>
      <c r="BE177" s="134"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BF177" s="134" t="inlineStr">
        <is>
          <t>Medium</t>
        </is>
      </c>
      <c r="BG177" s="134" t="inlineStr"/>
      <c r="BH177" s="134" t="inlineStr"/>
      <c r="BI177" s="135" t="n"/>
      <c r="BJ177" s="136" t="n"/>
      <c r="BK177" s="136" t="n"/>
      <c r="BL177" s="136" t="n"/>
      <c r="BM177" s="136" t="n"/>
      <c r="BN177" s="137" t="n"/>
      <c r="BO177" s="120" t="n"/>
      <c r="BP177" s="120" t="n"/>
      <c r="BQ177" s="120" t="n"/>
      <c r="BR177" s="120" t="n"/>
      <c r="BS177" s="120" t="n"/>
      <c r="BT177" s="120" t="n"/>
      <c r="BU177" s="120" t="n"/>
      <c r="BV177" s="120" t="n"/>
    </row>
    <row r="178" ht="340" customHeight="1">
      <c r="A178" s="109" t="inlineStr">
        <is>
          <t>INTN0305</t>
        </is>
      </c>
      <c r="B178" s="110" t="inlineStr">
        <is>
          <t>Samiksha Sawant</t>
        </is>
      </c>
      <c r="C178" s="111" t="inlineStr">
        <is>
          <t>Technology</t>
        </is>
      </c>
      <c r="D178" s="111" t="inlineStr">
        <is>
          <t>Shruti Patil</t>
        </is>
      </c>
      <c r="E178" s="112" t="n">
        <v>0.2</v>
      </c>
      <c r="F178" s="112" t="n">
        <v>0.2</v>
      </c>
      <c r="G178" s="111" t="inlineStr">
        <is>
          <t>B.E</t>
        </is>
      </c>
      <c r="H178" s="113" t="inlineStr">
        <is>
          <t>Intern</t>
        </is>
      </c>
      <c r="I178" s="114" t="inlineStr">
        <is>
          <t>Intern – Software Development</t>
        </is>
      </c>
      <c r="J178" s="115" t="inlineStr">
        <is>
          <t>Engineering &amp; Development</t>
        </is>
      </c>
      <c r="K178" s="115" t="inlineStr">
        <is>
          <t>Backend Development</t>
        </is>
      </c>
      <c r="L178" s="114" t="inlineStr">
        <is>
          <t>Not in current mapping files</t>
        </is>
      </c>
      <c r="M178" s="116" t="inlineStr">
        <is>
          <t>A1</t>
        </is>
      </c>
      <c r="N178" s="138" t="inlineStr">
        <is>
          <t>Intern / Trainee</t>
        </is>
      </c>
      <c r="O178" s="26" t="inlineStr">
        <is>
          <t>A</t>
        </is>
      </c>
      <c r="P178" s="115" t="inlineStr">
        <is>
          <t>IC</t>
        </is>
      </c>
      <c r="Q178" s="140" t="inlineStr">
        <is>
          <t>● Newly mapped</t>
        </is>
      </c>
      <c r="R178" s="118" t="inlineStr">
        <is>
          <r>
            <rPr>
              <rFont val="Calibri"/>
              <b val="1"/>
              <sz val="10"/>
            </rPr>
            <t>WHAT THE ROLE DOES:</t>
          </r>
          <r>
            <rPr>
              <rFont val="Calibri"/>
              <sz val="10"/>
            </rPr>
            <t xml:space="preserve"> Builds back-end services, APIs, processing/validation logic and DB code; fixes defects and delivers change requests. At A1: learning the role; all work reviewed.
</t>
          </r>
          <r>
            <rPr>
              <rFont val="Calibri"/>
              <b val="1"/>
              <sz val="10"/>
            </rPr>
            <t>Common themes in role-holders' answers:</t>
          </r>
          <r>
            <rPr>
              <rFont val="Calibri"/>
              <sz val="10"/>
            </rPr>
            <t xml:space="preserve"> learn · core · software engineer · develop · purpose · design
</t>
          </r>
          <r>
            <rPr>
              <rFont val="Calibri"/>
              <b val="1"/>
              <sz val="10"/>
            </rPr>
            <t>KEY RESPONSIBILITIES:</t>
          </r>
          <r>
            <rPr>
              <rFont val="Calibri"/>
              <sz val="10"/>
            </rPr>
            <t xml:space="preserve"> Builds back-end services, APIs, processing/validation logic and DB code; fixes defects and delivers change requests; Learning; follows worked examples; Learning tasks
</t>
          </r>
          <r>
            <rPr>
              <rFont val="Calibri"/>
              <b val="1"/>
              <sz val="10"/>
            </rPr>
            <t>Common themes in role-holders' answers:</t>
          </r>
          <r>
            <rPr>
              <rFont val="Calibri"/>
              <sz val="10"/>
            </rPr>
            <t xml:space="preserve"> features · software · development · learning
</t>
          </r>
          <r>
            <rPr>
              <rFont val="Calibri"/>
              <b val="1"/>
              <sz val="10"/>
            </rPr>
            <t>DELIVERS:</t>
          </r>
          <r>
            <rPr>
              <rFont val="Calibri"/>
              <sz val="10"/>
            </rPr>
            <t xml:space="preserve"> Learning tasks
</t>
          </r>
          <r>
            <rPr>
              <rFont val="Calibri"/>
              <b val="1"/>
              <sz val="10"/>
            </rPr>
            <t>Common themes in role-holders' answers:</t>
          </r>
          <r>
            <rPr>
              <rFont val="Calibri"/>
              <sz val="10"/>
            </rPr>
            <t xml:space="preserve"> software · code · features
</t>
          </r>
          <r>
            <rPr>
              <rFont val="Calibri"/>
              <b val="1"/>
              <sz val="10"/>
            </rPr>
            <t>ACCOUNTABLE FOR:</t>
          </r>
          <r>
            <rPr>
              <rFont val="Calibri"/>
              <sz val="10"/>
            </rPr>
            <t xml:space="preserve"> Learning tasks
</t>
          </r>
          <r>
            <rPr>
              <rFont val="Calibri"/>
              <b val="1"/>
              <sz val="10"/>
            </rPr>
            <t>Common themes in role-holders' answers:</t>
          </r>
          <r>
            <rPr>
              <rFont val="Calibri"/>
              <sz val="10"/>
            </rPr>
            <t xml:space="preserve"> quality · accountable · timely · if · data
</t>
          </r>
          <r>
            <rPr>
              <rFont val="Calibri"/>
              <b val="1"/>
              <sz val="10"/>
            </rPr>
            <t>DECIDES ALONE:</t>
          </r>
          <r>
            <rPr>
              <rFont val="Calibri"/>
              <sz val="10"/>
            </rPr>
            <t xml:space="preserve"> Needs approval / close guidance
</t>
          </r>
          <r>
            <rPr>
              <rFont val="Calibri"/>
              <b val="1"/>
              <sz val="10"/>
            </rPr>
            <t>Common themes in role-holders' answers:</t>
          </r>
          <r>
            <rPr>
              <rFont val="Calibri"/>
              <sz val="10"/>
            </rPr>
            <t xml:space="preserve"> decisions · technical
</t>
          </r>
          <r>
            <rPr>
              <rFont val="Calibri"/>
              <b val="1"/>
              <sz val="10"/>
            </rPr>
            <t>SKILLS &amp; KNOWLEDGE · role-holders:</t>
          </r>
          <r>
            <rPr>
              <rFont val="Calibri"/>
              <sz val="10"/>
            </rPr>
            <t xml:space="preserve"> Java · NET MVC
</t>
          </r>
          <r>
            <rPr>
              <rFont val="Calibri"/>
              <b val="1"/>
              <sz val="10"/>
            </rPr>
            <t>MANAGER-SET KRAs:</t>
          </r>
          <r>
            <rPr>
              <rFont val="Calibri"/>
              <sz val="10"/>
            </rPr>
            <t xml:space="preserve"> Common themes in manager-set KRAs: code · technical · agreed · deliver · application · maintain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79 answered; catalogue RC-065</t>
          </r>
        </is>
      </c>
      <c r="S178" s="119"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lead · delays · rework.
</t>
          </r>
          <r>
            <rPr>
              <rFont val="Calibri"/>
              <b val="1"/>
              <sz val="10"/>
            </rPr>
            <t>Measured on · manager-set KRA themes:</t>
          </r>
          <r>
            <rPr>
              <rFont val="Calibri"/>
              <sz val="10"/>
            </rPr>
            <t xml:space="preserve"> code · technical · agreed · deliver · application · maintain.
Manager talent mapping — Latest rating: Not rated · manager · 9-Box Grid placement: Not placed · manager.</t>
          </r>
        </is>
      </c>
      <c r="T178" s="120" t="n"/>
      <c r="U178" s="121" t="inlineStr">
        <is>
          <r>
            <rPr>
              <rFont val="Calibri"/>
              <sz val="10"/>
            </rPr>
            <t xml:space="preserve">Intern – Software Development in Technology · iFile, A1 — IC.
</t>
          </r>
          <r>
            <rPr>
              <rFont val="Calibri"/>
              <b val="1"/>
              <sz val="10"/>
            </rPr>
            <t>The work:</t>
          </r>
          <r>
            <rPr>
              <rFont val="Calibri"/>
              <sz val="10"/>
            </rPr>
            <t xml:space="preserve"> Builds back-end services, APIs, processing/validation logic and DB code; fixes defects and delivers change requests.
At this level the role owns learning the role; all work reviewed.
</t>
          </r>
          <r>
            <rPr>
              <rFont val="Calibri"/>
              <b val="1"/>
              <sz val="10"/>
            </rPr>
            <t>Key responsibilities:</t>
          </r>
          <r>
            <rPr>
              <rFont val="Calibri"/>
              <sz val="10"/>
            </rPr>
            <t xml:space="preserve"> Builds back-end services, APIs, processing/validation logic and DB code; fixes defects and delivers change requests; Learning; follows worked examples; Learning tasks.
</t>
          </r>
          <r>
            <rPr>
              <rFont val="Calibri"/>
              <b val="1"/>
              <sz val="10"/>
            </rPr>
            <t>Holders describe it with:</t>
          </r>
          <r>
            <rPr>
              <rFont val="Calibri"/>
              <sz val="10"/>
            </rPr>
            <t xml:space="preserve"> features · software · development · learning.</t>
          </r>
        </is>
      </c>
      <c r="V178" s="122" t="inlineStr">
        <is>
          <r>
            <rPr>
              <rFont val="Calibri"/>
              <b val="1"/>
              <sz val="10"/>
            </rPr>
            <t>Hire as:</t>
          </r>
          <r>
            <rPr>
              <rFont val="Calibri"/>
              <sz val="10"/>
            </rPr>
            <t xml:space="preserve"> Associate Software Engineer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BE / B.Tech / MCA / M.Tech / B.Sc · CS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8" s="122" t="inlineStr">
        <is>
          <r>
            <rPr>
              <rFont val="Calibri"/>
              <sz val="10"/>
            </rPr>
            <t xml:space="preserve">FUNCTIONAL — skill level 1 of 5 · Awareness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Java · NET MVC
★ = must-have for the family. Scale: 1 Awareness · 2 Working · 3 Practitioner · 4 Advanced · 5 Expert.</t>
          </r>
        </is>
      </c>
      <c r="X178" s="122" t="inlineStr">
        <is>
          <r>
            <rPr>
              <rFont val="Calibri"/>
              <sz val="10"/>
            </rPr>
            <t xml:space="preserve">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178" s="123" t="inlineStr">
        <is>
          <t>—</t>
        </is>
      </c>
      <c r="Z178" s="124" t="n"/>
      <c r="AA178" s="125" t="n"/>
      <c r="AB178" s="126" t="n"/>
      <c r="AC178" s="124" t="n"/>
      <c r="AD178" s="125" t="n"/>
      <c r="AE178" s="126" t="n"/>
      <c r="AF178" s="124" t="n"/>
      <c r="AG178" s="125" t="n"/>
      <c r="AH178" s="126" t="n"/>
      <c r="AI178" s="124" t="n"/>
      <c r="AJ178" s="125" t="n"/>
      <c r="AK178" s="126" t="n"/>
      <c r="AL178" s="124" t="n"/>
      <c r="AM178" s="125" t="n"/>
      <c r="AN178" s="126" t="n"/>
      <c r="AO178" s="127" t="n"/>
      <c r="AP178" s="125" t="n"/>
      <c r="AQ178" s="126" t="n"/>
      <c r="AR178" s="126" t="inlineStr"/>
      <c r="AS178" s="128" t="inlineStr"/>
      <c r="AT178" s="129" t="inlineStr">
        <is>
          <r>
            <rPr>
              <rFont val="Calibri"/>
              <b val="1"/>
              <sz val="10"/>
            </rPr>
            <t>Not scored:</t>
          </r>
          <r>
            <rPr>
              <rFont val="Calibri"/>
              <sz val="10"/>
            </rPr>
            <t xml:space="preserve"> interns and first-year trainees start at A1.</t>
          </r>
        </is>
      </c>
      <c r="AU178" s="130" t="inlineStr">
        <is>
          <r>
            <rPr>
              <rFont val="Calibri"/>
              <b val="1"/>
              <sz val="10"/>
            </rPr>
            <t>Not scored:</t>
          </r>
          <r>
            <rPr>
              <rFont val="Calibri"/>
              <sz val="10"/>
            </rPr>
            <t xml:space="preserve"> interns and first-year trainees start at A1.</t>
          </r>
        </is>
      </c>
      <c r="AV178" s="130" t="inlineStr">
        <is>
          <t>Interns and first-year trainees start at A1.</t>
        </is>
      </c>
      <c r="AW178" s="131" t="inlineStr">
        <is>
          <r>
            <rPr>
              <rFont val="Calibri"/>
              <b val="1"/>
              <sz val="10"/>
            </rPr>
            <t>Not scored:</t>
          </r>
          <r>
            <rPr>
              <rFont val="Calibri"/>
              <sz val="10"/>
            </rPr>
            <t xml:space="preserve"> interns and first-year trainees start at A1.</t>
          </r>
        </is>
      </c>
      <c r="AX178" s="132" t="inlineStr">
        <is>
          <r>
            <rPr>
              <rFont val="Calibri"/>
              <b val="1"/>
              <sz val="10"/>
            </rPr>
            <t>Not scored:</t>
          </r>
          <r>
            <rPr>
              <rFont val="Calibri"/>
              <sz val="10"/>
            </rPr>
            <t xml:space="preserve"> interns and first-year trainees start at A1.</t>
          </r>
        </is>
      </c>
      <c r="AY178" s="132" t="inlineStr">
        <is>
          <r>
            <rPr>
              <rFont val="Calibri"/>
              <b val="1"/>
              <sz val="10"/>
            </rPr>
            <t>Not scored:</t>
          </r>
          <r>
            <rPr>
              <rFont val="Calibri"/>
              <sz val="10"/>
            </rPr>
            <t xml:space="preserve"> interns and first-year trainees start at A1.</t>
          </r>
        </is>
      </c>
      <c r="AZ178" s="132" t="inlineStr">
        <is>
          <r>
            <rPr>
              <rFont val="Calibri"/>
              <b val="1"/>
              <sz val="10"/>
            </rPr>
            <t>Not scored:</t>
          </r>
          <r>
            <rPr>
              <rFont val="Calibri"/>
              <sz val="10"/>
            </rPr>
            <t xml:space="preserve"> interns and first-year trainees start at A1.</t>
          </r>
        </is>
      </c>
      <c r="BA178" s="132" t="inlineStr">
        <is>
          <r>
            <rPr>
              <rFont val="Calibri"/>
              <b val="1"/>
              <sz val="10"/>
            </rPr>
            <t>Not scored:</t>
          </r>
          <r>
            <rPr>
              <rFont val="Calibri"/>
              <sz val="10"/>
            </rPr>
            <t xml:space="preserve"> interns and first-year trainees start at A1.</t>
          </r>
        </is>
      </c>
      <c r="BB178" s="132" t="inlineStr">
        <is>
          <r>
            <rPr>
              <rFont val="Calibri"/>
              <b val="1"/>
              <sz val="10"/>
            </rPr>
            <t>Not scored:</t>
          </r>
          <r>
            <rPr>
              <rFont val="Calibri"/>
              <sz val="10"/>
            </rPr>
            <t xml:space="preserve"> interns and first-year trainees start at A1.</t>
          </r>
        </is>
      </c>
      <c r="BC178" s="133" t="inlineStr"/>
      <c r="BD178" s="134" t="inlineStr">
        <is>
          <t>✓ HRIS: 0.2 yrs, B.E, 0 direct reports
✓ Survey: 20 of 20 questions answered
✗ KRAs: none on file
✓ Manager mapping: rating, 9-box
✗ Job description: not on file</t>
        </is>
      </c>
      <c r="BE178" s="134"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BF178" s="134" t="inlineStr">
        <is>
          <t>Medium</t>
        </is>
      </c>
      <c r="BG178" s="134" t="inlineStr"/>
      <c r="BH178" s="134" t="inlineStr"/>
      <c r="BI178" s="135" t="n"/>
      <c r="BJ178" s="136" t="n"/>
      <c r="BK178" s="136" t="n"/>
      <c r="BL178" s="136" t="n"/>
      <c r="BM178" s="136" t="n"/>
      <c r="BN178" s="137" t="n"/>
      <c r="BO178" s="120" t="n"/>
      <c r="BP178" s="120" t="n"/>
      <c r="BQ178" s="120" t="n"/>
      <c r="BR178" s="120" t="n"/>
      <c r="BS178" s="120" t="n"/>
      <c r="BT178" s="120" t="n"/>
      <c r="BU178" s="120" t="n"/>
      <c r="BV178" s="120" t="n"/>
    </row>
    <row r="179" ht="340" customHeight="1">
      <c r="A179" s="109" t="inlineStr">
        <is>
          <t>IRIS2484</t>
        </is>
      </c>
      <c r="B179" s="110" t="inlineStr">
        <is>
          <t>Vinay Gajula</t>
        </is>
      </c>
      <c r="C179" s="111" t="inlineStr">
        <is>
          <t>Technology</t>
        </is>
      </c>
      <c r="D179" s="111" t="inlineStr">
        <is>
          <t>Akbar Basha</t>
        </is>
      </c>
      <c r="E179" s="112" t="n">
        <v>0.6</v>
      </c>
      <c r="F179" s="112" t="n">
        <v>0.6</v>
      </c>
      <c r="G179" s="111" t="inlineStr">
        <is>
          <t>B.E</t>
        </is>
      </c>
      <c r="H179" s="113" t="inlineStr">
        <is>
          <t>Trainee Software Engineer</t>
        </is>
      </c>
      <c r="I179" s="114" t="inlineStr">
        <is>
          <t>Trainee AI/ML Engineer</t>
        </is>
      </c>
      <c r="J179" s="115" t="inlineStr">
        <is>
          <t>Engineering &amp; Development</t>
        </is>
      </c>
      <c r="K179" s="115" t="inlineStr">
        <is>
          <t>AI / ML &amp; GenAI Engineering</t>
        </is>
      </c>
      <c r="L179" s="114" t="inlineStr">
        <is>
          <t>Not in current mapping files</t>
        </is>
      </c>
      <c r="M179" s="116" t="inlineStr">
        <is>
          <t>A1</t>
        </is>
      </c>
      <c r="N179" s="138" t="inlineStr">
        <is>
          <t>Intern / Trainee</t>
        </is>
      </c>
      <c r="O179" s="26" t="inlineStr">
        <is>
          <t>A</t>
        </is>
      </c>
      <c r="P179" s="115" t="inlineStr">
        <is>
          <t>IC</t>
        </is>
      </c>
      <c r="Q179" s="140" t="inlineStr">
        <is>
          <t>● Newly mapped</t>
        </is>
      </c>
      <c r="R179" s="118" t="inlineStr">
        <is>
          <r>
            <rPr>
              <rFont val="Calibri"/>
              <b val="1"/>
              <sz val="10"/>
            </rPr>
            <t>WHAT THE ROLE DOES:</t>
          </r>
          <r>
            <rPr>
              <rFont val="Calibri"/>
              <sz val="10"/>
            </rPr>
            <t xml:space="preserve"> Builds AI/ML and LLM features — auto-tagging, classification, agentic workflows, anomaly detection. At A1: learning the role; all work reviewed.
</t>
          </r>
          <r>
            <rPr>
              <rFont val="Calibri"/>
              <b val="1"/>
              <sz val="10"/>
            </rPr>
            <t>Common themes in sub-family holders, all levels' answers:</t>
          </r>
          <r>
            <rPr>
              <rFont val="Calibri"/>
              <sz val="10"/>
            </rPr>
            <t xml:space="preserve"> business · ai · solutions · building · solve · enhance
</t>
          </r>
          <r>
            <rPr>
              <rFont val="Calibri"/>
              <b val="1"/>
              <sz val="10"/>
            </rPr>
            <t>KEY RESPONSIBILITIES:</t>
          </r>
          <r>
            <rPr>
              <rFont val="Calibri"/>
              <sz val="10"/>
            </rPr>
            <t xml:space="preserve"> Builds AI/ML and LLM features — auto-tagging, classification, agentic workflows, anomaly detection; Learning; follows worked examples; Learning tasks
</t>
          </r>
          <r>
            <rPr>
              <rFont val="Calibri"/>
              <b val="1"/>
              <sz val="10"/>
            </rPr>
            <t>Common themes in sub-family holders, all levels' answers:</t>
          </r>
          <r>
            <rPr>
              <rFont val="Calibri"/>
              <sz val="10"/>
            </rPr>
            <t xml:space="preserve"> ai · technical · development · evaluation · research · system
</t>
          </r>
          <r>
            <rPr>
              <rFont val="Calibri"/>
              <b val="1"/>
              <sz val="10"/>
            </rPr>
            <t>DELIVERS:</t>
          </r>
          <r>
            <rPr>
              <rFont val="Calibri"/>
              <sz val="10"/>
            </rPr>
            <t xml:space="preserve"> Learning tasks
</t>
          </r>
          <r>
            <rPr>
              <rFont val="Calibri"/>
              <b val="1"/>
              <sz val="10"/>
            </rPr>
            <t>Common themes in sub-family holders, all levels' answers:</t>
          </r>
          <r>
            <rPr>
              <rFont val="Calibri"/>
              <sz val="10"/>
            </rPr>
            <t xml:space="preserve"> ai · solutions · anomaly · features · automated
</t>
          </r>
          <r>
            <rPr>
              <rFont val="Calibri"/>
              <b val="1"/>
              <sz val="10"/>
            </rPr>
            <t>ACCOUNTABLE FOR:</t>
          </r>
          <r>
            <rPr>
              <rFont val="Calibri"/>
              <sz val="10"/>
            </rPr>
            <t xml:space="preserve"> Learning tasks
</t>
          </r>
          <r>
            <rPr>
              <rFont val="Calibri"/>
              <b val="1"/>
              <sz val="10"/>
            </rPr>
            <t>Common themes in sub-family holders, all levels' answers:</t>
          </r>
          <r>
            <rPr>
              <rFont val="Calibri"/>
              <sz val="10"/>
            </rPr>
            <t xml:space="preserve"> quality · ai · accountable · accuracy · reliability · solutions
</t>
          </r>
          <r>
            <rPr>
              <rFont val="Calibri"/>
              <b val="1"/>
              <sz val="10"/>
            </rPr>
            <t>DECIDES ALONE:</t>
          </r>
          <r>
            <rPr>
              <rFont val="Calibri"/>
              <sz val="10"/>
            </rPr>
            <t xml:space="preserve"> Needs approval / close guidance
</t>
          </r>
          <r>
            <rPr>
              <rFont val="Calibri"/>
              <b val="1"/>
              <sz val="10"/>
            </rPr>
            <t>Common themes in sub-family holders, all levels' answers:</t>
          </r>
          <r>
            <rPr>
              <rFont val="Calibri"/>
              <sz val="10"/>
            </rPr>
            <t xml:space="preserve"> approach · research · ai · technical · quality
</t>
          </r>
          <r>
            <rPr>
              <rFont val="Calibri"/>
              <b val="1"/>
              <sz val="10"/>
            </rPr>
            <t>SKILLS &amp; KNOWLEDGE · role-holders:</t>
          </r>
          <r>
            <rPr>
              <rFont val="Calibri"/>
              <sz val="10"/>
            </rPr>
            <t xml:space="preserve"> AI/ML · Python
</t>
          </r>
          <r>
            <rPr>
              <rFont val="Calibri"/>
              <b val="1"/>
              <sz val="10"/>
            </rPr>
            <t>TOOLS &amp; SYSTEMS:</t>
          </r>
          <r>
            <rPr>
              <rFont val="Calibri"/>
              <sz val="10"/>
            </rPr>
            <t xml:space="preserve"> Azure · FastAPI · Vs Code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 holder, 1 answered the survey; sub-family 11 answered; catalogue RC-058</t>
          </r>
        </is>
      </c>
      <c r="S179" s="119"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delays · lead · incorrect · rework · quality.
Manager talent mapping — Latest rating: Not rated · manager · 9-Box Grid placement: Not placed · manager.</t>
          </r>
        </is>
      </c>
      <c r="T179" s="120" t="n"/>
      <c r="U179" s="121" t="inlineStr">
        <is>
          <r>
            <rPr>
              <rFont val="Calibri"/>
              <sz val="10"/>
            </rPr>
            <t xml:space="preserve">Trainee AI/ML Engineer in Technology · iFile, A1 — IC.
</t>
          </r>
          <r>
            <rPr>
              <rFont val="Calibri"/>
              <b val="1"/>
              <sz val="10"/>
            </rPr>
            <t>The work:</t>
          </r>
          <r>
            <rPr>
              <rFont val="Calibri"/>
              <sz val="10"/>
            </rPr>
            <t xml:space="preserve"> Builds AI/ML and LLM features — auto-tagging, classification, agentic workflows, anomaly detection.
At this level the role owns learning the role; all work reviewed.
</t>
          </r>
          <r>
            <rPr>
              <rFont val="Calibri"/>
              <b val="1"/>
              <sz val="10"/>
            </rPr>
            <t>Key responsibilities:</t>
          </r>
          <r>
            <rPr>
              <rFont val="Calibri"/>
              <sz val="10"/>
            </rPr>
            <t xml:space="preserve"> Builds AI/ML and LLM features — auto-tagging, classification, agentic workflows, anomaly detection; Learning; follows worked examples; Learning tasks.
</t>
          </r>
          <r>
            <rPr>
              <rFont val="Calibri"/>
              <b val="1"/>
              <sz val="10"/>
            </rPr>
            <t>Holders describe it with:</t>
          </r>
          <r>
            <rPr>
              <rFont val="Calibri"/>
              <sz val="10"/>
            </rPr>
            <t xml:space="preserve"> ai · technical · development · evaluation · research · system.</t>
          </r>
        </is>
      </c>
      <c r="V179" s="122" t="inlineStr">
        <is>
          <r>
            <rPr>
              <rFont val="Calibri"/>
              <b val="1"/>
              <sz val="10"/>
            </rPr>
            <t>Hire as:</t>
          </r>
          <r>
            <rPr>
              <rFont val="Calibri"/>
              <sz val="10"/>
            </rPr>
            <t xml:space="preserve"> Associate Software Engineer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BE / B.Tech / MCA / M.Tech / B.Sc · CS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9" s="122" t="inlineStr">
        <is>
          <r>
            <rPr>
              <rFont val="Calibri"/>
              <sz val="10"/>
            </rPr>
            <t xml:space="preserve">FUNCTIONAL — skill level 1 of 5 · Awareness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AI/ML · Python
</t>
          </r>
          <r>
            <rPr>
              <rFont val="Calibri"/>
              <b val="1"/>
              <sz val="10"/>
            </rPr>
            <t>TOOLS:</t>
          </r>
          <r>
            <rPr>
              <rFont val="Calibri"/>
              <sz val="10"/>
            </rPr>
            <t xml:space="preserve"> Azure · FastAPI · Vs Code
★ = must-have for the family. Scale: 1 Awareness · 2 Working · 3 Practitioner · 4 Advanced · 5 Expert.</t>
          </r>
        </is>
      </c>
      <c r="X179" s="122" t="inlineStr">
        <is>
          <r>
            <rPr>
              <rFont val="Calibri"/>
              <sz val="10"/>
            </rPr>
            <t xml:space="preserve">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179" s="123" t="inlineStr">
        <is>
          <t>—</t>
        </is>
      </c>
      <c r="Z179" s="124" t="n"/>
      <c r="AA179" s="125" t="n"/>
      <c r="AB179" s="126" t="n"/>
      <c r="AC179" s="124" t="n"/>
      <c r="AD179" s="125" t="n"/>
      <c r="AE179" s="126" t="n"/>
      <c r="AF179" s="124" t="n"/>
      <c r="AG179" s="125" t="n"/>
      <c r="AH179" s="126" t="n"/>
      <c r="AI179" s="124" t="n"/>
      <c r="AJ179" s="125" t="n"/>
      <c r="AK179" s="126" t="n"/>
      <c r="AL179" s="124" t="n"/>
      <c r="AM179" s="125" t="n"/>
      <c r="AN179" s="126" t="n"/>
      <c r="AO179" s="127" t="n"/>
      <c r="AP179" s="125" t="n"/>
      <c r="AQ179" s="126" t="n"/>
      <c r="AR179" s="126" t="inlineStr"/>
      <c r="AS179" s="128" t="inlineStr"/>
      <c r="AT179" s="129" t="inlineStr">
        <is>
          <r>
            <rPr>
              <rFont val="Calibri"/>
              <b val="1"/>
              <sz val="10"/>
            </rPr>
            <t>Not scored:</t>
          </r>
          <r>
            <rPr>
              <rFont val="Calibri"/>
              <sz val="10"/>
            </rPr>
            <t xml:space="preserve"> interns and first-year trainees start at A1.</t>
          </r>
        </is>
      </c>
      <c r="AU179" s="130" t="inlineStr">
        <is>
          <r>
            <rPr>
              <rFont val="Calibri"/>
              <b val="1"/>
              <sz val="10"/>
            </rPr>
            <t>Not scored:</t>
          </r>
          <r>
            <rPr>
              <rFont val="Calibri"/>
              <sz val="10"/>
            </rPr>
            <t xml:space="preserve"> interns and first-year trainees start at A1.</t>
          </r>
        </is>
      </c>
      <c r="AV179" s="130" t="inlineStr">
        <is>
          <t>Interns and first-year trainees start at A1.</t>
        </is>
      </c>
      <c r="AW179" s="131" t="inlineStr">
        <is>
          <r>
            <rPr>
              <rFont val="Calibri"/>
              <b val="1"/>
              <sz val="10"/>
            </rPr>
            <t>Not scored:</t>
          </r>
          <r>
            <rPr>
              <rFont val="Calibri"/>
              <sz val="10"/>
            </rPr>
            <t xml:space="preserve"> interns and first-year trainees start at A1.</t>
          </r>
        </is>
      </c>
      <c r="AX179" s="132" t="inlineStr">
        <is>
          <r>
            <rPr>
              <rFont val="Calibri"/>
              <b val="1"/>
              <sz val="10"/>
            </rPr>
            <t>Not scored:</t>
          </r>
          <r>
            <rPr>
              <rFont val="Calibri"/>
              <sz val="10"/>
            </rPr>
            <t xml:space="preserve"> interns and first-year trainees start at A1.</t>
          </r>
        </is>
      </c>
      <c r="AY179" s="132" t="inlineStr">
        <is>
          <r>
            <rPr>
              <rFont val="Calibri"/>
              <b val="1"/>
              <sz val="10"/>
            </rPr>
            <t>Not scored:</t>
          </r>
          <r>
            <rPr>
              <rFont val="Calibri"/>
              <sz val="10"/>
            </rPr>
            <t xml:space="preserve"> interns and first-year trainees start at A1.</t>
          </r>
        </is>
      </c>
      <c r="AZ179" s="132" t="inlineStr">
        <is>
          <r>
            <rPr>
              <rFont val="Calibri"/>
              <b val="1"/>
              <sz val="10"/>
            </rPr>
            <t>Not scored:</t>
          </r>
          <r>
            <rPr>
              <rFont val="Calibri"/>
              <sz val="10"/>
            </rPr>
            <t xml:space="preserve"> interns and first-year trainees start at A1.</t>
          </r>
        </is>
      </c>
      <c r="BA179" s="132" t="inlineStr">
        <is>
          <r>
            <rPr>
              <rFont val="Calibri"/>
              <b val="1"/>
              <sz val="10"/>
            </rPr>
            <t>Not scored:</t>
          </r>
          <r>
            <rPr>
              <rFont val="Calibri"/>
              <sz val="10"/>
            </rPr>
            <t xml:space="preserve"> interns and first-year trainees start at A1.</t>
          </r>
        </is>
      </c>
      <c r="BB179" s="132" t="inlineStr">
        <is>
          <r>
            <rPr>
              <rFont val="Calibri"/>
              <b val="1"/>
              <sz val="10"/>
            </rPr>
            <t>Not scored:</t>
          </r>
          <r>
            <rPr>
              <rFont val="Calibri"/>
              <sz val="10"/>
            </rPr>
            <t xml:space="preserve"> interns and first-year trainees start at A1.</t>
          </r>
        </is>
      </c>
      <c r="BC179" s="133" t="inlineStr"/>
      <c r="BD179" s="134" t="inlineStr">
        <is>
          <t>✓ HRIS: 0.6 yrs, B.E, 0 direct reports
✓ Survey: 20 of 20 questions answered
✗ KRAs: none on file
✓ Manager mapping: rating, 9-box
✗ Job description: not on file</t>
        </is>
      </c>
      <c r="BE179" s="134"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BF179" s="134" t="inlineStr">
        <is>
          <t>Low</t>
        </is>
      </c>
      <c r="BG179" s="134" t="inlineStr">
        <is>
          <t>• Survey answers are generic or do not match the role — not used as evidence; manager input needed</t>
        </is>
      </c>
      <c r="BH179" s="134" t="inlineStr"/>
      <c r="BI179" s="135" t="n"/>
      <c r="BJ179" s="136" t="n"/>
      <c r="BK179" s="136" t="n"/>
      <c r="BL179" s="136" t="n"/>
      <c r="BM179" s="136" t="n"/>
      <c r="BN179" s="137" t="n"/>
      <c r="BO179" s="120" t="n"/>
      <c r="BP179" s="120" t="n"/>
      <c r="BQ179" s="120" t="n"/>
      <c r="BR179" s="120" t="n"/>
      <c r="BS179" s="120" t="n"/>
      <c r="BT179" s="120" t="n"/>
      <c r="BU179" s="120" t="n"/>
      <c r="BV179" s="120" t="n"/>
    </row>
    <row r="180" ht="340" customHeight="1">
      <c r="A180" s="109" t="inlineStr">
        <is>
          <t>No Emp ID · in-house consultant</t>
        </is>
      </c>
      <c r="B180" s="110" t="inlineStr">
        <is>
          <t>Aloke Chatterjee</t>
        </is>
      </c>
      <c r="C180" s="111" t="inlineStr">
        <is>
          <t>Technology</t>
        </is>
      </c>
      <c r="D180" s="111" t="inlineStr">
        <is>
          <t>Not provided · HRIS</t>
        </is>
      </c>
      <c r="E180" s="112" t="inlineStr">
        <is>
          <t>Not provided · HRIS</t>
        </is>
      </c>
      <c r="F180" s="112" t="n">
        <v>0.7</v>
      </c>
      <c r="G180" s="111" t="inlineStr">
        <is>
          <t>Not provided · HRIS</t>
        </is>
      </c>
      <c r="H180" s="113" t="inlineStr">
        <is>
          <t>Consultant</t>
        </is>
      </c>
      <c r="I180" s="114" t="inlineStr">
        <is>
          <t>Associate Consultant – Software Development</t>
        </is>
      </c>
      <c r="J180" s="115" t="inlineStr">
        <is>
          <t>Engineering &amp; Development</t>
        </is>
      </c>
      <c r="K180" s="115" t="inlineStr">
        <is>
          <t>Backend Development</t>
        </is>
      </c>
      <c r="L180" s="115" t="inlineStr">
        <is>
          <t>—</t>
        </is>
      </c>
      <c r="M180" s="151" t="inlineStr">
        <is>
          <t>X1</t>
        </is>
      </c>
      <c r="N180" s="136" t="inlineStr">
        <is>
          <t>Associate Consultant</t>
        </is>
      </c>
      <c r="O180" s="45" t="inlineStr">
        <is>
          <t>X</t>
        </is>
      </c>
      <c r="P180" s="115" t="inlineStr">
        <is>
          <t>Consultant</t>
        </is>
      </c>
      <c r="Q180" s="147" t="inlineStr">
        <is>
          <t>• Same level</t>
        </is>
      </c>
      <c r="R180"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180"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180" s="120" t="n"/>
      <c r="U180" s="121" t="inlineStr">
        <is>
          <r>
            <rPr>
              <rFont val="Calibri"/>
              <sz val="10"/>
            </rPr>
            <t xml:space="preserve">Associate Consultant – Software Development in Technology · iFile,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180"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180" s="122" t="inlineStr">
        <is>
          <r>
            <rPr>
              <rFont val="Calibri"/>
              <b val="1"/>
              <sz val="10"/>
            </rPr>
            <t>Consultant:</t>
          </r>
          <r>
            <rPr>
              <rFont val="Calibri"/>
              <sz val="10"/>
            </rPr>
            <t xml:space="preserve"> competencies are set by the statement of work.</t>
          </r>
        </is>
      </c>
      <c r="X180" s="122" t="inlineStr">
        <is>
          <r>
            <rPr>
              <rFont val="Calibri"/>
              <b val="1"/>
              <sz val="10"/>
            </rPr>
            <t>Consultant:</t>
          </r>
          <r>
            <rPr>
              <rFont val="Calibri"/>
              <sz val="10"/>
            </rPr>
            <t xml:space="preserve"> assess against the statement of work — deliverables, rate card and references.</t>
          </r>
        </is>
      </c>
      <c r="Y180" s="123" t="inlineStr">
        <is>
          <t>—</t>
        </is>
      </c>
      <c r="Z180" s="124" t="n"/>
      <c r="AA180" s="125" t="n"/>
      <c r="AB180" s="126" t="n"/>
      <c r="AC180" s="124" t="n"/>
      <c r="AD180" s="125" t="n"/>
      <c r="AE180" s="126" t="n"/>
      <c r="AF180" s="124" t="n"/>
      <c r="AG180" s="125" t="n"/>
      <c r="AH180" s="126" t="n"/>
      <c r="AI180" s="124" t="n"/>
      <c r="AJ180" s="125" t="n"/>
      <c r="AK180" s="126" t="n"/>
      <c r="AL180" s="124" t="n"/>
      <c r="AM180" s="125" t="n"/>
      <c r="AN180" s="126" t="n"/>
      <c r="AO180" s="127" t="n"/>
      <c r="AP180" s="125" t="n"/>
      <c r="AQ180" s="126" t="n"/>
      <c r="AR180" s="126" t="inlineStr"/>
      <c r="AS180" s="128" t="inlineStr"/>
      <c r="AT180" s="129" t="inlineStr">
        <is>
          <r>
            <rPr>
              <rFont val="Calibri"/>
              <b val="1"/>
              <sz val="10"/>
            </rPr>
            <t>Not scored:</t>
          </r>
          <r>
            <rPr>
              <rFont val="Calibri"/>
              <sz val="10"/>
            </rPr>
            <t xml:space="preserve"> consultants sit outside the career ladder · X1–X3, by the scope of their statement of work.</t>
          </r>
        </is>
      </c>
      <c r="AU180" s="130" t="inlineStr">
        <is>
          <r>
            <rPr>
              <rFont val="Calibri"/>
              <b val="1"/>
              <sz val="10"/>
            </rPr>
            <t>Not scored:</t>
          </r>
          <r>
            <rPr>
              <rFont val="Calibri"/>
              <sz val="10"/>
            </rPr>
            <t xml:space="preserve"> consultants sit outside the career ladder · X1–X3, by the scope of their statement of work.</t>
          </r>
        </is>
      </c>
      <c r="AV180" s="130" t="inlineStr">
        <is>
          <t>Consultants sit outside the career ladder, at X1–X3 by the scope of their statement of work.</t>
        </is>
      </c>
      <c r="AW180" s="131" t="inlineStr">
        <is>
          <r>
            <rPr>
              <rFont val="Calibri"/>
              <b val="1"/>
              <sz val="10"/>
            </rPr>
            <t>Not scored:</t>
          </r>
          <r>
            <rPr>
              <rFont val="Calibri"/>
              <sz val="10"/>
            </rPr>
            <t xml:space="preserve"> consultants sit outside the career ladder · X1–X3, by the scope of their statement of work.</t>
          </r>
        </is>
      </c>
      <c r="AX180" s="132" t="inlineStr">
        <is>
          <r>
            <rPr>
              <rFont val="Calibri"/>
              <b val="1"/>
              <sz val="10"/>
            </rPr>
            <t>Not scored:</t>
          </r>
          <r>
            <rPr>
              <rFont val="Calibri"/>
              <sz val="10"/>
            </rPr>
            <t xml:space="preserve"> consultants sit outside the career ladder · X1–X3, by the scope of their statement of work.</t>
          </r>
        </is>
      </c>
      <c r="AY180" s="132" t="inlineStr">
        <is>
          <r>
            <rPr>
              <rFont val="Calibri"/>
              <b val="1"/>
              <sz val="10"/>
            </rPr>
            <t>Not scored:</t>
          </r>
          <r>
            <rPr>
              <rFont val="Calibri"/>
              <sz val="10"/>
            </rPr>
            <t xml:space="preserve"> consultants sit outside the career ladder · X1–X3, by the scope of their statement of work.</t>
          </r>
        </is>
      </c>
      <c r="AZ180" s="132" t="inlineStr">
        <is>
          <r>
            <rPr>
              <rFont val="Calibri"/>
              <b val="1"/>
              <sz val="10"/>
            </rPr>
            <t>Not scored:</t>
          </r>
          <r>
            <rPr>
              <rFont val="Calibri"/>
              <sz val="10"/>
            </rPr>
            <t xml:space="preserve"> consultants sit outside the career ladder · X1–X3, by the scope of their statement of work.</t>
          </r>
        </is>
      </c>
      <c r="BA180" s="132" t="inlineStr">
        <is>
          <r>
            <rPr>
              <rFont val="Calibri"/>
              <b val="1"/>
              <sz val="10"/>
            </rPr>
            <t>Not scored:</t>
          </r>
          <r>
            <rPr>
              <rFont val="Calibri"/>
              <sz val="10"/>
            </rPr>
            <t xml:space="preserve"> consultants sit outside the career ladder · X1–X3, by the scope of their statement of work.</t>
          </r>
        </is>
      </c>
      <c r="BB180" s="132" t="inlineStr">
        <is>
          <r>
            <rPr>
              <rFont val="Calibri"/>
              <b val="1"/>
              <sz val="10"/>
            </rPr>
            <t>Not scored:</t>
          </r>
          <r>
            <rPr>
              <rFont val="Calibri"/>
              <sz val="10"/>
            </rPr>
            <t xml:space="preserve"> consultants sit outside the career ladder · X1–X3, by the scope of their statement of work.</t>
          </r>
        </is>
      </c>
      <c r="BC180" s="133" t="inlineStr"/>
      <c r="BD180" s="134" t="inlineStr">
        <is>
          <t>✗ HRIS: experience missing, qualification missing, 0 direct reports
✗ Survey: no response
✗ KRAs: none on file
✓ Manager mapping: rating
✗ Job description: not on file</t>
        </is>
      </c>
      <c r="BE180" s="134" t="inlineStr">
        <is>
          <r>
            <rPr>
              <rFont val="Calibri"/>
              <b val="1"/>
              <sz val="10"/>
            </rPr>
            <t>Consultant:</t>
          </r>
          <r>
            <rPr>
              <rFont val="Calibri"/>
              <sz val="10"/>
            </rPr>
            <t xml:space="preserve"> priced by rate card under the statement of work.</t>
          </r>
        </is>
      </c>
      <c r="BF180" s="134" t="inlineStr">
        <is>
          <t>—</t>
        </is>
      </c>
      <c r="BG180" s="134" t="inlineStr"/>
      <c r="BH180" s="134" t="inlineStr"/>
      <c r="BI180" s="135" t="n"/>
      <c r="BJ180" s="136" t="n"/>
      <c r="BK180" s="136" t="n"/>
      <c r="BL180" s="136" t="n"/>
      <c r="BM180" s="136" t="n"/>
      <c r="BN180" s="137" t="n"/>
      <c r="BO180" s="120" t="n"/>
      <c r="BP180" s="120" t="n"/>
      <c r="BQ180" s="120" t="n"/>
      <c r="BR180" s="120" t="n"/>
      <c r="BS180" s="120" t="n"/>
      <c r="BT180" s="120" t="n"/>
      <c r="BU180" s="120" t="n"/>
      <c r="BV180" s="120" t="n"/>
    </row>
    <row r="181" ht="340" customHeight="1">
      <c r="A181" s="109" t="inlineStr">
        <is>
          <t>No Emp ID · external consultant</t>
        </is>
      </c>
      <c r="B181" s="110" t="inlineStr">
        <is>
          <t>Bhumika Viroja</t>
        </is>
      </c>
      <c r="C181" s="111" t="inlineStr">
        <is>
          <t>Technology</t>
        </is>
      </c>
      <c r="D181" s="111" t="inlineStr">
        <is>
          <t>Not provided · HRIS</t>
        </is>
      </c>
      <c r="E181" s="112" t="inlineStr">
        <is>
          <t>Not provided · HRIS</t>
        </is>
      </c>
      <c r="F181" s="112" t="n">
        <v>2.4</v>
      </c>
      <c r="G181" s="111" t="inlineStr">
        <is>
          <t>Not provided · HRIS</t>
        </is>
      </c>
      <c r="H181" s="113" t="inlineStr">
        <is>
          <t>Consultant</t>
        </is>
      </c>
      <c r="I181" s="114" t="inlineStr">
        <is>
          <t>Associate Consultant – Software Development</t>
        </is>
      </c>
      <c r="J181" s="115" t="inlineStr">
        <is>
          <t>Engineering &amp; Development</t>
        </is>
      </c>
      <c r="K181" s="115" t="inlineStr">
        <is>
          <t>Backend Development</t>
        </is>
      </c>
      <c r="L181" s="115" t="inlineStr">
        <is>
          <t>—</t>
        </is>
      </c>
      <c r="M181" s="151" t="inlineStr">
        <is>
          <t>X1</t>
        </is>
      </c>
      <c r="N181" s="136" t="inlineStr">
        <is>
          <t>Associate Consultant</t>
        </is>
      </c>
      <c r="O181" s="45" t="inlineStr">
        <is>
          <t>X</t>
        </is>
      </c>
      <c r="P181" s="115" t="inlineStr">
        <is>
          <t>Consultant</t>
        </is>
      </c>
      <c r="Q181" s="147" t="inlineStr">
        <is>
          <t>• Same level</t>
        </is>
      </c>
      <c r="R181"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181"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181" s="120" t="n"/>
      <c r="U181" s="121" t="inlineStr">
        <is>
          <r>
            <rPr>
              <rFont val="Calibri"/>
              <sz val="10"/>
            </rPr>
            <t xml:space="preserve">Associate Consultant – Software Development in Technology · iFile,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181"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181" s="122" t="inlineStr">
        <is>
          <r>
            <rPr>
              <rFont val="Calibri"/>
              <b val="1"/>
              <sz val="10"/>
            </rPr>
            <t>Consultant:</t>
          </r>
          <r>
            <rPr>
              <rFont val="Calibri"/>
              <sz val="10"/>
            </rPr>
            <t xml:space="preserve"> competencies are set by the statement of work.</t>
          </r>
        </is>
      </c>
      <c r="X181" s="122" t="inlineStr">
        <is>
          <r>
            <rPr>
              <rFont val="Calibri"/>
              <b val="1"/>
              <sz val="10"/>
            </rPr>
            <t>Consultant:</t>
          </r>
          <r>
            <rPr>
              <rFont val="Calibri"/>
              <sz val="10"/>
            </rPr>
            <t xml:space="preserve"> assess against the statement of work — deliverables, rate card and references.</t>
          </r>
        </is>
      </c>
      <c r="Y181" s="123" t="inlineStr">
        <is>
          <t>—</t>
        </is>
      </c>
      <c r="Z181" s="124" t="n"/>
      <c r="AA181" s="125" t="n"/>
      <c r="AB181" s="126" t="n"/>
      <c r="AC181" s="124" t="n"/>
      <c r="AD181" s="125" t="n"/>
      <c r="AE181" s="126" t="n"/>
      <c r="AF181" s="124" t="n"/>
      <c r="AG181" s="125" t="n"/>
      <c r="AH181" s="126" t="n"/>
      <c r="AI181" s="124" t="n"/>
      <c r="AJ181" s="125" t="n"/>
      <c r="AK181" s="126" t="n"/>
      <c r="AL181" s="124" t="n"/>
      <c r="AM181" s="125" t="n"/>
      <c r="AN181" s="126" t="n"/>
      <c r="AO181" s="127" t="n"/>
      <c r="AP181" s="125" t="n"/>
      <c r="AQ181" s="126" t="n"/>
      <c r="AR181" s="126" t="inlineStr"/>
      <c r="AS181" s="128" t="inlineStr"/>
      <c r="AT181" s="129" t="inlineStr">
        <is>
          <r>
            <rPr>
              <rFont val="Calibri"/>
              <b val="1"/>
              <sz val="10"/>
            </rPr>
            <t>Not scored:</t>
          </r>
          <r>
            <rPr>
              <rFont val="Calibri"/>
              <sz val="10"/>
            </rPr>
            <t xml:space="preserve"> consultants sit outside the career ladder · X1–X3, by the scope of their statement of work.</t>
          </r>
        </is>
      </c>
      <c r="AU181" s="130" t="inlineStr">
        <is>
          <r>
            <rPr>
              <rFont val="Calibri"/>
              <b val="1"/>
              <sz val="10"/>
            </rPr>
            <t>Not scored:</t>
          </r>
          <r>
            <rPr>
              <rFont val="Calibri"/>
              <sz val="10"/>
            </rPr>
            <t xml:space="preserve"> consultants sit outside the career ladder · X1–X3, by the scope of their statement of work.</t>
          </r>
        </is>
      </c>
      <c r="AV181" s="130" t="inlineStr">
        <is>
          <t>Consultants sit outside the career ladder, at X1–X3 by the scope of their statement of work.</t>
        </is>
      </c>
      <c r="AW181" s="131" t="inlineStr">
        <is>
          <r>
            <rPr>
              <rFont val="Calibri"/>
              <b val="1"/>
              <sz val="10"/>
            </rPr>
            <t>Not scored:</t>
          </r>
          <r>
            <rPr>
              <rFont val="Calibri"/>
              <sz val="10"/>
            </rPr>
            <t xml:space="preserve"> consultants sit outside the career ladder · X1–X3, by the scope of their statement of work.</t>
          </r>
        </is>
      </c>
      <c r="AX181" s="132" t="inlineStr">
        <is>
          <r>
            <rPr>
              <rFont val="Calibri"/>
              <b val="1"/>
              <sz val="10"/>
            </rPr>
            <t>Not scored:</t>
          </r>
          <r>
            <rPr>
              <rFont val="Calibri"/>
              <sz val="10"/>
            </rPr>
            <t xml:space="preserve"> consultants sit outside the career ladder · X1–X3, by the scope of their statement of work.</t>
          </r>
        </is>
      </c>
      <c r="AY181" s="132" t="inlineStr">
        <is>
          <r>
            <rPr>
              <rFont val="Calibri"/>
              <b val="1"/>
              <sz val="10"/>
            </rPr>
            <t>Not scored:</t>
          </r>
          <r>
            <rPr>
              <rFont val="Calibri"/>
              <sz val="10"/>
            </rPr>
            <t xml:space="preserve"> consultants sit outside the career ladder · X1–X3, by the scope of their statement of work.</t>
          </r>
        </is>
      </c>
      <c r="AZ181" s="132" t="inlineStr">
        <is>
          <r>
            <rPr>
              <rFont val="Calibri"/>
              <b val="1"/>
              <sz val="10"/>
            </rPr>
            <t>Not scored:</t>
          </r>
          <r>
            <rPr>
              <rFont val="Calibri"/>
              <sz val="10"/>
            </rPr>
            <t xml:space="preserve"> consultants sit outside the career ladder · X1–X3, by the scope of their statement of work.</t>
          </r>
        </is>
      </c>
      <c r="BA181" s="132" t="inlineStr">
        <is>
          <r>
            <rPr>
              <rFont val="Calibri"/>
              <b val="1"/>
              <sz val="10"/>
            </rPr>
            <t>Not scored:</t>
          </r>
          <r>
            <rPr>
              <rFont val="Calibri"/>
              <sz val="10"/>
            </rPr>
            <t xml:space="preserve"> consultants sit outside the career ladder · X1–X3, by the scope of their statement of work.</t>
          </r>
        </is>
      </c>
      <c r="BB181" s="132" t="inlineStr">
        <is>
          <r>
            <rPr>
              <rFont val="Calibri"/>
              <b val="1"/>
              <sz val="10"/>
            </rPr>
            <t>Not scored:</t>
          </r>
          <r>
            <rPr>
              <rFont val="Calibri"/>
              <sz val="10"/>
            </rPr>
            <t xml:space="preserve"> consultants sit outside the career ladder · X1–X3, by the scope of their statement of work.</t>
          </r>
        </is>
      </c>
      <c r="BC181" s="133" t="inlineStr"/>
      <c r="BD181" s="134" t="inlineStr">
        <is>
          <t>✗ HRIS: experience missing, qualification missing, 0 direct reports
✗ Survey: no response
✗ KRAs: none on file
✓ Manager mapping: rating
✗ Job description: not on file</t>
        </is>
      </c>
      <c r="BE181" s="134" t="inlineStr">
        <is>
          <r>
            <rPr>
              <rFont val="Calibri"/>
              <b val="1"/>
              <sz val="10"/>
            </rPr>
            <t>Consultant:</t>
          </r>
          <r>
            <rPr>
              <rFont val="Calibri"/>
              <sz val="10"/>
            </rPr>
            <t xml:space="preserve"> priced by rate card under the statement of work.</t>
          </r>
        </is>
      </c>
      <c r="BF181" s="134" t="inlineStr">
        <is>
          <t>—</t>
        </is>
      </c>
      <c r="BG181" s="134" t="inlineStr"/>
      <c r="BH181" s="134" t="inlineStr"/>
      <c r="BI181" s="135" t="n"/>
      <c r="BJ181" s="136" t="n"/>
      <c r="BK181" s="136" t="n"/>
      <c r="BL181" s="136" t="n"/>
      <c r="BM181" s="136" t="n"/>
      <c r="BN181" s="137" t="n"/>
      <c r="BO181" s="120" t="n"/>
      <c r="BP181" s="120" t="n"/>
      <c r="BQ181" s="120" t="n"/>
      <c r="BR181" s="120" t="n"/>
      <c r="BS181" s="120" t="n"/>
      <c r="BT181" s="120" t="n"/>
      <c r="BU181" s="120" t="n"/>
      <c r="BV181" s="120" t="n"/>
    </row>
    <row r="182" ht="340" customHeight="1">
      <c r="A182" s="109" t="inlineStr">
        <is>
          <t>No Emp ID · external consultant</t>
        </is>
      </c>
      <c r="B182" s="110" t="inlineStr">
        <is>
          <t>Dhruv Patel</t>
        </is>
      </c>
      <c r="C182" s="111" t="inlineStr">
        <is>
          <t>Technology</t>
        </is>
      </c>
      <c r="D182" s="111" t="inlineStr">
        <is>
          <t>Not provided · HRIS</t>
        </is>
      </c>
      <c r="E182" s="112" t="inlineStr">
        <is>
          <t>Not provided · HRIS</t>
        </is>
      </c>
      <c r="F182" s="112" t="n">
        <v>2.2</v>
      </c>
      <c r="G182" s="111" t="inlineStr">
        <is>
          <t>Not provided · HRIS</t>
        </is>
      </c>
      <c r="H182" s="113" t="inlineStr">
        <is>
          <t>Consultant</t>
        </is>
      </c>
      <c r="I182" s="114" t="inlineStr">
        <is>
          <t>Associate Consultant – Software Development</t>
        </is>
      </c>
      <c r="J182" s="115" t="inlineStr">
        <is>
          <t>Engineering &amp; Development</t>
        </is>
      </c>
      <c r="K182" s="115" t="inlineStr">
        <is>
          <t>Backend Development</t>
        </is>
      </c>
      <c r="L182" s="115" t="inlineStr">
        <is>
          <t>—</t>
        </is>
      </c>
      <c r="M182" s="151" t="inlineStr">
        <is>
          <t>X1</t>
        </is>
      </c>
      <c r="N182" s="136" t="inlineStr">
        <is>
          <t>Associate Consultant</t>
        </is>
      </c>
      <c r="O182" s="45" t="inlineStr">
        <is>
          <t>X</t>
        </is>
      </c>
      <c r="P182" s="115" t="inlineStr">
        <is>
          <t>Consultant</t>
        </is>
      </c>
      <c r="Q182" s="147" t="inlineStr">
        <is>
          <t>• Same level</t>
        </is>
      </c>
      <c r="R182"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182"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182" s="120" t="n"/>
      <c r="U182" s="121" t="inlineStr">
        <is>
          <r>
            <rPr>
              <rFont val="Calibri"/>
              <sz val="10"/>
            </rPr>
            <t xml:space="preserve">Associate Consultant – Software Development in Technology · iFile,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182"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182" s="122" t="inlineStr">
        <is>
          <r>
            <rPr>
              <rFont val="Calibri"/>
              <b val="1"/>
              <sz val="10"/>
            </rPr>
            <t>Consultant:</t>
          </r>
          <r>
            <rPr>
              <rFont val="Calibri"/>
              <sz val="10"/>
            </rPr>
            <t xml:space="preserve"> competencies are set by the statement of work.</t>
          </r>
        </is>
      </c>
      <c r="X182" s="122" t="inlineStr">
        <is>
          <r>
            <rPr>
              <rFont val="Calibri"/>
              <b val="1"/>
              <sz val="10"/>
            </rPr>
            <t>Consultant:</t>
          </r>
          <r>
            <rPr>
              <rFont val="Calibri"/>
              <sz val="10"/>
            </rPr>
            <t xml:space="preserve"> assess against the statement of work — deliverables, rate card and references.</t>
          </r>
        </is>
      </c>
      <c r="Y182" s="123" t="inlineStr">
        <is>
          <t>—</t>
        </is>
      </c>
      <c r="Z182" s="124" t="n"/>
      <c r="AA182" s="125" t="n"/>
      <c r="AB182" s="126" t="n"/>
      <c r="AC182" s="124" t="n"/>
      <c r="AD182" s="125" t="n"/>
      <c r="AE182" s="126" t="n"/>
      <c r="AF182" s="124" t="n"/>
      <c r="AG182" s="125" t="n"/>
      <c r="AH182" s="126" t="n"/>
      <c r="AI182" s="124" t="n"/>
      <c r="AJ182" s="125" t="n"/>
      <c r="AK182" s="126" t="n"/>
      <c r="AL182" s="124" t="n"/>
      <c r="AM182" s="125" t="n"/>
      <c r="AN182" s="126" t="n"/>
      <c r="AO182" s="127" t="n"/>
      <c r="AP182" s="125" t="n"/>
      <c r="AQ182" s="126" t="n"/>
      <c r="AR182" s="126" t="inlineStr"/>
      <c r="AS182" s="128" t="inlineStr"/>
      <c r="AT182" s="129" t="inlineStr">
        <is>
          <r>
            <rPr>
              <rFont val="Calibri"/>
              <b val="1"/>
              <sz val="10"/>
            </rPr>
            <t>Not scored:</t>
          </r>
          <r>
            <rPr>
              <rFont val="Calibri"/>
              <sz val="10"/>
            </rPr>
            <t xml:space="preserve"> consultants sit outside the career ladder · X1–X3, by the scope of their statement of work.</t>
          </r>
        </is>
      </c>
      <c r="AU182" s="130" t="inlineStr">
        <is>
          <r>
            <rPr>
              <rFont val="Calibri"/>
              <b val="1"/>
              <sz val="10"/>
            </rPr>
            <t>Not scored:</t>
          </r>
          <r>
            <rPr>
              <rFont val="Calibri"/>
              <sz val="10"/>
            </rPr>
            <t xml:space="preserve"> consultants sit outside the career ladder · X1–X3, by the scope of their statement of work.</t>
          </r>
        </is>
      </c>
      <c r="AV182" s="130" t="inlineStr">
        <is>
          <t>Consultants sit outside the career ladder, at X1–X3 by the scope of their statement of work.</t>
        </is>
      </c>
      <c r="AW182" s="131" t="inlineStr">
        <is>
          <r>
            <rPr>
              <rFont val="Calibri"/>
              <b val="1"/>
              <sz val="10"/>
            </rPr>
            <t>Not scored:</t>
          </r>
          <r>
            <rPr>
              <rFont val="Calibri"/>
              <sz val="10"/>
            </rPr>
            <t xml:space="preserve"> consultants sit outside the career ladder · X1–X3, by the scope of their statement of work.</t>
          </r>
        </is>
      </c>
      <c r="AX182" s="132" t="inlineStr">
        <is>
          <r>
            <rPr>
              <rFont val="Calibri"/>
              <b val="1"/>
              <sz val="10"/>
            </rPr>
            <t>Not scored:</t>
          </r>
          <r>
            <rPr>
              <rFont val="Calibri"/>
              <sz val="10"/>
            </rPr>
            <t xml:space="preserve"> consultants sit outside the career ladder · X1–X3, by the scope of their statement of work.</t>
          </r>
        </is>
      </c>
      <c r="AY182" s="132" t="inlineStr">
        <is>
          <r>
            <rPr>
              <rFont val="Calibri"/>
              <b val="1"/>
              <sz val="10"/>
            </rPr>
            <t>Not scored:</t>
          </r>
          <r>
            <rPr>
              <rFont val="Calibri"/>
              <sz val="10"/>
            </rPr>
            <t xml:space="preserve"> consultants sit outside the career ladder · X1–X3, by the scope of their statement of work.</t>
          </r>
        </is>
      </c>
      <c r="AZ182" s="132" t="inlineStr">
        <is>
          <r>
            <rPr>
              <rFont val="Calibri"/>
              <b val="1"/>
              <sz val="10"/>
            </rPr>
            <t>Not scored:</t>
          </r>
          <r>
            <rPr>
              <rFont val="Calibri"/>
              <sz val="10"/>
            </rPr>
            <t xml:space="preserve"> consultants sit outside the career ladder · X1–X3, by the scope of their statement of work.</t>
          </r>
        </is>
      </c>
      <c r="BA182" s="132" t="inlineStr">
        <is>
          <r>
            <rPr>
              <rFont val="Calibri"/>
              <b val="1"/>
              <sz val="10"/>
            </rPr>
            <t>Not scored:</t>
          </r>
          <r>
            <rPr>
              <rFont val="Calibri"/>
              <sz val="10"/>
            </rPr>
            <t xml:space="preserve"> consultants sit outside the career ladder · X1–X3, by the scope of their statement of work.</t>
          </r>
        </is>
      </c>
      <c r="BB182" s="132" t="inlineStr">
        <is>
          <r>
            <rPr>
              <rFont val="Calibri"/>
              <b val="1"/>
              <sz val="10"/>
            </rPr>
            <t>Not scored:</t>
          </r>
          <r>
            <rPr>
              <rFont val="Calibri"/>
              <sz val="10"/>
            </rPr>
            <t xml:space="preserve"> consultants sit outside the career ladder · X1–X3, by the scope of their statement of work.</t>
          </r>
        </is>
      </c>
      <c r="BC182" s="133" t="inlineStr"/>
      <c r="BD182" s="134" t="inlineStr">
        <is>
          <t>✗ HRIS: experience missing, qualification missing, 0 direct reports
✗ Survey: no response
✗ KRAs: none on file
✓ Manager mapping: rating
✗ Job description: not on file</t>
        </is>
      </c>
      <c r="BE182" s="134" t="inlineStr">
        <is>
          <r>
            <rPr>
              <rFont val="Calibri"/>
              <b val="1"/>
              <sz val="10"/>
            </rPr>
            <t>Consultant:</t>
          </r>
          <r>
            <rPr>
              <rFont val="Calibri"/>
              <sz val="10"/>
            </rPr>
            <t xml:space="preserve"> priced by rate card under the statement of work.</t>
          </r>
        </is>
      </c>
      <c r="BF182" s="134" t="inlineStr">
        <is>
          <t>—</t>
        </is>
      </c>
      <c r="BG182" s="134" t="inlineStr"/>
      <c r="BH182" s="134" t="inlineStr"/>
      <c r="BI182" s="135" t="n"/>
      <c r="BJ182" s="136" t="n"/>
      <c r="BK182" s="136" t="n"/>
      <c r="BL182" s="136" t="n"/>
      <c r="BM182" s="136" t="n"/>
      <c r="BN182" s="137" t="n"/>
      <c r="BO182" s="120" t="n"/>
      <c r="BP182" s="120" t="n"/>
      <c r="BQ182" s="120" t="n"/>
      <c r="BR182" s="120" t="n"/>
      <c r="BS182" s="120" t="n"/>
      <c r="BT182" s="120" t="n"/>
      <c r="BU182" s="120" t="n"/>
      <c r="BV182" s="120" t="n"/>
    </row>
    <row r="183" ht="340" customHeight="1">
      <c r="A183" s="109" t="inlineStr">
        <is>
          <t>No Emp ID · external consultant</t>
        </is>
      </c>
      <c r="B183" s="110" t="inlineStr">
        <is>
          <t>Dinesh Choudhary</t>
        </is>
      </c>
      <c r="C183" s="111" t="inlineStr">
        <is>
          <t>Technology</t>
        </is>
      </c>
      <c r="D183" s="111" t="inlineStr">
        <is>
          <t>Not provided · HRIS</t>
        </is>
      </c>
      <c r="E183" s="112" t="n">
        <v>5.5</v>
      </c>
      <c r="F183" s="112" t="n">
        <v>1.5</v>
      </c>
      <c r="G183" s="111" t="inlineStr">
        <is>
          <t>Not provided · HRIS</t>
        </is>
      </c>
      <c r="H183" s="113" t="inlineStr">
        <is>
          <t>Consultant</t>
        </is>
      </c>
      <c r="I183" s="114" t="inlineStr">
        <is>
          <t>Associate Consultant – Software Development</t>
        </is>
      </c>
      <c r="J183" s="115" t="inlineStr">
        <is>
          <t>Engineering &amp; Development</t>
        </is>
      </c>
      <c r="K183" s="115" t="inlineStr">
        <is>
          <t>Backend Development</t>
        </is>
      </c>
      <c r="L183" s="115" t="inlineStr">
        <is>
          <t>L3 – Professional / Associate</t>
        </is>
      </c>
      <c r="M183" s="151" t="inlineStr">
        <is>
          <t>X1</t>
        </is>
      </c>
      <c r="N183" s="136" t="inlineStr">
        <is>
          <t>Associate Consultant</t>
        </is>
      </c>
      <c r="O183" s="45" t="inlineStr">
        <is>
          <t>X</t>
        </is>
      </c>
      <c r="P183" s="115" t="inlineStr">
        <is>
          <t>Consultant</t>
        </is>
      </c>
      <c r="Q183" s="147" t="inlineStr">
        <is>
          <t>• Same level</t>
        </is>
      </c>
      <c r="R183"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183" s="119" t="inlineStr">
        <is>
          <r>
            <rPr>
              <rFont val="Calibri"/>
              <b val="1"/>
              <sz val="10"/>
            </rPr>
            <t>What the role answers for:</t>
          </r>
          <r>
            <rPr>
              <rFont val="Calibri"/>
              <sz val="10"/>
            </rPr>
            <t xml:space="preserve"> —.
From the survey and manager mapping — critical role: yes; successor named: no.
</t>
          </r>
          <r>
            <rPr>
              <rFont val="Calibri"/>
              <b val="1"/>
              <sz val="10"/>
            </rPr>
            <t>If the work is missed · role-holders' themes:</t>
          </r>
          <r>
            <rPr>
              <rFont val="Calibri"/>
              <sz val="10"/>
            </rPr>
            <t xml:space="preserve"> delays · rework · issues · impact.
Manager talent mapping — Latest rating: 4 · Potential: High · 9-Box Grid placement: High Impact / Growth Talent.</t>
          </r>
        </is>
      </c>
      <c r="T183" s="120" t="n"/>
      <c r="U183" s="121" t="inlineStr">
        <is>
          <r>
            <rPr>
              <rFont val="Calibri"/>
              <sz val="10"/>
            </rPr>
            <t xml:space="preserve">Associate Consultant – Software Development in Technology · iFile,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183"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183" s="122" t="inlineStr">
        <is>
          <r>
            <rPr>
              <rFont val="Calibri"/>
              <b val="1"/>
              <sz val="10"/>
            </rPr>
            <t>Consultant:</t>
          </r>
          <r>
            <rPr>
              <rFont val="Calibri"/>
              <sz val="10"/>
            </rPr>
            <t xml:space="preserve"> competencies are set by the statement of work.</t>
          </r>
        </is>
      </c>
      <c r="X183" s="122" t="inlineStr">
        <is>
          <r>
            <rPr>
              <rFont val="Calibri"/>
              <b val="1"/>
              <sz val="10"/>
            </rPr>
            <t>Consultant:</t>
          </r>
          <r>
            <rPr>
              <rFont val="Calibri"/>
              <sz val="10"/>
            </rPr>
            <t xml:space="preserve"> assess against the statement of work — deliverables, rate card and references.</t>
          </r>
        </is>
      </c>
      <c r="Y183" s="123" t="inlineStr">
        <is>
          <t>—</t>
        </is>
      </c>
      <c r="Z183" s="124" t="n"/>
      <c r="AA183" s="125" t="n"/>
      <c r="AB183" s="126" t="n"/>
      <c r="AC183" s="124" t="n"/>
      <c r="AD183" s="125" t="n"/>
      <c r="AE183" s="126" t="n"/>
      <c r="AF183" s="124" t="n"/>
      <c r="AG183" s="125" t="n"/>
      <c r="AH183" s="126" t="n"/>
      <c r="AI183" s="124" t="n"/>
      <c r="AJ183" s="125" t="n"/>
      <c r="AK183" s="126" t="n"/>
      <c r="AL183" s="124" t="n"/>
      <c r="AM183" s="125" t="n"/>
      <c r="AN183" s="126" t="n"/>
      <c r="AO183" s="127" t="n"/>
      <c r="AP183" s="125" t="n"/>
      <c r="AQ183" s="126" t="n"/>
      <c r="AR183" s="126" t="inlineStr"/>
      <c r="AS183" s="128" t="inlineStr"/>
      <c r="AT183" s="129" t="inlineStr">
        <is>
          <r>
            <rPr>
              <rFont val="Calibri"/>
              <b val="1"/>
              <sz val="10"/>
            </rPr>
            <t>Not scored:</t>
          </r>
          <r>
            <rPr>
              <rFont val="Calibri"/>
              <sz val="10"/>
            </rPr>
            <t xml:space="preserve"> consultants sit outside the career ladder · X1–X3, by the scope of their statement of work.</t>
          </r>
        </is>
      </c>
      <c r="AU183" s="130" t="inlineStr">
        <is>
          <r>
            <rPr>
              <rFont val="Calibri"/>
              <b val="1"/>
              <sz val="10"/>
            </rPr>
            <t>Not scored:</t>
          </r>
          <r>
            <rPr>
              <rFont val="Calibri"/>
              <sz val="10"/>
            </rPr>
            <t xml:space="preserve"> consultants sit outside the career ladder · X1–X3, by the scope of their statement of work.</t>
          </r>
        </is>
      </c>
      <c r="AV183" s="130" t="inlineStr">
        <is>
          <t>Consultants sit outside the career ladder, at X1–X3 by the scope of their statement of work.</t>
        </is>
      </c>
      <c r="AW183" s="131" t="inlineStr">
        <is>
          <r>
            <rPr>
              <rFont val="Calibri"/>
              <b val="1"/>
              <sz val="10"/>
            </rPr>
            <t>Not scored:</t>
          </r>
          <r>
            <rPr>
              <rFont val="Calibri"/>
              <sz val="10"/>
            </rPr>
            <t xml:space="preserve"> consultants sit outside the career ladder · X1–X3, by the scope of their statement of work.</t>
          </r>
        </is>
      </c>
      <c r="AX183" s="132" t="inlineStr">
        <is>
          <r>
            <rPr>
              <rFont val="Calibri"/>
              <b val="1"/>
              <sz val="10"/>
            </rPr>
            <t>Not scored:</t>
          </r>
          <r>
            <rPr>
              <rFont val="Calibri"/>
              <sz val="10"/>
            </rPr>
            <t xml:space="preserve"> consultants sit outside the career ladder · X1–X3, by the scope of their statement of work.</t>
          </r>
        </is>
      </c>
      <c r="AY183" s="132" t="inlineStr">
        <is>
          <r>
            <rPr>
              <rFont val="Calibri"/>
              <b val="1"/>
              <sz val="10"/>
            </rPr>
            <t>Not scored:</t>
          </r>
          <r>
            <rPr>
              <rFont val="Calibri"/>
              <sz val="10"/>
            </rPr>
            <t xml:space="preserve"> consultants sit outside the career ladder · X1–X3, by the scope of their statement of work.</t>
          </r>
        </is>
      </c>
      <c r="AZ183" s="132" t="inlineStr">
        <is>
          <r>
            <rPr>
              <rFont val="Calibri"/>
              <b val="1"/>
              <sz val="10"/>
            </rPr>
            <t>Not scored:</t>
          </r>
          <r>
            <rPr>
              <rFont val="Calibri"/>
              <sz val="10"/>
            </rPr>
            <t xml:space="preserve"> consultants sit outside the career ladder · X1–X3, by the scope of their statement of work.</t>
          </r>
        </is>
      </c>
      <c r="BA183" s="132" t="inlineStr">
        <is>
          <r>
            <rPr>
              <rFont val="Calibri"/>
              <b val="1"/>
              <sz val="10"/>
            </rPr>
            <t>Not scored:</t>
          </r>
          <r>
            <rPr>
              <rFont val="Calibri"/>
              <sz val="10"/>
            </rPr>
            <t xml:space="preserve"> consultants sit outside the career ladder · X1–X3, by the scope of their statement of work.</t>
          </r>
        </is>
      </c>
      <c r="BB183" s="132" t="inlineStr">
        <is>
          <r>
            <rPr>
              <rFont val="Calibri"/>
              <b val="1"/>
              <sz val="10"/>
            </rPr>
            <t>Not scored:</t>
          </r>
          <r>
            <rPr>
              <rFont val="Calibri"/>
              <sz val="10"/>
            </rPr>
            <t xml:space="preserve"> consultants sit outside the career ladder · X1–X3, by the scope of their statement of work.</t>
          </r>
        </is>
      </c>
      <c r="BC183" s="133" t="inlineStr"/>
      <c r="BD183" s="134" t="inlineStr">
        <is>
          <t>✗ HRIS: 5.5 yrs, qualification missing, 0 direct reports
✗ Survey: no response
✓ KRAs: self, manager-set, quarterly
✓ Manager mapping: rating, potential, 9-box — filled from talent-mapping files: experience outside, experience at IRIS, qualification, reporting manager
✗ Job description: not on file</t>
        </is>
      </c>
      <c r="BE183" s="134" t="inlineStr">
        <is>
          <r>
            <rPr>
              <rFont val="Calibri"/>
              <b val="1"/>
              <sz val="10"/>
            </rPr>
            <t>Consultant:</t>
          </r>
          <r>
            <rPr>
              <rFont val="Calibri"/>
              <sz val="10"/>
            </rPr>
            <t xml:space="preserve"> priced by rate card under the statement of work.</t>
          </r>
        </is>
      </c>
      <c r="BF183" s="134" t="inlineStr">
        <is>
          <t>—</t>
        </is>
      </c>
      <c r="BG183" s="134" t="inlineStr"/>
      <c r="BH183" s="134" t="inlineStr"/>
      <c r="BI183" s="135" t="n"/>
      <c r="BJ183" s="136" t="n"/>
      <c r="BK183" s="136" t="n"/>
      <c r="BL183" s="136" t="n"/>
      <c r="BM183" s="136" t="n"/>
      <c r="BN183" s="137" t="n"/>
      <c r="BO183" s="120" t="n"/>
      <c r="BP183" s="120" t="n"/>
      <c r="BQ183" s="120" t="n"/>
      <c r="BR183" s="120" t="n"/>
      <c r="BS183" s="120" t="n"/>
      <c r="BT183" s="120" t="n"/>
      <c r="BU183" s="120" t="n"/>
      <c r="BV183" s="120" t="n"/>
    </row>
    <row r="184" ht="340" customHeight="1">
      <c r="A184" s="109" t="inlineStr">
        <is>
          <t>No Emp ID · external consultant</t>
        </is>
      </c>
      <c r="B184" s="110" t="inlineStr">
        <is>
          <t>Falguni</t>
        </is>
      </c>
      <c r="C184" s="111" t="inlineStr">
        <is>
          <t>Technology</t>
        </is>
      </c>
      <c r="D184" s="111" t="inlineStr">
        <is>
          <t>Not provided · HRIS</t>
        </is>
      </c>
      <c r="E184" s="112" t="inlineStr">
        <is>
          <t>Not provided · HRIS</t>
        </is>
      </c>
      <c r="F184" s="112" t="n">
        <v>0.6</v>
      </c>
      <c r="G184" s="111" t="inlineStr">
        <is>
          <t>Not provided · HRIS</t>
        </is>
      </c>
      <c r="H184" s="113" t="inlineStr">
        <is>
          <t>Consultant</t>
        </is>
      </c>
      <c r="I184" s="114" t="inlineStr">
        <is>
          <t>Associate Consultant – Software Development</t>
        </is>
      </c>
      <c r="J184" s="115" t="inlineStr">
        <is>
          <t>Engineering &amp; Development</t>
        </is>
      </c>
      <c r="K184" s="115" t="inlineStr">
        <is>
          <t>Backend Development</t>
        </is>
      </c>
      <c r="L184" s="115" t="inlineStr">
        <is>
          <t>—</t>
        </is>
      </c>
      <c r="M184" s="151" t="inlineStr">
        <is>
          <t>X1</t>
        </is>
      </c>
      <c r="N184" s="136" t="inlineStr">
        <is>
          <t>Associate Consultant</t>
        </is>
      </c>
      <c r="O184" s="45" t="inlineStr">
        <is>
          <t>X</t>
        </is>
      </c>
      <c r="P184" s="115" t="inlineStr">
        <is>
          <t>Consultant</t>
        </is>
      </c>
      <c r="Q184" s="147" t="inlineStr">
        <is>
          <t>• Same level</t>
        </is>
      </c>
      <c r="R184"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184"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184" s="120" t="n"/>
      <c r="U184" s="121" t="inlineStr">
        <is>
          <r>
            <rPr>
              <rFont val="Calibri"/>
              <sz val="10"/>
            </rPr>
            <t xml:space="preserve">Associate Consultant – Software Development in Technology · iFile,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184"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184" s="122" t="inlineStr">
        <is>
          <r>
            <rPr>
              <rFont val="Calibri"/>
              <b val="1"/>
              <sz val="10"/>
            </rPr>
            <t>Consultant:</t>
          </r>
          <r>
            <rPr>
              <rFont val="Calibri"/>
              <sz val="10"/>
            </rPr>
            <t xml:space="preserve"> competencies are set by the statement of work.</t>
          </r>
        </is>
      </c>
      <c r="X184" s="122" t="inlineStr">
        <is>
          <r>
            <rPr>
              <rFont val="Calibri"/>
              <b val="1"/>
              <sz val="10"/>
            </rPr>
            <t>Consultant:</t>
          </r>
          <r>
            <rPr>
              <rFont val="Calibri"/>
              <sz val="10"/>
            </rPr>
            <t xml:space="preserve"> assess against the statement of work — deliverables, rate card and references.</t>
          </r>
        </is>
      </c>
      <c r="Y184" s="123" t="inlineStr">
        <is>
          <t>—</t>
        </is>
      </c>
      <c r="Z184" s="124" t="n"/>
      <c r="AA184" s="125" t="n"/>
      <c r="AB184" s="126" t="n"/>
      <c r="AC184" s="124" t="n"/>
      <c r="AD184" s="125" t="n"/>
      <c r="AE184" s="126" t="n"/>
      <c r="AF184" s="124" t="n"/>
      <c r="AG184" s="125" t="n"/>
      <c r="AH184" s="126" t="n"/>
      <c r="AI184" s="124" t="n"/>
      <c r="AJ184" s="125" t="n"/>
      <c r="AK184" s="126" t="n"/>
      <c r="AL184" s="124" t="n"/>
      <c r="AM184" s="125" t="n"/>
      <c r="AN184" s="126" t="n"/>
      <c r="AO184" s="127" t="n"/>
      <c r="AP184" s="125" t="n"/>
      <c r="AQ184" s="126" t="n"/>
      <c r="AR184" s="126" t="inlineStr"/>
      <c r="AS184" s="128" t="inlineStr"/>
      <c r="AT184" s="129" t="inlineStr">
        <is>
          <r>
            <rPr>
              <rFont val="Calibri"/>
              <b val="1"/>
              <sz val="10"/>
            </rPr>
            <t>Not scored:</t>
          </r>
          <r>
            <rPr>
              <rFont val="Calibri"/>
              <sz val="10"/>
            </rPr>
            <t xml:space="preserve"> consultants sit outside the career ladder · X1–X3, by the scope of their statement of work.</t>
          </r>
        </is>
      </c>
      <c r="AU184" s="130" t="inlineStr">
        <is>
          <r>
            <rPr>
              <rFont val="Calibri"/>
              <b val="1"/>
              <sz val="10"/>
            </rPr>
            <t>Not scored:</t>
          </r>
          <r>
            <rPr>
              <rFont val="Calibri"/>
              <sz val="10"/>
            </rPr>
            <t xml:space="preserve"> consultants sit outside the career ladder · X1–X3, by the scope of their statement of work.</t>
          </r>
        </is>
      </c>
      <c r="AV184" s="130" t="inlineStr">
        <is>
          <t>Consultants sit outside the career ladder, at X1–X3 by the scope of their statement of work.</t>
        </is>
      </c>
      <c r="AW184" s="131" t="inlineStr">
        <is>
          <r>
            <rPr>
              <rFont val="Calibri"/>
              <b val="1"/>
              <sz val="10"/>
            </rPr>
            <t>Not scored:</t>
          </r>
          <r>
            <rPr>
              <rFont val="Calibri"/>
              <sz val="10"/>
            </rPr>
            <t xml:space="preserve"> consultants sit outside the career ladder · X1–X3, by the scope of their statement of work.</t>
          </r>
        </is>
      </c>
      <c r="AX184" s="132" t="inlineStr">
        <is>
          <r>
            <rPr>
              <rFont val="Calibri"/>
              <b val="1"/>
              <sz val="10"/>
            </rPr>
            <t>Not scored:</t>
          </r>
          <r>
            <rPr>
              <rFont val="Calibri"/>
              <sz val="10"/>
            </rPr>
            <t xml:space="preserve"> consultants sit outside the career ladder · X1–X3, by the scope of their statement of work.</t>
          </r>
        </is>
      </c>
      <c r="AY184" s="132" t="inlineStr">
        <is>
          <r>
            <rPr>
              <rFont val="Calibri"/>
              <b val="1"/>
              <sz val="10"/>
            </rPr>
            <t>Not scored:</t>
          </r>
          <r>
            <rPr>
              <rFont val="Calibri"/>
              <sz val="10"/>
            </rPr>
            <t xml:space="preserve"> consultants sit outside the career ladder · X1–X3, by the scope of their statement of work.</t>
          </r>
        </is>
      </c>
      <c r="AZ184" s="132" t="inlineStr">
        <is>
          <r>
            <rPr>
              <rFont val="Calibri"/>
              <b val="1"/>
              <sz val="10"/>
            </rPr>
            <t>Not scored:</t>
          </r>
          <r>
            <rPr>
              <rFont val="Calibri"/>
              <sz val="10"/>
            </rPr>
            <t xml:space="preserve"> consultants sit outside the career ladder · X1–X3, by the scope of their statement of work.</t>
          </r>
        </is>
      </c>
      <c r="BA184" s="132" t="inlineStr">
        <is>
          <r>
            <rPr>
              <rFont val="Calibri"/>
              <b val="1"/>
              <sz val="10"/>
            </rPr>
            <t>Not scored:</t>
          </r>
          <r>
            <rPr>
              <rFont val="Calibri"/>
              <sz val="10"/>
            </rPr>
            <t xml:space="preserve"> consultants sit outside the career ladder · X1–X3, by the scope of their statement of work.</t>
          </r>
        </is>
      </c>
      <c r="BB184" s="132" t="inlineStr">
        <is>
          <r>
            <rPr>
              <rFont val="Calibri"/>
              <b val="1"/>
              <sz val="10"/>
            </rPr>
            <t>Not scored:</t>
          </r>
          <r>
            <rPr>
              <rFont val="Calibri"/>
              <sz val="10"/>
            </rPr>
            <t xml:space="preserve"> consultants sit outside the career ladder · X1–X3, by the scope of their statement of work.</t>
          </r>
        </is>
      </c>
      <c r="BC184" s="133" t="inlineStr"/>
      <c r="BD184" s="134" t="inlineStr">
        <is>
          <t>✗ HRIS: experience missing, qualification missing, 0 direct reports
✗ Survey: no response
✗ KRAs: none on file
✓ Manager mapping: rating
✗ Job description: not on file</t>
        </is>
      </c>
      <c r="BE184" s="134" t="inlineStr">
        <is>
          <r>
            <rPr>
              <rFont val="Calibri"/>
              <b val="1"/>
              <sz val="10"/>
            </rPr>
            <t>Consultant:</t>
          </r>
          <r>
            <rPr>
              <rFont val="Calibri"/>
              <sz val="10"/>
            </rPr>
            <t xml:space="preserve"> priced by rate card under the statement of work.</t>
          </r>
        </is>
      </c>
      <c r="BF184" s="134" t="inlineStr">
        <is>
          <t>—</t>
        </is>
      </c>
      <c r="BG184" s="134" t="inlineStr"/>
      <c r="BH184" s="134" t="inlineStr"/>
      <c r="BI184" s="135" t="n"/>
      <c r="BJ184" s="136" t="n"/>
      <c r="BK184" s="136" t="n"/>
      <c r="BL184" s="136" t="n"/>
      <c r="BM184" s="136" t="n"/>
      <c r="BN184" s="137" t="n"/>
      <c r="BO184" s="120" t="n"/>
      <c r="BP184" s="120" t="n"/>
      <c r="BQ184" s="120" t="n"/>
      <c r="BR184" s="120" t="n"/>
      <c r="BS184" s="120" t="n"/>
      <c r="BT184" s="120" t="n"/>
      <c r="BU184" s="120" t="n"/>
      <c r="BV184" s="120" t="n"/>
    </row>
    <row r="185" ht="340" customHeight="1">
      <c r="A185" s="109" t="inlineStr">
        <is>
          <t>No Emp ID · external consultant</t>
        </is>
      </c>
      <c r="B185" s="110" t="inlineStr">
        <is>
          <t>Hardikraja</t>
        </is>
      </c>
      <c r="C185" s="111" t="inlineStr">
        <is>
          <t>Technology</t>
        </is>
      </c>
      <c r="D185" s="111" t="inlineStr">
        <is>
          <t>Not provided · HRIS</t>
        </is>
      </c>
      <c r="E185" s="112" t="inlineStr">
        <is>
          <t>Not provided · HRIS</t>
        </is>
      </c>
      <c r="F185" s="112" t="n">
        <v>0.6</v>
      </c>
      <c r="G185" s="111" t="inlineStr">
        <is>
          <t>Not provided · HRIS</t>
        </is>
      </c>
      <c r="H185" s="113" t="inlineStr">
        <is>
          <t>Consultant</t>
        </is>
      </c>
      <c r="I185" s="114" t="inlineStr">
        <is>
          <t>Associate Consultant – Software Development</t>
        </is>
      </c>
      <c r="J185" s="115" t="inlineStr">
        <is>
          <t>Engineering &amp; Development</t>
        </is>
      </c>
      <c r="K185" s="115" t="inlineStr">
        <is>
          <t>Backend Development</t>
        </is>
      </c>
      <c r="L185" s="115" t="inlineStr">
        <is>
          <t>—</t>
        </is>
      </c>
      <c r="M185" s="151" t="inlineStr">
        <is>
          <t>X1</t>
        </is>
      </c>
      <c r="N185" s="136" t="inlineStr">
        <is>
          <t>Associate Consultant</t>
        </is>
      </c>
      <c r="O185" s="45" t="inlineStr">
        <is>
          <t>X</t>
        </is>
      </c>
      <c r="P185" s="115" t="inlineStr">
        <is>
          <t>Consultant</t>
        </is>
      </c>
      <c r="Q185" s="147" t="inlineStr">
        <is>
          <t>• Same level</t>
        </is>
      </c>
      <c r="R185"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185"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185" s="120" t="n"/>
      <c r="U185" s="121" t="inlineStr">
        <is>
          <r>
            <rPr>
              <rFont val="Calibri"/>
              <sz val="10"/>
            </rPr>
            <t xml:space="preserve">Associate Consultant – Software Development in Technology · iFile,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185"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185" s="122" t="inlineStr">
        <is>
          <r>
            <rPr>
              <rFont val="Calibri"/>
              <b val="1"/>
              <sz val="10"/>
            </rPr>
            <t>Consultant:</t>
          </r>
          <r>
            <rPr>
              <rFont val="Calibri"/>
              <sz val="10"/>
            </rPr>
            <t xml:space="preserve"> competencies are set by the statement of work.</t>
          </r>
        </is>
      </c>
      <c r="X185" s="122" t="inlineStr">
        <is>
          <r>
            <rPr>
              <rFont val="Calibri"/>
              <b val="1"/>
              <sz val="10"/>
            </rPr>
            <t>Consultant:</t>
          </r>
          <r>
            <rPr>
              <rFont val="Calibri"/>
              <sz val="10"/>
            </rPr>
            <t xml:space="preserve"> assess against the statement of work — deliverables, rate card and references.</t>
          </r>
        </is>
      </c>
      <c r="Y185" s="123" t="inlineStr">
        <is>
          <t>—</t>
        </is>
      </c>
      <c r="Z185" s="124" t="n"/>
      <c r="AA185" s="125" t="n"/>
      <c r="AB185" s="126" t="n"/>
      <c r="AC185" s="124" t="n"/>
      <c r="AD185" s="125" t="n"/>
      <c r="AE185" s="126" t="n"/>
      <c r="AF185" s="124" t="n"/>
      <c r="AG185" s="125" t="n"/>
      <c r="AH185" s="126" t="n"/>
      <c r="AI185" s="124" t="n"/>
      <c r="AJ185" s="125" t="n"/>
      <c r="AK185" s="126" t="n"/>
      <c r="AL185" s="124" t="n"/>
      <c r="AM185" s="125" t="n"/>
      <c r="AN185" s="126" t="n"/>
      <c r="AO185" s="127" t="n"/>
      <c r="AP185" s="125" t="n"/>
      <c r="AQ185" s="126" t="n"/>
      <c r="AR185" s="126" t="inlineStr"/>
      <c r="AS185" s="128" t="inlineStr"/>
      <c r="AT185" s="129" t="inlineStr">
        <is>
          <r>
            <rPr>
              <rFont val="Calibri"/>
              <b val="1"/>
              <sz val="10"/>
            </rPr>
            <t>Not scored:</t>
          </r>
          <r>
            <rPr>
              <rFont val="Calibri"/>
              <sz val="10"/>
            </rPr>
            <t xml:space="preserve"> consultants sit outside the career ladder · X1–X3, by the scope of their statement of work.</t>
          </r>
        </is>
      </c>
      <c r="AU185" s="130" t="inlineStr">
        <is>
          <r>
            <rPr>
              <rFont val="Calibri"/>
              <b val="1"/>
              <sz val="10"/>
            </rPr>
            <t>Not scored:</t>
          </r>
          <r>
            <rPr>
              <rFont val="Calibri"/>
              <sz val="10"/>
            </rPr>
            <t xml:space="preserve"> consultants sit outside the career ladder · X1–X3, by the scope of their statement of work.</t>
          </r>
        </is>
      </c>
      <c r="AV185" s="130" t="inlineStr">
        <is>
          <t>Consultants sit outside the career ladder, at X1–X3 by the scope of their statement of work.</t>
        </is>
      </c>
      <c r="AW185" s="131" t="inlineStr">
        <is>
          <r>
            <rPr>
              <rFont val="Calibri"/>
              <b val="1"/>
              <sz val="10"/>
            </rPr>
            <t>Not scored:</t>
          </r>
          <r>
            <rPr>
              <rFont val="Calibri"/>
              <sz val="10"/>
            </rPr>
            <t xml:space="preserve"> consultants sit outside the career ladder · X1–X3, by the scope of their statement of work.</t>
          </r>
        </is>
      </c>
      <c r="AX185" s="132" t="inlineStr">
        <is>
          <r>
            <rPr>
              <rFont val="Calibri"/>
              <b val="1"/>
              <sz val="10"/>
            </rPr>
            <t>Not scored:</t>
          </r>
          <r>
            <rPr>
              <rFont val="Calibri"/>
              <sz val="10"/>
            </rPr>
            <t xml:space="preserve"> consultants sit outside the career ladder · X1–X3, by the scope of their statement of work.</t>
          </r>
        </is>
      </c>
      <c r="AY185" s="132" t="inlineStr">
        <is>
          <r>
            <rPr>
              <rFont val="Calibri"/>
              <b val="1"/>
              <sz val="10"/>
            </rPr>
            <t>Not scored:</t>
          </r>
          <r>
            <rPr>
              <rFont val="Calibri"/>
              <sz val="10"/>
            </rPr>
            <t xml:space="preserve"> consultants sit outside the career ladder · X1–X3, by the scope of their statement of work.</t>
          </r>
        </is>
      </c>
      <c r="AZ185" s="132" t="inlineStr">
        <is>
          <r>
            <rPr>
              <rFont val="Calibri"/>
              <b val="1"/>
              <sz val="10"/>
            </rPr>
            <t>Not scored:</t>
          </r>
          <r>
            <rPr>
              <rFont val="Calibri"/>
              <sz val="10"/>
            </rPr>
            <t xml:space="preserve"> consultants sit outside the career ladder · X1–X3, by the scope of their statement of work.</t>
          </r>
        </is>
      </c>
      <c r="BA185" s="132" t="inlineStr">
        <is>
          <r>
            <rPr>
              <rFont val="Calibri"/>
              <b val="1"/>
              <sz val="10"/>
            </rPr>
            <t>Not scored:</t>
          </r>
          <r>
            <rPr>
              <rFont val="Calibri"/>
              <sz val="10"/>
            </rPr>
            <t xml:space="preserve"> consultants sit outside the career ladder · X1–X3, by the scope of their statement of work.</t>
          </r>
        </is>
      </c>
      <c r="BB185" s="132" t="inlineStr">
        <is>
          <r>
            <rPr>
              <rFont val="Calibri"/>
              <b val="1"/>
              <sz val="10"/>
            </rPr>
            <t>Not scored:</t>
          </r>
          <r>
            <rPr>
              <rFont val="Calibri"/>
              <sz val="10"/>
            </rPr>
            <t xml:space="preserve"> consultants sit outside the career ladder · X1–X3, by the scope of their statement of work.</t>
          </r>
        </is>
      </c>
      <c r="BC185" s="133" t="inlineStr"/>
      <c r="BD185" s="134" t="inlineStr">
        <is>
          <t>✗ HRIS: experience missing, qualification missing, 0 direct reports
✗ Survey: no response
✗ KRAs: none on file
✓ Manager mapping: rating
✗ Job description: not on file</t>
        </is>
      </c>
      <c r="BE185" s="134" t="inlineStr">
        <is>
          <r>
            <rPr>
              <rFont val="Calibri"/>
              <b val="1"/>
              <sz val="10"/>
            </rPr>
            <t>Consultant:</t>
          </r>
          <r>
            <rPr>
              <rFont val="Calibri"/>
              <sz val="10"/>
            </rPr>
            <t xml:space="preserve"> priced by rate card under the statement of work.</t>
          </r>
        </is>
      </c>
      <c r="BF185" s="134" t="inlineStr">
        <is>
          <t>—</t>
        </is>
      </c>
      <c r="BG185" s="134" t="inlineStr"/>
      <c r="BH185" s="134" t="inlineStr"/>
      <c r="BI185" s="135" t="n"/>
      <c r="BJ185" s="136" t="n"/>
      <c r="BK185" s="136" t="n"/>
      <c r="BL185" s="136" t="n"/>
      <c r="BM185" s="136" t="n"/>
      <c r="BN185" s="137" t="n"/>
      <c r="BO185" s="120" t="n"/>
      <c r="BP185" s="120" t="n"/>
      <c r="BQ185" s="120" t="n"/>
      <c r="BR185" s="120" t="n"/>
      <c r="BS185" s="120" t="n"/>
      <c r="BT185" s="120" t="n"/>
      <c r="BU185" s="120" t="n"/>
      <c r="BV185" s="120" t="n"/>
    </row>
    <row r="186" ht="340" customHeight="1">
      <c r="A186" s="109" t="inlineStr">
        <is>
          <t>No Emp ID · external consultant</t>
        </is>
      </c>
      <c r="B186" s="110" t="inlineStr">
        <is>
          <t>Jay Kalariya</t>
        </is>
      </c>
      <c r="C186" s="111" t="inlineStr">
        <is>
          <t>Technology</t>
        </is>
      </c>
      <c r="D186" s="111" t="inlineStr">
        <is>
          <t>Not provided · HRIS</t>
        </is>
      </c>
      <c r="E186" s="112" t="inlineStr">
        <is>
          <t>Not provided · HRIS</t>
        </is>
      </c>
      <c r="F186" s="112" t="n">
        <v>2.4</v>
      </c>
      <c r="G186" s="111" t="inlineStr">
        <is>
          <t>Not provided · HRIS</t>
        </is>
      </c>
      <c r="H186" s="113" t="inlineStr">
        <is>
          <t>Consultant</t>
        </is>
      </c>
      <c r="I186" s="114" t="inlineStr">
        <is>
          <t>Associate Consultant – Software Development</t>
        </is>
      </c>
      <c r="J186" s="115" t="inlineStr">
        <is>
          <t>Engineering &amp; Development</t>
        </is>
      </c>
      <c r="K186" s="115" t="inlineStr">
        <is>
          <t>Backend Development</t>
        </is>
      </c>
      <c r="L186" s="115" t="inlineStr">
        <is>
          <t>—</t>
        </is>
      </c>
      <c r="M186" s="151" t="inlineStr">
        <is>
          <t>X1</t>
        </is>
      </c>
      <c r="N186" s="136" t="inlineStr">
        <is>
          <t>Associate Consultant</t>
        </is>
      </c>
      <c r="O186" s="45" t="inlineStr">
        <is>
          <t>X</t>
        </is>
      </c>
      <c r="P186" s="115" t="inlineStr">
        <is>
          <t>Consultant</t>
        </is>
      </c>
      <c r="Q186" s="147" t="inlineStr">
        <is>
          <t>• Same level</t>
        </is>
      </c>
      <c r="R186"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186"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186" s="120" t="n"/>
      <c r="U186" s="121" t="inlineStr">
        <is>
          <r>
            <rPr>
              <rFont val="Calibri"/>
              <sz val="10"/>
            </rPr>
            <t xml:space="preserve">Associate Consultant – Software Development in Technology · iFile,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186"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186" s="122" t="inlineStr">
        <is>
          <r>
            <rPr>
              <rFont val="Calibri"/>
              <b val="1"/>
              <sz val="10"/>
            </rPr>
            <t>Consultant:</t>
          </r>
          <r>
            <rPr>
              <rFont val="Calibri"/>
              <sz val="10"/>
            </rPr>
            <t xml:space="preserve"> competencies are set by the statement of work.</t>
          </r>
        </is>
      </c>
      <c r="X186" s="122" t="inlineStr">
        <is>
          <r>
            <rPr>
              <rFont val="Calibri"/>
              <b val="1"/>
              <sz val="10"/>
            </rPr>
            <t>Consultant:</t>
          </r>
          <r>
            <rPr>
              <rFont val="Calibri"/>
              <sz val="10"/>
            </rPr>
            <t xml:space="preserve"> assess against the statement of work — deliverables, rate card and references.</t>
          </r>
        </is>
      </c>
      <c r="Y186" s="123" t="inlineStr">
        <is>
          <t>—</t>
        </is>
      </c>
      <c r="Z186" s="124" t="n"/>
      <c r="AA186" s="125" t="n"/>
      <c r="AB186" s="126" t="n"/>
      <c r="AC186" s="124" t="n"/>
      <c r="AD186" s="125" t="n"/>
      <c r="AE186" s="126" t="n"/>
      <c r="AF186" s="124" t="n"/>
      <c r="AG186" s="125" t="n"/>
      <c r="AH186" s="126" t="n"/>
      <c r="AI186" s="124" t="n"/>
      <c r="AJ186" s="125" t="n"/>
      <c r="AK186" s="126" t="n"/>
      <c r="AL186" s="124" t="n"/>
      <c r="AM186" s="125" t="n"/>
      <c r="AN186" s="126" t="n"/>
      <c r="AO186" s="127" t="n"/>
      <c r="AP186" s="125" t="n"/>
      <c r="AQ186" s="126" t="n"/>
      <c r="AR186" s="126" t="inlineStr"/>
      <c r="AS186" s="128" t="inlineStr"/>
      <c r="AT186" s="129" t="inlineStr">
        <is>
          <r>
            <rPr>
              <rFont val="Calibri"/>
              <b val="1"/>
              <sz val="10"/>
            </rPr>
            <t>Not scored:</t>
          </r>
          <r>
            <rPr>
              <rFont val="Calibri"/>
              <sz val="10"/>
            </rPr>
            <t xml:space="preserve"> consultants sit outside the career ladder · X1–X3, by the scope of their statement of work.</t>
          </r>
        </is>
      </c>
      <c r="AU186" s="130" t="inlineStr">
        <is>
          <r>
            <rPr>
              <rFont val="Calibri"/>
              <b val="1"/>
              <sz val="10"/>
            </rPr>
            <t>Not scored:</t>
          </r>
          <r>
            <rPr>
              <rFont val="Calibri"/>
              <sz val="10"/>
            </rPr>
            <t xml:space="preserve"> consultants sit outside the career ladder · X1–X3, by the scope of their statement of work.</t>
          </r>
        </is>
      </c>
      <c r="AV186" s="130" t="inlineStr">
        <is>
          <t>Consultants sit outside the career ladder, at X1–X3 by the scope of their statement of work.</t>
        </is>
      </c>
      <c r="AW186" s="131" t="inlineStr">
        <is>
          <r>
            <rPr>
              <rFont val="Calibri"/>
              <b val="1"/>
              <sz val="10"/>
            </rPr>
            <t>Not scored:</t>
          </r>
          <r>
            <rPr>
              <rFont val="Calibri"/>
              <sz val="10"/>
            </rPr>
            <t xml:space="preserve"> consultants sit outside the career ladder · X1–X3, by the scope of their statement of work.</t>
          </r>
        </is>
      </c>
      <c r="AX186" s="132" t="inlineStr">
        <is>
          <r>
            <rPr>
              <rFont val="Calibri"/>
              <b val="1"/>
              <sz val="10"/>
            </rPr>
            <t>Not scored:</t>
          </r>
          <r>
            <rPr>
              <rFont val="Calibri"/>
              <sz val="10"/>
            </rPr>
            <t xml:space="preserve"> consultants sit outside the career ladder · X1–X3, by the scope of their statement of work.</t>
          </r>
        </is>
      </c>
      <c r="AY186" s="132" t="inlineStr">
        <is>
          <r>
            <rPr>
              <rFont val="Calibri"/>
              <b val="1"/>
              <sz val="10"/>
            </rPr>
            <t>Not scored:</t>
          </r>
          <r>
            <rPr>
              <rFont val="Calibri"/>
              <sz val="10"/>
            </rPr>
            <t xml:space="preserve"> consultants sit outside the career ladder · X1–X3, by the scope of their statement of work.</t>
          </r>
        </is>
      </c>
      <c r="AZ186" s="132" t="inlineStr">
        <is>
          <r>
            <rPr>
              <rFont val="Calibri"/>
              <b val="1"/>
              <sz val="10"/>
            </rPr>
            <t>Not scored:</t>
          </r>
          <r>
            <rPr>
              <rFont val="Calibri"/>
              <sz val="10"/>
            </rPr>
            <t xml:space="preserve"> consultants sit outside the career ladder · X1–X3, by the scope of their statement of work.</t>
          </r>
        </is>
      </c>
      <c r="BA186" s="132" t="inlineStr">
        <is>
          <r>
            <rPr>
              <rFont val="Calibri"/>
              <b val="1"/>
              <sz val="10"/>
            </rPr>
            <t>Not scored:</t>
          </r>
          <r>
            <rPr>
              <rFont val="Calibri"/>
              <sz val="10"/>
            </rPr>
            <t xml:space="preserve"> consultants sit outside the career ladder · X1–X3, by the scope of their statement of work.</t>
          </r>
        </is>
      </c>
      <c r="BB186" s="132" t="inlineStr">
        <is>
          <r>
            <rPr>
              <rFont val="Calibri"/>
              <b val="1"/>
              <sz val="10"/>
            </rPr>
            <t>Not scored:</t>
          </r>
          <r>
            <rPr>
              <rFont val="Calibri"/>
              <sz val="10"/>
            </rPr>
            <t xml:space="preserve"> consultants sit outside the career ladder · X1–X3, by the scope of their statement of work.</t>
          </r>
        </is>
      </c>
      <c r="BC186" s="133" t="inlineStr"/>
      <c r="BD186" s="134" t="inlineStr">
        <is>
          <t>✗ HRIS: experience missing, qualification missing, 0 direct reports
✗ Survey: no response
✗ KRAs: none on file
✓ Manager mapping: rating
✗ Job description: not on file</t>
        </is>
      </c>
      <c r="BE186" s="134" t="inlineStr">
        <is>
          <r>
            <rPr>
              <rFont val="Calibri"/>
              <b val="1"/>
              <sz val="10"/>
            </rPr>
            <t>Consultant:</t>
          </r>
          <r>
            <rPr>
              <rFont val="Calibri"/>
              <sz val="10"/>
            </rPr>
            <t xml:space="preserve"> priced by rate card under the statement of work.</t>
          </r>
        </is>
      </c>
      <c r="BF186" s="134" t="inlineStr">
        <is>
          <t>—</t>
        </is>
      </c>
      <c r="BG186" s="134" t="inlineStr"/>
      <c r="BH186" s="134" t="inlineStr"/>
      <c r="BI186" s="135" t="n"/>
      <c r="BJ186" s="136" t="n"/>
      <c r="BK186" s="136" t="n"/>
      <c r="BL186" s="136" t="n"/>
      <c r="BM186" s="136" t="n"/>
      <c r="BN186" s="137" t="n"/>
      <c r="BO186" s="120" t="n"/>
      <c r="BP186" s="120" t="n"/>
      <c r="BQ186" s="120" t="n"/>
      <c r="BR186" s="120" t="n"/>
      <c r="BS186" s="120" t="n"/>
      <c r="BT186" s="120" t="n"/>
      <c r="BU186" s="120" t="n"/>
      <c r="BV186" s="120" t="n"/>
    </row>
    <row r="187" ht="340" customHeight="1">
      <c r="A187" s="109" t="inlineStr">
        <is>
          <t>No Emp ID · in-house consultant</t>
        </is>
      </c>
      <c r="B187" s="110" t="inlineStr">
        <is>
          <t>Nilimesh Baruah</t>
        </is>
      </c>
      <c r="C187" s="111" t="inlineStr">
        <is>
          <t>Technology</t>
        </is>
      </c>
      <c r="D187" s="111" t="inlineStr">
        <is>
          <t>Not provided · HRIS</t>
        </is>
      </c>
      <c r="E187" s="112" t="inlineStr">
        <is>
          <t>Not provided · HRIS</t>
        </is>
      </c>
      <c r="F187" s="112" t="n">
        <v>0.5</v>
      </c>
      <c r="G187" s="111" t="inlineStr">
        <is>
          <t>Not provided · HRIS</t>
        </is>
      </c>
      <c r="H187" s="113" t="inlineStr">
        <is>
          <t>Consultant</t>
        </is>
      </c>
      <c r="I187" s="114" t="inlineStr">
        <is>
          <t>Associate Consultant – Software Development</t>
        </is>
      </c>
      <c r="J187" s="115" t="inlineStr">
        <is>
          <t>Engineering &amp; Development</t>
        </is>
      </c>
      <c r="K187" s="115" t="inlineStr">
        <is>
          <t>Backend Development</t>
        </is>
      </c>
      <c r="L187" s="115" t="inlineStr">
        <is>
          <t>—</t>
        </is>
      </c>
      <c r="M187" s="151" t="inlineStr">
        <is>
          <t>X1</t>
        </is>
      </c>
      <c r="N187" s="136" t="inlineStr">
        <is>
          <t>Associate Consultant</t>
        </is>
      </c>
      <c r="O187" s="45" t="inlineStr">
        <is>
          <t>X</t>
        </is>
      </c>
      <c r="P187" s="115" t="inlineStr">
        <is>
          <t>Consultant</t>
        </is>
      </c>
      <c r="Q187" s="147" t="inlineStr">
        <is>
          <t>• Same level</t>
        </is>
      </c>
      <c r="R187"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187"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187" s="120" t="n"/>
      <c r="U187" s="121" t="inlineStr">
        <is>
          <r>
            <rPr>
              <rFont val="Calibri"/>
              <sz val="10"/>
            </rPr>
            <t xml:space="preserve">Associate Consultant – Software Development in Technology · iFile,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187"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187" s="122" t="inlineStr">
        <is>
          <r>
            <rPr>
              <rFont val="Calibri"/>
              <b val="1"/>
              <sz val="10"/>
            </rPr>
            <t>Consultant:</t>
          </r>
          <r>
            <rPr>
              <rFont val="Calibri"/>
              <sz val="10"/>
            </rPr>
            <t xml:space="preserve"> competencies are set by the statement of work.</t>
          </r>
        </is>
      </c>
      <c r="X187" s="122" t="inlineStr">
        <is>
          <r>
            <rPr>
              <rFont val="Calibri"/>
              <b val="1"/>
              <sz val="10"/>
            </rPr>
            <t>Consultant:</t>
          </r>
          <r>
            <rPr>
              <rFont val="Calibri"/>
              <sz val="10"/>
            </rPr>
            <t xml:space="preserve"> assess against the statement of work — deliverables, rate card and references.</t>
          </r>
        </is>
      </c>
      <c r="Y187" s="123" t="inlineStr">
        <is>
          <t>—</t>
        </is>
      </c>
      <c r="Z187" s="124" t="n"/>
      <c r="AA187" s="125" t="n"/>
      <c r="AB187" s="126" t="n"/>
      <c r="AC187" s="124" t="n"/>
      <c r="AD187" s="125" t="n"/>
      <c r="AE187" s="126" t="n"/>
      <c r="AF187" s="124" t="n"/>
      <c r="AG187" s="125" t="n"/>
      <c r="AH187" s="126" t="n"/>
      <c r="AI187" s="124" t="n"/>
      <c r="AJ187" s="125" t="n"/>
      <c r="AK187" s="126" t="n"/>
      <c r="AL187" s="124" t="n"/>
      <c r="AM187" s="125" t="n"/>
      <c r="AN187" s="126" t="n"/>
      <c r="AO187" s="127" t="n"/>
      <c r="AP187" s="125" t="n"/>
      <c r="AQ187" s="126" t="n"/>
      <c r="AR187" s="126" t="inlineStr"/>
      <c r="AS187" s="128" t="inlineStr"/>
      <c r="AT187" s="129" t="inlineStr">
        <is>
          <r>
            <rPr>
              <rFont val="Calibri"/>
              <b val="1"/>
              <sz val="10"/>
            </rPr>
            <t>Not scored:</t>
          </r>
          <r>
            <rPr>
              <rFont val="Calibri"/>
              <sz val="10"/>
            </rPr>
            <t xml:space="preserve"> consultants sit outside the career ladder · X1–X3, by the scope of their statement of work.</t>
          </r>
        </is>
      </c>
      <c r="AU187" s="130" t="inlineStr">
        <is>
          <r>
            <rPr>
              <rFont val="Calibri"/>
              <b val="1"/>
              <sz val="10"/>
            </rPr>
            <t>Not scored:</t>
          </r>
          <r>
            <rPr>
              <rFont val="Calibri"/>
              <sz val="10"/>
            </rPr>
            <t xml:space="preserve"> consultants sit outside the career ladder · X1–X3, by the scope of their statement of work.</t>
          </r>
        </is>
      </c>
      <c r="AV187" s="130" t="inlineStr">
        <is>
          <t>Consultants sit outside the career ladder, at X1–X3 by the scope of their statement of work.</t>
        </is>
      </c>
      <c r="AW187" s="131" t="inlineStr">
        <is>
          <r>
            <rPr>
              <rFont val="Calibri"/>
              <b val="1"/>
              <sz val="10"/>
            </rPr>
            <t>Not scored:</t>
          </r>
          <r>
            <rPr>
              <rFont val="Calibri"/>
              <sz val="10"/>
            </rPr>
            <t xml:space="preserve"> consultants sit outside the career ladder · X1–X3, by the scope of their statement of work.</t>
          </r>
        </is>
      </c>
      <c r="AX187" s="132" t="inlineStr">
        <is>
          <r>
            <rPr>
              <rFont val="Calibri"/>
              <b val="1"/>
              <sz val="10"/>
            </rPr>
            <t>Not scored:</t>
          </r>
          <r>
            <rPr>
              <rFont val="Calibri"/>
              <sz val="10"/>
            </rPr>
            <t xml:space="preserve"> consultants sit outside the career ladder · X1–X3, by the scope of their statement of work.</t>
          </r>
        </is>
      </c>
      <c r="AY187" s="132" t="inlineStr">
        <is>
          <r>
            <rPr>
              <rFont val="Calibri"/>
              <b val="1"/>
              <sz val="10"/>
            </rPr>
            <t>Not scored:</t>
          </r>
          <r>
            <rPr>
              <rFont val="Calibri"/>
              <sz val="10"/>
            </rPr>
            <t xml:space="preserve"> consultants sit outside the career ladder · X1–X3, by the scope of their statement of work.</t>
          </r>
        </is>
      </c>
      <c r="AZ187" s="132" t="inlineStr">
        <is>
          <r>
            <rPr>
              <rFont val="Calibri"/>
              <b val="1"/>
              <sz val="10"/>
            </rPr>
            <t>Not scored:</t>
          </r>
          <r>
            <rPr>
              <rFont val="Calibri"/>
              <sz val="10"/>
            </rPr>
            <t xml:space="preserve"> consultants sit outside the career ladder · X1–X3, by the scope of their statement of work.</t>
          </r>
        </is>
      </c>
      <c r="BA187" s="132" t="inlineStr">
        <is>
          <r>
            <rPr>
              <rFont val="Calibri"/>
              <b val="1"/>
              <sz val="10"/>
            </rPr>
            <t>Not scored:</t>
          </r>
          <r>
            <rPr>
              <rFont val="Calibri"/>
              <sz val="10"/>
            </rPr>
            <t xml:space="preserve"> consultants sit outside the career ladder · X1–X3, by the scope of their statement of work.</t>
          </r>
        </is>
      </c>
      <c r="BB187" s="132" t="inlineStr">
        <is>
          <r>
            <rPr>
              <rFont val="Calibri"/>
              <b val="1"/>
              <sz val="10"/>
            </rPr>
            <t>Not scored:</t>
          </r>
          <r>
            <rPr>
              <rFont val="Calibri"/>
              <sz val="10"/>
            </rPr>
            <t xml:space="preserve"> consultants sit outside the career ladder · X1–X3, by the scope of their statement of work.</t>
          </r>
        </is>
      </c>
      <c r="BC187" s="133" t="inlineStr"/>
      <c r="BD187" s="134" t="inlineStr">
        <is>
          <t>✗ HRIS: experience missing, qualification missing, 0 direct reports
✗ Survey: no response
✗ KRAs: none on file
✓ Manager mapping: rating
✗ Job description: not on file</t>
        </is>
      </c>
      <c r="BE187" s="134" t="inlineStr">
        <is>
          <r>
            <rPr>
              <rFont val="Calibri"/>
              <b val="1"/>
              <sz val="10"/>
            </rPr>
            <t>Consultant:</t>
          </r>
          <r>
            <rPr>
              <rFont val="Calibri"/>
              <sz val="10"/>
            </rPr>
            <t xml:space="preserve"> priced by rate card under the statement of work.</t>
          </r>
        </is>
      </c>
      <c r="BF187" s="134" t="inlineStr">
        <is>
          <t>—</t>
        </is>
      </c>
      <c r="BG187" s="134" t="inlineStr"/>
      <c r="BH187" s="134" t="inlineStr"/>
      <c r="BI187" s="135" t="n"/>
      <c r="BJ187" s="136" t="n"/>
      <c r="BK187" s="136" t="n"/>
      <c r="BL187" s="136" t="n"/>
      <c r="BM187" s="136" t="n"/>
      <c r="BN187" s="137" t="n"/>
      <c r="BO187" s="120" t="n"/>
      <c r="BP187" s="120" t="n"/>
      <c r="BQ187" s="120" t="n"/>
      <c r="BR187" s="120" t="n"/>
      <c r="BS187" s="120" t="n"/>
      <c r="BT187" s="120" t="n"/>
      <c r="BU187" s="120" t="n"/>
      <c r="BV187" s="120" t="n"/>
    </row>
    <row r="188" ht="340" customHeight="1">
      <c r="A188" s="109" t="inlineStr">
        <is>
          <t>No Emp ID · external consultant</t>
        </is>
      </c>
      <c r="B188" s="110" t="inlineStr">
        <is>
          <t>Peshal Jha</t>
        </is>
      </c>
      <c r="C188" s="111" t="inlineStr">
        <is>
          <t>Technology</t>
        </is>
      </c>
      <c r="D188" s="111" t="inlineStr">
        <is>
          <t>Not provided · HRIS</t>
        </is>
      </c>
      <c r="E188" s="112" t="inlineStr">
        <is>
          <t>Not provided · HRIS</t>
        </is>
      </c>
      <c r="F188" s="112" t="n">
        <v>2.4</v>
      </c>
      <c r="G188" s="111" t="inlineStr">
        <is>
          <t>Not provided · HRIS</t>
        </is>
      </c>
      <c r="H188" s="113" t="inlineStr">
        <is>
          <t>Consultant</t>
        </is>
      </c>
      <c r="I188" s="114" t="inlineStr">
        <is>
          <t>Associate Consultant – Software Development</t>
        </is>
      </c>
      <c r="J188" s="115" t="inlineStr">
        <is>
          <t>Engineering &amp; Development</t>
        </is>
      </c>
      <c r="K188" s="115" t="inlineStr">
        <is>
          <t>Backend Development</t>
        </is>
      </c>
      <c r="L188" s="115" t="inlineStr">
        <is>
          <t>—</t>
        </is>
      </c>
      <c r="M188" s="151" t="inlineStr">
        <is>
          <t>X1</t>
        </is>
      </c>
      <c r="N188" s="136" t="inlineStr">
        <is>
          <t>Associate Consultant</t>
        </is>
      </c>
      <c r="O188" s="45" t="inlineStr">
        <is>
          <t>X</t>
        </is>
      </c>
      <c r="P188" s="115" t="inlineStr">
        <is>
          <t>Consultant</t>
        </is>
      </c>
      <c r="Q188" s="147" t="inlineStr">
        <is>
          <t>• Same level</t>
        </is>
      </c>
      <c r="R188"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188"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188" s="120" t="n"/>
      <c r="U188" s="121" t="inlineStr">
        <is>
          <r>
            <rPr>
              <rFont val="Calibri"/>
              <sz val="10"/>
            </rPr>
            <t xml:space="preserve">Associate Consultant – Software Development in Technology · iFile,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188"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188" s="122" t="inlineStr">
        <is>
          <r>
            <rPr>
              <rFont val="Calibri"/>
              <b val="1"/>
              <sz val="10"/>
            </rPr>
            <t>Consultant:</t>
          </r>
          <r>
            <rPr>
              <rFont val="Calibri"/>
              <sz val="10"/>
            </rPr>
            <t xml:space="preserve"> competencies are set by the statement of work.</t>
          </r>
        </is>
      </c>
      <c r="X188" s="122" t="inlineStr">
        <is>
          <r>
            <rPr>
              <rFont val="Calibri"/>
              <b val="1"/>
              <sz val="10"/>
            </rPr>
            <t>Consultant:</t>
          </r>
          <r>
            <rPr>
              <rFont val="Calibri"/>
              <sz val="10"/>
            </rPr>
            <t xml:space="preserve"> assess against the statement of work — deliverables, rate card and references.</t>
          </r>
        </is>
      </c>
      <c r="Y188" s="123" t="inlineStr">
        <is>
          <t>—</t>
        </is>
      </c>
      <c r="Z188" s="124" t="n"/>
      <c r="AA188" s="125" t="n"/>
      <c r="AB188" s="126" t="n"/>
      <c r="AC188" s="124" t="n"/>
      <c r="AD188" s="125" t="n"/>
      <c r="AE188" s="126" t="n"/>
      <c r="AF188" s="124" t="n"/>
      <c r="AG188" s="125" t="n"/>
      <c r="AH188" s="126" t="n"/>
      <c r="AI188" s="124" t="n"/>
      <c r="AJ188" s="125" t="n"/>
      <c r="AK188" s="126" t="n"/>
      <c r="AL188" s="124" t="n"/>
      <c r="AM188" s="125" t="n"/>
      <c r="AN188" s="126" t="n"/>
      <c r="AO188" s="127" t="n"/>
      <c r="AP188" s="125" t="n"/>
      <c r="AQ188" s="126" t="n"/>
      <c r="AR188" s="126" t="inlineStr"/>
      <c r="AS188" s="128" t="inlineStr"/>
      <c r="AT188" s="129" t="inlineStr">
        <is>
          <r>
            <rPr>
              <rFont val="Calibri"/>
              <b val="1"/>
              <sz val="10"/>
            </rPr>
            <t>Not scored:</t>
          </r>
          <r>
            <rPr>
              <rFont val="Calibri"/>
              <sz val="10"/>
            </rPr>
            <t xml:space="preserve"> consultants sit outside the career ladder · X1–X3, by the scope of their statement of work.</t>
          </r>
        </is>
      </c>
      <c r="AU188" s="130" t="inlineStr">
        <is>
          <r>
            <rPr>
              <rFont val="Calibri"/>
              <b val="1"/>
              <sz val="10"/>
            </rPr>
            <t>Not scored:</t>
          </r>
          <r>
            <rPr>
              <rFont val="Calibri"/>
              <sz val="10"/>
            </rPr>
            <t xml:space="preserve"> consultants sit outside the career ladder · X1–X3, by the scope of their statement of work.</t>
          </r>
        </is>
      </c>
      <c r="AV188" s="130" t="inlineStr">
        <is>
          <t>Consultants sit outside the career ladder, at X1–X3 by the scope of their statement of work.</t>
        </is>
      </c>
      <c r="AW188" s="131" t="inlineStr">
        <is>
          <r>
            <rPr>
              <rFont val="Calibri"/>
              <b val="1"/>
              <sz val="10"/>
            </rPr>
            <t>Not scored:</t>
          </r>
          <r>
            <rPr>
              <rFont val="Calibri"/>
              <sz val="10"/>
            </rPr>
            <t xml:space="preserve"> consultants sit outside the career ladder · X1–X3, by the scope of their statement of work.</t>
          </r>
        </is>
      </c>
      <c r="AX188" s="132" t="inlineStr">
        <is>
          <r>
            <rPr>
              <rFont val="Calibri"/>
              <b val="1"/>
              <sz val="10"/>
            </rPr>
            <t>Not scored:</t>
          </r>
          <r>
            <rPr>
              <rFont val="Calibri"/>
              <sz val="10"/>
            </rPr>
            <t xml:space="preserve"> consultants sit outside the career ladder · X1–X3, by the scope of their statement of work.</t>
          </r>
        </is>
      </c>
      <c r="AY188" s="132" t="inlineStr">
        <is>
          <r>
            <rPr>
              <rFont val="Calibri"/>
              <b val="1"/>
              <sz val="10"/>
            </rPr>
            <t>Not scored:</t>
          </r>
          <r>
            <rPr>
              <rFont val="Calibri"/>
              <sz val="10"/>
            </rPr>
            <t xml:space="preserve"> consultants sit outside the career ladder · X1–X3, by the scope of their statement of work.</t>
          </r>
        </is>
      </c>
      <c r="AZ188" s="132" t="inlineStr">
        <is>
          <r>
            <rPr>
              <rFont val="Calibri"/>
              <b val="1"/>
              <sz val="10"/>
            </rPr>
            <t>Not scored:</t>
          </r>
          <r>
            <rPr>
              <rFont val="Calibri"/>
              <sz val="10"/>
            </rPr>
            <t xml:space="preserve"> consultants sit outside the career ladder · X1–X3, by the scope of their statement of work.</t>
          </r>
        </is>
      </c>
      <c r="BA188" s="132" t="inlineStr">
        <is>
          <r>
            <rPr>
              <rFont val="Calibri"/>
              <b val="1"/>
              <sz val="10"/>
            </rPr>
            <t>Not scored:</t>
          </r>
          <r>
            <rPr>
              <rFont val="Calibri"/>
              <sz val="10"/>
            </rPr>
            <t xml:space="preserve"> consultants sit outside the career ladder · X1–X3, by the scope of their statement of work.</t>
          </r>
        </is>
      </c>
      <c r="BB188" s="132" t="inlineStr">
        <is>
          <r>
            <rPr>
              <rFont val="Calibri"/>
              <b val="1"/>
              <sz val="10"/>
            </rPr>
            <t>Not scored:</t>
          </r>
          <r>
            <rPr>
              <rFont val="Calibri"/>
              <sz val="10"/>
            </rPr>
            <t xml:space="preserve"> consultants sit outside the career ladder · X1–X3, by the scope of their statement of work.</t>
          </r>
        </is>
      </c>
      <c r="BC188" s="133" t="inlineStr"/>
      <c r="BD188" s="134" t="inlineStr">
        <is>
          <t>✗ HRIS: experience missing, qualification missing, 0 direct reports
✗ Survey: no response
✗ KRAs: none on file
✓ Manager mapping: rating
✗ Job description: not on file</t>
        </is>
      </c>
      <c r="BE188" s="134" t="inlineStr">
        <is>
          <r>
            <rPr>
              <rFont val="Calibri"/>
              <b val="1"/>
              <sz val="10"/>
            </rPr>
            <t>Consultant:</t>
          </r>
          <r>
            <rPr>
              <rFont val="Calibri"/>
              <sz val="10"/>
            </rPr>
            <t xml:space="preserve"> priced by rate card under the statement of work.</t>
          </r>
        </is>
      </c>
      <c r="BF188" s="134" t="inlineStr">
        <is>
          <t>—</t>
        </is>
      </c>
      <c r="BG188" s="134" t="inlineStr"/>
      <c r="BH188" s="134" t="inlineStr"/>
      <c r="BI188" s="135" t="n"/>
      <c r="BJ188" s="136" t="n"/>
      <c r="BK188" s="136" t="n"/>
      <c r="BL188" s="136" t="n"/>
      <c r="BM188" s="136" t="n"/>
      <c r="BN188" s="137" t="n"/>
      <c r="BO188" s="120" t="n"/>
      <c r="BP188" s="120" t="n"/>
      <c r="BQ188" s="120" t="n"/>
      <c r="BR188" s="120" t="n"/>
      <c r="BS188" s="120" t="n"/>
      <c r="BT188" s="120" t="n"/>
      <c r="BU188" s="120" t="n"/>
      <c r="BV188" s="120" t="n"/>
    </row>
    <row r="189" ht="340" customHeight="1">
      <c r="A189" s="109" t="inlineStr">
        <is>
          <t>No Emp ID · external consultant</t>
        </is>
      </c>
      <c r="B189" s="110" t="inlineStr">
        <is>
          <t>Poonam Rajput</t>
        </is>
      </c>
      <c r="C189" s="111" t="inlineStr">
        <is>
          <t>Technology</t>
        </is>
      </c>
      <c r="D189" s="111" t="inlineStr">
        <is>
          <t>Not provided · HRIS</t>
        </is>
      </c>
      <c r="E189" s="112" t="inlineStr">
        <is>
          <t>Not provided · HRIS</t>
        </is>
      </c>
      <c r="F189" s="112" t="n">
        <v>2.4</v>
      </c>
      <c r="G189" s="111" t="inlineStr">
        <is>
          <t>Not provided · HRIS</t>
        </is>
      </c>
      <c r="H189" s="113" t="inlineStr">
        <is>
          <t>Consultant</t>
        </is>
      </c>
      <c r="I189" s="114" t="inlineStr">
        <is>
          <t>Associate Consultant – Software Development</t>
        </is>
      </c>
      <c r="J189" s="115" t="inlineStr">
        <is>
          <t>Engineering &amp; Development</t>
        </is>
      </c>
      <c r="K189" s="115" t="inlineStr">
        <is>
          <t>Backend Development</t>
        </is>
      </c>
      <c r="L189" s="115" t="inlineStr">
        <is>
          <t>—</t>
        </is>
      </c>
      <c r="M189" s="151" t="inlineStr">
        <is>
          <t>X1</t>
        </is>
      </c>
      <c r="N189" s="136" t="inlineStr">
        <is>
          <t>Associate Consultant</t>
        </is>
      </c>
      <c r="O189" s="45" t="inlineStr">
        <is>
          <t>X</t>
        </is>
      </c>
      <c r="P189" s="115" t="inlineStr">
        <is>
          <t>Consultant</t>
        </is>
      </c>
      <c r="Q189" s="147" t="inlineStr">
        <is>
          <t>• Same level</t>
        </is>
      </c>
      <c r="R189"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189"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189" s="120" t="n"/>
      <c r="U189" s="121" t="inlineStr">
        <is>
          <r>
            <rPr>
              <rFont val="Calibri"/>
              <sz val="10"/>
            </rPr>
            <t xml:space="preserve">Associate Consultant – Software Development in Technology · iFile,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189"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189" s="122" t="inlineStr">
        <is>
          <r>
            <rPr>
              <rFont val="Calibri"/>
              <b val="1"/>
              <sz val="10"/>
            </rPr>
            <t>Consultant:</t>
          </r>
          <r>
            <rPr>
              <rFont val="Calibri"/>
              <sz val="10"/>
            </rPr>
            <t xml:space="preserve"> competencies are set by the statement of work.</t>
          </r>
        </is>
      </c>
      <c r="X189" s="122" t="inlineStr">
        <is>
          <r>
            <rPr>
              <rFont val="Calibri"/>
              <b val="1"/>
              <sz val="10"/>
            </rPr>
            <t>Consultant:</t>
          </r>
          <r>
            <rPr>
              <rFont val="Calibri"/>
              <sz val="10"/>
            </rPr>
            <t xml:space="preserve"> assess against the statement of work — deliverables, rate card and references.</t>
          </r>
        </is>
      </c>
      <c r="Y189" s="123" t="inlineStr">
        <is>
          <t>—</t>
        </is>
      </c>
      <c r="Z189" s="124" t="n"/>
      <c r="AA189" s="125" t="n"/>
      <c r="AB189" s="126" t="n"/>
      <c r="AC189" s="124" t="n"/>
      <c r="AD189" s="125" t="n"/>
      <c r="AE189" s="126" t="n"/>
      <c r="AF189" s="124" t="n"/>
      <c r="AG189" s="125" t="n"/>
      <c r="AH189" s="126" t="n"/>
      <c r="AI189" s="124" t="n"/>
      <c r="AJ189" s="125" t="n"/>
      <c r="AK189" s="126" t="n"/>
      <c r="AL189" s="124" t="n"/>
      <c r="AM189" s="125" t="n"/>
      <c r="AN189" s="126" t="n"/>
      <c r="AO189" s="127" t="n"/>
      <c r="AP189" s="125" t="n"/>
      <c r="AQ189" s="126" t="n"/>
      <c r="AR189" s="126" t="inlineStr"/>
      <c r="AS189" s="128" t="inlineStr"/>
      <c r="AT189" s="129" t="inlineStr">
        <is>
          <r>
            <rPr>
              <rFont val="Calibri"/>
              <b val="1"/>
              <sz val="10"/>
            </rPr>
            <t>Not scored:</t>
          </r>
          <r>
            <rPr>
              <rFont val="Calibri"/>
              <sz val="10"/>
            </rPr>
            <t xml:space="preserve"> consultants sit outside the career ladder · X1–X3, by the scope of their statement of work.</t>
          </r>
        </is>
      </c>
      <c r="AU189" s="130" t="inlineStr">
        <is>
          <r>
            <rPr>
              <rFont val="Calibri"/>
              <b val="1"/>
              <sz val="10"/>
            </rPr>
            <t>Not scored:</t>
          </r>
          <r>
            <rPr>
              <rFont val="Calibri"/>
              <sz val="10"/>
            </rPr>
            <t xml:space="preserve"> consultants sit outside the career ladder · X1–X3, by the scope of their statement of work.</t>
          </r>
        </is>
      </c>
      <c r="AV189" s="130" t="inlineStr">
        <is>
          <t>Consultants sit outside the career ladder, at X1–X3 by the scope of their statement of work.</t>
        </is>
      </c>
      <c r="AW189" s="131" t="inlineStr">
        <is>
          <r>
            <rPr>
              <rFont val="Calibri"/>
              <b val="1"/>
              <sz val="10"/>
            </rPr>
            <t>Not scored:</t>
          </r>
          <r>
            <rPr>
              <rFont val="Calibri"/>
              <sz val="10"/>
            </rPr>
            <t xml:space="preserve"> consultants sit outside the career ladder · X1–X3, by the scope of their statement of work.</t>
          </r>
        </is>
      </c>
      <c r="AX189" s="132" t="inlineStr">
        <is>
          <r>
            <rPr>
              <rFont val="Calibri"/>
              <b val="1"/>
              <sz val="10"/>
            </rPr>
            <t>Not scored:</t>
          </r>
          <r>
            <rPr>
              <rFont val="Calibri"/>
              <sz val="10"/>
            </rPr>
            <t xml:space="preserve"> consultants sit outside the career ladder · X1–X3, by the scope of their statement of work.</t>
          </r>
        </is>
      </c>
      <c r="AY189" s="132" t="inlineStr">
        <is>
          <r>
            <rPr>
              <rFont val="Calibri"/>
              <b val="1"/>
              <sz val="10"/>
            </rPr>
            <t>Not scored:</t>
          </r>
          <r>
            <rPr>
              <rFont val="Calibri"/>
              <sz val="10"/>
            </rPr>
            <t xml:space="preserve"> consultants sit outside the career ladder · X1–X3, by the scope of their statement of work.</t>
          </r>
        </is>
      </c>
      <c r="AZ189" s="132" t="inlineStr">
        <is>
          <r>
            <rPr>
              <rFont val="Calibri"/>
              <b val="1"/>
              <sz val="10"/>
            </rPr>
            <t>Not scored:</t>
          </r>
          <r>
            <rPr>
              <rFont val="Calibri"/>
              <sz val="10"/>
            </rPr>
            <t xml:space="preserve"> consultants sit outside the career ladder · X1–X3, by the scope of their statement of work.</t>
          </r>
        </is>
      </c>
      <c r="BA189" s="132" t="inlineStr">
        <is>
          <r>
            <rPr>
              <rFont val="Calibri"/>
              <b val="1"/>
              <sz val="10"/>
            </rPr>
            <t>Not scored:</t>
          </r>
          <r>
            <rPr>
              <rFont val="Calibri"/>
              <sz val="10"/>
            </rPr>
            <t xml:space="preserve"> consultants sit outside the career ladder · X1–X3, by the scope of their statement of work.</t>
          </r>
        </is>
      </c>
      <c r="BB189" s="132" t="inlineStr">
        <is>
          <r>
            <rPr>
              <rFont val="Calibri"/>
              <b val="1"/>
              <sz val="10"/>
            </rPr>
            <t>Not scored:</t>
          </r>
          <r>
            <rPr>
              <rFont val="Calibri"/>
              <sz val="10"/>
            </rPr>
            <t xml:space="preserve"> consultants sit outside the career ladder · X1–X3, by the scope of their statement of work.</t>
          </r>
        </is>
      </c>
      <c r="BC189" s="133" t="inlineStr"/>
      <c r="BD189" s="134" t="inlineStr">
        <is>
          <t>✗ HRIS: experience missing, qualification missing, 0 direct reports
✗ Survey: no response
✗ KRAs: none on file
✓ Manager mapping: rating
✗ Job description: not on file</t>
        </is>
      </c>
      <c r="BE189" s="134" t="inlineStr">
        <is>
          <r>
            <rPr>
              <rFont val="Calibri"/>
              <b val="1"/>
              <sz val="10"/>
            </rPr>
            <t>Consultant:</t>
          </r>
          <r>
            <rPr>
              <rFont val="Calibri"/>
              <sz val="10"/>
            </rPr>
            <t xml:space="preserve"> priced by rate card under the statement of work.</t>
          </r>
        </is>
      </c>
      <c r="BF189" s="134" t="inlineStr">
        <is>
          <t>—</t>
        </is>
      </c>
      <c r="BG189" s="134" t="inlineStr"/>
      <c r="BH189" s="134" t="inlineStr"/>
      <c r="BI189" s="135" t="n"/>
      <c r="BJ189" s="136" t="n"/>
      <c r="BK189" s="136" t="n"/>
      <c r="BL189" s="136" t="n"/>
      <c r="BM189" s="136" t="n"/>
      <c r="BN189" s="137" t="n"/>
      <c r="BO189" s="120" t="n"/>
      <c r="BP189" s="120" t="n"/>
      <c r="BQ189" s="120" t="n"/>
      <c r="BR189" s="120" t="n"/>
      <c r="BS189" s="120" t="n"/>
      <c r="BT189" s="120" t="n"/>
      <c r="BU189" s="120" t="n"/>
      <c r="BV189" s="120" t="n"/>
    </row>
    <row r="190" ht="340" customHeight="1">
      <c r="A190" s="109" t="inlineStr">
        <is>
          <t>No Emp ID · external consultant</t>
        </is>
      </c>
      <c r="B190" s="110" t="inlineStr">
        <is>
          <t>Shifa Salheen</t>
        </is>
      </c>
      <c r="C190" s="111" t="inlineStr">
        <is>
          <t>Technology</t>
        </is>
      </c>
      <c r="D190" s="111" t="inlineStr">
        <is>
          <t>Not provided · HRIS</t>
        </is>
      </c>
      <c r="E190" s="112" t="inlineStr">
        <is>
          <t>Not provided · HRIS</t>
        </is>
      </c>
      <c r="F190" s="112" t="n">
        <v>2.4</v>
      </c>
      <c r="G190" s="111" t="inlineStr">
        <is>
          <t>Not provided · HRIS</t>
        </is>
      </c>
      <c r="H190" s="113" t="inlineStr">
        <is>
          <t>Consultant</t>
        </is>
      </c>
      <c r="I190" s="114" t="inlineStr">
        <is>
          <t>Associate Consultant – Software Development</t>
        </is>
      </c>
      <c r="J190" s="115" t="inlineStr">
        <is>
          <t>Engineering &amp; Development</t>
        </is>
      </c>
      <c r="K190" s="115" t="inlineStr">
        <is>
          <t>Backend Development</t>
        </is>
      </c>
      <c r="L190" s="115" t="inlineStr">
        <is>
          <t>—</t>
        </is>
      </c>
      <c r="M190" s="151" t="inlineStr">
        <is>
          <t>X1</t>
        </is>
      </c>
      <c r="N190" s="136" t="inlineStr">
        <is>
          <t>Associate Consultant</t>
        </is>
      </c>
      <c r="O190" s="45" t="inlineStr">
        <is>
          <t>X</t>
        </is>
      </c>
      <c r="P190" s="115" t="inlineStr">
        <is>
          <t>Consultant</t>
        </is>
      </c>
      <c r="Q190" s="147" t="inlineStr">
        <is>
          <t>• Same level</t>
        </is>
      </c>
      <c r="R190"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190"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190" s="120" t="n"/>
      <c r="U190" s="121" t="inlineStr">
        <is>
          <r>
            <rPr>
              <rFont val="Calibri"/>
              <sz val="10"/>
            </rPr>
            <t xml:space="preserve">Associate Consultant – Software Development in Technology · iFile,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190"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190" s="122" t="inlineStr">
        <is>
          <r>
            <rPr>
              <rFont val="Calibri"/>
              <b val="1"/>
              <sz val="10"/>
            </rPr>
            <t>Consultant:</t>
          </r>
          <r>
            <rPr>
              <rFont val="Calibri"/>
              <sz val="10"/>
            </rPr>
            <t xml:space="preserve"> competencies are set by the statement of work.</t>
          </r>
        </is>
      </c>
      <c r="X190" s="122" t="inlineStr">
        <is>
          <r>
            <rPr>
              <rFont val="Calibri"/>
              <b val="1"/>
              <sz val="10"/>
            </rPr>
            <t>Consultant:</t>
          </r>
          <r>
            <rPr>
              <rFont val="Calibri"/>
              <sz val="10"/>
            </rPr>
            <t xml:space="preserve"> assess against the statement of work — deliverables, rate card and references.</t>
          </r>
        </is>
      </c>
      <c r="Y190" s="123" t="inlineStr">
        <is>
          <t>—</t>
        </is>
      </c>
      <c r="Z190" s="124" t="n"/>
      <c r="AA190" s="125" t="n"/>
      <c r="AB190" s="126" t="n"/>
      <c r="AC190" s="124" t="n"/>
      <c r="AD190" s="125" t="n"/>
      <c r="AE190" s="126" t="n"/>
      <c r="AF190" s="124" t="n"/>
      <c r="AG190" s="125" t="n"/>
      <c r="AH190" s="126" t="n"/>
      <c r="AI190" s="124" t="n"/>
      <c r="AJ190" s="125" t="n"/>
      <c r="AK190" s="126" t="n"/>
      <c r="AL190" s="124" t="n"/>
      <c r="AM190" s="125" t="n"/>
      <c r="AN190" s="126" t="n"/>
      <c r="AO190" s="127" t="n"/>
      <c r="AP190" s="125" t="n"/>
      <c r="AQ190" s="126" t="n"/>
      <c r="AR190" s="126" t="inlineStr"/>
      <c r="AS190" s="128" t="inlineStr"/>
      <c r="AT190" s="129" t="inlineStr">
        <is>
          <r>
            <rPr>
              <rFont val="Calibri"/>
              <b val="1"/>
              <sz val="10"/>
            </rPr>
            <t>Not scored:</t>
          </r>
          <r>
            <rPr>
              <rFont val="Calibri"/>
              <sz val="10"/>
            </rPr>
            <t xml:space="preserve"> consultants sit outside the career ladder · X1–X3, by the scope of their statement of work.</t>
          </r>
        </is>
      </c>
      <c r="AU190" s="130" t="inlineStr">
        <is>
          <r>
            <rPr>
              <rFont val="Calibri"/>
              <b val="1"/>
              <sz val="10"/>
            </rPr>
            <t>Not scored:</t>
          </r>
          <r>
            <rPr>
              <rFont val="Calibri"/>
              <sz val="10"/>
            </rPr>
            <t xml:space="preserve"> consultants sit outside the career ladder · X1–X3, by the scope of their statement of work.</t>
          </r>
        </is>
      </c>
      <c r="AV190" s="130" t="inlineStr">
        <is>
          <t>Consultants sit outside the career ladder, at X1–X3 by the scope of their statement of work.</t>
        </is>
      </c>
      <c r="AW190" s="131" t="inlineStr">
        <is>
          <r>
            <rPr>
              <rFont val="Calibri"/>
              <b val="1"/>
              <sz val="10"/>
            </rPr>
            <t>Not scored:</t>
          </r>
          <r>
            <rPr>
              <rFont val="Calibri"/>
              <sz val="10"/>
            </rPr>
            <t xml:space="preserve"> consultants sit outside the career ladder · X1–X3, by the scope of their statement of work.</t>
          </r>
        </is>
      </c>
      <c r="AX190" s="132" t="inlineStr">
        <is>
          <r>
            <rPr>
              <rFont val="Calibri"/>
              <b val="1"/>
              <sz val="10"/>
            </rPr>
            <t>Not scored:</t>
          </r>
          <r>
            <rPr>
              <rFont val="Calibri"/>
              <sz val="10"/>
            </rPr>
            <t xml:space="preserve"> consultants sit outside the career ladder · X1–X3, by the scope of their statement of work.</t>
          </r>
        </is>
      </c>
      <c r="AY190" s="132" t="inlineStr">
        <is>
          <r>
            <rPr>
              <rFont val="Calibri"/>
              <b val="1"/>
              <sz val="10"/>
            </rPr>
            <t>Not scored:</t>
          </r>
          <r>
            <rPr>
              <rFont val="Calibri"/>
              <sz val="10"/>
            </rPr>
            <t xml:space="preserve"> consultants sit outside the career ladder · X1–X3, by the scope of their statement of work.</t>
          </r>
        </is>
      </c>
      <c r="AZ190" s="132" t="inlineStr">
        <is>
          <r>
            <rPr>
              <rFont val="Calibri"/>
              <b val="1"/>
              <sz val="10"/>
            </rPr>
            <t>Not scored:</t>
          </r>
          <r>
            <rPr>
              <rFont val="Calibri"/>
              <sz val="10"/>
            </rPr>
            <t xml:space="preserve"> consultants sit outside the career ladder · X1–X3, by the scope of their statement of work.</t>
          </r>
        </is>
      </c>
      <c r="BA190" s="132" t="inlineStr">
        <is>
          <r>
            <rPr>
              <rFont val="Calibri"/>
              <b val="1"/>
              <sz val="10"/>
            </rPr>
            <t>Not scored:</t>
          </r>
          <r>
            <rPr>
              <rFont val="Calibri"/>
              <sz val="10"/>
            </rPr>
            <t xml:space="preserve"> consultants sit outside the career ladder · X1–X3, by the scope of their statement of work.</t>
          </r>
        </is>
      </c>
      <c r="BB190" s="132" t="inlineStr">
        <is>
          <r>
            <rPr>
              <rFont val="Calibri"/>
              <b val="1"/>
              <sz val="10"/>
            </rPr>
            <t>Not scored:</t>
          </r>
          <r>
            <rPr>
              <rFont val="Calibri"/>
              <sz val="10"/>
            </rPr>
            <t xml:space="preserve"> consultants sit outside the career ladder · X1–X3, by the scope of their statement of work.</t>
          </r>
        </is>
      </c>
      <c r="BC190" s="133" t="inlineStr"/>
      <c r="BD190" s="134" t="inlineStr">
        <is>
          <t>✗ HRIS: experience missing, qualification missing, 0 direct reports
✗ Survey: no response
✗ KRAs: none on file
✓ Manager mapping: rating
✗ Job description: not on file</t>
        </is>
      </c>
      <c r="BE190" s="134" t="inlineStr">
        <is>
          <r>
            <rPr>
              <rFont val="Calibri"/>
              <b val="1"/>
              <sz val="10"/>
            </rPr>
            <t>Consultant:</t>
          </r>
          <r>
            <rPr>
              <rFont val="Calibri"/>
              <sz val="10"/>
            </rPr>
            <t xml:space="preserve"> priced by rate card under the statement of work.</t>
          </r>
        </is>
      </c>
      <c r="BF190" s="134" t="inlineStr">
        <is>
          <t>—</t>
        </is>
      </c>
      <c r="BG190" s="134" t="inlineStr"/>
      <c r="BH190" s="134" t="inlineStr"/>
      <c r="BI190" s="135" t="n"/>
      <c r="BJ190" s="136" t="n"/>
      <c r="BK190" s="136" t="n"/>
      <c r="BL190" s="136" t="n"/>
      <c r="BM190" s="136" t="n"/>
      <c r="BN190" s="137" t="n"/>
      <c r="BO190" s="120" t="n"/>
      <c r="BP190" s="120" t="n"/>
      <c r="BQ190" s="120" t="n"/>
      <c r="BR190" s="120" t="n"/>
      <c r="BS190" s="120" t="n"/>
      <c r="BT190" s="120" t="n"/>
      <c r="BU190" s="120" t="n"/>
      <c r="BV190" s="120" t="n"/>
    </row>
    <row r="191" ht="340" customHeight="1">
      <c r="A191" s="109" t="inlineStr">
        <is>
          <t>No Emp ID · external consultant</t>
        </is>
      </c>
      <c r="B191" s="110" t="inlineStr">
        <is>
          <t>Snnehasis Debyans</t>
        </is>
      </c>
      <c r="C191" s="111" t="inlineStr">
        <is>
          <t>Technology</t>
        </is>
      </c>
      <c r="D191" s="111" t="inlineStr">
        <is>
          <t>Not provided · HRIS</t>
        </is>
      </c>
      <c r="E191" s="112" t="inlineStr">
        <is>
          <t>Not provided · HRIS</t>
        </is>
      </c>
      <c r="F191" s="112" t="n">
        <v>0.5</v>
      </c>
      <c r="G191" s="111" t="inlineStr">
        <is>
          <t>Not provided · HRIS</t>
        </is>
      </c>
      <c r="H191" s="113" t="inlineStr">
        <is>
          <t>Consultant</t>
        </is>
      </c>
      <c r="I191" s="114" t="inlineStr">
        <is>
          <t>Associate Consultant – Software Development</t>
        </is>
      </c>
      <c r="J191" s="115" t="inlineStr">
        <is>
          <t>Engineering &amp; Development</t>
        </is>
      </c>
      <c r="K191" s="115" t="inlineStr">
        <is>
          <t>Backend Development</t>
        </is>
      </c>
      <c r="L191" s="115" t="inlineStr">
        <is>
          <t>—</t>
        </is>
      </c>
      <c r="M191" s="151" t="inlineStr">
        <is>
          <t>X1</t>
        </is>
      </c>
      <c r="N191" s="136" t="inlineStr">
        <is>
          <t>Associate Consultant</t>
        </is>
      </c>
      <c r="O191" s="45" t="inlineStr">
        <is>
          <t>X</t>
        </is>
      </c>
      <c r="P191" s="115" t="inlineStr">
        <is>
          <t>Consultant</t>
        </is>
      </c>
      <c r="Q191" s="147" t="inlineStr">
        <is>
          <t>• Same level</t>
        </is>
      </c>
      <c r="R191"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191"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191" s="120" t="n"/>
      <c r="U191" s="121" t="inlineStr">
        <is>
          <r>
            <rPr>
              <rFont val="Calibri"/>
              <sz val="10"/>
            </rPr>
            <t xml:space="preserve">Associate Consultant – Software Development in Technology · iFile,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191"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191" s="122" t="inlineStr">
        <is>
          <r>
            <rPr>
              <rFont val="Calibri"/>
              <b val="1"/>
              <sz val="10"/>
            </rPr>
            <t>Consultant:</t>
          </r>
          <r>
            <rPr>
              <rFont val="Calibri"/>
              <sz val="10"/>
            </rPr>
            <t xml:space="preserve"> competencies are set by the statement of work.</t>
          </r>
        </is>
      </c>
      <c r="X191" s="122" t="inlineStr">
        <is>
          <r>
            <rPr>
              <rFont val="Calibri"/>
              <b val="1"/>
              <sz val="10"/>
            </rPr>
            <t>Consultant:</t>
          </r>
          <r>
            <rPr>
              <rFont val="Calibri"/>
              <sz val="10"/>
            </rPr>
            <t xml:space="preserve"> assess against the statement of work — deliverables, rate card and references.</t>
          </r>
        </is>
      </c>
      <c r="Y191" s="123" t="inlineStr">
        <is>
          <t>—</t>
        </is>
      </c>
      <c r="Z191" s="124" t="n"/>
      <c r="AA191" s="125" t="n"/>
      <c r="AB191" s="126" t="n"/>
      <c r="AC191" s="124" t="n"/>
      <c r="AD191" s="125" t="n"/>
      <c r="AE191" s="126" t="n"/>
      <c r="AF191" s="124" t="n"/>
      <c r="AG191" s="125" t="n"/>
      <c r="AH191" s="126" t="n"/>
      <c r="AI191" s="124" t="n"/>
      <c r="AJ191" s="125" t="n"/>
      <c r="AK191" s="126" t="n"/>
      <c r="AL191" s="124" t="n"/>
      <c r="AM191" s="125" t="n"/>
      <c r="AN191" s="126" t="n"/>
      <c r="AO191" s="127" t="n"/>
      <c r="AP191" s="125" t="n"/>
      <c r="AQ191" s="126" t="n"/>
      <c r="AR191" s="126" t="inlineStr"/>
      <c r="AS191" s="128" t="inlineStr"/>
      <c r="AT191" s="129" t="inlineStr">
        <is>
          <r>
            <rPr>
              <rFont val="Calibri"/>
              <b val="1"/>
              <sz val="10"/>
            </rPr>
            <t>Not scored:</t>
          </r>
          <r>
            <rPr>
              <rFont val="Calibri"/>
              <sz val="10"/>
            </rPr>
            <t xml:space="preserve"> consultants sit outside the career ladder · X1–X3, by the scope of their statement of work.</t>
          </r>
        </is>
      </c>
      <c r="AU191" s="130" t="inlineStr">
        <is>
          <r>
            <rPr>
              <rFont val="Calibri"/>
              <b val="1"/>
              <sz val="10"/>
            </rPr>
            <t>Not scored:</t>
          </r>
          <r>
            <rPr>
              <rFont val="Calibri"/>
              <sz val="10"/>
            </rPr>
            <t xml:space="preserve"> consultants sit outside the career ladder · X1–X3, by the scope of their statement of work.</t>
          </r>
        </is>
      </c>
      <c r="AV191" s="130" t="inlineStr">
        <is>
          <t>Consultants sit outside the career ladder, at X1–X3 by the scope of their statement of work.</t>
        </is>
      </c>
      <c r="AW191" s="131" t="inlineStr">
        <is>
          <r>
            <rPr>
              <rFont val="Calibri"/>
              <b val="1"/>
              <sz val="10"/>
            </rPr>
            <t>Not scored:</t>
          </r>
          <r>
            <rPr>
              <rFont val="Calibri"/>
              <sz val="10"/>
            </rPr>
            <t xml:space="preserve"> consultants sit outside the career ladder · X1–X3, by the scope of their statement of work.</t>
          </r>
        </is>
      </c>
      <c r="AX191" s="132" t="inlineStr">
        <is>
          <r>
            <rPr>
              <rFont val="Calibri"/>
              <b val="1"/>
              <sz val="10"/>
            </rPr>
            <t>Not scored:</t>
          </r>
          <r>
            <rPr>
              <rFont val="Calibri"/>
              <sz val="10"/>
            </rPr>
            <t xml:space="preserve"> consultants sit outside the career ladder · X1–X3, by the scope of their statement of work.</t>
          </r>
        </is>
      </c>
      <c r="AY191" s="132" t="inlineStr">
        <is>
          <r>
            <rPr>
              <rFont val="Calibri"/>
              <b val="1"/>
              <sz val="10"/>
            </rPr>
            <t>Not scored:</t>
          </r>
          <r>
            <rPr>
              <rFont val="Calibri"/>
              <sz val="10"/>
            </rPr>
            <t xml:space="preserve"> consultants sit outside the career ladder · X1–X3, by the scope of their statement of work.</t>
          </r>
        </is>
      </c>
      <c r="AZ191" s="132" t="inlineStr">
        <is>
          <r>
            <rPr>
              <rFont val="Calibri"/>
              <b val="1"/>
              <sz val="10"/>
            </rPr>
            <t>Not scored:</t>
          </r>
          <r>
            <rPr>
              <rFont val="Calibri"/>
              <sz val="10"/>
            </rPr>
            <t xml:space="preserve"> consultants sit outside the career ladder · X1–X3, by the scope of their statement of work.</t>
          </r>
        </is>
      </c>
      <c r="BA191" s="132" t="inlineStr">
        <is>
          <r>
            <rPr>
              <rFont val="Calibri"/>
              <b val="1"/>
              <sz val="10"/>
            </rPr>
            <t>Not scored:</t>
          </r>
          <r>
            <rPr>
              <rFont val="Calibri"/>
              <sz val="10"/>
            </rPr>
            <t xml:space="preserve"> consultants sit outside the career ladder · X1–X3, by the scope of their statement of work.</t>
          </r>
        </is>
      </c>
      <c r="BB191" s="132" t="inlineStr">
        <is>
          <r>
            <rPr>
              <rFont val="Calibri"/>
              <b val="1"/>
              <sz val="10"/>
            </rPr>
            <t>Not scored:</t>
          </r>
          <r>
            <rPr>
              <rFont val="Calibri"/>
              <sz val="10"/>
            </rPr>
            <t xml:space="preserve"> consultants sit outside the career ladder · X1–X3, by the scope of their statement of work.</t>
          </r>
        </is>
      </c>
      <c r="BC191" s="133" t="inlineStr"/>
      <c r="BD191" s="134" t="inlineStr">
        <is>
          <t>✗ HRIS: experience missing, qualification missing, 0 direct reports
✗ Survey: no response
✗ KRAs: none on file
✓ Manager mapping: rating
✗ Job description: not on file</t>
        </is>
      </c>
      <c r="BE191" s="134" t="inlineStr">
        <is>
          <r>
            <rPr>
              <rFont val="Calibri"/>
              <b val="1"/>
              <sz val="10"/>
            </rPr>
            <t>Consultant:</t>
          </r>
          <r>
            <rPr>
              <rFont val="Calibri"/>
              <sz val="10"/>
            </rPr>
            <t xml:space="preserve"> priced by rate card under the statement of work.</t>
          </r>
        </is>
      </c>
      <c r="BF191" s="134" t="inlineStr">
        <is>
          <t>—</t>
        </is>
      </c>
      <c r="BG191" s="134" t="inlineStr"/>
      <c r="BH191" s="134" t="inlineStr"/>
      <c r="BI191" s="135" t="n"/>
      <c r="BJ191" s="136" t="n"/>
      <c r="BK191" s="136" t="n"/>
      <c r="BL191" s="136" t="n"/>
      <c r="BM191" s="136" t="n"/>
      <c r="BN191" s="137" t="n"/>
      <c r="BO191" s="120" t="n"/>
      <c r="BP191" s="120" t="n"/>
      <c r="BQ191" s="120" t="n"/>
      <c r="BR191" s="120" t="n"/>
      <c r="BS191" s="120" t="n"/>
      <c r="BT191" s="120" t="n"/>
      <c r="BU191" s="120" t="n"/>
      <c r="BV191" s="120" t="n"/>
    </row>
    <row r="192" ht="340" customHeight="1">
      <c r="A192" s="109" t="inlineStr">
        <is>
          <t>No Emp ID · external consultant</t>
        </is>
      </c>
      <c r="B192" s="110" t="inlineStr">
        <is>
          <t>Vivek Kumar Singh</t>
        </is>
      </c>
      <c r="C192" s="111" t="inlineStr">
        <is>
          <t>Technology</t>
        </is>
      </c>
      <c r="D192" s="111" t="inlineStr">
        <is>
          <t>Not provided · HRIS</t>
        </is>
      </c>
      <c r="E192" s="112" t="inlineStr">
        <is>
          <t>Not provided · HRIS</t>
        </is>
      </c>
      <c r="F192" s="112" t="n">
        <v>0.6</v>
      </c>
      <c r="G192" s="111" t="inlineStr">
        <is>
          <t>Not provided · HRIS</t>
        </is>
      </c>
      <c r="H192" s="113" t="inlineStr">
        <is>
          <t>Consultant</t>
        </is>
      </c>
      <c r="I192" s="114" t="inlineStr">
        <is>
          <t>Associate Consultant – Software Development</t>
        </is>
      </c>
      <c r="J192" s="115" t="inlineStr">
        <is>
          <t>Engineering &amp; Development</t>
        </is>
      </c>
      <c r="K192" s="115" t="inlineStr">
        <is>
          <t>Backend Development</t>
        </is>
      </c>
      <c r="L192" s="115" t="inlineStr">
        <is>
          <t>—</t>
        </is>
      </c>
      <c r="M192" s="151" t="inlineStr">
        <is>
          <t>X1</t>
        </is>
      </c>
      <c r="N192" s="136" t="inlineStr">
        <is>
          <t>Associate Consultant</t>
        </is>
      </c>
      <c r="O192" s="45" t="inlineStr">
        <is>
          <t>X</t>
        </is>
      </c>
      <c r="P192" s="115" t="inlineStr">
        <is>
          <t>Consultant</t>
        </is>
      </c>
      <c r="Q192" s="147" t="inlineStr">
        <is>
          <t>• Same level</t>
        </is>
      </c>
      <c r="R192"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192"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192" s="120" t="n"/>
      <c r="U192" s="121" t="inlineStr">
        <is>
          <r>
            <rPr>
              <rFont val="Calibri"/>
              <sz val="10"/>
            </rPr>
            <t xml:space="preserve">Associate Consultant – Software Development in Technology · iFile,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192"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192" s="122" t="inlineStr">
        <is>
          <r>
            <rPr>
              <rFont val="Calibri"/>
              <b val="1"/>
              <sz val="10"/>
            </rPr>
            <t>Consultant:</t>
          </r>
          <r>
            <rPr>
              <rFont val="Calibri"/>
              <sz val="10"/>
            </rPr>
            <t xml:space="preserve"> competencies are set by the statement of work.</t>
          </r>
        </is>
      </c>
      <c r="X192" s="122" t="inlineStr">
        <is>
          <r>
            <rPr>
              <rFont val="Calibri"/>
              <b val="1"/>
              <sz val="10"/>
            </rPr>
            <t>Consultant:</t>
          </r>
          <r>
            <rPr>
              <rFont val="Calibri"/>
              <sz val="10"/>
            </rPr>
            <t xml:space="preserve"> assess against the statement of work — deliverables, rate card and references.</t>
          </r>
        </is>
      </c>
      <c r="Y192" s="123" t="inlineStr">
        <is>
          <t>—</t>
        </is>
      </c>
      <c r="Z192" s="124" t="n"/>
      <c r="AA192" s="125" t="n"/>
      <c r="AB192" s="126" t="n"/>
      <c r="AC192" s="124" t="n"/>
      <c r="AD192" s="125" t="n"/>
      <c r="AE192" s="126" t="n"/>
      <c r="AF192" s="124" t="n"/>
      <c r="AG192" s="125" t="n"/>
      <c r="AH192" s="126" t="n"/>
      <c r="AI192" s="124" t="n"/>
      <c r="AJ192" s="125" t="n"/>
      <c r="AK192" s="126" t="n"/>
      <c r="AL192" s="124" t="n"/>
      <c r="AM192" s="125" t="n"/>
      <c r="AN192" s="126" t="n"/>
      <c r="AO192" s="127" t="n"/>
      <c r="AP192" s="125" t="n"/>
      <c r="AQ192" s="126" t="n"/>
      <c r="AR192" s="126" t="inlineStr"/>
      <c r="AS192" s="128" t="inlineStr"/>
      <c r="AT192" s="129" t="inlineStr">
        <is>
          <r>
            <rPr>
              <rFont val="Calibri"/>
              <b val="1"/>
              <sz val="10"/>
            </rPr>
            <t>Not scored:</t>
          </r>
          <r>
            <rPr>
              <rFont val="Calibri"/>
              <sz val="10"/>
            </rPr>
            <t xml:space="preserve"> consultants sit outside the career ladder · X1–X3, by the scope of their statement of work.</t>
          </r>
        </is>
      </c>
      <c r="AU192" s="130" t="inlineStr">
        <is>
          <r>
            <rPr>
              <rFont val="Calibri"/>
              <b val="1"/>
              <sz val="10"/>
            </rPr>
            <t>Not scored:</t>
          </r>
          <r>
            <rPr>
              <rFont val="Calibri"/>
              <sz val="10"/>
            </rPr>
            <t xml:space="preserve"> consultants sit outside the career ladder · X1–X3, by the scope of their statement of work.</t>
          </r>
        </is>
      </c>
      <c r="AV192" s="130" t="inlineStr">
        <is>
          <t>Consultants sit outside the career ladder, at X1–X3 by the scope of their statement of work.</t>
        </is>
      </c>
      <c r="AW192" s="131" t="inlineStr">
        <is>
          <r>
            <rPr>
              <rFont val="Calibri"/>
              <b val="1"/>
              <sz val="10"/>
            </rPr>
            <t>Not scored:</t>
          </r>
          <r>
            <rPr>
              <rFont val="Calibri"/>
              <sz val="10"/>
            </rPr>
            <t xml:space="preserve"> consultants sit outside the career ladder · X1–X3, by the scope of their statement of work.</t>
          </r>
        </is>
      </c>
      <c r="AX192" s="132" t="inlineStr">
        <is>
          <r>
            <rPr>
              <rFont val="Calibri"/>
              <b val="1"/>
              <sz val="10"/>
            </rPr>
            <t>Not scored:</t>
          </r>
          <r>
            <rPr>
              <rFont val="Calibri"/>
              <sz val="10"/>
            </rPr>
            <t xml:space="preserve"> consultants sit outside the career ladder · X1–X3, by the scope of their statement of work.</t>
          </r>
        </is>
      </c>
      <c r="AY192" s="132" t="inlineStr">
        <is>
          <r>
            <rPr>
              <rFont val="Calibri"/>
              <b val="1"/>
              <sz val="10"/>
            </rPr>
            <t>Not scored:</t>
          </r>
          <r>
            <rPr>
              <rFont val="Calibri"/>
              <sz val="10"/>
            </rPr>
            <t xml:space="preserve"> consultants sit outside the career ladder · X1–X3, by the scope of their statement of work.</t>
          </r>
        </is>
      </c>
      <c r="AZ192" s="132" t="inlineStr">
        <is>
          <r>
            <rPr>
              <rFont val="Calibri"/>
              <b val="1"/>
              <sz val="10"/>
            </rPr>
            <t>Not scored:</t>
          </r>
          <r>
            <rPr>
              <rFont val="Calibri"/>
              <sz val="10"/>
            </rPr>
            <t xml:space="preserve"> consultants sit outside the career ladder · X1–X3, by the scope of their statement of work.</t>
          </r>
        </is>
      </c>
      <c r="BA192" s="132" t="inlineStr">
        <is>
          <r>
            <rPr>
              <rFont val="Calibri"/>
              <b val="1"/>
              <sz val="10"/>
            </rPr>
            <t>Not scored:</t>
          </r>
          <r>
            <rPr>
              <rFont val="Calibri"/>
              <sz val="10"/>
            </rPr>
            <t xml:space="preserve"> consultants sit outside the career ladder · X1–X3, by the scope of their statement of work.</t>
          </r>
        </is>
      </c>
      <c r="BB192" s="132" t="inlineStr">
        <is>
          <r>
            <rPr>
              <rFont val="Calibri"/>
              <b val="1"/>
              <sz val="10"/>
            </rPr>
            <t>Not scored:</t>
          </r>
          <r>
            <rPr>
              <rFont val="Calibri"/>
              <sz val="10"/>
            </rPr>
            <t xml:space="preserve"> consultants sit outside the career ladder · X1–X3, by the scope of their statement of work.</t>
          </r>
        </is>
      </c>
      <c r="BC192" s="133" t="inlineStr"/>
      <c r="BD192" s="134" t="inlineStr">
        <is>
          <t>✗ HRIS: experience missing, qualification missing, 0 direct reports
✗ Survey: no response
✗ KRAs: none on file
✓ Manager mapping: rating
✗ Job description: not on file</t>
        </is>
      </c>
      <c r="BE192" s="134" t="inlineStr">
        <is>
          <r>
            <rPr>
              <rFont val="Calibri"/>
              <b val="1"/>
              <sz val="10"/>
            </rPr>
            <t>Consultant:</t>
          </r>
          <r>
            <rPr>
              <rFont val="Calibri"/>
              <sz val="10"/>
            </rPr>
            <t xml:space="preserve"> priced by rate card under the statement of work.</t>
          </r>
        </is>
      </c>
      <c r="BF192" s="134" t="inlineStr">
        <is>
          <t>—</t>
        </is>
      </c>
      <c r="BG192" s="134" t="inlineStr"/>
      <c r="BH192" s="134" t="inlineStr"/>
      <c r="BI192" s="135" t="n"/>
      <c r="BJ192" s="136" t="n"/>
      <c r="BK192" s="136" t="n"/>
      <c r="BL192" s="136" t="n"/>
      <c r="BM192" s="136" t="n"/>
      <c r="BN192" s="137" t="n"/>
      <c r="BO192" s="120" t="n"/>
      <c r="BP192" s="120" t="n"/>
      <c r="BQ192" s="120" t="n"/>
      <c r="BR192" s="120" t="n"/>
      <c r="BS192" s="120" t="n"/>
      <c r="BT192" s="120" t="n"/>
      <c r="BU192" s="120" t="n"/>
      <c r="BV192" s="120" t="n"/>
    </row>
    <row r="193" ht="340" customHeight="1">
      <c r="A193" s="109" t="inlineStr">
        <is>
          <t>IRIS0362</t>
        </is>
      </c>
      <c r="B193" s="110" t="inlineStr">
        <is>
          <t>Rahul Dhamne</t>
        </is>
      </c>
      <c r="C193" s="111" t="inlineStr">
        <is>
          <t>XBRL Consulting</t>
        </is>
      </c>
      <c r="D193" s="111" t="inlineStr">
        <is>
          <t>Balachandran K</t>
        </is>
      </c>
      <c r="E193" s="112" t="n">
        <v>16.9</v>
      </c>
      <c r="F193" s="112" t="n">
        <v>16.5</v>
      </c>
      <c r="G193" s="111" t="inlineStr">
        <is>
          <t>CA</t>
        </is>
      </c>
      <c r="H193" s="142" t="inlineStr">
        <is>
          <t>Head Consulting</t>
        </is>
      </c>
      <c r="I193" s="115" t="inlineStr">
        <is>
          <t>Head – Consulting</t>
        </is>
      </c>
      <c r="J193" s="115" t="inlineStr">
        <is>
          <t>Consulting &amp; Professional Services</t>
        </is>
      </c>
      <c r="K193" s="115" t="inlineStr">
        <is>
          <t>Professional Services Leadership</t>
        </is>
      </c>
      <c r="L193" s="115" t="inlineStr">
        <is>
          <t>L7 – Head / Sr Director</t>
        </is>
      </c>
      <c r="M193" s="152" t="inlineStr">
        <is>
          <t>C2</t>
        </is>
      </c>
      <c r="N193" s="149" t="inlineStr">
        <is>
          <t>Head of Function</t>
        </is>
      </c>
      <c r="O193" s="33" t="inlineStr">
        <is>
          <t>C</t>
        </is>
      </c>
      <c r="P193" s="115" t="inlineStr">
        <is>
          <t>People Manager</t>
        </is>
      </c>
      <c r="Q193" s="147" t="inlineStr">
        <is>
          <t>• Same level</t>
        </is>
      </c>
      <c r="R193" s="118" t="inlineStr">
        <is>
          <r>
            <rPr>
              <rFont val="Calibri"/>
              <b val="1"/>
              <sz val="10"/>
            </rPr>
            <t>WHAT THE ROLE DOES:</t>
          </r>
          <r>
            <rPr>
              <rFont val="Calibri"/>
              <sz val="10"/>
            </rPr>
            <t xml:space="preserve"> Leads an assisted-services / consulting practice. At C2: a function or department, or a company-wide discipline.
</t>
          </r>
          <r>
            <rPr>
              <rFont val="Calibri"/>
              <b val="1"/>
              <sz val="10"/>
            </rPr>
            <t>KEY RESPONSIBILITIES:</t>
          </r>
          <r>
            <rPr>
              <rFont val="Calibri"/>
              <sz val="10"/>
            </rPr>
            <t xml:space="preserve"> Leads an assisted-services / consulting practice; Function-wide or company-wide problems; creates methods and standards; Function results, budget and risk
</t>
          </r>
          <r>
            <rPr>
              <rFont val="Calibri"/>
              <b val="1"/>
              <sz val="10"/>
            </rPr>
            <t>DELIVERS:</t>
          </r>
          <r>
            <rPr>
              <rFont val="Calibri"/>
              <sz val="10"/>
            </rPr>
            <t xml:space="preserve"> Function results, budget and risk
</t>
          </r>
          <r>
            <rPr>
              <rFont val="Calibri"/>
              <b val="1"/>
              <sz val="10"/>
            </rPr>
            <t>DECIDES ALONE:</t>
          </r>
          <r>
            <rPr>
              <rFont val="Calibri"/>
              <sz val="10"/>
            </rPr>
            <t xml:space="preserve"> Sets direction for a function
</t>
          </r>
          <r>
            <rPr>
              <rFont val="Calibri"/>
              <b val="1"/>
              <sz val="10"/>
            </rPr>
            <t>SKILLS &amp; KNOWLEDGE · role-holders:</t>
          </r>
          <r>
            <rPr>
              <rFont val="Calibri"/>
              <sz val="10"/>
            </rPr>
            <t xml:space="preserve"> XBRL Domain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4 · Future-ready 4 · Functional 5 · Leadership 4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only · fewer than 3 answered — 1 holder, 0 answered the survey; sub-family 2 answered; catalogue RC-014</t>
          </r>
        </is>
      </c>
      <c r="S193" s="119" t="inlineStr">
        <is>
          <r>
            <rPr>
              <rFont val="Calibri"/>
              <b val="1"/>
              <sz val="10"/>
            </rPr>
            <t>What the role answers for:</t>
          </r>
          <r>
            <rPr>
              <rFont val="Calibri"/>
              <sz val="10"/>
            </rPr>
            <t xml:space="preserve"> Function results, budget and risk.
</t>
          </r>
          <r>
            <rPr>
              <rFont val="Calibri"/>
              <b val="1"/>
              <sz val="10"/>
            </rPr>
            <t>Accountability &amp; Impact rating:</t>
          </r>
          <r>
            <rPr>
              <rFont val="Calibri"/>
              <sz val="10"/>
            </rPr>
            <t xml:space="preserve"> 7.5 of 12 · C2-level impact.
Leads 15 direct reports.
Manager talent mapping — Latest rating: Not rated · manager · 9-Box Grid placement: Not placed · manager.</t>
          </r>
        </is>
      </c>
      <c r="T193" s="120" t="n"/>
      <c r="U193" s="121" t="inlineStr">
        <is>
          <r>
            <rPr>
              <rFont val="Calibri"/>
              <sz val="10"/>
            </rPr>
            <t xml:space="preserve">Head – Consulting in XBRL Consulting · iFile, C2 — People Manager.
</t>
          </r>
          <r>
            <rPr>
              <rFont val="Calibri"/>
              <b val="1"/>
              <sz val="10"/>
            </rPr>
            <t>The work:</t>
          </r>
          <r>
            <rPr>
              <rFont val="Calibri"/>
              <sz val="10"/>
            </rPr>
            <t xml:space="preserve"> Leads an assisted-services / consulting practice.
At this level the role owns a function or department, or a company-wide discipline.
</t>
          </r>
          <r>
            <rPr>
              <rFont val="Calibri"/>
              <b val="1"/>
              <sz val="10"/>
            </rPr>
            <t>Key responsibilities:</t>
          </r>
          <r>
            <rPr>
              <rFont val="Calibri"/>
              <sz val="10"/>
            </rPr>
            <t xml:space="preserve"> Leads an assisted-services / consulting practice; Function-wide or company-wide problems; creates methods and standards; Function results, budget and risk.
Leads 15 direct reports.</t>
          </r>
        </is>
      </c>
      <c r="V193" s="122" t="inlineStr">
        <is>
          <r>
            <rPr>
              <rFont val="Calibri"/>
              <b val="1"/>
              <sz val="10"/>
            </rPr>
            <t>Hire as:</t>
          </r>
          <r>
            <rPr>
              <rFont val="Calibri"/>
              <sz val="10"/>
            </rPr>
            <t xml:space="preserve"> Senior Head / General Manager — IRIS C2 Head of Function · People Manager
</t>
          </r>
          <r>
            <rPr>
              <rFont val="Calibri"/>
              <b val="1"/>
              <sz val="10"/>
            </rPr>
            <t>Market level:</t>
          </r>
          <r>
            <rPr>
              <rFont val="Calibri"/>
              <sz val="10"/>
            </rPr>
            <t xml:space="preserve"> P7 / M6 · SFIA 6 Initiate, influence
</t>
          </r>
          <r>
            <rPr>
              <rFont val="Calibri"/>
              <b val="1"/>
              <sz val="10"/>
            </rPr>
            <t>Experience:</t>
          </r>
          <r>
            <rPr>
              <rFont val="Calibri"/>
              <sz val="10"/>
            </rPr>
            <t xml:space="preserve"> 12–17 yrs · Education: B.Com / M.Com / CA / CMA
</t>
          </r>
          <r>
            <rPr>
              <rFont val="Calibri"/>
              <b val="1"/>
              <sz val="10"/>
            </rPr>
            <t>Team size at this level:</t>
          </r>
          <r>
            <rPr>
              <rFont val="Calibri"/>
              <sz val="10"/>
            </rPr>
            <t xml:space="preserve"> 5–8 managers / associate heads
</t>
          </r>
          <r>
            <rPr>
              <rFont val="Calibri"/>
              <b val="1"/>
              <sz val="10"/>
            </rPr>
            <t>Equivalent titles at peers:</t>
          </r>
          <r>
            <rPr>
              <rFont val="Calibri"/>
              <sz val="10"/>
            </rPr>
            <t xml:space="preserve"> Big Four – Director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93" s="122" t="inlineStr">
        <is>
          <r>
            <rPr>
              <rFont val="Calibri"/>
              <sz val="10"/>
            </rPr>
            <t xml:space="preserve">FUNCTIONAL — skill level 5 of 5 · Expert
 ★ XBRL, iXBRL &amp; Taxonomy: Resolves complex tagging and taxonomy issues; builds extensions; reviews others
 ★ Accounting &amp; Reporting Standards · IFRS/US GAAP: Advises on complex disclosures and standards changes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XBRL Domain
★ = must-have for the family. Scale: 1 Awareness · 2 Working · 3 Practitioner · 4 Advanced · 5 Expert.</t>
          </r>
        </is>
      </c>
      <c r="X193" s="122" t="inlineStr">
        <is>
          <r>
            <rPr>
              <rFont val="Calibri"/>
              <sz val="10"/>
            </rPr>
            <t xml:space="preserve">Draft — generated from the framework; hiring-manager review pending · HR Super Master, sheet T5.
1. [XBRL, iXBRL &amp; Taxonomy · level 5] Tell me about recent work that shows this: "Resolves complex tagging and taxonomy issues; builds extensions; reviews others". What exactly did you do, how, and what was the result? Assess with: Tagging test on a real filing.
2. [Accounting &amp; Reporting Standards · IFRS/US GAAP · level 5] Tell me about recent work that shows this: "Advises on complex disclosures and standards changes". What exactly did you do, how, and what was the result? Assess with: Accounting test.
3. [Regulatory &amp; BFSI Domain · level 5] Give an example that shows you can do this: "Interprets new regulation; advises clients and product". Assess with: Domain interview.
4. [Process Improvement &amp; Quality Mindset · level 5] Give an example that shows you can do this: "Redesigns team processes; reduces error rates measurably". Assess with: Work sample / case.
5. [Advanced Excel &amp; Productivity Tools · level 5] Give an example that shows you can do this: "Builds templates and automation used by the team". Assess with: Practical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193" s="123" t="inlineStr">
        <is>
          <t>iFile · XBRL Consulting · Band C · Head / Manager</t>
        </is>
      </c>
      <c r="Z193" s="124" t="n">
        <v>8</v>
      </c>
      <c r="AA193" s="125">
        <f>IFERROR(INDEX(WM_C,MATCH($Y193,WM_KEY,0)),"")</f>
        <v>0.43</v>
      </c>
      <c r="AB193" s="126">
        <f>IF(Z193="","",Z193*AA193)</f>
        <v>3.44</v>
      </c>
      <c r="AC193" s="124" t="n">
        <v>8</v>
      </c>
      <c r="AD193" s="125">
        <f>IFERROR(INDEX(WM_AU,MATCH($Y193,WM_KEY,0)),"")</f>
        <v>0.18</v>
      </c>
      <c r="AE193" s="126">
        <f>IF(AC193="","",AC193*AD193)</f>
        <v>1.44</v>
      </c>
      <c r="AF193" s="124" t="n">
        <v>7.5</v>
      </c>
      <c r="AG193" s="125">
        <f>IFERROR(INDEX(WM_AC,MATCH($Y193,WM_KEY,0)),"")</f>
        <v>0.11</v>
      </c>
      <c r="AH193" s="126">
        <f>IF(AF193="","",AF193*AG193)</f>
        <v>0.825</v>
      </c>
      <c r="AI193" s="124" t="n">
        <v>7</v>
      </c>
      <c r="AJ193" s="125">
        <f>IFERROR(INDEX(WM_L,MATCH($Y193,WM_KEY,0)),"")</f>
        <v>0.15</v>
      </c>
      <c r="AK193" s="126">
        <f>IF(AI193="","",AI193*AJ193)</f>
        <v>1.05</v>
      </c>
      <c r="AL193" s="124" t="n">
        <v>10</v>
      </c>
      <c r="AM193" s="125">
        <f>IFERROR(INDEX(WM_E,MATCH($Y193,WM_KEY,0)),"")</f>
        <v>0.05</v>
      </c>
      <c r="AN193" s="126">
        <f>IF(AL193="","",AL193*AM193)</f>
        <v>0.5</v>
      </c>
      <c r="AO193" s="127" t="n">
        <v>7.5</v>
      </c>
      <c r="AP193" s="125">
        <f>IFERROR(INDEX(WM_BI,MATCH($Y193,WM_KEY,0)),"")</f>
        <v>0.08</v>
      </c>
      <c r="AQ193" s="126">
        <f>IF(AO193="","",AO193*AP193)</f>
        <v>0.6</v>
      </c>
      <c r="AR193" s="126">
        <f>IF(COUNT(AB193,AE193,AH193,AK193,AN193,AQ193)&lt;6,"",SUM(AB193,AE193,AH193,AK193,AN193,AQ193))</f>
        <v>7.855</v>
      </c>
      <c r="AS193" s="128" t="str">
        <f>IF(AR193="","",INDEX({"A1","A2","A3","B1","B2","B3","C1","C2","D1","D2","E1","E2"},MAX(1,MIN(12,ROUND(AR193,0)))))</f>
        <v>C2</v>
      </c>
      <c r="AT193" s="129" t="inlineStr">
        <is>
          <r>
            <rPr>
              <rFont val="Calibri"/>
              <b val="1"/>
              <sz val="10"/>
            </rPr>
            <t>Weights:</t>
          </r>
          <r>
            <rPr>
              <rFont val="Calibri"/>
              <sz val="10"/>
            </rPr>
            <t xml:space="preserve"> Complexity 43% · Autonomy 18% · Leadership 15% · Accountability 11% · Business impact 8%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193" s="130" t="inlineStr">
        <is>
          <r>
            <rPr>
              <rFont val="Calibri"/>
              <b val="1"/>
              <sz val="10"/>
            </rPr>
            <t>At build:</t>
          </r>
          <r>
            <rPr>
              <rFont val="Calibri"/>
              <sz val="10"/>
            </rPr>
            <t xml:space="preserve"> Complexity 3.44 + Autonomy 1.44 + Accountability 0.82 + Leadership 1.05 + Experience 0.50 + Business impact 0.60
= 7.85 points → nearest level 8 = C2
</t>
          </r>
          <r>
            <rPr>
              <rFont val="Calibri"/>
              <b val="1"/>
              <sz val="10"/>
            </rPr>
            <t>Final level:</t>
          </r>
          <r>
            <rPr>
              <rFont val="Calibri"/>
              <sz val="10"/>
            </rPr>
            <t xml:space="preserve"> C2 · same as the score</t>
          </r>
        </is>
      </c>
      <c r="AV193" s="130" t="inlineStr">
        <is>
          <r>
            <rPr>
              <rFont val="Calibri"/>
              <b val="1"/>
              <sz val="10"/>
            </rPr>
            <t>No rule applied:</t>
          </r>
          <r>
            <rPr>
              <rFont val="Calibri"/>
              <sz val="10"/>
            </rPr>
            <t xml:space="preserve"> the score decides.</t>
          </r>
        </is>
      </c>
      <c r="AW193" s="143"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Function-wide or company-wide problems; creates methods and standards</t>
          </r>
        </is>
      </c>
      <c r="AX193" s="144"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Sets direction for a function</t>
          </r>
        </is>
      </c>
      <c r="AY193" s="144" t="inlineStr">
        <is>
          <r>
            <rPr>
              <rFont val="Calibri"/>
              <color rgb="009C0006"/>
              <sz val="10"/>
            </rPr>
            <t xml:space="preserve">Rated 7.5 of 12 · between C1 and C2
</t>
          </r>
          <r>
            <rPr>
              <rFont val="Calibri"/>
              <b val="1"/>
              <color rgb="009C0006"/>
              <sz val="10"/>
            </rPr>
            <t>Start:</t>
          </r>
          <r>
            <rPr>
              <rFont val="Calibri"/>
              <color rgb="009C0006"/>
              <sz val="10"/>
            </rPr>
            <t xml:space="preserve"> 7.5 · head-of-function title; 15 direct reports, 35 people below, 3 of them lead teams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C1 = Sub-function results or domain quality across products · C2 = Function results, budget and risk</t>
          </r>
        </is>
      </c>
      <c r="AZ193" s="144" t="inlineStr">
        <is>
          <r>
            <rPr>
              <rFont val="Calibri"/>
              <color rgb="009C0006"/>
              <sz val="10"/>
            </rPr>
            <t xml:space="preserve">Rated 7 of 12
</t>
          </r>
          <r>
            <rPr>
              <rFont val="Calibri"/>
              <b val="1"/>
              <color rgb="009C0006"/>
              <sz val="10"/>
            </rPr>
            <t>Start:</t>
          </r>
          <r>
            <rPr>
              <rFont val="Calibri"/>
              <color rgb="009C0006"/>
              <sz val="10"/>
            </rPr>
            <t xml:space="preserve"> 7.0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15 direct reports · People Manager
</t>
          </r>
          <r>
            <rPr>
              <rFont val="Calibri"/>
              <b val="1"/>
              <color rgb="009C0006"/>
              <sz val="10"/>
            </rPr>
            <t>Market:</t>
          </r>
          <r>
            <rPr>
              <rFont val="Calibri"/>
              <color rgb="009C0006"/>
              <sz val="10"/>
            </rPr>
            <t xml:space="preserve"> C1 = Leads managers or a community of practice</t>
          </r>
        </is>
      </c>
      <c r="BA193" s="132" t="inlineStr">
        <is>
          <r>
            <rPr>
              <rFont val="Calibri"/>
              <sz val="10"/>
            </rPr>
            <t xml:space="preserve">Rated 10 of 12
</t>
          </r>
          <r>
            <rPr>
              <rFont val="Calibri"/>
              <b val="1"/>
              <sz val="10"/>
            </rPr>
            <t>Experience:</t>
          </r>
          <r>
            <rPr>
              <rFont val="Calibri"/>
              <sz val="10"/>
            </rPr>
            <t xml:space="preserve"> 16.9 yrs total · 0.4 before IRIS + 16.5 at IRIS = 8.8 on the experience scale
</t>
          </r>
          <r>
            <rPr>
              <rFont val="Calibri"/>
              <b val="1"/>
              <sz val="10"/>
            </rPr>
            <t>Qualification:</t>
          </r>
          <r>
            <rPr>
              <rFont val="Calibri"/>
              <sz val="10"/>
            </rPr>
            <t xml:space="preserve"> CA · professional, relevant to the work → +1.0</t>
          </r>
        </is>
      </c>
      <c r="BB193" s="132" t="inlineStr">
        <is>
          <r>
            <rPr>
              <rFont val="Calibri"/>
              <sz val="10"/>
            </rPr>
            <t xml:space="preserve">Rated 7.5 of 12 — a starting estimate.
</t>
          </r>
          <r>
            <rPr>
              <rFont val="Calibri"/>
              <b val="1"/>
              <sz val="10"/>
            </rPr>
            <t>Start:</t>
          </r>
          <r>
            <rPr>
              <rFont val="Calibri"/>
              <sz val="10"/>
            </rPr>
            <t xml:space="preserve"> 7.5,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C1 = Changes results across a sub-function or across products · C2 = Drives a function's or department's results and costs</t>
          </r>
        </is>
      </c>
      <c r="BC193" s="145" t="inlineStr">
        <is>
          <t>• Survey response or KRAs describing the work · nothing on file — Employee + manager</t>
        </is>
      </c>
      <c r="BD193" s="134" t="inlineStr">
        <is>
          <t>✓ HRIS: 16.9 yrs, CA, 15 direct reports
✗ Survey: no response
✗ KRAs: none on file
✓ Manager mapping: rating, 9-box
✗ Job description: not on file</t>
        </is>
      </c>
      <c r="BE193" s="134" t="inlineStr">
        <is>
          <r>
            <rPr>
              <rFont val="Calibri"/>
              <b val="1"/>
              <sz val="10"/>
            </rPr>
            <t>Market level:</t>
          </r>
          <r>
            <rPr>
              <rFont val="Calibri"/>
              <sz val="10"/>
            </rPr>
            <t xml:space="preserve"> P7 / M6 · SFIA 6 Initiate, influence
</t>
          </r>
          <r>
            <rPr>
              <rFont val="Calibri"/>
              <b val="1"/>
              <sz val="10"/>
            </rPr>
            <t>Typical title:</t>
          </r>
          <r>
            <rPr>
              <rFont val="Calibri"/>
              <sz val="10"/>
            </rPr>
            <t xml:space="preserve"> Senior Head / General Manager
</t>
          </r>
          <r>
            <rPr>
              <rFont val="Calibri"/>
              <b val="1"/>
              <sz val="10"/>
            </rPr>
            <t>At peers:</t>
          </r>
          <r>
            <rPr>
              <rFont val="Calibri"/>
              <sz val="10"/>
            </rPr>
            <t xml:space="preserve"> Big Four – Director
</t>
          </r>
          <r>
            <rPr>
              <rFont val="Calibri"/>
              <b val="1"/>
              <sz val="10"/>
            </rPr>
            <t>Standard:</t>
          </r>
          <r>
            <rPr>
              <rFont val="Calibri"/>
              <sz val="10"/>
            </rPr>
            <t xml:space="preserve"> XBRL US GAAP Certificate; XBRL International specifications</t>
          </r>
        </is>
      </c>
      <c r="BF193" s="134" t="inlineStr">
        <is>
          <t>Medium</t>
        </is>
      </c>
      <c r="BG193" s="134" t="inlineStr"/>
      <c r="BH193" s="134" t="inlineStr"/>
      <c r="BI193" s="135" t="n"/>
      <c r="BJ193" s="136" t="n"/>
      <c r="BK193" s="136" t="n"/>
      <c r="BL193" s="136" t="n"/>
      <c r="BM193" s="136" t="n"/>
      <c r="BN193" s="137" t="n"/>
      <c r="BO193" s="120" t="n"/>
      <c r="BP193" s="120" t="n"/>
      <c r="BQ193" s="120" t="n"/>
      <c r="BR193" s="120" t="n"/>
      <c r="BS193" s="120" t="n"/>
      <c r="BT193" s="120" t="n"/>
      <c r="BU193" s="120" t="n"/>
      <c r="BV193" s="120" t="n">
        <v>7.5</v>
      </c>
    </row>
    <row r="194" ht="340" customHeight="1">
      <c r="A194" s="109" t="inlineStr">
        <is>
          <t>IRIS2306</t>
        </is>
      </c>
      <c r="B194" s="110" t="inlineStr">
        <is>
          <t>Akshay Jain</t>
        </is>
      </c>
      <c r="C194" s="111" t="inlineStr">
        <is>
          <t>XBRL Consulting</t>
        </is>
      </c>
      <c r="D194" s="111" t="inlineStr">
        <is>
          <t>Rahul Dhamne</t>
        </is>
      </c>
      <c r="E194" s="112" t="n">
        <v>13.8</v>
      </c>
      <c r="F194" s="112" t="n">
        <v>2</v>
      </c>
      <c r="G194" s="111" t="inlineStr">
        <is>
          <t>CWA</t>
        </is>
      </c>
      <c r="H194" s="113" t="inlineStr">
        <is>
          <t>Lead Consultant</t>
        </is>
      </c>
      <c r="I194" s="114" t="inlineStr">
        <is>
          <t>Senior Taxonomy Specialist</t>
        </is>
      </c>
      <c r="J194" s="115" t="inlineStr">
        <is>
          <t>Consulting &amp; Professional Services</t>
        </is>
      </c>
      <c r="K194" s="115" t="inlineStr">
        <is>
          <t>Taxonomy Design &amp; Regulatory Consulting</t>
        </is>
      </c>
      <c r="L194" s="114" t="inlineStr">
        <is>
          <t>L5 – Lead · IC</t>
        </is>
      </c>
      <c r="M194" s="116" t="inlineStr">
        <is>
          <t>B2</t>
        </is>
      </c>
      <c r="N194" s="18" t="inlineStr">
        <is>
          <t>Senior Specialist</t>
        </is>
      </c>
      <c r="O194" s="20" t="inlineStr">
        <is>
          <t>B</t>
        </is>
      </c>
      <c r="P194" s="115" t="inlineStr">
        <is>
          <t>IC</t>
        </is>
      </c>
      <c r="Q194" s="139" t="inlineStr">
        <is>
          <t>▼ Down · protected</t>
        </is>
      </c>
      <c r="R194" s="118" t="inlineStr">
        <is>
          <r>
            <rPr>
              <rFont val="Calibri"/>
              <b val="1"/>
              <sz val="10"/>
            </rPr>
            <t>WHAT THE ROLE DOES:</t>
          </r>
          <r>
            <rPr>
              <rFont val="Calibri"/>
              <sz val="10"/>
            </rPr>
            <t xml:space="preserve"> Designs XBRL/SDMX taxonomies, return templates, validation rules and SRS for regulators; supports implementation and CRs. At B2: deep domain expertise, or one team.
</t>
          </r>
          <r>
            <rPr>
              <rFont val="Calibri"/>
              <b val="1"/>
              <sz val="10"/>
            </rPr>
            <t>KEY RESPONSIBILITIES:</t>
          </r>
          <r>
            <rPr>
              <rFont val="Calibri"/>
              <sz val="10"/>
            </rPr>
            <t xml:space="preserve"> Designs XBRL/SDMX taxonomies, return templates, validation rules and SRS for regulators; supports implementation and CRs; Hardest problems in the domain; One team or a client portfolio
</t>
          </r>
          <r>
            <rPr>
              <rFont val="Calibri"/>
              <b val="1"/>
              <sz val="10"/>
            </rPr>
            <t>Common themes in role-holders' answers:</t>
          </r>
          <r>
            <rPr>
              <rFont val="Calibri"/>
              <sz val="10"/>
            </rPr>
            <t xml:space="preserve"> taxonomy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taxonomy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Formula Editor
</t>
          </r>
          <r>
            <rPr>
              <rFont val="Calibri"/>
              <b val="1"/>
              <sz val="10"/>
            </rPr>
            <t>MANAGER-SET KRAs:</t>
          </r>
          <r>
            <rPr>
              <rFont val="Calibri"/>
              <sz val="10"/>
            </rPr>
            <t xml:space="preserve"> Common themes in manager-set KRAs: ifile business · analyst contribute · resolve · domain delivery · serve analyst · milestones on-time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 holders, 3 answered the survey; sub-family 25 answered; catalogue RC-021</t>
          </r>
        </is>
      </c>
      <c r="S194"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From the survey and manager mapping — successor named: yes.
</t>
          </r>
          <r>
            <rPr>
              <rFont val="Calibri"/>
              <b val="1"/>
              <sz val="10"/>
            </rPr>
            <t>Measured on · manager-set KRA themes:</t>
          </r>
          <r>
            <rPr>
              <rFont val="Calibri"/>
              <sz val="10"/>
            </rPr>
            <t xml:space="preserve"> ifile business · analyst contribute · resolve · domain delivery · serve analyst · milestones on-time.
Manager talent mapping — Latest rating: 4 · Potential: High · 9-Box Grid placement: Future Leader.</t>
          </r>
        </is>
      </c>
      <c r="T194" s="120" t="n"/>
      <c r="U194" s="121" t="inlineStr">
        <is>
          <r>
            <rPr>
              <rFont val="Calibri"/>
              <sz val="10"/>
            </rPr>
            <t xml:space="preserve">Senior Taxonomy Specialist in XBRL Consulting · iFile, B2 — IC.
</t>
          </r>
          <r>
            <rPr>
              <rFont val="Calibri"/>
              <b val="1"/>
              <sz val="10"/>
            </rPr>
            <t>The work:</t>
          </r>
          <r>
            <rPr>
              <rFont val="Calibri"/>
              <sz val="10"/>
            </rPr>
            <t xml:space="preserve"> Designs XBRL/SDMX taxonomies, return templates, validation rules and SRS for regulators; supports implementation and CRs.
At this level the role owns deep domain expertise, or one team.
</t>
          </r>
          <r>
            <rPr>
              <rFont val="Calibri"/>
              <b val="1"/>
              <sz val="10"/>
            </rPr>
            <t>Key responsibilities:</t>
          </r>
          <r>
            <rPr>
              <rFont val="Calibri"/>
              <sz val="10"/>
            </rPr>
            <t xml:space="preserve"> Designs XBRL/SDMX taxonomies, return templates, validation rules and SRS for regulators; supports implementation and CRs; Hardest problems in the domain; One team or a client portfolio.
</t>
          </r>
          <r>
            <rPr>
              <rFont val="Calibri"/>
              <b val="1"/>
              <sz val="10"/>
            </rPr>
            <t>Holders describe it with:</t>
          </r>
          <r>
            <rPr>
              <rFont val="Calibri"/>
              <sz val="10"/>
            </rPr>
            <t xml:space="preserve"> taxonomy.</t>
          </r>
        </is>
      </c>
      <c r="V194" s="122" t="inlineStr">
        <is>
          <r>
            <rPr>
              <rFont val="Calibri"/>
              <b val="1"/>
              <sz val="10"/>
            </rPr>
            <t>Hire as:</t>
          </r>
          <r>
            <rPr>
              <rFont val="Calibri"/>
              <sz val="10"/>
            </rPr>
            <t xml:space="preserve"> Senior Consultant / Team Lead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B.Com / M.Com / CA / CMA
</t>
          </r>
          <r>
            <rPr>
              <rFont val="Calibri"/>
              <b val="1"/>
              <sz val="10"/>
            </rPr>
            <t>Equivalent titles at peers:</t>
          </r>
          <r>
            <rPr>
              <rFont val="Calibri"/>
              <sz val="10"/>
            </rPr>
            <t xml:space="preserve"> Big Four – Manager · IRIS Vs Market Benchmark — XBRL US credential pathway – Certificate + review authority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94" s="122" t="inlineStr">
        <is>
          <r>
            <rPr>
              <rFont val="Calibri"/>
              <sz val="10"/>
            </rPr>
            <t xml:space="preserve">FUNCTIONAL — skill level 4 of 5 · Advanced
 ★ XBRL, iXBRL &amp; Taxonomy: Resolves complex tagging and taxonomy issues; builds extensions; reviews others
 ★ Accounting &amp; Reporting Standards · IFRS/US GAAP: Advises on complex disclosures and standards changes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XBRL Domain
</t>
          </r>
          <r>
            <rPr>
              <rFont val="Calibri"/>
              <b val="1"/>
              <sz val="10"/>
            </rPr>
            <t>TOOLS:</t>
          </r>
          <r>
            <rPr>
              <rFont val="Calibri"/>
              <sz val="10"/>
            </rPr>
            <t xml:space="preserve"> Formula Editor
★ = must-have for the family. Scale: 1 Awareness · 2 Working · 3 Practitioner · 4 Advanced · 5 Expert.</t>
          </r>
        </is>
      </c>
      <c r="X194" s="122" t="inlineStr">
        <is>
          <r>
            <rPr>
              <rFont val="Calibri"/>
              <sz val="10"/>
            </rPr>
            <t xml:space="preserve">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94" s="123" t="inlineStr">
        <is>
          <t>iFile · XBRL Consulting · Band B · Expert / POD Lead</t>
        </is>
      </c>
      <c r="Z194" s="124" t="n">
        <v>4.5</v>
      </c>
      <c r="AA194" s="125">
        <f>IFERROR(INDEX(WM_C,MATCH($Y194,WM_KEY,0)),"")</f>
        <v>0.51</v>
      </c>
      <c r="AB194" s="126">
        <f>IF(Z194="","",Z194*AA194)</f>
        <v>2.295</v>
      </c>
      <c r="AC194" s="124" t="n">
        <v>4.5</v>
      </c>
      <c r="AD194" s="125">
        <f>IFERROR(INDEX(WM_AU,MATCH($Y194,WM_KEY,0)),"")</f>
        <v>0.17</v>
      </c>
      <c r="AE194" s="126">
        <f>IF(AC194="","",AC194*AD194)</f>
        <v>0.765</v>
      </c>
      <c r="AF194" s="124" t="n">
        <v>4.5</v>
      </c>
      <c r="AG194" s="125">
        <f>IFERROR(INDEX(WM_AC,MATCH($Y194,WM_KEY,0)),"")</f>
        <v>0.1</v>
      </c>
      <c r="AH194" s="126">
        <f>IF(AF194="","",AF194*AG194)</f>
        <v>0.45</v>
      </c>
      <c r="AI194" s="124" t="n">
        <v>3.5</v>
      </c>
      <c r="AJ194" s="125">
        <f>IFERROR(INDEX(WM_L,MATCH($Y194,WM_KEY,0)),"")</f>
        <v>0.05</v>
      </c>
      <c r="AK194" s="126">
        <f>IF(AI194="","",AI194*AJ194)</f>
        <v>0.175</v>
      </c>
      <c r="AL194" s="124" t="n">
        <v>8.5</v>
      </c>
      <c r="AM194" s="125">
        <f>IFERROR(INDEX(WM_E,MATCH($Y194,WM_KEY,0)),"")</f>
        <v>0.1</v>
      </c>
      <c r="AN194" s="126">
        <f>IF(AL194="","",AL194*AM194)</f>
        <v>0.85</v>
      </c>
      <c r="AO194" s="127" t="n">
        <v>4.5</v>
      </c>
      <c r="AP194" s="125">
        <f>IFERROR(INDEX(WM_BI,MATCH($Y194,WM_KEY,0)),"")</f>
        <v>0.07</v>
      </c>
      <c r="AQ194" s="126">
        <f>IF(AO194="","",AO194*AP194)</f>
        <v>0.315</v>
      </c>
      <c r="AR194" s="126">
        <f>IF(COUNT(AB194,AE194,AH194,AK194,AN194,AQ194)&lt;6,"",SUM(AB194,AE194,AH194,AK194,AN194,AQ194))</f>
        <v>4.85</v>
      </c>
      <c r="AS194" s="128" t="str">
        <f>IF(AR194="","",INDEX({"A1","A2","A3","B1","B2","B3","C1","C2","D1","D2","E1","E2"},MAX(1,MIN(12,ROUND(AR194,0)))))</f>
        <v>B2</v>
      </c>
      <c r="AT194" s="129"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194" s="130" t="inlineStr">
        <is>
          <r>
            <rPr>
              <rFont val="Calibri"/>
              <b val="1"/>
              <sz val="10"/>
            </rPr>
            <t>At build:</t>
          </r>
          <r>
            <rPr>
              <rFont val="Calibri"/>
              <sz val="10"/>
            </rPr>
            <t xml:space="preserve"> Complexity 2.29 + Autonomy 0.77 + Accountability 0.45 + Leadership 0.18 + Experience 0.85 + Business impact 0.32
= 4.85 points → nearest level 5 = B2
</t>
          </r>
          <r>
            <rPr>
              <rFont val="Calibri"/>
              <b val="1"/>
              <sz val="10"/>
            </rPr>
            <t>Final level:</t>
          </r>
          <r>
            <rPr>
              <rFont val="Calibri"/>
              <sz val="10"/>
            </rPr>
            <t xml:space="preserve"> B2 · same as the score</t>
          </r>
        </is>
      </c>
      <c r="AV194" s="130" t="inlineStr">
        <is>
          <r>
            <rPr>
              <rFont val="Calibri"/>
              <b val="1"/>
              <sz val="10"/>
            </rPr>
            <t>No rule applied:</t>
          </r>
          <r>
            <rPr>
              <rFont val="Calibri"/>
              <sz val="10"/>
            </rPr>
            <t xml:space="preserve"> the score decides.</t>
          </r>
        </is>
      </c>
      <c r="AW194"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Requirement gathering, data dictionary development, testing and R&amp;D; one-line answers → moved down 0.5
</t>
          </r>
          <r>
            <rPr>
              <rFont val="Calibri"/>
              <b val="1"/>
              <sz val="10"/>
            </rPr>
            <t>KRA:</t>
          </r>
          <r>
            <rPr>
              <rFont val="Calibri"/>
              <sz val="10"/>
            </rPr>
            <t xml:space="preserve"> “1. Lead domain delivery for assigned iFILE implementations with &gt;=98% mapping accuracy, on schedule. 2. Own quality of assigned taxonomy…”
</t>
          </r>
          <r>
            <rPr>
              <rFont val="Calibri"/>
              <b val="1"/>
              <sz val="10"/>
            </rPr>
            <t>Market:</t>
          </r>
          <r>
            <rPr>
              <rFont val="Calibri"/>
              <sz val="10"/>
            </rPr>
            <t xml:space="preserve"> B1 = Domain specialist work · B2 = Hardest problems in the domain</t>
          </r>
        </is>
      </c>
      <c r="AX194"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Decides the data dictionary; nothing wider described → moved down 0.5
</t>
          </r>
          <r>
            <rPr>
              <rFont val="Calibri"/>
              <b val="1"/>
              <sz val="10"/>
            </rPr>
            <t>Market:</t>
          </r>
          <r>
            <rPr>
              <rFont val="Calibri"/>
              <sz val="10"/>
            </rPr>
            <t xml:space="preserve"> B1 = Technical / QC / client calls for the domain · B2 = Allocates people and sets team priorities</t>
          </r>
        </is>
      </c>
      <c r="AY194"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Accountable for the data dictionary; errors mean rework and escalation → moved down 0.5
</t>
          </r>
          <r>
            <rPr>
              <rFont val="Calibri"/>
              <b val="1"/>
              <sz val="10"/>
            </rPr>
            <t>KRA:</t>
          </r>
          <r>
            <rPr>
              <rFont val="Calibri"/>
              <sz val="10"/>
            </rPr>
            <t xml:space="preserve"> “1. Lead domain delivery for assigned iFILE implementations with &gt;=98% mapping accuracy, on schedule. 2. Own quality of assigned taxonomy…”
</t>
          </r>
          <r>
            <rPr>
              <rFont val="Calibri"/>
              <b val="1"/>
              <sz val="10"/>
            </rPr>
            <t>Market:</t>
          </r>
          <r>
            <rPr>
              <rFont val="Calibri"/>
              <sz val="10"/>
            </rPr>
            <t xml:space="preserve"> B1 = A domain or a small team · B2 = One team or a client portfolio</t>
          </r>
        </is>
      </c>
      <c r="AZ194" s="132" t="inlineStr">
        <is>
          <r>
            <rPr>
              <rFont val="Calibri"/>
              <sz val="10"/>
            </rPr>
            <t xml:space="preserve">Rated 3.5 of 12 · between A3 and B1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No leading, mentoring or team described despite Lead title → moved down 0.5
</t>
          </r>
          <r>
            <rPr>
              <rFont val="Calibri"/>
              <b val="1"/>
              <sz val="10"/>
            </rPr>
            <t>Team:</t>
          </r>
          <r>
            <rPr>
              <rFont val="Calibri"/>
              <sz val="10"/>
            </rPr>
            <t xml:space="preserve"> 0 direct reports · IC
</t>
          </r>
          <r>
            <rPr>
              <rFont val="Calibri"/>
              <b val="1"/>
              <sz val="10"/>
            </rPr>
            <t>Market:</t>
          </r>
          <r>
            <rPr>
              <rFont val="Calibri"/>
              <sz val="10"/>
            </rPr>
            <t xml:space="preserve"> A3 = Not scored in Band A · B1 = IC: mentors and reviews · People: hands-on team lead of 3–5</t>
          </r>
        </is>
      </c>
      <c r="BA194" s="132" t="inlineStr">
        <is>
          <r>
            <rPr>
              <rFont val="Calibri"/>
              <sz val="10"/>
            </rPr>
            <t xml:space="preserve">Rated 8.5 of 12 · between C2 and D1
</t>
          </r>
          <r>
            <rPr>
              <rFont val="Calibri"/>
              <b val="1"/>
              <sz val="10"/>
            </rPr>
            <t>Experience:</t>
          </r>
          <r>
            <rPr>
              <rFont val="Calibri"/>
              <sz val="10"/>
            </rPr>
            <t xml:space="preserve"> 13.8 yrs total · 11.8 before IRIS + 2.0 at IRIS = 7.7 on the experience scale
</t>
          </r>
          <r>
            <rPr>
              <rFont val="Calibri"/>
              <b val="1"/>
              <sz val="10"/>
            </rPr>
            <t>Qualification:</t>
          </r>
          <r>
            <rPr>
              <rFont val="Calibri"/>
              <sz val="10"/>
            </rPr>
            <t xml:space="preserve"> CWA · professional, relevant to the work → +1.0
</t>
          </r>
          <r>
            <rPr>
              <rFont val="Calibri"/>
              <b val="1"/>
              <sz val="10"/>
            </rPr>
            <t>Market:</t>
          </r>
          <r>
            <rPr>
              <rFont val="Calibri"/>
              <sz val="10"/>
            </rPr>
            <t xml:space="preserve"> B2 roles typically have 6–10 yrs · IRIS guide 6–9</t>
          </r>
        </is>
      </c>
      <c r="BB194" s="132"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194" s="133" t="inlineStr"/>
      <c r="BD194" s="134" t="inlineStr">
        <is>
          <t>✓ HRIS: 13.8 yrs, CWA, 0 direct reports
✓ Survey: 14 of 20 questions answered
✓ KRAs: manager-set, quarterly
✓ Manager mapping: rating, potential, 9-box
✗ Job description: not on file</t>
        </is>
      </c>
      <c r="BE194" s="134" t="inlineStr">
        <is>
          <r>
            <rPr>
              <rFont val="Calibri"/>
              <b val="1"/>
              <sz val="10"/>
            </rPr>
            <t>Market level:</t>
          </r>
          <r>
            <rPr>
              <rFont val="Calibri"/>
              <sz val="10"/>
            </rPr>
            <t xml:space="preserve"> P4 / M3 · SFIA 4–5
</t>
          </r>
          <r>
            <rPr>
              <rFont val="Calibri"/>
              <b val="1"/>
              <sz val="10"/>
            </rPr>
            <t>Typical title:</t>
          </r>
          <r>
            <rPr>
              <rFont val="Calibri"/>
              <sz val="10"/>
            </rPr>
            <t xml:space="preserve"> Senior Consultant / Team Lead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BF194" s="134" t="inlineStr">
        <is>
          <t>Medium</t>
        </is>
      </c>
      <c r="BG194" s="134" t="inlineStr">
        <is>
          <t>• Work described is smaller than the current designation suggests — manager to confirm the actual role
• Final level B2 is below the current level · L5 ≈ B3 — manager to confirm the scope of the role; pay and title are protected for one cycle</t>
        </is>
      </c>
      <c r="BH194" s="134" t="inlineStr"/>
      <c r="BI194" s="135" t="n"/>
      <c r="BJ194" s="136" t="n"/>
      <c r="BK194" s="136" t="n"/>
      <c r="BL194" s="136" t="n"/>
      <c r="BM194" s="136" t="n"/>
      <c r="BN194" s="137" t="n"/>
      <c r="BO194" s="120" t="n"/>
      <c r="BP194" s="120" t="n"/>
      <c r="BQ194" s="120" t="n"/>
      <c r="BR194" s="120" t="n"/>
      <c r="BS194" s="120" t="n"/>
      <c r="BT194" s="120" t="n"/>
      <c r="BU194" s="120" t="n"/>
      <c r="BV194" s="120" t="n">
        <v>4.5</v>
      </c>
    </row>
    <row r="195" ht="340" customHeight="1">
      <c r="A195" s="109" t="inlineStr">
        <is>
          <t>IRIS0448</t>
        </is>
      </c>
      <c r="B195" s="110" t="inlineStr">
        <is>
          <t>Kulanand Rupani</t>
        </is>
      </c>
      <c r="C195" s="111" t="inlineStr">
        <is>
          <t>XBRL Consulting</t>
        </is>
      </c>
      <c r="D195" s="111" t="inlineStr">
        <is>
          <t>Rahul Dhamne</t>
        </is>
      </c>
      <c r="E195" s="112" t="n">
        <v>16.2</v>
      </c>
      <c r="F195" s="112" t="n">
        <v>16.2</v>
      </c>
      <c r="G195" s="111" t="inlineStr">
        <is>
          <t>ICWA</t>
        </is>
      </c>
      <c r="H195" s="113" t="inlineStr">
        <is>
          <t>Consultant</t>
        </is>
      </c>
      <c r="I195" s="114" t="inlineStr">
        <is>
          <t>Senior Taxonomy Specialist</t>
        </is>
      </c>
      <c r="J195" s="115" t="inlineStr">
        <is>
          <t>Consulting &amp; Professional Services</t>
        </is>
      </c>
      <c r="K195" s="115" t="inlineStr">
        <is>
          <t>Taxonomy Design &amp; Regulatory Consulting</t>
        </is>
      </c>
      <c r="L195" s="114" t="inlineStr">
        <is>
          <t>L3 – Professional / Associate</t>
        </is>
      </c>
      <c r="M195" s="116" t="inlineStr">
        <is>
          <t>B2</t>
        </is>
      </c>
      <c r="N195" s="18" t="inlineStr">
        <is>
          <t>Senior Specialist</t>
        </is>
      </c>
      <c r="O195" s="20" t="inlineStr">
        <is>
          <t>B</t>
        </is>
      </c>
      <c r="P195" s="115" t="inlineStr">
        <is>
          <t>IC</t>
        </is>
      </c>
      <c r="Q195" s="117" t="inlineStr">
        <is>
          <t>▲ Up</t>
        </is>
      </c>
      <c r="R195" s="118" t="inlineStr">
        <is>
          <r>
            <rPr>
              <rFont val="Calibri"/>
              <b val="1"/>
              <sz val="10"/>
            </rPr>
            <t>WHAT THE ROLE DOES:</t>
          </r>
          <r>
            <rPr>
              <rFont val="Calibri"/>
              <sz val="10"/>
            </rPr>
            <t xml:space="preserve"> Designs XBRL/SDMX taxonomies, return templates, validation rules and SRS for regulators; supports implementation and CRs. At B2: deep domain expertise, or one team.
</t>
          </r>
          <r>
            <rPr>
              <rFont val="Calibri"/>
              <b val="1"/>
              <sz val="10"/>
            </rPr>
            <t>KEY RESPONSIBILITIES:</t>
          </r>
          <r>
            <rPr>
              <rFont val="Calibri"/>
              <sz val="10"/>
            </rPr>
            <t xml:space="preserve"> Designs XBRL/SDMX taxonomies, return templates, validation rules and SRS for regulators; supports implementation and CRs; Hardest problems in the domain; One team or a client portfolio
</t>
          </r>
          <r>
            <rPr>
              <rFont val="Calibri"/>
              <b val="1"/>
              <sz val="10"/>
            </rPr>
            <t>Common themes in role-holders' answers:</t>
          </r>
          <r>
            <rPr>
              <rFont val="Calibri"/>
              <sz val="10"/>
            </rPr>
            <t xml:space="preserve"> taxonomy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taxonomy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Formula Editor
</t>
          </r>
          <r>
            <rPr>
              <rFont val="Calibri"/>
              <b val="1"/>
              <sz val="10"/>
            </rPr>
            <t>MANAGER-SET KRAs:</t>
          </r>
          <r>
            <rPr>
              <rFont val="Calibri"/>
              <sz val="10"/>
            </rPr>
            <t xml:space="preserve"> Common themes in manager-set KRAs: ifile business · analyst contribute · resolve · domain delivery · serve analyst · milestones on-time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 holders, 3 answered the survey; sub-family 25 answered; catalogue RC-021</t>
          </r>
        </is>
      </c>
      <c r="S195"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From the survey and manager mapping — successor named: yes.
</t>
          </r>
          <r>
            <rPr>
              <rFont val="Calibri"/>
              <b val="1"/>
              <sz val="10"/>
            </rPr>
            <t>Measured on · manager-set KRA themes:</t>
          </r>
          <r>
            <rPr>
              <rFont val="Calibri"/>
              <sz val="10"/>
            </rPr>
            <t xml:space="preserve"> ifile business · analyst contribute · resolve · domain delivery · serve analyst · milestones on-time.
Manager talent mapping — Latest rating: 3 · Potential: Medium · 9-Box Grid placement: Trusted Professional.</t>
          </r>
        </is>
      </c>
      <c r="T195" s="120" t="n"/>
      <c r="U195" s="121" t="inlineStr">
        <is>
          <r>
            <rPr>
              <rFont val="Calibri"/>
              <sz val="10"/>
            </rPr>
            <t xml:space="preserve">Senior Taxonomy Specialist in XBRL Consulting · iFile, B2 — IC.
</t>
          </r>
          <r>
            <rPr>
              <rFont val="Calibri"/>
              <b val="1"/>
              <sz val="10"/>
            </rPr>
            <t>The work:</t>
          </r>
          <r>
            <rPr>
              <rFont val="Calibri"/>
              <sz val="10"/>
            </rPr>
            <t xml:space="preserve"> Designs XBRL/SDMX taxonomies, return templates, validation rules and SRS for regulators; supports implementation and CRs.
At this level the role owns deep domain expertise, or one team.
</t>
          </r>
          <r>
            <rPr>
              <rFont val="Calibri"/>
              <b val="1"/>
              <sz val="10"/>
            </rPr>
            <t>Key responsibilities:</t>
          </r>
          <r>
            <rPr>
              <rFont val="Calibri"/>
              <sz val="10"/>
            </rPr>
            <t xml:space="preserve"> Designs XBRL/SDMX taxonomies, return templates, validation rules and SRS for regulators; supports implementation and CRs; Hardest problems in the domain; One team or a client portfolio.
</t>
          </r>
          <r>
            <rPr>
              <rFont val="Calibri"/>
              <b val="1"/>
              <sz val="10"/>
            </rPr>
            <t>Holders describe it with:</t>
          </r>
          <r>
            <rPr>
              <rFont val="Calibri"/>
              <sz val="10"/>
            </rPr>
            <t xml:space="preserve"> taxonomy.</t>
          </r>
        </is>
      </c>
      <c r="V195" s="122" t="inlineStr">
        <is>
          <r>
            <rPr>
              <rFont val="Calibri"/>
              <b val="1"/>
              <sz val="10"/>
            </rPr>
            <t>Hire as:</t>
          </r>
          <r>
            <rPr>
              <rFont val="Calibri"/>
              <sz val="10"/>
            </rPr>
            <t xml:space="preserve"> Senior Consultant / Team Lead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B.Com / M.Com / CA / CMA
</t>
          </r>
          <r>
            <rPr>
              <rFont val="Calibri"/>
              <b val="1"/>
              <sz val="10"/>
            </rPr>
            <t>Equivalent titles at peers:</t>
          </r>
          <r>
            <rPr>
              <rFont val="Calibri"/>
              <sz val="10"/>
            </rPr>
            <t xml:space="preserve"> Big Four – Manager · IRIS Vs Market Benchmark — XBRL US credential pathway – Certificate + review authority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95" s="122" t="inlineStr">
        <is>
          <r>
            <rPr>
              <rFont val="Calibri"/>
              <sz val="10"/>
            </rPr>
            <t xml:space="preserve">FUNCTIONAL — skill level 4 of 5 · Advanced
 ★ XBRL, iXBRL &amp; Taxonomy: Resolves complex tagging and taxonomy issues; builds extensions; reviews others
 ★ Accounting &amp; Reporting Standards · IFRS/US GAAP: Advises on complex disclosures and standards changes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XBRL Domain
</t>
          </r>
          <r>
            <rPr>
              <rFont val="Calibri"/>
              <b val="1"/>
              <sz val="10"/>
            </rPr>
            <t>TOOLS:</t>
          </r>
          <r>
            <rPr>
              <rFont val="Calibri"/>
              <sz val="10"/>
            </rPr>
            <t xml:space="preserve"> Formula Editor
★ = must-have for the family. Scale: 1 Awareness · 2 Working · 3 Practitioner · 4 Advanced · 5 Expert.</t>
          </r>
        </is>
      </c>
      <c r="X195" s="122" t="inlineStr">
        <is>
          <r>
            <rPr>
              <rFont val="Calibri"/>
              <sz val="10"/>
            </rPr>
            <t xml:space="preserve">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95" s="123" t="inlineStr">
        <is>
          <t>iFile · XBRL Consulting · Band B · Expert / POD Lead</t>
        </is>
      </c>
      <c r="Z195" s="124" t="n">
        <v>4</v>
      </c>
      <c r="AA195" s="125">
        <f>IFERROR(INDEX(WM_C,MATCH($Y195,WM_KEY,0)),"")</f>
        <v>0.51</v>
      </c>
      <c r="AB195" s="126">
        <f>IF(Z195="","",Z195*AA195)</f>
        <v>2.04</v>
      </c>
      <c r="AC195" s="124" t="n">
        <v>4</v>
      </c>
      <c r="AD195" s="125">
        <f>IFERROR(INDEX(WM_AU,MATCH($Y195,WM_KEY,0)),"")</f>
        <v>0.17</v>
      </c>
      <c r="AE195" s="126">
        <f>IF(AC195="","",AC195*AD195)</f>
        <v>0.68</v>
      </c>
      <c r="AF195" s="124" t="n">
        <v>4</v>
      </c>
      <c r="AG195" s="125">
        <f>IFERROR(INDEX(WM_AC,MATCH($Y195,WM_KEY,0)),"")</f>
        <v>0.1</v>
      </c>
      <c r="AH195" s="126">
        <f>IF(AF195="","",AF195*AG195)</f>
        <v>0.4</v>
      </c>
      <c r="AI195" s="124" t="n">
        <v>3</v>
      </c>
      <c r="AJ195" s="125">
        <f>IFERROR(INDEX(WM_L,MATCH($Y195,WM_KEY,0)),"")</f>
        <v>0.05</v>
      </c>
      <c r="AK195" s="126">
        <f>IF(AI195="","",AI195*AJ195)</f>
        <v>0.15</v>
      </c>
      <c r="AL195" s="124" t="n">
        <v>9.5</v>
      </c>
      <c r="AM195" s="125">
        <f>IFERROR(INDEX(WM_E,MATCH($Y195,WM_KEY,0)),"")</f>
        <v>0.1</v>
      </c>
      <c r="AN195" s="126">
        <f>IF(AL195="","",AL195*AM195)</f>
        <v>0.95</v>
      </c>
      <c r="AO195" s="127" t="n">
        <v>4</v>
      </c>
      <c r="AP195" s="125">
        <f>IFERROR(INDEX(WM_BI,MATCH($Y195,WM_KEY,0)),"")</f>
        <v>0.07</v>
      </c>
      <c r="AQ195" s="126">
        <f>IF(AO195="","",AO195*AP195)</f>
        <v>0.28</v>
      </c>
      <c r="AR195" s="126">
        <f>IF(COUNT(AB195,AE195,AH195,AK195,AN195,AQ195)&lt;6,"",SUM(AB195,AE195,AH195,AK195,AN195,AQ195))</f>
        <v>4.5</v>
      </c>
      <c r="AS195" s="128" t="str">
        <f>IF(AR195="","",INDEX({"A1","A2","A3","B1","B2","B3","C1","C2","D1","D2","E1","E2"},MAX(1,MIN(12,ROUND(AR195,0)))))</f>
        <v>B2</v>
      </c>
      <c r="AT195" s="129"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195" s="130" t="inlineStr">
        <is>
          <r>
            <rPr>
              <rFont val="Calibri"/>
              <b val="1"/>
              <sz val="10"/>
            </rPr>
            <t>At build:</t>
          </r>
          <r>
            <rPr>
              <rFont val="Calibri"/>
              <sz val="10"/>
            </rPr>
            <t xml:space="preserve"> Complexity 2.04 + Autonomy 0.68 + Accountability 0.40 + Leadership 0.15 + Experience 0.95 + Business impact 0.28
= 4.50 points → nearest level 5 = B2
</t>
          </r>
          <r>
            <rPr>
              <rFont val="Calibri"/>
              <b val="1"/>
              <sz val="10"/>
            </rPr>
            <t>Final level:</t>
          </r>
          <r>
            <rPr>
              <rFont val="Calibri"/>
              <sz val="10"/>
            </rPr>
            <t xml:space="preserve"> B2 · same as the score</t>
          </r>
        </is>
      </c>
      <c r="AV195" s="130" t="inlineStr">
        <is>
          <r>
            <rPr>
              <rFont val="Calibri"/>
              <b val="1"/>
              <sz val="10"/>
            </rPr>
            <t>No rule applied:</t>
          </r>
          <r>
            <rPr>
              <rFont val="Calibri"/>
              <sz val="10"/>
            </rPr>
            <t xml:space="preserve"> the score decides.</t>
          </r>
        </is>
      </c>
      <c r="AW195" s="131" t="inlineStr">
        <is>
          <r>
            <rPr>
              <rFont val="Calibri"/>
              <sz val="10"/>
            </rPr>
            <t xml:space="preserve">Rated 4 of 12
</t>
          </r>
          <r>
            <rPr>
              <rFont val="Calibri"/>
              <b val="1"/>
              <sz val="10"/>
            </rPr>
            <t>Start:</t>
          </r>
          <r>
            <rPr>
              <rFont val="Calibri"/>
              <sz val="10"/>
            </rPr>
            <t xml:space="preserve"> 3.0 · senior practitioner title
</t>
          </r>
          <r>
            <rPr>
              <rFont val="Calibri"/>
              <b val="1"/>
              <sz val="10"/>
            </rPr>
            <t>Evidence reads like B2:</t>
          </r>
          <r>
            <rPr>
              <rFont val="Calibri"/>
              <sz val="10"/>
            </rPr>
            <t xml:space="preserve"> Leads RBI CIMS taxonomy: new returns, change requests, modelling, validation, technical problem-solving → moved up 1
</t>
          </r>
          <r>
            <rPr>
              <rFont val="Calibri"/>
              <b val="1"/>
              <sz val="10"/>
            </rPr>
            <t>KRA:</t>
          </r>
          <r>
            <rPr>
              <rFont val="Calibri"/>
              <sz val="10"/>
            </rPr>
            <t xml:space="preserve"> “1. Lead domain delivery for assigned iFILE implementations with &gt;=98% mapping accuracy, on schedule. 2. Own quality of assigned taxonomy…”
</t>
          </r>
          <r>
            <rPr>
              <rFont val="Calibri"/>
              <b val="1"/>
              <sz val="10"/>
            </rPr>
            <t>Market:</t>
          </r>
          <r>
            <rPr>
              <rFont val="Calibri"/>
              <sz val="10"/>
            </rPr>
            <t xml:space="preserve"> B1 = Domain specialist work</t>
          </r>
        </is>
      </c>
      <c r="AX195" s="132" t="inlineStr">
        <is>
          <r>
            <rPr>
              <rFont val="Calibri"/>
              <sz val="10"/>
            </rPr>
            <t xml:space="preserve">Rated 4 of 12
</t>
          </r>
          <r>
            <rPr>
              <rFont val="Calibri"/>
              <b val="1"/>
              <sz val="10"/>
            </rPr>
            <t>Start:</t>
          </r>
          <r>
            <rPr>
              <rFont val="Calibri"/>
              <sz val="10"/>
            </rPr>
            <t xml:space="preserve"> 3.0 · senior practitioner title
</t>
          </r>
          <r>
            <rPr>
              <rFont val="Calibri"/>
              <b val="1"/>
              <sz val="10"/>
            </rPr>
            <t>Evidence reads like B2:</t>
          </r>
          <r>
            <rPr>
              <rFont val="Calibri"/>
              <sz val="10"/>
            </rPr>
            <t xml:space="preserve"> Plans and prioritises taxonomy work, assigns work within team, makes technical and implementation decisions → moved up 1
</t>
          </r>
          <r>
            <rPr>
              <rFont val="Calibri"/>
              <b val="1"/>
              <sz val="10"/>
            </rPr>
            <t>Market:</t>
          </r>
          <r>
            <rPr>
              <rFont val="Calibri"/>
              <sz val="10"/>
            </rPr>
            <t xml:space="preserve"> B1 = Technical / QC / client calls for the domain</t>
          </r>
        </is>
      </c>
      <c r="AY195" s="132" t="inlineStr">
        <is>
          <r>
            <rPr>
              <rFont val="Calibri"/>
              <sz val="10"/>
            </rPr>
            <t xml:space="preserve">Rated 4 of 12
</t>
          </r>
          <r>
            <rPr>
              <rFont val="Calibri"/>
              <b val="1"/>
              <sz val="10"/>
            </rPr>
            <t>Start:</t>
          </r>
          <r>
            <rPr>
              <rFont val="Calibri"/>
              <sz val="10"/>
            </rPr>
            <t xml:space="preserve"> 3.0 · senior practitioner title
</t>
          </r>
          <r>
            <rPr>
              <rFont val="Calibri"/>
              <b val="1"/>
              <sz val="10"/>
            </rPr>
            <t>Evidence reads like B2:</t>
          </r>
          <r>
            <rPr>
              <rFont val="Calibri"/>
              <sz val="10"/>
            </rPr>
            <t xml:space="preserve"> Personally accountable for overall delivery of RBI CIMS taxonomy returns and change requests → moved up 1
</t>
          </r>
          <r>
            <rPr>
              <rFont val="Calibri"/>
              <b val="1"/>
              <sz val="10"/>
            </rPr>
            <t>KRA:</t>
          </r>
          <r>
            <rPr>
              <rFont val="Calibri"/>
              <sz val="10"/>
            </rPr>
            <t xml:space="preserve"> “1. Lead domain delivery for assigned iFILE implementations with &gt;=98% mapping accuracy, on schedule. 2. Own quality of assigned taxonomy…”
</t>
          </r>
          <r>
            <rPr>
              <rFont val="Calibri"/>
              <b val="1"/>
              <sz val="10"/>
            </rPr>
            <t>Market:</t>
          </r>
          <r>
            <rPr>
              <rFont val="Calibri"/>
              <sz val="10"/>
            </rPr>
            <t xml:space="preserve"> B1 = A domain or a small team</t>
          </r>
        </is>
      </c>
      <c r="AZ195" s="132" t="inlineStr">
        <is>
          <r>
            <rPr>
              <rFont val="Calibri"/>
              <sz val="10"/>
            </rPr>
            <t xml:space="preserve">Rated 3 of 12
</t>
          </r>
          <r>
            <rPr>
              <rFont val="Calibri"/>
              <b val="1"/>
              <sz val="10"/>
            </rPr>
            <t>Start:</t>
          </r>
          <r>
            <rPr>
              <rFont val="Calibri"/>
              <sz val="10"/>
            </rPr>
            <t xml:space="preserve"> 2.0 · individual contributor, so influence only
</t>
          </r>
          <r>
            <rPr>
              <rFont val="Calibri"/>
              <b val="1"/>
              <sz val="10"/>
            </rPr>
            <t>Evidence reads like B1:</t>
          </r>
          <r>
            <rPr>
              <rFont val="Calibri"/>
              <sz val="10"/>
            </rPr>
            <t xml:space="preserve"> Leads the taxonomy team and assigns its work; no formal reports in HR data → moved up 1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195" s="132" t="inlineStr">
        <is>
          <r>
            <rPr>
              <rFont val="Calibri"/>
              <sz val="10"/>
            </rPr>
            <t xml:space="preserve">Rated 9.5 of 12 · between D1 and D2
</t>
          </r>
          <r>
            <rPr>
              <rFont val="Calibri"/>
              <b val="1"/>
              <sz val="10"/>
            </rPr>
            <t>Experience:</t>
          </r>
          <r>
            <rPr>
              <rFont val="Calibri"/>
              <sz val="10"/>
            </rPr>
            <t xml:space="preserve"> 16.2 yrs total · 16.2 at IRIS; none recorded before IRIS = 8.6 on the experience scale
</t>
          </r>
          <r>
            <rPr>
              <rFont val="Calibri"/>
              <b val="1"/>
              <sz val="10"/>
            </rPr>
            <t>Qualification:</t>
          </r>
          <r>
            <rPr>
              <rFont val="Calibri"/>
              <sz val="10"/>
            </rPr>
            <t xml:space="preserve"> ICWA · professional, relevant to the work → +1.0
</t>
          </r>
          <r>
            <rPr>
              <rFont val="Calibri"/>
              <b val="1"/>
              <sz val="10"/>
            </rPr>
            <t>Market:</t>
          </r>
          <r>
            <rPr>
              <rFont val="Calibri"/>
              <sz val="10"/>
            </rPr>
            <t xml:space="preserve"> B2 roles typically have 6–10 yrs · IRIS guide 6–9</t>
          </r>
        </is>
      </c>
      <c r="BB195"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95" s="145" t="inlineStr">
        <is>
          <t>• Confirm the reporting line — Manager</t>
        </is>
      </c>
      <c r="BD195" s="134" t="inlineStr">
        <is>
          <t>✓ HRIS: 16.2 yrs, ICWA, 0 direct reports
✓ Survey: 20 of 20 questions answered
✓ KRAs: manager-set, quarterly
✓ Manager mapping: rating, potential, 9-box
✗ Job description: not on file</t>
        </is>
      </c>
      <c r="BE195" s="134" t="inlineStr">
        <is>
          <r>
            <rPr>
              <rFont val="Calibri"/>
              <b val="1"/>
              <sz val="10"/>
            </rPr>
            <t>Market level:</t>
          </r>
          <r>
            <rPr>
              <rFont val="Calibri"/>
              <sz val="10"/>
            </rPr>
            <t xml:space="preserve"> P4 / M3 · SFIA 4–5
</t>
          </r>
          <r>
            <rPr>
              <rFont val="Calibri"/>
              <b val="1"/>
              <sz val="10"/>
            </rPr>
            <t>Typical title:</t>
          </r>
          <r>
            <rPr>
              <rFont val="Calibri"/>
              <sz val="10"/>
            </rPr>
            <t xml:space="preserve"> Senior Consultant / Team Lead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BF195" s="134" t="inlineStr">
        <is>
          <t>High</t>
        </is>
      </c>
      <c r="BG195" s="134" t="inlineStr">
        <is>
          <r>
            <rPr>
              <rFont val="Calibri"/>
              <sz val="10"/>
            </rPr>
            <t xml:space="preserve">• Describes leading or allocating work to a team but has no formal reports in the Employee Master — confirm; may be a POD Lead / Team Lead
• Final level B2 is 3 levels above the current level on record · L3 ≈ A2 — the record looks out of date; HR to confirm
• </t>
          </r>
          <r>
            <rPr>
              <rFont val="Calibri"/>
              <b val="1"/>
              <sz val="10"/>
            </rPr>
            <t>Close call:</t>
          </r>
          <r>
            <rPr>
              <rFont val="Calibri"/>
              <sz val="10"/>
            </rPr>
            <t xml:space="preserve"> score 4.50 is within 0.05 of a rounding point and the score decided the level — calibrate against peers before confirming</t>
          </r>
        </is>
      </c>
      <c r="BH195" s="139" t="inlineStr">
        <is>
          <t>Close call</t>
        </is>
      </c>
      <c r="BI195" s="135" t="n"/>
      <c r="BJ195" s="136" t="n"/>
      <c r="BK195" s="136" t="n"/>
      <c r="BL195" s="136" t="n"/>
      <c r="BM195" s="136" t="n"/>
      <c r="BN195" s="137" t="n"/>
      <c r="BO195" s="120" t="n"/>
      <c r="BP195" s="120" t="n"/>
      <c r="BQ195" s="120" t="n"/>
      <c r="BR195" s="120" t="n"/>
      <c r="BS195" s="120" t="n"/>
      <c r="BT195" s="120" t="n"/>
      <c r="BU195" s="120" t="n"/>
      <c r="BV195" s="120" t="n">
        <v>4</v>
      </c>
    </row>
    <row r="196" ht="340" customHeight="1">
      <c r="A196" s="109" t="inlineStr">
        <is>
          <t>IRIS1035</t>
        </is>
      </c>
      <c r="B196" s="110" t="inlineStr">
        <is>
          <t>Shraddha Bagul</t>
        </is>
      </c>
      <c r="C196" s="111" t="inlineStr">
        <is>
          <t>XBRL Consulting</t>
        </is>
      </c>
      <c r="D196" s="111" t="inlineStr">
        <is>
          <t>Rahul Dhamne</t>
        </is>
      </c>
      <c r="E196" s="112" t="n">
        <v>14.8</v>
      </c>
      <c r="F196" s="112" t="n">
        <v>14.8</v>
      </c>
      <c r="G196" s="111" t="inlineStr">
        <is>
          <t>CA</t>
        </is>
      </c>
      <c r="H196" s="113" t="inlineStr">
        <is>
          <t>Lead Consultant</t>
        </is>
      </c>
      <c r="I196" s="114" t="inlineStr">
        <is>
          <t>Senior Manager – Taxonomy Consulting</t>
        </is>
      </c>
      <c r="J196" s="115" t="inlineStr">
        <is>
          <t>Consulting &amp; Professional Services</t>
        </is>
      </c>
      <c r="K196" s="115" t="inlineStr">
        <is>
          <t>Taxonomy Design &amp; Regulatory Consulting</t>
        </is>
      </c>
      <c r="L196" s="115" t="inlineStr">
        <is>
          <t>L5 – Lead · IC</t>
        </is>
      </c>
      <c r="M196" s="150" t="inlineStr">
        <is>
          <t>B2</t>
        </is>
      </c>
      <c r="N196" s="18" t="inlineStr">
        <is>
          <t>Manager</t>
        </is>
      </c>
      <c r="O196" s="20" t="inlineStr">
        <is>
          <t>B</t>
        </is>
      </c>
      <c r="P196" s="115" t="inlineStr">
        <is>
          <t>People Manager</t>
        </is>
      </c>
      <c r="Q196" s="147" t="inlineStr">
        <is>
          <t>• Same level</t>
        </is>
      </c>
      <c r="R196" s="118" t="inlineStr">
        <is>
          <r>
            <rPr>
              <rFont val="Calibri"/>
              <b val="1"/>
              <sz val="10"/>
            </rPr>
            <t>WHAT THE ROLE DOES:</t>
          </r>
          <r>
            <rPr>
              <rFont val="Calibri"/>
              <sz val="10"/>
            </rPr>
            <t xml:space="preserve"> Designs XBRL/SDMX taxonomies, return templates, validation rules and SRS for regulators; supports implementation and CRs. At B2: deep domain expertise, or one team.
</t>
          </r>
          <r>
            <rPr>
              <rFont val="Calibri"/>
              <b val="1"/>
              <sz val="10"/>
            </rPr>
            <t>Common themes in sub-family holders, all levels' answers:</t>
          </r>
          <r>
            <rPr>
              <rFont val="Calibri"/>
              <sz val="10"/>
            </rPr>
            <t xml:space="preserve"> xbrl · requirements · taxonomy · business · data · convert
</t>
          </r>
          <r>
            <rPr>
              <rFont val="Calibri"/>
              <b val="1"/>
              <sz val="10"/>
            </rPr>
            <t>KEY RESPONSIBILITIES:</t>
          </r>
          <r>
            <rPr>
              <rFont val="Calibri"/>
              <sz val="10"/>
            </rPr>
            <t xml:space="preserve"> Designs XBRL/SDMX taxonomies, return templates, validation rules and SRS for regulators; supports implementation and CRs; Hardest problems in the domain; One team or a client portfolio
</t>
          </r>
          <r>
            <rPr>
              <rFont val="Calibri"/>
              <b val="1"/>
              <sz val="10"/>
            </rPr>
            <t>Common themes in sub-family holders, all levels' answers:</t>
          </r>
          <r>
            <rPr>
              <rFont val="Calibri"/>
              <sz val="10"/>
            </rPr>
            <t xml:space="preserve"> client · taxonomy · requirement · development · testing · training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taxonomy · xbrl · output · srs · taxonomies · accurate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taxonomy · xbrl · quality · srs · development · testing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taxonomy · modelling · testing · formula · data · plan
</t>
          </r>
          <r>
            <rPr>
              <rFont val="Calibri"/>
              <b val="1"/>
              <sz val="10"/>
            </rPr>
            <t>SKILLS &amp; KNOWLEDGE · role-holders:</t>
          </r>
          <r>
            <rPr>
              <rFont val="Calibri"/>
              <sz val="10"/>
            </rPr>
            <t xml:space="preserve"> XBRL domain · XBRL specifications · analytical skills · Domain knowledge · XBRL · XBRl knowledge · Academic strength
</t>
          </r>
          <r>
            <rPr>
              <rFont val="Calibri"/>
              <b val="1"/>
              <sz val="10"/>
            </rPr>
            <t>TOOLS &amp; SYSTEMS:</t>
          </r>
          <r>
            <rPr>
              <rFont val="Calibri"/>
              <sz val="10"/>
            </rPr>
            <t xml:space="preserve"> Noah · Webform · Bushchat · excel · Formula Editor · IFile · Claude · Instant
</t>
          </r>
          <r>
            <rPr>
              <rFont val="Calibri"/>
              <b val="1"/>
              <sz val="10"/>
            </rPr>
            <t>MANAGER-SET KRAs:</t>
          </r>
          <r>
            <rPr>
              <rFont val="Calibri"/>
              <sz val="10"/>
            </rPr>
            <t xml:space="preserve"> Common themes in manager-set KRAs: ifile business · analyst contribute · resolve · domain delivery · serve analyst · milestones on-time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sub-family themes · 3+ answered — 2 holders, 2 answered the survey; sub-family 25 answered; catalogue RC-022</t>
          </r>
        </is>
      </c>
      <c r="S196"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13 direct reports.
From the survey and manager mapping — successor named: yes.
</t>
          </r>
          <r>
            <rPr>
              <rFont val="Calibri"/>
              <b val="1"/>
              <sz val="10"/>
            </rPr>
            <t>If the work is missed · role-holders' themes:</t>
          </r>
          <r>
            <rPr>
              <rFont val="Calibri"/>
              <sz val="10"/>
            </rPr>
            <t xml:space="preserve"> rework · client · escalation · time · retesting.
</t>
          </r>
          <r>
            <rPr>
              <rFont val="Calibri"/>
              <b val="1"/>
              <sz val="10"/>
            </rPr>
            <t>Measured on · manager-set KRA themes:</t>
          </r>
          <r>
            <rPr>
              <rFont val="Calibri"/>
              <sz val="10"/>
            </rPr>
            <t xml:space="preserve"> ifile business · analyst contribute · resolve · domain delivery · serve analyst · milestones on-time.
Manager talent mapping — Latest rating: 5 · Potential: High · 9-Box Grid placement: Future Leader.</t>
          </r>
        </is>
      </c>
      <c r="T196" s="120" t="n"/>
      <c r="U196" s="121" t="inlineStr">
        <is>
          <r>
            <rPr>
              <rFont val="Calibri"/>
              <sz val="10"/>
            </rPr>
            <t xml:space="preserve">Senior Manager – Taxonomy Consulting in XBRL Consulting · iFile, B2 — People Manager.
</t>
          </r>
          <r>
            <rPr>
              <rFont val="Calibri"/>
              <b val="1"/>
              <sz val="10"/>
            </rPr>
            <t>The work:</t>
          </r>
          <r>
            <rPr>
              <rFont val="Calibri"/>
              <sz val="10"/>
            </rPr>
            <t xml:space="preserve"> Designs XBRL/SDMX taxonomies, return templates, validation rules and SRS for regulators; supports implementation and CRs.
At this level the role owns deep domain expertise, or one team.
</t>
          </r>
          <r>
            <rPr>
              <rFont val="Calibri"/>
              <b val="1"/>
              <sz val="10"/>
            </rPr>
            <t>Key responsibilities:</t>
          </r>
          <r>
            <rPr>
              <rFont val="Calibri"/>
              <sz val="10"/>
            </rPr>
            <t xml:space="preserve"> Designs XBRL/SDMX taxonomies, return templates, validation rules and SRS for regulators; supports implementation and CRs; Hardest problems in the domain; One team or a client portfolio.
</t>
          </r>
          <r>
            <rPr>
              <rFont val="Calibri"/>
              <b val="1"/>
              <sz val="10"/>
            </rPr>
            <t>Holders describe it with:</t>
          </r>
          <r>
            <rPr>
              <rFont val="Calibri"/>
              <sz val="10"/>
            </rPr>
            <t xml:space="preserve"> client · taxonomy · requirement · development · testing · training.
Leads 13 direct reports.</t>
          </r>
        </is>
      </c>
      <c r="V196" s="122" t="inlineStr">
        <is>
          <r>
            <rPr>
              <rFont val="Calibri"/>
              <b val="1"/>
              <sz val="10"/>
            </rPr>
            <t>Hire as:</t>
          </r>
          <r>
            <rPr>
              <rFont val="Calibri"/>
              <sz val="10"/>
            </rPr>
            <t xml:space="preserve"> Senior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B.Com / M.Com / CA / CMA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Big Four – Manager · IRIS Vs Market Benchmark — XBRL US credential pathway – Certificate + review authority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96" s="122" t="inlineStr">
        <is>
          <r>
            <rPr>
              <rFont val="Calibri"/>
              <sz val="10"/>
            </rPr>
            <t xml:space="preserve">FUNCTIONAL — skill level 4 of 5 · Advanced
 ★ XBRL, iXBRL &amp; Taxonomy: Resolves complex tagging and taxonomy issues; builds extensions; reviews others
 ★ Accounting &amp; Reporting Standards · IFRS/US GAAP: Advises on complex disclosures and standards changes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XBRL domain · XBRL specifications · analytical skills · Domain knowledge · XBRL · XBRl knowledge · Academic strength
</t>
          </r>
          <r>
            <rPr>
              <rFont val="Calibri"/>
              <b val="1"/>
              <sz val="10"/>
            </rPr>
            <t>TOOLS:</t>
          </r>
          <r>
            <rPr>
              <rFont val="Calibri"/>
              <sz val="10"/>
            </rPr>
            <t xml:space="preserve"> Noah · Webform · Bushchat · excel · Formula Editor · IFile · Claude · Instant
★ = must-have for the family. Scale: 1 Awareness · 2 Working · 3 Practitioner · 4 Advanced · 5 Expert.</t>
          </r>
        </is>
      </c>
      <c r="X196" s="122" t="inlineStr">
        <is>
          <r>
            <rPr>
              <rFont val="Calibri"/>
              <sz val="10"/>
            </rPr>
            <t xml:space="preserve">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196" s="123" t="inlineStr">
        <is>
          <t>iFile · XBRL Consulting · Band B · People Manager</t>
        </is>
      </c>
      <c r="Z196" s="124" t="n">
        <v>5</v>
      </c>
      <c r="AA196" s="125">
        <f>IFERROR(INDEX(WM_C,MATCH($Y196,WM_KEY,0)),"")</f>
        <v>0.37</v>
      </c>
      <c r="AB196" s="126">
        <f>IF(Z196="","",Z196*AA196)</f>
        <v>1.85</v>
      </c>
      <c r="AC196" s="124" t="n">
        <v>5</v>
      </c>
      <c r="AD196" s="125">
        <f>IFERROR(INDEX(WM_AU,MATCH($Y196,WM_KEY,0)),"")</f>
        <v>0.18</v>
      </c>
      <c r="AE196" s="126">
        <f>IF(AC196="","",AC196*AD196)</f>
        <v>0.9</v>
      </c>
      <c r="AF196" s="124" t="n">
        <v>5</v>
      </c>
      <c r="AG196" s="125">
        <f>IFERROR(INDEX(WM_AC,MATCH($Y196,WM_KEY,0)),"")</f>
        <v>0.11</v>
      </c>
      <c r="AH196" s="126">
        <f>IF(AF196="","",AF196*AG196)</f>
        <v>0.55</v>
      </c>
      <c r="AI196" s="124" t="n">
        <v>5</v>
      </c>
      <c r="AJ196" s="125">
        <f>IFERROR(INDEX(WM_L,MATCH($Y196,WM_KEY,0)),"")</f>
        <v>0.15</v>
      </c>
      <c r="AK196" s="126">
        <f>IF(AI196="","",AI196*AJ196)</f>
        <v>0.75</v>
      </c>
      <c r="AL196" s="124" t="n">
        <v>9</v>
      </c>
      <c r="AM196" s="125">
        <f>IFERROR(INDEX(WM_E,MATCH($Y196,WM_KEY,0)),"")</f>
        <v>0.1</v>
      </c>
      <c r="AN196" s="126">
        <f>IF(AL196="","",AL196*AM196)</f>
        <v>0.9</v>
      </c>
      <c r="AO196" s="127" t="n">
        <v>5</v>
      </c>
      <c r="AP196" s="125">
        <f>IFERROR(INDEX(WM_BI,MATCH($Y196,WM_KEY,0)),"")</f>
        <v>0.09</v>
      </c>
      <c r="AQ196" s="126">
        <f>IF(AO196="","",AO196*AP196)</f>
        <v>0.45</v>
      </c>
      <c r="AR196" s="126">
        <f>IF(COUNT(AB196,AE196,AH196,AK196,AN196,AQ196)&lt;6,"",SUM(AB196,AE196,AH196,AK196,AN196,AQ196))</f>
        <v>5.4</v>
      </c>
      <c r="AS196" s="128" t="str">
        <f>IF(AR196="","",INDEX({"A1","A2","A3","B1","B2","B3","C1","C2","D1","D2","E1","E2"},MAX(1,MIN(12,ROUND(AR196,0)))))</f>
        <v>B2</v>
      </c>
      <c r="AT196" s="129" t="inlineStr">
        <is>
          <r>
            <rPr>
              <rFont val="Calibri"/>
              <b val="1"/>
              <sz val="10"/>
            </rPr>
            <t>Weights:</t>
          </r>
          <r>
            <rPr>
              <rFont val="Calibri"/>
              <sz val="10"/>
            </rPr>
            <t xml:space="preserve"> Complexity 37% · Autonomy 18% · Leadership 15% · Accountability 11%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196" s="130" t="inlineStr">
        <is>
          <r>
            <rPr>
              <rFont val="Calibri"/>
              <b val="1"/>
              <sz val="10"/>
            </rPr>
            <t>At build:</t>
          </r>
          <r>
            <rPr>
              <rFont val="Calibri"/>
              <sz val="10"/>
            </rPr>
            <t xml:space="preserve"> Complexity 1.85 + Autonomy 0.90 + Accountability 0.55 + Leadership 0.75 + Experience 0.90 + Business impact 0.45
= 5.40 points → nearest level 5 = B2
</t>
          </r>
          <r>
            <rPr>
              <rFont val="Calibri"/>
              <b val="1"/>
              <sz val="10"/>
            </rPr>
            <t>Final level:</t>
          </r>
          <r>
            <rPr>
              <rFont val="Calibri"/>
              <sz val="10"/>
            </rPr>
            <t xml:space="preserve"> B2 · same as the score</t>
          </r>
        </is>
      </c>
      <c r="AV196" s="130" t="inlineStr">
        <is>
          <r>
            <rPr>
              <rFont val="Calibri"/>
              <b val="1"/>
              <sz val="10"/>
            </rPr>
            <t>No rule applied:</t>
          </r>
          <r>
            <rPr>
              <rFont val="Calibri"/>
              <sz val="10"/>
            </rPr>
            <t xml:space="preserve"> the score decides.</t>
          </r>
        </is>
      </c>
      <c r="AW196" s="131"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own survey / KRA answers · summarised by the rater; not quoted → matches the start
</t>
          </r>
          <r>
            <rPr>
              <rFont val="Calibri"/>
              <b val="1"/>
              <sz val="10"/>
            </rPr>
            <t>KRA:</t>
          </r>
          <r>
            <rPr>
              <rFont val="Calibri"/>
              <sz val="10"/>
            </rPr>
            <t xml:space="preserve"> “1. Lead domain delivery for assigned iFILE implementations with &gt;=98% mapping accuracy, on schedule. 2. Own quality of assigned taxonomy…”
</t>
          </r>
          <r>
            <rPr>
              <rFont val="Calibri"/>
              <b val="1"/>
              <sz val="10"/>
            </rPr>
            <t>Market:</t>
          </r>
          <r>
            <rPr>
              <rFont val="Calibri"/>
              <sz val="10"/>
            </rPr>
            <t xml:space="preserve"> B2 = Hardest problems in the domain</t>
          </r>
        </is>
      </c>
      <c r="AX196" s="132"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Decides project and resource plans and taxonomy modelling → matches the start
</t>
          </r>
          <r>
            <rPr>
              <rFont val="Calibri"/>
              <b val="1"/>
              <sz val="10"/>
            </rPr>
            <t>Market:</t>
          </r>
          <r>
            <rPr>
              <rFont val="Calibri"/>
              <sz val="10"/>
            </rPr>
            <t xml:space="preserve"> B2 = Allocates people and sets team priorities</t>
          </r>
        </is>
      </c>
      <c r="AY196" s="132" t="inlineStr">
        <is>
          <r>
            <rPr>
              <rFont val="Calibri"/>
              <sz val="10"/>
            </rPr>
            <t xml:space="preserve">Rated 5 of 12
</t>
          </r>
          <r>
            <rPr>
              <rFont val="Calibri"/>
              <b val="1"/>
              <sz val="10"/>
            </rPr>
            <t>Start:</t>
          </r>
          <r>
            <rPr>
              <rFont val="Calibri"/>
              <sz val="10"/>
            </rPr>
            <t xml:space="preserve"> 5.0 · manager / senior specialist title; 13 direct reports
</t>
          </r>
          <r>
            <rPr>
              <rFont val="Calibri"/>
              <b val="1"/>
              <sz val="10"/>
            </rPr>
            <t>Evidence reads like B2:</t>
          </r>
          <r>
            <rPr>
              <rFont val="Calibri"/>
              <sz val="10"/>
            </rPr>
            <t xml:space="preserve"> Taxonomy packages, RFP responses and on-time project delivery through a 13-person team → matches the start
</t>
          </r>
          <r>
            <rPr>
              <rFont val="Calibri"/>
              <b val="1"/>
              <sz val="10"/>
            </rPr>
            <t>KRA:</t>
          </r>
          <r>
            <rPr>
              <rFont val="Calibri"/>
              <sz val="10"/>
            </rPr>
            <t xml:space="preserve"> “1. Lead domain delivery for assigned iFILE implementations with &gt;=98% mapping accuracy, on schedule. 2. Own quality of assigned taxonomy…”
</t>
          </r>
          <r>
            <rPr>
              <rFont val="Calibri"/>
              <b val="1"/>
              <sz val="10"/>
            </rPr>
            <t>Market:</t>
          </r>
          <r>
            <rPr>
              <rFont val="Calibri"/>
              <sz val="10"/>
            </rPr>
            <t xml:space="preserve"> B2 = One team or a client portfolio</t>
          </r>
        </is>
      </c>
      <c r="AZ196" s="132" t="inlineStr">
        <is>
          <r>
            <rPr>
              <rFont val="Calibri"/>
              <sz val="10"/>
            </rPr>
            <t xml:space="preserve">Rated 5 of 12
</t>
          </r>
          <r>
            <rPr>
              <rFont val="Calibri"/>
              <b val="1"/>
              <sz val="10"/>
            </rPr>
            <t>Start:</t>
          </r>
          <r>
            <rPr>
              <rFont val="Calibri"/>
              <sz val="10"/>
            </rPr>
            <t xml:space="preserve"> 5.0
</t>
          </r>
          <r>
            <rPr>
              <rFont val="Calibri"/>
              <b val="1"/>
              <sz val="10"/>
            </rPr>
            <t>Evidence reads like B2:</t>
          </r>
          <r>
            <rPr>
              <rFont val="Calibri"/>
              <sz val="10"/>
            </rPr>
            <t xml:space="preserve"> 13 direct reports; resource planning and training team members → matches the start
</t>
          </r>
          <r>
            <rPr>
              <rFont val="Calibri"/>
              <b val="1"/>
              <sz val="10"/>
            </rPr>
            <t>Team:</t>
          </r>
          <r>
            <rPr>
              <rFont val="Calibri"/>
              <sz val="10"/>
            </rPr>
            <t xml:space="preserve"> 13 direct reports · People Manager
</t>
          </r>
          <r>
            <rPr>
              <rFont val="Calibri"/>
              <b val="1"/>
              <sz val="10"/>
            </rPr>
            <t>Market:</t>
          </r>
          <r>
            <rPr>
              <rFont val="Calibri"/>
              <sz val="10"/>
            </rPr>
            <t xml:space="preserve"> B2 = IC: guides others in the domain · People: manages a team of 6+</t>
          </r>
        </is>
      </c>
      <c r="BA196" s="132" t="inlineStr">
        <is>
          <r>
            <rPr>
              <rFont val="Calibri"/>
              <sz val="10"/>
            </rPr>
            <t xml:space="preserve">Rated 9 of 12
</t>
          </r>
          <r>
            <rPr>
              <rFont val="Calibri"/>
              <b val="1"/>
              <sz val="10"/>
            </rPr>
            <t>Experience:</t>
          </r>
          <r>
            <rPr>
              <rFont val="Calibri"/>
              <sz val="10"/>
            </rPr>
            <t xml:space="preserve"> 14.8 yrs total · 14.8 at IRIS; none recorded before IRIS = 8.1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B2 roles typically have 6–10 yrs · IRIS guide 6–9</t>
          </r>
        </is>
      </c>
      <c r="BB196" s="132" t="inlineStr">
        <is>
          <r>
            <rPr>
              <rFont val="Calibri"/>
              <sz val="10"/>
            </rPr>
            <t xml:space="preserve">Rated 5 of 12 — a starting estimate.
</t>
          </r>
          <r>
            <rPr>
              <rFont val="Calibri"/>
              <b val="1"/>
              <sz val="10"/>
            </rPr>
            <t>Start:</t>
          </r>
          <r>
            <rPr>
              <rFont val="Calibri"/>
              <sz val="10"/>
            </rPr>
            <t xml:space="preserve"> 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196" s="133" t="inlineStr"/>
      <c r="BD196" s="134" t="inlineStr">
        <is>
          <t>✓ HRIS: 14.8 yrs, CA, 13 direct reports
✓ Survey: 20 of 20 questions answered
✓ KRAs: manager-set, quarterly
✓ Manager mapping: rating, potential, 9-box
✗ Job description: not on file</t>
        </is>
      </c>
      <c r="BE196" s="134"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BF196" s="134" t="inlineStr">
        <is>
          <t>High</t>
        </is>
      </c>
      <c r="BG196" s="134" t="inlineStr"/>
      <c r="BH196" s="134" t="inlineStr"/>
      <c r="BI196" s="135" t="n"/>
      <c r="BJ196" s="136" t="n"/>
      <c r="BK196" s="136" t="n"/>
      <c r="BL196" s="136" t="n"/>
      <c r="BM196" s="136" t="n"/>
      <c r="BN196" s="137" t="n"/>
      <c r="BO196" s="120" t="n"/>
      <c r="BP196" s="120" t="n"/>
      <c r="BQ196" s="120" t="n"/>
      <c r="BR196" s="120" t="n"/>
      <c r="BS196" s="120" t="n"/>
      <c r="BT196" s="120" t="n"/>
      <c r="BU196" s="120" t="n"/>
      <c r="BV196" s="120" t="n">
        <v>5</v>
      </c>
    </row>
    <row r="197" ht="340" customHeight="1">
      <c r="A197" s="109" t="inlineStr">
        <is>
          <t>IRIS1618</t>
        </is>
      </c>
      <c r="B197" s="110" t="inlineStr">
        <is>
          <t>Sujeet Rathod</t>
        </is>
      </c>
      <c r="C197" s="111" t="inlineStr">
        <is>
          <t>XBRL Consulting</t>
        </is>
      </c>
      <c r="D197" s="111" t="inlineStr">
        <is>
          <t>Rahul Dhamne</t>
        </is>
      </c>
      <c r="E197" s="112" t="n">
        <v>14.6</v>
      </c>
      <c r="F197" s="112" t="n">
        <v>9.6</v>
      </c>
      <c r="G197" s="111" t="inlineStr">
        <is>
          <t>ICWA</t>
        </is>
      </c>
      <c r="H197" s="113" t="inlineStr">
        <is>
          <t>Lead Consultant</t>
        </is>
      </c>
      <c r="I197" s="114" t="inlineStr">
        <is>
          <t>Manager – Taxonomy Consulting</t>
        </is>
      </c>
      <c r="J197" s="115" t="inlineStr">
        <is>
          <t>Consulting &amp; Professional Services</t>
        </is>
      </c>
      <c r="K197" s="115" t="inlineStr">
        <is>
          <t>Taxonomy Design &amp; Regulatory Consulting</t>
        </is>
      </c>
      <c r="L197" s="114" t="inlineStr">
        <is>
          <t>L5 – Lead · IC</t>
        </is>
      </c>
      <c r="M197" s="116" t="inlineStr">
        <is>
          <t>B2</t>
        </is>
      </c>
      <c r="N197" s="18" t="inlineStr">
        <is>
          <t>Manager</t>
        </is>
      </c>
      <c r="O197" s="20" t="inlineStr">
        <is>
          <t>B</t>
        </is>
      </c>
      <c r="P197" s="115" t="inlineStr">
        <is>
          <t>People Manager</t>
        </is>
      </c>
      <c r="Q197" s="139" t="inlineStr">
        <is>
          <t>▼ Down · protected</t>
        </is>
      </c>
      <c r="R197" s="118" t="inlineStr">
        <is>
          <r>
            <rPr>
              <rFont val="Calibri"/>
              <b val="1"/>
              <sz val="10"/>
            </rPr>
            <t>WHAT THE ROLE DOES:</t>
          </r>
          <r>
            <rPr>
              <rFont val="Calibri"/>
              <sz val="10"/>
            </rPr>
            <t xml:space="preserve"> Designs XBRL/SDMX taxonomies, return templates, validation rules and SRS for regulators; supports implementation and CRs. At B2: deep domain expertise, or one team.
</t>
          </r>
          <r>
            <rPr>
              <rFont val="Calibri"/>
              <b val="1"/>
              <sz val="10"/>
            </rPr>
            <t>Common themes in sub-family holders, all levels' answers:</t>
          </r>
          <r>
            <rPr>
              <rFont val="Calibri"/>
              <sz val="10"/>
            </rPr>
            <t xml:space="preserve"> xbrl · requirements · taxonomy · business · data · convert
</t>
          </r>
          <r>
            <rPr>
              <rFont val="Calibri"/>
              <b val="1"/>
              <sz val="10"/>
            </rPr>
            <t>KEY RESPONSIBILITIES:</t>
          </r>
          <r>
            <rPr>
              <rFont val="Calibri"/>
              <sz val="10"/>
            </rPr>
            <t xml:space="preserve"> Designs XBRL/SDMX taxonomies, return templates, validation rules and SRS for regulators; supports implementation and CRs; Hardest problems in the domain; One team or a client portfolio
</t>
          </r>
          <r>
            <rPr>
              <rFont val="Calibri"/>
              <b val="1"/>
              <sz val="10"/>
            </rPr>
            <t>Common themes in sub-family holders, all levels' answers:</t>
          </r>
          <r>
            <rPr>
              <rFont val="Calibri"/>
              <sz val="10"/>
            </rPr>
            <t xml:space="preserve"> client · taxonomy · requirement · development · testing · training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taxonomy · xbrl · output · srs · taxonomies · accurate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taxonomy · xbrl · quality · srs · development · testing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taxonomy · modelling · testing · formula · data · plan
</t>
          </r>
          <r>
            <rPr>
              <rFont val="Calibri"/>
              <b val="1"/>
              <sz val="10"/>
            </rPr>
            <t>SKILLS &amp; KNOWLEDGE · role-holders:</t>
          </r>
          <r>
            <rPr>
              <rFont val="Calibri"/>
              <sz val="10"/>
            </rPr>
            <t xml:space="preserve"> XBRL domain · XBRL specifications · analytical skills · Domain knowledge · XBRL · XBRl knowledge · Academic strength
</t>
          </r>
          <r>
            <rPr>
              <rFont val="Calibri"/>
              <b val="1"/>
              <sz val="10"/>
            </rPr>
            <t>TOOLS &amp; SYSTEMS:</t>
          </r>
          <r>
            <rPr>
              <rFont val="Calibri"/>
              <sz val="10"/>
            </rPr>
            <t xml:space="preserve"> Noah · Webform · Bushchat · excel · Formula Editor · IFile · Claude · Instant
</t>
          </r>
          <r>
            <rPr>
              <rFont val="Calibri"/>
              <b val="1"/>
              <sz val="10"/>
            </rPr>
            <t>MANAGER-SET KRAs:</t>
          </r>
          <r>
            <rPr>
              <rFont val="Calibri"/>
              <sz val="10"/>
            </rPr>
            <t xml:space="preserve"> Common themes in manager-set KRAs: ifile business · analyst contribute · resolve · domain delivery · serve analyst · milestones on-time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sub-family themes · 3+ answered — 2 holders, 2 answered the survey; sub-family 25 answered; catalogue RC-022</t>
          </r>
        </is>
      </c>
      <c r="S197"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5 direct reports.
From the survey and manager mapping — work only this person does: yes; successor named: yes.
</t>
          </r>
          <r>
            <rPr>
              <rFont val="Calibri"/>
              <b val="1"/>
              <sz val="10"/>
            </rPr>
            <t>If the work is missed · role-holders' themes:</t>
          </r>
          <r>
            <rPr>
              <rFont val="Calibri"/>
              <sz val="10"/>
            </rPr>
            <t xml:space="preserve"> rework · client · escalation · time · retesting.
</t>
          </r>
          <r>
            <rPr>
              <rFont val="Calibri"/>
              <b val="1"/>
              <sz val="10"/>
            </rPr>
            <t>Measured on · manager-set KRA themes:</t>
          </r>
          <r>
            <rPr>
              <rFont val="Calibri"/>
              <sz val="10"/>
            </rPr>
            <t xml:space="preserve"> ifile business · analyst contribute · resolve · domain delivery · serve analyst · milestones on-time.
Manager talent mapping — Latest rating: 5 · Potential: High · 9-Box Grid placement: Future Leader.</t>
          </r>
        </is>
      </c>
      <c r="T197" s="120" t="n"/>
      <c r="U197" s="121" t="inlineStr">
        <is>
          <r>
            <rPr>
              <rFont val="Calibri"/>
              <sz val="10"/>
            </rPr>
            <t xml:space="preserve">Manager – Taxonomy Consulting in XBRL Consulting · iFile, B2 — People Manager.
</t>
          </r>
          <r>
            <rPr>
              <rFont val="Calibri"/>
              <b val="1"/>
              <sz val="10"/>
            </rPr>
            <t>The work:</t>
          </r>
          <r>
            <rPr>
              <rFont val="Calibri"/>
              <sz val="10"/>
            </rPr>
            <t xml:space="preserve"> Designs XBRL/SDMX taxonomies, return templates, validation rules and SRS for regulators; supports implementation and CRs.
At this level the role owns deep domain expertise, or one team.
</t>
          </r>
          <r>
            <rPr>
              <rFont val="Calibri"/>
              <b val="1"/>
              <sz val="10"/>
            </rPr>
            <t>Key responsibilities:</t>
          </r>
          <r>
            <rPr>
              <rFont val="Calibri"/>
              <sz val="10"/>
            </rPr>
            <t xml:space="preserve"> Designs XBRL/SDMX taxonomies, return templates, validation rules and SRS for regulators; supports implementation and CRs; Hardest problems in the domain; One team or a client portfolio.
</t>
          </r>
          <r>
            <rPr>
              <rFont val="Calibri"/>
              <b val="1"/>
              <sz val="10"/>
            </rPr>
            <t>Holders describe it with:</t>
          </r>
          <r>
            <rPr>
              <rFont val="Calibri"/>
              <sz val="10"/>
            </rPr>
            <t xml:space="preserve"> client · taxonomy · requirement · development · testing · training.
Leads 5 direct reports.</t>
          </r>
        </is>
      </c>
      <c r="V197" s="122"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B.Com / M.Com / CA / CMA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Big Four – Manager · IRIS Vs Market Benchmark — XBRL US credential pathway – Certificate + review authority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97" s="122" t="inlineStr">
        <is>
          <r>
            <rPr>
              <rFont val="Calibri"/>
              <sz val="10"/>
            </rPr>
            <t xml:space="preserve">FUNCTIONAL — skill level 4 of 5 · Advanced
 ★ XBRL, iXBRL &amp; Taxonomy: Resolves complex tagging and taxonomy issues; builds extensions; reviews others
 ★ Accounting &amp; Reporting Standards · IFRS/US GAAP: Advises on complex disclosures and standards changes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XBRL domain · XBRL specifications · analytical skills · Domain knowledge · XBRL · XBRl knowledge · Academic strength
</t>
          </r>
          <r>
            <rPr>
              <rFont val="Calibri"/>
              <b val="1"/>
              <sz val="10"/>
            </rPr>
            <t>TOOLS:</t>
          </r>
          <r>
            <rPr>
              <rFont val="Calibri"/>
              <sz val="10"/>
            </rPr>
            <t xml:space="preserve"> Noah · Webform · Bushchat · excel · Formula Editor · IFile · Claude · Instant
★ = must-have for the family. Scale: 1 Awareness · 2 Working · 3 Practitioner · 4 Advanced · 5 Expert.</t>
          </r>
        </is>
      </c>
      <c r="X197" s="122" t="inlineStr">
        <is>
          <r>
            <rPr>
              <rFont val="Calibri"/>
              <sz val="10"/>
            </rPr>
            <t xml:space="preserve">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197" s="123" t="inlineStr">
        <is>
          <t>iFile · XBRL Consulting · Band B · People Manager</t>
        </is>
      </c>
      <c r="Z197" s="124" t="n">
        <v>4.5</v>
      </c>
      <c r="AA197" s="125">
        <f>IFERROR(INDEX(WM_C,MATCH($Y197,WM_KEY,0)),"")</f>
        <v>0.37</v>
      </c>
      <c r="AB197" s="126">
        <f>IF(Z197="","",Z197*AA197)</f>
        <v>1.665</v>
      </c>
      <c r="AC197" s="124" t="n">
        <v>4.5</v>
      </c>
      <c r="AD197" s="125">
        <f>IFERROR(INDEX(WM_AU,MATCH($Y197,WM_KEY,0)),"")</f>
        <v>0.18</v>
      </c>
      <c r="AE197" s="126">
        <f>IF(AC197="","",AC197*AD197)</f>
        <v>0.81</v>
      </c>
      <c r="AF197" s="124" t="n">
        <v>4</v>
      </c>
      <c r="AG197" s="125">
        <f>IFERROR(INDEX(WM_AC,MATCH($Y197,WM_KEY,0)),"")</f>
        <v>0.11</v>
      </c>
      <c r="AH197" s="126">
        <f>IF(AF197="","",AF197*AG197)</f>
        <v>0.44</v>
      </c>
      <c r="AI197" s="124" t="n">
        <v>4</v>
      </c>
      <c r="AJ197" s="125">
        <f>IFERROR(INDEX(WM_L,MATCH($Y197,WM_KEY,0)),"")</f>
        <v>0.15</v>
      </c>
      <c r="AK197" s="126">
        <f>IF(AI197="","",AI197*AJ197)</f>
        <v>0.6</v>
      </c>
      <c r="AL197" s="124" t="n">
        <v>9</v>
      </c>
      <c r="AM197" s="125">
        <f>IFERROR(INDEX(WM_E,MATCH($Y197,WM_KEY,0)),"")</f>
        <v>0.1</v>
      </c>
      <c r="AN197" s="126">
        <f>IF(AL197="","",AL197*AM197)</f>
        <v>0.9</v>
      </c>
      <c r="AO197" s="127" t="n">
        <v>4.5</v>
      </c>
      <c r="AP197" s="125">
        <f>IFERROR(INDEX(WM_BI,MATCH($Y197,WM_KEY,0)),"")</f>
        <v>0.09</v>
      </c>
      <c r="AQ197" s="126">
        <f>IF(AO197="","",AO197*AP197)</f>
        <v>0.405</v>
      </c>
      <c r="AR197" s="126">
        <f>IF(COUNT(AB197,AE197,AH197,AK197,AN197,AQ197)&lt;6,"",SUM(AB197,AE197,AH197,AK197,AN197,AQ197))</f>
        <v>4.82</v>
      </c>
      <c r="AS197" s="128" t="str">
        <f>IF(AR197="","",INDEX({"A1","A2","A3","B1","B2","B3","C1","C2","D1","D2","E1","E2"},MAX(1,MIN(12,ROUND(AR197,0)))))</f>
        <v>B2</v>
      </c>
      <c r="AT197" s="129" t="inlineStr">
        <is>
          <r>
            <rPr>
              <rFont val="Calibri"/>
              <b val="1"/>
              <sz val="10"/>
            </rPr>
            <t>Weights:</t>
          </r>
          <r>
            <rPr>
              <rFont val="Calibri"/>
              <sz val="10"/>
            </rPr>
            <t xml:space="preserve"> Complexity 37% · Autonomy 18% · Leadership 15% · Accountability 11%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197" s="130" t="inlineStr">
        <is>
          <r>
            <rPr>
              <rFont val="Calibri"/>
              <b val="1"/>
              <sz val="10"/>
            </rPr>
            <t>At build:</t>
          </r>
          <r>
            <rPr>
              <rFont val="Calibri"/>
              <sz val="10"/>
            </rPr>
            <t xml:space="preserve"> Complexity 1.67 + Autonomy 0.81 + Accountability 0.44 + Leadership 0.60 + Experience 0.90 + Business impact 0.40
= 4.82 points → nearest level 5 = B2
</t>
          </r>
          <r>
            <rPr>
              <rFont val="Calibri"/>
              <b val="1"/>
              <sz val="10"/>
            </rPr>
            <t>Final level:</t>
          </r>
          <r>
            <rPr>
              <rFont val="Calibri"/>
              <sz val="10"/>
            </rPr>
            <t xml:space="preserve"> B2 · same as the score</t>
          </r>
        </is>
      </c>
      <c r="AV197" s="130" t="inlineStr">
        <is>
          <r>
            <rPr>
              <rFont val="Calibri"/>
              <b val="1"/>
              <sz val="10"/>
            </rPr>
            <t>No rule applied:</t>
          </r>
          <r>
            <rPr>
              <rFont val="Calibri"/>
              <sz val="10"/>
            </rPr>
            <t xml:space="preserve"> the score decides.</t>
          </r>
        </is>
      </c>
      <c r="AW197"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Decides taxonomy architecture; XBRL and financial expertise; client training. Very brief answers → moved down 0.5
</t>
          </r>
          <r>
            <rPr>
              <rFont val="Calibri"/>
              <b val="1"/>
              <sz val="10"/>
            </rPr>
            <t>KRA:</t>
          </r>
          <r>
            <rPr>
              <rFont val="Calibri"/>
              <sz val="10"/>
            </rPr>
            <t xml:space="preserve"> “1. Lead domain delivery for assigned iFILE implementations with &gt;=98% mapping accuracy, on schedule. 2. Own quality of assigned taxonomy…”
</t>
          </r>
          <r>
            <rPr>
              <rFont val="Calibri"/>
              <b val="1"/>
              <sz val="10"/>
            </rPr>
            <t>Market:</t>
          </r>
          <r>
            <rPr>
              <rFont val="Calibri"/>
              <sz val="10"/>
            </rPr>
            <t xml:space="preserve"> B1 = Domain specialist work · B2 = Hardest problems in the domain</t>
          </r>
        </is>
      </c>
      <c r="AX197"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Taxonomy architecture decided independently for projects delivered by the team → moved down 0.5
</t>
          </r>
          <r>
            <rPr>
              <rFont val="Calibri"/>
              <b val="1"/>
              <sz val="10"/>
            </rPr>
            <t>Market:</t>
          </r>
          <r>
            <rPr>
              <rFont val="Calibri"/>
              <sz val="10"/>
            </rPr>
            <t xml:space="preserve"> B1 = Technical / QC / client calls for the domain · B2 = Allocates people and sets team priorities</t>
          </r>
        </is>
      </c>
      <c r="AY197" s="132" t="inlineStr">
        <is>
          <r>
            <rPr>
              <rFont val="Calibri"/>
              <sz val="10"/>
            </rPr>
            <t xml:space="preserve">Rated 4 of 12
</t>
          </r>
          <r>
            <rPr>
              <rFont val="Calibri"/>
              <b val="1"/>
              <sz val="10"/>
            </rPr>
            <t>Start:</t>
          </r>
          <r>
            <rPr>
              <rFont val="Calibri"/>
              <sz val="10"/>
            </rPr>
            <t xml:space="preserve"> 4.5 · manager / senior specialist title; 5 direct reports
</t>
          </r>
          <r>
            <rPr>
              <rFont val="Calibri"/>
              <b val="1"/>
              <sz val="10"/>
            </rPr>
            <t>Evidence reads like B1:</t>
          </r>
          <r>
            <rPr>
              <rFont val="Calibri"/>
              <sz val="10"/>
            </rPr>
            <t xml:space="preserve"> Project deliverables and taxonomy accuracy with a 5-person team; handles client escalations → moved down 0.5
</t>
          </r>
          <r>
            <rPr>
              <rFont val="Calibri"/>
              <b val="1"/>
              <sz val="10"/>
            </rPr>
            <t>KRA:</t>
          </r>
          <r>
            <rPr>
              <rFont val="Calibri"/>
              <sz val="10"/>
            </rPr>
            <t xml:space="preserve"> “1. Lead domain delivery for assigned iFILE implementations with &gt;=98% mapping accuracy, on schedule. 2. Own quality of assigned taxonomy…”
</t>
          </r>
          <r>
            <rPr>
              <rFont val="Calibri"/>
              <b val="1"/>
              <sz val="10"/>
            </rPr>
            <t>Market:</t>
          </r>
          <r>
            <rPr>
              <rFont val="Calibri"/>
              <sz val="10"/>
            </rPr>
            <t xml:space="preserve"> B1 = A domain or a small team</t>
          </r>
        </is>
      </c>
      <c r="AZ197"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Team management listed; 5 direct reports → matches the start
</t>
          </r>
          <r>
            <rPr>
              <rFont val="Calibri"/>
              <b val="1"/>
              <sz val="10"/>
            </rPr>
            <t>Team:</t>
          </r>
          <r>
            <rPr>
              <rFont val="Calibri"/>
              <sz val="10"/>
            </rPr>
            <t xml:space="preserve"> 5 direct reports · People Manager
</t>
          </r>
          <r>
            <rPr>
              <rFont val="Calibri"/>
              <b val="1"/>
              <sz val="10"/>
            </rPr>
            <t>Market:</t>
          </r>
          <r>
            <rPr>
              <rFont val="Calibri"/>
              <sz val="10"/>
            </rPr>
            <t xml:space="preserve"> B1 = IC: mentors and reviews · People: hands-on team lead of 3–5</t>
          </r>
        </is>
      </c>
      <c r="BA197" s="132" t="inlineStr">
        <is>
          <r>
            <rPr>
              <rFont val="Calibri"/>
              <sz val="10"/>
            </rPr>
            <t xml:space="preserve">Rated 9 of 12
</t>
          </r>
          <r>
            <rPr>
              <rFont val="Calibri"/>
              <b val="1"/>
              <sz val="10"/>
            </rPr>
            <t>Experience:</t>
          </r>
          <r>
            <rPr>
              <rFont val="Calibri"/>
              <sz val="10"/>
            </rPr>
            <t xml:space="preserve"> 14.6 yrs total · 5.0 before IRIS + 9.6 at IRIS = 8.0 on the experience scale
</t>
          </r>
          <r>
            <rPr>
              <rFont val="Calibri"/>
              <b val="1"/>
              <sz val="10"/>
            </rPr>
            <t>Qualification:</t>
          </r>
          <r>
            <rPr>
              <rFont val="Calibri"/>
              <sz val="10"/>
            </rPr>
            <t xml:space="preserve"> ICWA · professional, relevant to the work → +1.0
</t>
          </r>
          <r>
            <rPr>
              <rFont val="Calibri"/>
              <b val="1"/>
              <sz val="10"/>
            </rPr>
            <t>Market:</t>
          </r>
          <r>
            <rPr>
              <rFont val="Calibri"/>
              <sz val="10"/>
            </rPr>
            <t xml:space="preserve"> B2 roles typically have 6–10 yrs · IRIS guide 6–9</t>
          </r>
        </is>
      </c>
      <c r="BB197" s="132" t="inlineStr">
        <is>
          <r>
            <rPr>
              <rFont val="Calibri"/>
              <sz val="10"/>
            </rPr>
            <t xml:space="preserve">Rated 4.5 of 12 — a starting estimate.
</t>
          </r>
          <r>
            <rPr>
              <rFont val="Calibri"/>
              <b val="1"/>
              <sz val="10"/>
            </rPr>
            <t>Start:</t>
          </r>
          <r>
            <rPr>
              <rFont val="Calibri"/>
              <sz val="10"/>
            </rPr>
            <t xml:space="preserve"> 4, the role's accountability scope — what it answers for.
Moved +0.5: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197" s="133" t="inlineStr"/>
      <c r="BD197" s="134" t="inlineStr">
        <is>
          <t>✓ HRIS: 14.6 yrs, ICWA, 5 direct reports
✓ Survey: 20 of 20 questions answered
✓ KRAs: manager-set, quarterly
✓ Manager mapping: rating, potential, 9-box
✗ Job description: not on file</t>
        </is>
      </c>
      <c r="BE197" s="134"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BF197" s="134" t="inlineStr">
        <is>
          <t>Medium</t>
        </is>
      </c>
      <c r="BG197" s="134" t="inlineStr">
        <is>
          <t>• Final level B2 is below the current level · L5 ≈ B3 — manager to confirm the scope of the role; pay and title are protected for one cycle</t>
        </is>
      </c>
      <c r="BH197" s="134" t="inlineStr"/>
      <c r="BI197" s="135" t="n"/>
      <c r="BJ197" s="136" t="n"/>
      <c r="BK197" s="136" t="n"/>
      <c r="BL197" s="136" t="n"/>
      <c r="BM197" s="136" t="n"/>
      <c r="BN197" s="137" t="n"/>
      <c r="BO197" s="120" t="n"/>
      <c r="BP197" s="120" t="n"/>
      <c r="BQ197" s="120" t="n"/>
      <c r="BR197" s="120" t="n"/>
      <c r="BS197" s="120" t="n"/>
      <c r="BT197" s="120" t="n"/>
      <c r="BU197" s="120" t="n"/>
      <c r="BV197" s="120" t="n">
        <v>4.5</v>
      </c>
    </row>
    <row r="198" ht="340" customHeight="1">
      <c r="A198" s="109" t="inlineStr">
        <is>
          <t>IRIS1063</t>
        </is>
      </c>
      <c r="B198" s="110" t="inlineStr">
        <is>
          <t>Vishram Modak</t>
        </is>
      </c>
      <c r="C198" s="111" t="inlineStr">
        <is>
          <t>XBRL Consulting</t>
        </is>
      </c>
      <c r="D198" s="111" t="inlineStr">
        <is>
          <t>Rahul Dhamne</t>
        </is>
      </c>
      <c r="E198" s="112" t="n">
        <v>22.2</v>
      </c>
      <c r="F198" s="112" t="n">
        <v>14.5</v>
      </c>
      <c r="G198" s="111" t="inlineStr">
        <is>
          <t>CA</t>
        </is>
      </c>
      <c r="H198" s="113" t="inlineStr">
        <is>
          <t>Senior consultant</t>
        </is>
      </c>
      <c r="I198" s="114" t="inlineStr">
        <is>
          <t>Senior Taxonomy Specialist</t>
        </is>
      </c>
      <c r="J198" s="115" t="inlineStr">
        <is>
          <t>Consulting &amp; Professional Services</t>
        </is>
      </c>
      <c r="K198" s="115" t="inlineStr">
        <is>
          <t>Taxonomy Design &amp; Regulatory Consulting</t>
        </is>
      </c>
      <c r="L198" s="114" t="inlineStr">
        <is>
          <t>L4 – Senior</t>
        </is>
      </c>
      <c r="M198" s="116" t="inlineStr">
        <is>
          <t>B2</t>
        </is>
      </c>
      <c r="N198" s="18" t="inlineStr">
        <is>
          <t>Senior Specialist</t>
        </is>
      </c>
      <c r="O198" s="20" t="inlineStr">
        <is>
          <t>B</t>
        </is>
      </c>
      <c r="P198" s="115" t="inlineStr">
        <is>
          <t>IC</t>
        </is>
      </c>
      <c r="Q198" s="117" t="inlineStr">
        <is>
          <t>▲ Up</t>
        </is>
      </c>
      <c r="R198" s="118" t="inlineStr">
        <is>
          <r>
            <rPr>
              <rFont val="Calibri"/>
              <b val="1"/>
              <sz val="10"/>
            </rPr>
            <t>WHAT THE ROLE DOES:</t>
          </r>
          <r>
            <rPr>
              <rFont val="Calibri"/>
              <sz val="10"/>
            </rPr>
            <t xml:space="preserve"> Designs XBRL/SDMX taxonomies, return templates, validation rules and SRS for regulators; supports implementation and CRs. At B2: deep domain expertise, or one team.
</t>
          </r>
          <r>
            <rPr>
              <rFont val="Calibri"/>
              <b val="1"/>
              <sz val="10"/>
            </rPr>
            <t>KEY RESPONSIBILITIES:</t>
          </r>
          <r>
            <rPr>
              <rFont val="Calibri"/>
              <sz val="10"/>
            </rPr>
            <t xml:space="preserve"> Designs XBRL/SDMX taxonomies, return templates, validation rules and SRS for regulators; supports implementation and CRs; Hardest problems in the domain; One team or a client portfolio
</t>
          </r>
          <r>
            <rPr>
              <rFont val="Calibri"/>
              <b val="1"/>
              <sz val="10"/>
            </rPr>
            <t>Common themes in role-holders' answers:</t>
          </r>
          <r>
            <rPr>
              <rFont val="Calibri"/>
              <sz val="10"/>
            </rPr>
            <t xml:space="preserve"> taxonomy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taxonomy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Formula Editor
</t>
          </r>
          <r>
            <rPr>
              <rFont val="Calibri"/>
              <b val="1"/>
              <sz val="10"/>
            </rPr>
            <t>MANAGER-SET KRAs:</t>
          </r>
          <r>
            <rPr>
              <rFont val="Calibri"/>
              <sz val="10"/>
            </rPr>
            <t xml:space="preserve"> Common themes in manager-set KRAs: ifile business · analyst contribute · resolve · domain delivery · serve analyst · milestones on-time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 holders, 3 answered the survey; sub-family 25 answered; catalogue RC-021</t>
          </r>
        </is>
      </c>
      <c r="S198"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From the survey and manager mapping — successor named: yes.
</t>
          </r>
          <r>
            <rPr>
              <rFont val="Calibri"/>
              <b val="1"/>
              <sz val="10"/>
            </rPr>
            <t>Measured on · manager-set KRA themes:</t>
          </r>
          <r>
            <rPr>
              <rFont val="Calibri"/>
              <sz val="10"/>
            </rPr>
            <t xml:space="preserve"> ifile business · analyst contribute · resolve · domain delivery · serve analyst · milestones on-time.
Manager talent mapping — Latest rating: 3 · Potential: Medium · 9-Box Grid placement: Reliable Specialist.</t>
          </r>
        </is>
      </c>
      <c r="T198" s="120" t="n"/>
      <c r="U198" s="121" t="inlineStr">
        <is>
          <r>
            <rPr>
              <rFont val="Calibri"/>
              <sz val="10"/>
            </rPr>
            <t xml:space="preserve">Senior Taxonomy Specialist in XBRL Consulting · iFile, B2 — IC.
</t>
          </r>
          <r>
            <rPr>
              <rFont val="Calibri"/>
              <b val="1"/>
              <sz val="10"/>
            </rPr>
            <t>The work:</t>
          </r>
          <r>
            <rPr>
              <rFont val="Calibri"/>
              <sz val="10"/>
            </rPr>
            <t xml:space="preserve"> Designs XBRL/SDMX taxonomies, return templates, validation rules and SRS for regulators; supports implementation and CRs.
At this level the role owns deep domain expertise, or one team.
</t>
          </r>
          <r>
            <rPr>
              <rFont val="Calibri"/>
              <b val="1"/>
              <sz val="10"/>
            </rPr>
            <t>Key responsibilities:</t>
          </r>
          <r>
            <rPr>
              <rFont val="Calibri"/>
              <sz val="10"/>
            </rPr>
            <t xml:space="preserve"> Designs XBRL/SDMX taxonomies, return templates, validation rules and SRS for regulators; supports implementation and CRs; Hardest problems in the domain; One team or a client portfolio.
</t>
          </r>
          <r>
            <rPr>
              <rFont val="Calibri"/>
              <b val="1"/>
              <sz val="10"/>
            </rPr>
            <t>Holders describe it with:</t>
          </r>
          <r>
            <rPr>
              <rFont val="Calibri"/>
              <sz val="10"/>
            </rPr>
            <t xml:space="preserve"> taxonomy.</t>
          </r>
        </is>
      </c>
      <c r="V198" s="122" t="inlineStr">
        <is>
          <r>
            <rPr>
              <rFont val="Calibri"/>
              <b val="1"/>
              <sz val="10"/>
            </rPr>
            <t>Hire as:</t>
          </r>
          <r>
            <rPr>
              <rFont val="Calibri"/>
              <sz val="10"/>
            </rPr>
            <t xml:space="preserve"> Senior Consultant / Team Lead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B.Com / M.Com / CA / CMA
</t>
          </r>
          <r>
            <rPr>
              <rFont val="Calibri"/>
              <b val="1"/>
              <sz val="10"/>
            </rPr>
            <t>Equivalent titles at peers:</t>
          </r>
          <r>
            <rPr>
              <rFont val="Calibri"/>
              <sz val="10"/>
            </rPr>
            <t xml:space="preserve"> Big Four – Manager · IRIS Vs Market Benchmark — XBRL US credential pathway – Certificate + review authority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98" s="122" t="inlineStr">
        <is>
          <r>
            <rPr>
              <rFont val="Calibri"/>
              <sz val="10"/>
            </rPr>
            <t xml:space="preserve">FUNCTIONAL — skill level 4 of 5 · Advanced
 ★ XBRL, iXBRL &amp; Taxonomy: Resolves complex tagging and taxonomy issues; builds extensions; reviews others
 ★ Accounting &amp; Reporting Standards · IFRS/US GAAP: Advises on complex disclosures and standards changes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XBRL Domain
</t>
          </r>
          <r>
            <rPr>
              <rFont val="Calibri"/>
              <b val="1"/>
              <sz val="10"/>
            </rPr>
            <t>TOOLS:</t>
          </r>
          <r>
            <rPr>
              <rFont val="Calibri"/>
              <sz val="10"/>
            </rPr>
            <t xml:space="preserve"> Formula Editor
★ = must-have for the family. Scale: 1 Awareness · 2 Working · 3 Practitioner · 4 Advanced · 5 Expert.</t>
          </r>
        </is>
      </c>
      <c r="X198" s="122" t="inlineStr">
        <is>
          <r>
            <rPr>
              <rFont val="Calibri"/>
              <sz val="10"/>
            </rPr>
            <t xml:space="preserve">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98" s="123" t="inlineStr">
        <is>
          <t>iFile · XBRL Consulting · Band B · Expert / POD Lead</t>
        </is>
      </c>
      <c r="Z198" s="124" t="n">
        <v>4.5</v>
      </c>
      <c r="AA198" s="125">
        <f>IFERROR(INDEX(WM_C,MATCH($Y198,WM_KEY,0)),"")</f>
        <v>0.51</v>
      </c>
      <c r="AB198" s="126">
        <f>IF(Z198="","",Z198*AA198)</f>
        <v>2.295</v>
      </c>
      <c r="AC198" s="124" t="n">
        <v>4.5</v>
      </c>
      <c r="AD198" s="125">
        <f>IFERROR(INDEX(WM_AU,MATCH($Y198,WM_KEY,0)),"")</f>
        <v>0.17</v>
      </c>
      <c r="AE198" s="126">
        <f>IF(AC198="","",AC198*AD198)</f>
        <v>0.765</v>
      </c>
      <c r="AF198" s="124" t="n">
        <v>4.5</v>
      </c>
      <c r="AG198" s="125">
        <f>IFERROR(INDEX(WM_AC,MATCH($Y198,WM_KEY,0)),"")</f>
        <v>0.1</v>
      </c>
      <c r="AH198" s="126">
        <f>IF(AF198="","",AF198*AG198)</f>
        <v>0.45</v>
      </c>
      <c r="AI198" s="124" t="n">
        <v>3.5</v>
      </c>
      <c r="AJ198" s="125">
        <f>IFERROR(INDEX(WM_L,MATCH($Y198,WM_KEY,0)),"")</f>
        <v>0.05</v>
      </c>
      <c r="AK198" s="126">
        <f>IF(AI198="","",AI198*AJ198)</f>
        <v>0.175</v>
      </c>
      <c r="AL198" s="124" t="n">
        <v>11.5</v>
      </c>
      <c r="AM198" s="125">
        <f>IFERROR(INDEX(WM_E,MATCH($Y198,WM_KEY,0)),"")</f>
        <v>0.1</v>
      </c>
      <c r="AN198" s="126">
        <f>IF(AL198="","",AL198*AM198)</f>
        <v>1.15</v>
      </c>
      <c r="AO198" s="127" t="n">
        <v>4.5</v>
      </c>
      <c r="AP198" s="125">
        <f>IFERROR(INDEX(WM_BI,MATCH($Y198,WM_KEY,0)),"")</f>
        <v>0.07</v>
      </c>
      <c r="AQ198" s="126">
        <f>IF(AO198="","",AO198*AP198)</f>
        <v>0.315</v>
      </c>
      <c r="AR198" s="126">
        <f>IF(COUNT(AB198,AE198,AH198,AK198,AN198,AQ198)&lt;6,"",SUM(AB198,AE198,AH198,AK198,AN198,AQ198))</f>
        <v>5.15</v>
      </c>
      <c r="AS198" s="128" t="str">
        <f>IF(AR198="","",INDEX({"A1","A2","A3","B1","B2","B3","C1","C2","D1","D2","E1","E2"},MAX(1,MIN(12,ROUND(AR198,0)))))</f>
        <v>B2</v>
      </c>
      <c r="AT198" s="129"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198" s="130" t="inlineStr">
        <is>
          <r>
            <rPr>
              <rFont val="Calibri"/>
              <b val="1"/>
              <sz val="10"/>
            </rPr>
            <t>At build:</t>
          </r>
          <r>
            <rPr>
              <rFont val="Calibri"/>
              <sz val="10"/>
            </rPr>
            <t xml:space="preserve"> Complexity 2.29 + Autonomy 0.77 + Accountability 0.45 + Leadership 0.18 + Experience 1.15 + Business impact 0.32
= 5.15 points → nearest level 5 = B2
</t>
          </r>
          <r>
            <rPr>
              <rFont val="Calibri"/>
              <b val="1"/>
              <sz val="10"/>
            </rPr>
            <t>Final level:</t>
          </r>
          <r>
            <rPr>
              <rFont val="Calibri"/>
              <sz val="10"/>
            </rPr>
            <t xml:space="preserve"> B2 · same as the score</t>
          </r>
        </is>
      </c>
      <c r="AV198" s="130" t="inlineStr">
        <is>
          <r>
            <rPr>
              <rFont val="Calibri"/>
              <b val="1"/>
              <sz val="10"/>
            </rPr>
            <t>No rule applied:</t>
          </r>
          <r>
            <rPr>
              <rFont val="Calibri"/>
              <sz val="10"/>
            </rPr>
            <t xml:space="preserve"> the score decides.</t>
          </r>
        </is>
      </c>
      <c r="AW198"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Develops XBRL taxonomy sets, supports reporting tool, client clarifications and research; abstract wording → moved down 0.5
</t>
          </r>
          <r>
            <rPr>
              <rFont val="Calibri"/>
              <b val="1"/>
              <sz val="10"/>
            </rPr>
            <t>KRA:</t>
          </r>
          <r>
            <rPr>
              <rFont val="Calibri"/>
              <sz val="10"/>
            </rPr>
            <t xml:space="preserve"> “1. Lead domain delivery for assigned iFILE implementations with &gt;=98% mapping accuracy, on schedule. 2. Own quality of assigned taxonomy…”
</t>
          </r>
          <r>
            <rPr>
              <rFont val="Calibri"/>
              <b val="1"/>
              <sz val="10"/>
            </rPr>
            <t>Market:</t>
          </r>
          <r>
            <rPr>
              <rFont val="Calibri"/>
              <sz val="10"/>
            </rPr>
            <t xml:space="preserve"> B1 = Domain specialist work · B2 = Hardest problems in the domain</t>
          </r>
        </is>
      </c>
      <c r="AX198"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Decides taxonomy set, research and client interaction independently → moved down 0.5
</t>
          </r>
          <r>
            <rPr>
              <rFont val="Calibri"/>
              <b val="1"/>
              <sz val="10"/>
            </rPr>
            <t>Market:</t>
          </r>
          <r>
            <rPr>
              <rFont val="Calibri"/>
              <sz val="10"/>
            </rPr>
            <t xml:space="preserve"> B1 = Technical / QC / client calls for the domain · B2 = Allocates people and sets team priorities</t>
          </r>
        </is>
      </c>
      <c r="AY198"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Taxonomy set and reporting tool serving regulator's purpose; project failure and reputation risk → moved down 0.5
</t>
          </r>
          <r>
            <rPr>
              <rFont val="Calibri"/>
              <b val="1"/>
              <sz val="10"/>
            </rPr>
            <t>KRA:</t>
          </r>
          <r>
            <rPr>
              <rFont val="Calibri"/>
              <sz val="10"/>
            </rPr>
            <t xml:space="preserve"> “1. Lead domain delivery for assigned iFILE implementations with &gt;=98% mapping accuracy, on schedule. 2. Own quality of assigned taxonomy…”
</t>
          </r>
          <r>
            <rPr>
              <rFont val="Calibri"/>
              <b val="1"/>
              <sz val="10"/>
            </rPr>
            <t>Market:</t>
          </r>
          <r>
            <rPr>
              <rFont val="Calibri"/>
              <sz val="10"/>
            </rPr>
            <t xml:space="preserve"> B1 = A domain or a small team · B2 = One team or a client portfolio</t>
          </r>
        </is>
      </c>
      <c r="AZ198" s="132" t="inlineStr">
        <is>
          <r>
            <rPr>
              <rFont val="Calibri"/>
              <sz val="10"/>
            </rPr>
            <t xml:space="preserve">Rated 3.5 of 12 · between A3 and B1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Stakeholder coordination only; no guiding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A3 = Not scored in Band A · B1 = IC: mentors and reviews · People: hands-on team lead of 3–5</t>
          </r>
        </is>
      </c>
      <c r="BA198" s="132" t="inlineStr">
        <is>
          <r>
            <rPr>
              <rFont val="Calibri"/>
              <sz val="10"/>
            </rPr>
            <t xml:space="preserve">Rated 11.5 of 12 · between E1 and E2
</t>
          </r>
          <r>
            <rPr>
              <rFont val="Calibri"/>
              <b val="1"/>
              <sz val="10"/>
            </rPr>
            <t>Experience:</t>
          </r>
          <r>
            <rPr>
              <rFont val="Calibri"/>
              <sz val="10"/>
            </rPr>
            <t xml:space="preserve"> 22.2 yrs total · 7.7 before IRIS + 14.5 at IRIS = 10.4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B2 roles typically have 6–10 yrs · IRIS guide 6–9</t>
          </r>
        </is>
      </c>
      <c r="BB198" s="132"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198" s="133" t="inlineStr"/>
      <c r="BD198" s="134" t="inlineStr">
        <is>
          <t>✓ HRIS: 22.2 yrs, CA, 0 direct reports
✓ Survey: 20 of 20 questions answered
✓ KRAs: manager-set, quarterly
✓ Manager mapping: rating, potential, 9-box
✗ Job description: not on file</t>
        </is>
      </c>
      <c r="BE198" s="134" t="inlineStr">
        <is>
          <r>
            <rPr>
              <rFont val="Calibri"/>
              <b val="1"/>
              <sz val="10"/>
            </rPr>
            <t>Market level:</t>
          </r>
          <r>
            <rPr>
              <rFont val="Calibri"/>
              <sz val="10"/>
            </rPr>
            <t xml:space="preserve"> P4 / M3 · SFIA 4–5
</t>
          </r>
          <r>
            <rPr>
              <rFont val="Calibri"/>
              <b val="1"/>
              <sz val="10"/>
            </rPr>
            <t>Typical title:</t>
          </r>
          <r>
            <rPr>
              <rFont val="Calibri"/>
              <sz val="10"/>
            </rPr>
            <t xml:space="preserve"> Senior Consultant / Team Lead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BF198" s="134" t="inlineStr">
        <is>
          <t>Medium</t>
        </is>
      </c>
      <c r="BG198" s="134" t="inlineStr"/>
      <c r="BH198" s="134" t="inlineStr"/>
      <c r="BI198" s="135" t="n"/>
      <c r="BJ198" s="136" t="n"/>
      <c r="BK198" s="136" t="n"/>
      <c r="BL198" s="136" t="n"/>
      <c r="BM198" s="136" t="n"/>
      <c r="BN198" s="137" t="n"/>
      <c r="BO198" s="120" t="n"/>
      <c r="BP198" s="120" t="n"/>
      <c r="BQ198" s="120" t="n"/>
      <c r="BR198" s="120" t="n"/>
      <c r="BS198" s="120" t="n"/>
      <c r="BT198" s="120" t="n"/>
      <c r="BU198" s="120" t="n"/>
      <c r="BV198" s="120" t="n">
        <v>4.5</v>
      </c>
    </row>
    <row r="199" ht="340" customHeight="1">
      <c r="A199" s="109" t="inlineStr">
        <is>
          <t>IRIS0828</t>
        </is>
      </c>
      <c r="B199" s="110" t="inlineStr">
        <is>
          <t>Anirudh Singh Bartwal</t>
        </is>
      </c>
      <c r="C199" s="111" t="inlineStr">
        <is>
          <t>XBRL Consulting</t>
        </is>
      </c>
      <c r="D199" s="111" t="inlineStr">
        <is>
          <t>Shraddha Bagul</t>
        </is>
      </c>
      <c r="E199" s="112" t="n">
        <v>16.8</v>
      </c>
      <c r="F199" s="112" t="n">
        <v>15.1</v>
      </c>
      <c r="G199" s="111" t="inlineStr">
        <is>
          <t>B.Com</t>
        </is>
      </c>
      <c r="H199" s="113" t="inlineStr">
        <is>
          <t>Senior consultant</t>
        </is>
      </c>
      <c r="I199" s="114" t="inlineStr">
        <is>
          <t>Senior Taxonomy Specialist</t>
        </is>
      </c>
      <c r="J199" s="115" t="inlineStr">
        <is>
          <t>Consulting &amp; Professional Services</t>
        </is>
      </c>
      <c r="K199" s="115" t="inlineStr">
        <is>
          <t>Taxonomy Design &amp; Regulatory Consulting</t>
        </is>
      </c>
      <c r="L199" s="114" t="inlineStr">
        <is>
          <t>L4 – Senior</t>
        </is>
      </c>
      <c r="M199" s="116" t="inlineStr">
        <is>
          <t>B1</t>
        </is>
      </c>
      <c r="N199" s="18" t="inlineStr">
        <is>
          <t>Specialist</t>
        </is>
      </c>
      <c r="O199" s="20" t="inlineStr">
        <is>
          <t>B</t>
        </is>
      </c>
      <c r="P199" s="115" t="inlineStr">
        <is>
          <t>IC</t>
        </is>
      </c>
      <c r="Q199" s="117" t="inlineStr">
        <is>
          <t>▲ Up</t>
        </is>
      </c>
      <c r="R199" s="118" t="inlineStr">
        <is>
          <r>
            <rPr>
              <rFont val="Calibri"/>
              <b val="1"/>
              <sz val="10"/>
            </rPr>
            <t>WHAT THE ROLE DOES:</t>
          </r>
          <r>
            <rPr>
              <rFont val="Calibri"/>
              <sz val="10"/>
            </rPr>
            <t xml:space="preserve"> Designs XBRL/SDMX taxonomies, return templates, validation rules and SRS for regulators; supports implementation and CRs. At B1: a domain / module, or a small team.
</t>
          </r>
          <r>
            <rPr>
              <rFont val="Calibri"/>
              <b val="1"/>
              <sz val="10"/>
            </rPr>
            <t>Common themes in role-holders' answers:</t>
          </r>
          <r>
            <rPr>
              <rFont val="Calibri"/>
              <sz val="10"/>
            </rPr>
            <t xml:space="preserve"> xbrl · financial · taxonomies · requirements · regulators
</t>
          </r>
          <r>
            <rPr>
              <rFont val="Calibri"/>
              <b val="1"/>
              <sz val="10"/>
            </rPr>
            <t>KEY RESPONSIBILITIES:</t>
          </r>
          <r>
            <rPr>
              <rFont val="Calibri"/>
              <sz val="10"/>
            </rPr>
            <t xml:space="preserve"> Designs XBRL/SDMX taxonomies, return templates, validation rules and SRS for regulators; supports implementation and CRs; Domain specialist work; A domain or a small team
</t>
          </r>
          <r>
            <rPr>
              <rFont val="Calibri"/>
              <b val="1"/>
              <sz val="10"/>
            </rPr>
            <t>Common themes in role-holders' answers:</t>
          </r>
          <r>
            <rPr>
              <rFont val="Calibri"/>
              <sz val="10"/>
            </rPr>
            <t xml:space="preserve"> taxonomy development · training · client · requirement · support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taxonomy · xbrl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t>
          </r>
          <r>
            <rPr>
              <rFont val="Calibri"/>
              <b val="1"/>
              <sz val="10"/>
            </rPr>
            <t>MANAGER-SET KRAs:</t>
          </r>
          <r>
            <rPr>
              <rFont val="Calibri"/>
              <sz val="10"/>
            </rPr>
            <t xml:space="preserve"> Common themes in manager-set KRAs: resolve · business · excel webform · deliver assigned · defect · critical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 holders, 3 answered the survey; sub-family 25 answered; catalogue RC-020</t>
          </r>
        </is>
      </c>
      <c r="S199"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From the survey and manager mapping — successor named: yes.
</t>
          </r>
          <r>
            <rPr>
              <rFont val="Calibri"/>
              <b val="1"/>
              <sz val="10"/>
            </rPr>
            <t>If the work is missed · role-holders' themes:</t>
          </r>
          <r>
            <rPr>
              <rFont val="Calibri"/>
              <sz val="10"/>
            </rPr>
            <t xml:space="preserve"> rework.
</t>
          </r>
          <r>
            <rPr>
              <rFont val="Calibri"/>
              <b val="1"/>
              <sz val="10"/>
            </rPr>
            <t>Measured on · manager-set KRA themes:</t>
          </r>
          <r>
            <rPr>
              <rFont val="Calibri"/>
              <sz val="10"/>
            </rPr>
            <t xml:space="preserve"> resolve · business · excel webform · deliver assigned · defect · critical.
Manager talent mapping — Latest rating: 3 · Potential: Medium · 9-Box Grid placement: Trusted Professional.</t>
          </r>
        </is>
      </c>
      <c r="T199" s="120" t="n"/>
      <c r="U199" s="121" t="inlineStr">
        <is>
          <r>
            <rPr>
              <rFont val="Calibri"/>
              <sz val="10"/>
            </rPr>
            <t xml:space="preserve">Senior Taxonomy Specialist in XBRL Consulting · iFile, B1 — IC.
</t>
          </r>
          <r>
            <rPr>
              <rFont val="Calibri"/>
              <b val="1"/>
              <sz val="10"/>
            </rPr>
            <t>The work:</t>
          </r>
          <r>
            <rPr>
              <rFont val="Calibri"/>
              <sz val="10"/>
            </rPr>
            <t xml:space="preserve"> Designs XBRL/SDMX taxonomies, return templates, validation rules and SRS for regulators; supports implementation and CRs.
At this level the role owns a domain / module, or a small team.
</t>
          </r>
          <r>
            <rPr>
              <rFont val="Calibri"/>
              <b val="1"/>
              <sz val="10"/>
            </rPr>
            <t>Key responsibilities:</t>
          </r>
          <r>
            <rPr>
              <rFont val="Calibri"/>
              <sz val="10"/>
            </rPr>
            <t xml:space="preserve"> Designs XBRL/SDMX taxonomies, return templates, validation rules and SRS for regulators; supports implementation and CRs; Domain specialist work; A domain or a small team.
</t>
          </r>
          <r>
            <rPr>
              <rFont val="Calibri"/>
              <b val="1"/>
              <sz val="10"/>
            </rPr>
            <t>Holders describe it with:</t>
          </r>
          <r>
            <rPr>
              <rFont val="Calibri"/>
              <sz val="10"/>
            </rPr>
            <t xml:space="preserve"> taxonomy development · training · client · requirement · support.</t>
          </r>
        </is>
      </c>
      <c r="V199" s="122" t="inlineStr">
        <is>
          <r>
            <rPr>
              <rFont val="Calibri"/>
              <b val="1"/>
              <sz val="10"/>
            </rPr>
            <t>Hire as:</t>
          </r>
          <r>
            <rPr>
              <rFont val="Calibri"/>
              <sz val="10"/>
            </rPr>
            <t xml:space="preserve"> Senior Consultant / Team Lead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99"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t>
          </r>
          <r>
            <rPr>
              <rFont val="Calibri"/>
              <b val="1"/>
              <sz val="10"/>
            </rPr>
            <t>TOOLS:</t>
          </r>
          <r>
            <rPr>
              <rFont val="Calibri"/>
              <sz val="10"/>
            </rPr>
            <t xml:space="preserve"> Noah
★ = must-have for the family. Scale: 1 Awareness · 2 Working · 3 Practitioner · 4 Advanced · 5 Expert.</t>
          </r>
        </is>
      </c>
      <c r="X199"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99" s="123" t="inlineStr">
        <is>
          <t>iFile · XBRL Consulting · Band B · Expert / POD Lead</t>
        </is>
      </c>
      <c r="Z199" s="124" t="n">
        <v>4</v>
      </c>
      <c r="AA199" s="125">
        <f>IFERROR(INDEX(WM_C,MATCH($Y199,WM_KEY,0)),"")</f>
        <v>0.51</v>
      </c>
      <c r="AB199" s="126">
        <f>IF(Z199="","",Z199*AA199)</f>
        <v>2.04</v>
      </c>
      <c r="AC199" s="124" t="n">
        <v>4</v>
      </c>
      <c r="AD199" s="125">
        <f>IFERROR(INDEX(WM_AU,MATCH($Y199,WM_KEY,0)),"")</f>
        <v>0.17</v>
      </c>
      <c r="AE199" s="126">
        <f>IF(AC199="","",AC199*AD199)</f>
        <v>0.68</v>
      </c>
      <c r="AF199" s="124" t="n">
        <v>4</v>
      </c>
      <c r="AG199" s="125">
        <f>IFERROR(INDEX(WM_AC,MATCH($Y199,WM_KEY,0)),"")</f>
        <v>0.1</v>
      </c>
      <c r="AH199" s="126">
        <f>IF(AF199="","",AF199*AG199)</f>
        <v>0.4</v>
      </c>
      <c r="AI199" s="124" t="n">
        <v>3.5</v>
      </c>
      <c r="AJ199" s="125">
        <f>IFERROR(INDEX(WM_L,MATCH($Y199,WM_KEY,0)),"")</f>
        <v>0.05</v>
      </c>
      <c r="AK199" s="126">
        <f>IF(AI199="","",AI199*AJ199)</f>
        <v>0.175</v>
      </c>
      <c r="AL199" s="124" t="n">
        <v>9</v>
      </c>
      <c r="AM199" s="125">
        <f>IFERROR(INDEX(WM_E,MATCH($Y199,WM_KEY,0)),"")</f>
        <v>0.1</v>
      </c>
      <c r="AN199" s="126">
        <f>IF(AL199="","",AL199*AM199)</f>
        <v>0.9</v>
      </c>
      <c r="AO199" s="127" t="n">
        <v>4</v>
      </c>
      <c r="AP199" s="125">
        <f>IFERROR(INDEX(WM_BI,MATCH($Y199,WM_KEY,0)),"")</f>
        <v>0.07</v>
      </c>
      <c r="AQ199" s="126">
        <f>IF(AO199="","",AO199*AP199)</f>
        <v>0.28</v>
      </c>
      <c r="AR199" s="126">
        <f>IF(COUNT(AB199,AE199,AH199,AK199,AN199,AQ199)&lt;6,"",SUM(AB199,AE199,AH199,AK199,AN199,AQ199))</f>
        <v>4.475</v>
      </c>
      <c r="AS199" s="128" t="str">
        <f>IF(AR199="","",INDEX({"A1","A2","A3","B1","B2","B3","C1","C2","D1","D2","E1","E2"},MAX(1,MIN(12,ROUND(AR199,0)))))</f>
        <v>B1</v>
      </c>
      <c r="AT199" s="129"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199" s="130" t="inlineStr">
        <is>
          <r>
            <rPr>
              <rFont val="Calibri"/>
              <b val="1"/>
              <sz val="10"/>
            </rPr>
            <t>At build:</t>
          </r>
          <r>
            <rPr>
              <rFont val="Calibri"/>
              <sz val="10"/>
            </rPr>
            <t xml:space="preserve"> Complexity 2.04 + Autonomy 0.68 + Accountability 0.40 + Leadership 0.18 + Experience 0.90 + Business impact 0.28
= 4.48 points → nearest level 4 = B1
</t>
          </r>
          <r>
            <rPr>
              <rFont val="Calibri"/>
              <b val="1"/>
              <sz val="10"/>
            </rPr>
            <t>Final level:</t>
          </r>
          <r>
            <rPr>
              <rFont val="Calibri"/>
              <sz val="10"/>
            </rPr>
            <t xml:space="preserve"> B1 · same as the score</t>
          </r>
        </is>
      </c>
      <c r="AV199" s="130" t="inlineStr">
        <is>
          <r>
            <rPr>
              <rFont val="Calibri"/>
              <b val="1"/>
              <sz val="10"/>
            </rPr>
            <t>No rule applied:</t>
          </r>
          <r>
            <rPr>
              <rFont val="Calibri"/>
              <sz val="10"/>
            </rPr>
            <t xml:space="preserve"> the score decides.</t>
          </r>
        </is>
      </c>
      <c r="AW199" s="131"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Taxonomy modelling with business rules, table linkbase issues, software testing and test data → moved down 1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B1 = Domain specialist work</t>
          </r>
        </is>
      </c>
      <c r="AX199" s="132"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Decides taxonomy modelling and business rule development → moved down 1
</t>
          </r>
          <r>
            <rPr>
              <rFont val="Calibri"/>
              <b val="1"/>
              <sz val="10"/>
            </rPr>
            <t>Market:</t>
          </r>
          <r>
            <rPr>
              <rFont val="Calibri"/>
              <sz val="10"/>
            </rPr>
            <t xml:space="preserve"> B1 = Technical / QC / client calls for the domain</t>
          </r>
        </is>
      </c>
      <c r="AY199" s="132"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Business rule taxonomy of own development; errors mean rework and delivery delay → moved down 1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B1 = A domain or a small team</t>
          </r>
        </is>
      </c>
      <c r="AZ199" s="132" t="inlineStr">
        <is>
          <r>
            <rPr>
              <rFont val="Calibri"/>
              <sz val="10"/>
            </rPr>
            <t xml:space="preserve">Rated 3.5 of 12 · between A3 and B1
</t>
          </r>
          <r>
            <rPr>
              <rFont val="Calibri"/>
              <b val="1"/>
              <sz val="10"/>
            </rPr>
            <t>Start:</t>
          </r>
          <r>
            <rPr>
              <rFont val="Calibri"/>
              <sz val="10"/>
            </rPr>
            <t xml:space="preserve"> 4.0 · individual contributor, so influence only
</t>
          </r>
          <r>
            <rPr>
              <rFont val="Calibri"/>
              <b val="1"/>
              <sz val="10"/>
            </rPr>
            <t>Evidence reads like A3:</t>
          </r>
          <r>
            <rPr>
              <rFont val="Calibri"/>
              <sz val="10"/>
            </rPr>
            <t xml:space="preserve"> Training new joinees is a listed responsibility → moved down 0.5
</t>
          </r>
          <r>
            <rPr>
              <rFont val="Calibri"/>
              <b val="1"/>
              <sz val="10"/>
            </rPr>
            <t>Team:</t>
          </r>
          <r>
            <rPr>
              <rFont val="Calibri"/>
              <sz val="10"/>
            </rPr>
            <t xml:space="preserve"> 0 direct reports · IC
</t>
          </r>
          <r>
            <rPr>
              <rFont val="Calibri"/>
              <b val="1"/>
              <sz val="10"/>
            </rPr>
            <t>Market:</t>
          </r>
          <r>
            <rPr>
              <rFont val="Calibri"/>
              <sz val="10"/>
            </rPr>
            <t xml:space="preserve"> A3 = Not scored in Band A · B1 = IC: mentors and reviews · People: hands-on team lead of 3–5</t>
          </r>
        </is>
      </c>
      <c r="BA199" s="132" t="inlineStr">
        <is>
          <r>
            <rPr>
              <rFont val="Calibri"/>
              <sz val="10"/>
            </rPr>
            <t xml:space="preserve">Rated 9 of 12
</t>
          </r>
          <r>
            <rPr>
              <rFont val="Calibri"/>
              <b val="1"/>
              <sz val="10"/>
            </rPr>
            <t>Experience:</t>
          </r>
          <r>
            <rPr>
              <rFont val="Calibri"/>
              <sz val="10"/>
            </rPr>
            <t xml:space="preserve"> 16.8 yrs total · 1.7 before IRIS + 15.1 at IRIS = 8.8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B1 roles typically have 4–8 yrs · IRIS guide 4–7</t>
          </r>
        </is>
      </c>
      <c r="BB199"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99" s="133" t="inlineStr"/>
      <c r="BD199" s="134" t="inlineStr">
        <is>
          <t>✓ HRIS: 16.8 yrs, B.Com, 0 direct reports
✓ Survey: 20 of 20 questions answered
✓ KRAs: manager-set, quarterly
✓ Manager mapping: rating, potential, 9-box
✗ Job description: not on file</t>
        </is>
      </c>
      <c r="BE199"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Consultant / Team Lead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199" s="134" t="inlineStr">
        <is>
          <t>High</t>
        </is>
      </c>
      <c r="BG199" s="134" t="inlineStr">
        <is>
          <r>
            <rPr>
              <rFont val="Calibri"/>
              <sz val="10"/>
            </rPr>
            <t xml:space="preserve">• </t>
          </r>
          <r>
            <rPr>
              <rFont val="Calibri"/>
              <b val="1"/>
              <sz val="10"/>
            </rPr>
            <t>Close call:</t>
          </r>
          <r>
            <rPr>
              <rFont val="Calibri"/>
              <sz val="10"/>
            </rPr>
            <t xml:space="preserve"> score 4.48 is within 0.05 of a rounding point and the score decided the level — calibrate against peers before confirming</t>
          </r>
        </is>
      </c>
      <c r="BH199" s="139" t="inlineStr">
        <is>
          <t>Close call</t>
        </is>
      </c>
      <c r="BI199" s="135" t="n"/>
      <c r="BJ199" s="136" t="n"/>
      <c r="BK199" s="136" t="n"/>
      <c r="BL199" s="136" t="n"/>
      <c r="BM199" s="136" t="n"/>
      <c r="BN199" s="137" t="n"/>
      <c r="BO199" s="120" t="n"/>
      <c r="BP199" s="120" t="n"/>
      <c r="BQ199" s="120" t="n"/>
      <c r="BR199" s="120" t="n"/>
      <c r="BS199" s="120" t="n"/>
      <c r="BT199" s="120" t="n"/>
      <c r="BU199" s="120" t="n"/>
      <c r="BV199" s="120" t="n">
        <v>4</v>
      </c>
    </row>
    <row r="200" ht="340" customHeight="1">
      <c r="A200" s="109" t="inlineStr">
        <is>
          <t>IRIS0050</t>
        </is>
      </c>
      <c r="B200" s="110" t="inlineStr">
        <is>
          <t>Prashant Ramakant Wagh</t>
        </is>
      </c>
      <c r="C200" s="111" t="inlineStr">
        <is>
          <t>XBRL Consulting</t>
        </is>
      </c>
      <c r="D200" s="111" t="inlineStr">
        <is>
          <t>Sujeet Rathod</t>
        </is>
      </c>
      <c r="E200" s="112" t="n">
        <v>20.4</v>
      </c>
      <c r="F200" s="112" t="n">
        <v>20</v>
      </c>
      <c r="G200" s="111" t="inlineStr">
        <is>
          <t>B.Com</t>
        </is>
      </c>
      <c r="H200" s="113" t="inlineStr">
        <is>
          <t>Consultant</t>
        </is>
      </c>
      <c r="I200" s="114" t="inlineStr">
        <is>
          <t>Taxonomy Specialist</t>
        </is>
      </c>
      <c r="J200" s="115" t="inlineStr">
        <is>
          <t>Consulting &amp; Professional Services</t>
        </is>
      </c>
      <c r="K200" s="115" t="inlineStr">
        <is>
          <t>Taxonomy Design &amp; Regulatory Consulting</t>
        </is>
      </c>
      <c r="L200" s="114" t="inlineStr">
        <is>
          <t>L3 – Professional / Associate</t>
        </is>
      </c>
      <c r="M200" s="116" t="inlineStr">
        <is>
          <t>B1</t>
        </is>
      </c>
      <c r="N200" s="18" t="inlineStr">
        <is>
          <t>Specialist</t>
        </is>
      </c>
      <c r="O200" s="20" t="inlineStr">
        <is>
          <t>B</t>
        </is>
      </c>
      <c r="P200" s="115" t="inlineStr">
        <is>
          <t>IC</t>
        </is>
      </c>
      <c r="Q200" s="117" t="inlineStr">
        <is>
          <t>▲ Up</t>
        </is>
      </c>
      <c r="R200" s="118" t="inlineStr">
        <is>
          <r>
            <rPr>
              <rFont val="Calibri"/>
              <b val="1"/>
              <sz val="10"/>
            </rPr>
            <t>WHAT THE ROLE DOES:</t>
          </r>
          <r>
            <rPr>
              <rFont val="Calibri"/>
              <sz val="10"/>
            </rPr>
            <t xml:space="preserve"> Designs XBRL/SDMX taxonomies, return templates, validation rules and SRS for regulators; supports implementation and CRs. At B1: a domain / module, or a small team.
</t>
          </r>
          <r>
            <rPr>
              <rFont val="Calibri"/>
              <b val="1"/>
              <sz val="10"/>
            </rPr>
            <t>Common themes in role-holders' answers:</t>
          </r>
          <r>
            <rPr>
              <rFont val="Calibri"/>
              <sz val="10"/>
            </rPr>
            <t xml:space="preserve"> xbrl · financial · taxonomies · requirements · regulators
</t>
          </r>
          <r>
            <rPr>
              <rFont val="Calibri"/>
              <b val="1"/>
              <sz val="10"/>
            </rPr>
            <t>KEY RESPONSIBILITIES:</t>
          </r>
          <r>
            <rPr>
              <rFont val="Calibri"/>
              <sz val="10"/>
            </rPr>
            <t xml:space="preserve"> Designs XBRL/SDMX taxonomies, return templates, validation rules and SRS for regulators; supports implementation and CRs; Domain specialist work; A domain or a small team
</t>
          </r>
          <r>
            <rPr>
              <rFont val="Calibri"/>
              <b val="1"/>
              <sz val="10"/>
            </rPr>
            <t>Common themes in role-holders' answers:</t>
          </r>
          <r>
            <rPr>
              <rFont val="Calibri"/>
              <sz val="10"/>
            </rPr>
            <t xml:space="preserve"> taxonomy development · training · client · requirement · support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taxonomy · xbrl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t>
          </r>
          <r>
            <rPr>
              <rFont val="Calibri"/>
              <b val="1"/>
              <sz val="10"/>
            </rPr>
            <t>MANAGER-SET KRAs:</t>
          </r>
          <r>
            <rPr>
              <rFont val="Calibri"/>
              <sz val="10"/>
            </rPr>
            <t xml:space="preserve"> Common themes in manager-set KRAs: resolve · business · excel webform · deliver assigned · defect · critical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 holders, 3 answered the survey; sub-family 25 answered; catalogue RC-020</t>
          </r>
        </is>
      </c>
      <c r="S200"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t>
          </r>
          <r>
            <rPr>
              <rFont val="Calibri"/>
              <b val="1"/>
              <sz val="10"/>
            </rPr>
            <t>Measured on · manager-set KRA themes:</t>
          </r>
          <r>
            <rPr>
              <rFont val="Calibri"/>
              <sz val="10"/>
            </rPr>
            <t xml:space="preserve"> resolve · business · excel webform · deliver assigned · defect · critical.
Manager talent mapping — Latest rating: 4 · Potential: Medium · 9-Box Grid placement: Trusted Professional.</t>
          </r>
        </is>
      </c>
      <c r="T200" s="120" t="n"/>
      <c r="U200" s="121" t="inlineStr">
        <is>
          <r>
            <rPr>
              <rFont val="Calibri"/>
              <sz val="10"/>
            </rPr>
            <t xml:space="preserve">Taxonomy Specialist in XBRL Consulting · iFile, B1 — IC.
</t>
          </r>
          <r>
            <rPr>
              <rFont val="Calibri"/>
              <b val="1"/>
              <sz val="10"/>
            </rPr>
            <t>The work:</t>
          </r>
          <r>
            <rPr>
              <rFont val="Calibri"/>
              <sz val="10"/>
            </rPr>
            <t xml:space="preserve"> Designs XBRL/SDMX taxonomies, return templates, validation rules and SRS for regulators; supports implementation and CRs.
At this level the role owns a domain / module, or a small team.
</t>
          </r>
          <r>
            <rPr>
              <rFont val="Calibri"/>
              <b val="1"/>
              <sz val="10"/>
            </rPr>
            <t>Key responsibilities:</t>
          </r>
          <r>
            <rPr>
              <rFont val="Calibri"/>
              <sz val="10"/>
            </rPr>
            <t xml:space="preserve"> Designs XBRL/SDMX taxonomies, return templates, validation rules and SRS for regulators; supports implementation and CRs; Domain specialist work; A domain or a small team.
</t>
          </r>
          <r>
            <rPr>
              <rFont val="Calibri"/>
              <b val="1"/>
              <sz val="10"/>
            </rPr>
            <t>Holders describe it with:</t>
          </r>
          <r>
            <rPr>
              <rFont val="Calibri"/>
              <sz val="10"/>
            </rPr>
            <t xml:space="preserve"> taxonomy development · training · client · requirement · support.</t>
          </r>
        </is>
      </c>
      <c r="V200" s="122" t="inlineStr">
        <is>
          <r>
            <rPr>
              <rFont val="Calibri"/>
              <b val="1"/>
              <sz val="10"/>
            </rPr>
            <t>Hire as:</t>
          </r>
          <r>
            <rPr>
              <rFont val="Calibri"/>
              <sz val="10"/>
            </rPr>
            <t xml:space="preserve"> Consultant / Senior Associate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00"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t>
          </r>
          <r>
            <rPr>
              <rFont val="Calibri"/>
              <b val="1"/>
              <sz val="10"/>
            </rPr>
            <t>TOOLS:</t>
          </r>
          <r>
            <rPr>
              <rFont val="Calibri"/>
              <sz val="10"/>
            </rPr>
            <t xml:space="preserve"> Noah
★ = must-have for the family. Scale: 1 Awareness · 2 Working · 3 Practitioner · 4 Advanced · 5 Expert.</t>
          </r>
        </is>
      </c>
      <c r="X200"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00" s="123" t="inlineStr">
        <is>
          <t>iFile · XBRL Consulting · Band B · Expert / POD Lead</t>
        </is>
      </c>
      <c r="Z200" s="124" t="n">
        <v>3</v>
      </c>
      <c r="AA200" s="125">
        <f>IFERROR(INDEX(WM_C,MATCH($Y200,WM_KEY,0)),"")</f>
        <v>0.51</v>
      </c>
      <c r="AB200" s="126">
        <f>IF(Z200="","",Z200*AA200)</f>
        <v>1.53</v>
      </c>
      <c r="AC200" s="124" t="n">
        <v>2.5</v>
      </c>
      <c r="AD200" s="125">
        <f>IFERROR(INDEX(WM_AU,MATCH($Y200,WM_KEY,0)),"")</f>
        <v>0.17</v>
      </c>
      <c r="AE200" s="126">
        <f>IF(AC200="","",AC200*AD200)</f>
        <v>0.425</v>
      </c>
      <c r="AF200" s="124" t="n">
        <v>3</v>
      </c>
      <c r="AG200" s="125">
        <f>IFERROR(INDEX(WM_AC,MATCH($Y200,WM_KEY,0)),"")</f>
        <v>0.1</v>
      </c>
      <c r="AH200" s="126">
        <f>IF(AF200="","",AF200*AG200)</f>
        <v>0.3</v>
      </c>
      <c r="AI200" s="124" t="n">
        <v>1.5</v>
      </c>
      <c r="AJ200" s="125">
        <f>IFERROR(INDEX(WM_L,MATCH($Y200,WM_KEY,0)),"")</f>
        <v>0.05</v>
      </c>
      <c r="AK200" s="126">
        <f>IF(AI200="","",AI200*AJ200)</f>
        <v>0.075</v>
      </c>
      <c r="AL200" s="124" t="n">
        <v>10</v>
      </c>
      <c r="AM200" s="125">
        <f>IFERROR(INDEX(WM_E,MATCH($Y200,WM_KEY,0)),"")</f>
        <v>0.1</v>
      </c>
      <c r="AN200" s="126">
        <f>IF(AL200="","",AL200*AM200)</f>
        <v>1</v>
      </c>
      <c r="AO200" s="127" t="n">
        <v>3</v>
      </c>
      <c r="AP200" s="125">
        <f>IFERROR(INDEX(WM_BI,MATCH($Y200,WM_KEY,0)),"")</f>
        <v>0.07</v>
      </c>
      <c r="AQ200" s="126">
        <f>IF(AO200="","",AO200*AP200)</f>
        <v>0.21</v>
      </c>
      <c r="AR200" s="126">
        <f>IF(COUNT(AB200,AE200,AH200,AK200,AN200,AQ200)&lt;6,"",SUM(AB200,AE200,AH200,AK200,AN200,AQ200))</f>
        <v>3.54</v>
      </c>
      <c r="AS200" s="128" t="str">
        <f>IF(AR200="","",INDEX({"A1","A2","A3","B1","B2","B3","C1","C2","D1","D2","E1","E2"},MAX(1,MIN(12,ROUND(AR200,0)))))</f>
        <v>B1</v>
      </c>
      <c r="AT200" s="129"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00" s="130" t="inlineStr">
        <is>
          <r>
            <rPr>
              <rFont val="Calibri"/>
              <b val="1"/>
              <sz val="10"/>
            </rPr>
            <t>At build:</t>
          </r>
          <r>
            <rPr>
              <rFont val="Calibri"/>
              <sz val="10"/>
            </rPr>
            <t xml:space="preserve"> Complexity 1.53 + Autonomy 0.43 + Accountability 0.30 + Leadership 0.08 + Experience 1.00 + Business impact 0.21
= 3.54 points → nearest level 4 = B1
</t>
          </r>
          <r>
            <rPr>
              <rFont val="Calibri"/>
              <b val="1"/>
              <sz val="10"/>
            </rPr>
            <t>Final level:</t>
          </r>
          <r>
            <rPr>
              <rFont val="Calibri"/>
              <sz val="10"/>
            </rPr>
            <t xml:space="preserve"> B1 · same as the score</t>
          </r>
        </is>
      </c>
      <c r="AV200" s="130" t="inlineStr">
        <is>
          <r>
            <rPr>
              <rFont val="Calibri"/>
              <b val="1"/>
              <sz val="10"/>
            </rPr>
            <t>No rule applied:</t>
          </r>
          <r>
            <rPr>
              <rFont val="Calibri"/>
              <sz val="10"/>
            </rPr>
            <t xml:space="preserve"> the score decides.</t>
          </r>
        </is>
      </c>
      <c r="AW200"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Gathers regulator requirements, develops taxonomies, CMS and business validations across several projects at once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A3 = Varied and non-standard work; handles exceptions</t>
          </r>
        </is>
      </c>
      <c r="AX200"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own approach to completing tasks → moved down 0.5
</t>
          </r>
          <r>
            <rPr>
              <rFont val="Calibri"/>
              <b val="1"/>
              <sz val="10"/>
            </rPr>
            <t>Market:</t>
          </r>
          <r>
            <rPr>
              <rFont val="Calibri"/>
              <sz val="10"/>
            </rPr>
            <t xml:space="preserve"> A2 = Chooses own approach within standards · A3 = Technical / QC / client calls on own work</t>
          </r>
        </is>
      </c>
      <c r="AY200"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own survey / KRA answers · summarised by the rater; not quoted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A3 = A module / process, or work with client or regulatory consequences</t>
          </r>
        </is>
      </c>
      <c r="AZ200" s="132" t="inlineStr">
        <is>
          <r>
            <rPr>
              <rFont val="Calibri"/>
              <sz val="10"/>
            </rPr>
            <t xml:space="preserve">Rated 1.5 of 12 · between A1 and A2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None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00" s="132" t="inlineStr">
        <is>
          <r>
            <rPr>
              <rFont val="Calibri"/>
              <sz val="10"/>
            </rPr>
            <t xml:space="preserve">Rated 10 of 12
</t>
          </r>
          <r>
            <rPr>
              <rFont val="Calibri"/>
              <b val="1"/>
              <sz val="10"/>
            </rPr>
            <t>Experience:</t>
          </r>
          <r>
            <rPr>
              <rFont val="Calibri"/>
              <sz val="10"/>
            </rPr>
            <t xml:space="preserve"> 20.4 yrs total · 0.4 before IRIS + 20.0 at IRIS = 9.8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B1 roles typically have 4–8 yrs · IRIS guide 4–7</t>
          </r>
        </is>
      </c>
      <c r="BB200"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200" s="133" t="inlineStr"/>
      <c r="BD200" s="134" t="inlineStr">
        <is>
          <t>✓ HRIS: 20.4 yrs, B.Com, 0 direct reports
✓ Survey: 20 of 20 questions answered
✓ KRAs: manager-set, quarterly
✓ Manager mapping: rating, potential, 9-box
✗ Job description: not on file</t>
        </is>
      </c>
      <c r="BE200" s="134"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200" s="134" t="inlineStr">
        <is>
          <t>High</t>
        </is>
      </c>
      <c r="BG200" s="134" t="inlineStr">
        <is>
          <r>
            <rPr>
              <rFont val="Calibri"/>
              <sz val="10"/>
            </rPr>
            <t xml:space="preserve">• </t>
          </r>
          <r>
            <rPr>
              <rFont val="Calibri"/>
              <b val="1"/>
              <sz val="10"/>
            </rPr>
            <t>Close call:</t>
          </r>
          <r>
            <rPr>
              <rFont val="Calibri"/>
              <sz val="10"/>
            </rPr>
            <t xml:space="preserve"> score 3.54 is within 0.05 of a rounding point and the score decided the level — calibrate against peers before confirming</t>
          </r>
        </is>
      </c>
      <c r="BH200" s="139" t="inlineStr">
        <is>
          <t>Close call</t>
        </is>
      </c>
      <c r="BI200" s="135" t="n"/>
      <c r="BJ200" s="136" t="n"/>
      <c r="BK200" s="136" t="n"/>
      <c r="BL200" s="136" t="n"/>
      <c r="BM200" s="136" t="n"/>
      <c r="BN200" s="137" t="n"/>
      <c r="BO200" s="120" t="n"/>
      <c r="BP200" s="120" t="n"/>
      <c r="BQ200" s="120" t="n"/>
      <c r="BR200" s="120" t="n"/>
      <c r="BS200" s="120" t="n"/>
      <c r="BT200" s="120" t="n"/>
      <c r="BU200" s="120" t="n"/>
      <c r="BV200" s="120" t="n">
        <v>3</v>
      </c>
    </row>
    <row r="201" ht="340" customHeight="1">
      <c r="A201" s="109" t="inlineStr">
        <is>
          <t>IRIS0557</t>
        </is>
      </c>
      <c r="B201" s="110" t="inlineStr">
        <is>
          <t>Shrinidhi Shetty</t>
        </is>
      </c>
      <c r="C201" s="111" t="inlineStr">
        <is>
          <t>XBRL Consulting</t>
        </is>
      </c>
      <c r="D201" s="111" t="inlineStr">
        <is>
          <t>Rahul Dhamne</t>
        </is>
      </c>
      <c r="E201" s="112" t="n">
        <v>15.8</v>
      </c>
      <c r="F201" s="112" t="n">
        <v>15.8</v>
      </c>
      <c r="G201" s="111" t="inlineStr">
        <is>
          <t>CA</t>
        </is>
      </c>
      <c r="H201" s="113" t="inlineStr">
        <is>
          <t>Consultant</t>
        </is>
      </c>
      <c r="I201" s="114" t="inlineStr">
        <is>
          <t>Taxonomy Specialist</t>
        </is>
      </c>
      <c r="J201" s="115" t="inlineStr">
        <is>
          <t>Consulting &amp; Professional Services</t>
        </is>
      </c>
      <c r="K201" s="115" t="inlineStr">
        <is>
          <t>Taxonomy Design &amp; Regulatory Consulting</t>
        </is>
      </c>
      <c r="L201" s="114" t="inlineStr">
        <is>
          <t>L3 – Professional / Associate</t>
        </is>
      </c>
      <c r="M201" s="116" t="inlineStr">
        <is>
          <t>B1</t>
        </is>
      </c>
      <c r="N201" s="18" t="inlineStr">
        <is>
          <t>Specialist</t>
        </is>
      </c>
      <c r="O201" s="20" t="inlineStr">
        <is>
          <t>B</t>
        </is>
      </c>
      <c r="P201" s="115" t="inlineStr">
        <is>
          <t>IC</t>
        </is>
      </c>
      <c r="Q201" s="117" t="inlineStr">
        <is>
          <t>▲ Up</t>
        </is>
      </c>
      <c r="R201" s="118" t="inlineStr">
        <is>
          <r>
            <rPr>
              <rFont val="Calibri"/>
              <b val="1"/>
              <sz val="10"/>
            </rPr>
            <t>WHAT THE ROLE DOES:</t>
          </r>
          <r>
            <rPr>
              <rFont val="Calibri"/>
              <sz val="10"/>
            </rPr>
            <t xml:space="preserve"> Designs XBRL/SDMX taxonomies, return templates, validation rules and SRS for regulators; supports implementation and CRs. At B1: a domain / module, or a small team.
</t>
          </r>
          <r>
            <rPr>
              <rFont val="Calibri"/>
              <b val="1"/>
              <sz val="10"/>
            </rPr>
            <t>Common themes in role-holders' answers:</t>
          </r>
          <r>
            <rPr>
              <rFont val="Calibri"/>
              <sz val="10"/>
            </rPr>
            <t xml:space="preserve"> xbrl · financial · taxonomies · requirements · regulators
</t>
          </r>
          <r>
            <rPr>
              <rFont val="Calibri"/>
              <b val="1"/>
              <sz val="10"/>
            </rPr>
            <t>KEY RESPONSIBILITIES:</t>
          </r>
          <r>
            <rPr>
              <rFont val="Calibri"/>
              <sz val="10"/>
            </rPr>
            <t xml:space="preserve"> Designs XBRL/SDMX taxonomies, return templates, validation rules and SRS for regulators; supports implementation and CRs; Domain specialist work; A domain or a small team
</t>
          </r>
          <r>
            <rPr>
              <rFont val="Calibri"/>
              <b val="1"/>
              <sz val="10"/>
            </rPr>
            <t>Common themes in role-holders' answers:</t>
          </r>
          <r>
            <rPr>
              <rFont val="Calibri"/>
              <sz val="10"/>
            </rPr>
            <t xml:space="preserve"> taxonomy development · training · client · requirement · support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taxonomy · xbrl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t>
          </r>
          <r>
            <rPr>
              <rFont val="Calibri"/>
              <b val="1"/>
              <sz val="10"/>
            </rPr>
            <t>MANAGER-SET KRAs:</t>
          </r>
          <r>
            <rPr>
              <rFont val="Calibri"/>
              <sz val="10"/>
            </rPr>
            <t xml:space="preserve"> Common themes in manager-set KRAs: resolve · business · excel webform · deliver assigned · defect · critical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 holders, 3 answered the survey; sub-family 25 answered; catalogue RC-020</t>
          </r>
        </is>
      </c>
      <c r="S201"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t>
          </r>
          <r>
            <rPr>
              <rFont val="Calibri"/>
              <b val="1"/>
              <sz val="10"/>
            </rPr>
            <t>Measured on · manager-set KRA themes:</t>
          </r>
          <r>
            <rPr>
              <rFont val="Calibri"/>
              <sz val="10"/>
            </rPr>
            <t xml:space="preserve"> resolve · business · excel webform · deliver assigned · defect · critical.
Manager talent mapping — Latest rating: 3 · Potential: Low · 9-Box Grid placement: Misplaced Talent / Enigma.</t>
          </r>
        </is>
      </c>
      <c r="T201" s="120" t="n"/>
      <c r="U201" s="121" t="inlineStr">
        <is>
          <r>
            <rPr>
              <rFont val="Calibri"/>
              <sz val="10"/>
            </rPr>
            <t xml:space="preserve">Taxonomy Specialist in XBRL Consulting · iFile, B1 — IC.
</t>
          </r>
          <r>
            <rPr>
              <rFont val="Calibri"/>
              <b val="1"/>
              <sz val="10"/>
            </rPr>
            <t>The work:</t>
          </r>
          <r>
            <rPr>
              <rFont val="Calibri"/>
              <sz val="10"/>
            </rPr>
            <t xml:space="preserve"> Designs XBRL/SDMX taxonomies, return templates, validation rules and SRS for regulators; supports implementation and CRs.
At this level the role owns a domain / module, or a small team.
</t>
          </r>
          <r>
            <rPr>
              <rFont val="Calibri"/>
              <b val="1"/>
              <sz val="10"/>
            </rPr>
            <t>Key responsibilities:</t>
          </r>
          <r>
            <rPr>
              <rFont val="Calibri"/>
              <sz val="10"/>
            </rPr>
            <t xml:space="preserve"> Designs XBRL/SDMX taxonomies, return templates, validation rules and SRS for regulators; supports implementation and CRs; Domain specialist work; A domain or a small team.
</t>
          </r>
          <r>
            <rPr>
              <rFont val="Calibri"/>
              <b val="1"/>
              <sz val="10"/>
            </rPr>
            <t>Holders describe it with:</t>
          </r>
          <r>
            <rPr>
              <rFont val="Calibri"/>
              <sz val="10"/>
            </rPr>
            <t xml:space="preserve"> taxonomy development · training · client · requirement · support.</t>
          </r>
        </is>
      </c>
      <c r="V201" s="122" t="inlineStr">
        <is>
          <r>
            <rPr>
              <rFont val="Calibri"/>
              <b val="1"/>
              <sz val="10"/>
            </rPr>
            <t>Hire as:</t>
          </r>
          <r>
            <rPr>
              <rFont val="Calibri"/>
              <sz val="10"/>
            </rPr>
            <t xml:space="preserve"> Consultant / Senior Associate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01"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t>
          </r>
          <r>
            <rPr>
              <rFont val="Calibri"/>
              <b val="1"/>
              <sz val="10"/>
            </rPr>
            <t>TOOLS:</t>
          </r>
          <r>
            <rPr>
              <rFont val="Calibri"/>
              <sz val="10"/>
            </rPr>
            <t xml:space="preserve"> Noah
★ = must-have for the family. Scale: 1 Awareness · 2 Working · 3 Practitioner · 4 Advanced · 5 Expert.</t>
          </r>
        </is>
      </c>
      <c r="X201"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01" s="123" t="inlineStr">
        <is>
          <t>iFile · XBRL Consulting · Band B · Expert / POD Lead</t>
        </is>
      </c>
      <c r="Z201" s="124" t="n">
        <v>3.5</v>
      </c>
      <c r="AA201" s="125">
        <f>IFERROR(INDEX(WM_C,MATCH($Y201,WM_KEY,0)),"")</f>
        <v>0.51</v>
      </c>
      <c r="AB201" s="126">
        <f>IF(Z201="","",Z201*AA201)</f>
        <v>1.785</v>
      </c>
      <c r="AC201" s="124" t="n">
        <v>3</v>
      </c>
      <c r="AD201" s="125">
        <f>IFERROR(INDEX(WM_AU,MATCH($Y201,WM_KEY,0)),"")</f>
        <v>0.17</v>
      </c>
      <c r="AE201" s="126">
        <f>IF(AC201="","",AC201*AD201)</f>
        <v>0.51</v>
      </c>
      <c r="AF201" s="124" t="n">
        <v>3</v>
      </c>
      <c r="AG201" s="125">
        <f>IFERROR(INDEX(WM_AC,MATCH($Y201,WM_KEY,0)),"")</f>
        <v>0.1</v>
      </c>
      <c r="AH201" s="126">
        <f>IF(AF201="","",AF201*AG201)</f>
        <v>0.3</v>
      </c>
      <c r="AI201" s="124" t="n">
        <v>2.5</v>
      </c>
      <c r="AJ201" s="125">
        <f>IFERROR(INDEX(WM_L,MATCH($Y201,WM_KEY,0)),"")</f>
        <v>0.05</v>
      </c>
      <c r="AK201" s="126">
        <f>IF(AI201="","",AI201*AJ201)</f>
        <v>0.125</v>
      </c>
      <c r="AL201" s="124" t="n">
        <v>9.5</v>
      </c>
      <c r="AM201" s="125">
        <f>IFERROR(INDEX(WM_E,MATCH($Y201,WM_KEY,0)),"")</f>
        <v>0.1</v>
      </c>
      <c r="AN201" s="126">
        <f>IF(AL201="","",AL201*AM201)</f>
        <v>0.95</v>
      </c>
      <c r="AO201" s="127" t="n">
        <v>3</v>
      </c>
      <c r="AP201" s="125">
        <f>IFERROR(INDEX(WM_BI,MATCH($Y201,WM_KEY,0)),"")</f>
        <v>0.07</v>
      </c>
      <c r="AQ201" s="126">
        <f>IF(AO201="","",AO201*AP201)</f>
        <v>0.21</v>
      </c>
      <c r="AR201" s="126">
        <f>IF(COUNT(AB201,AE201,AH201,AK201,AN201,AQ201)&lt;6,"",SUM(AB201,AE201,AH201,AK201,AN201,AQ201))</f>
        <v>3.88</v>
      </c>
      <c r="AS201" s="128" t="str">
        <f>IF(AR201="","",INDEX({"A1","A2","A3","B1","B2","B3","C1","C2","D1","D2","E1","E2"},MAX(1,MIN(12,ROUND(AR201,0)))))</f>
        <v>B1</v>
      </c>
      <c r="AT201" s="129"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01" s="130" t="inlineStr">
        <is>
          <r>
            <rPr>
              <rFont val="Calibri"/>
              <b val="1"/>
              <sz val="10"/>
            </rPr>
            <t>At build:</t>
          </r>
          <r>
            <rPr>
              <rFont val="Calibri"/>
              <sz val="10"/>
            </rPr>
            <t xml:space="preserve"> Complexity 1.79 + Autonomy 0.51 + Accountability 0.30 + Leadership 0.12 + Experience 0.95 + Business impact 0.21
= 3.88 points → nearest level 4 = B1
</t>
          </r>
          <r>
            <rPr>
              <rFont val="Calibri"/>
              <b val="1"/>
              <sz val="10"/>
            </rPr>
            <t>Final level:</t>
          </r>
          <r>
            <rPr>
              <rFont val="Calibri"/>
              <sz val="10"/>
            </rPr>
            <t xml:space="preserve"> B1 · same as the score</t>
          </r>
        </is>
      </c>
      <c r="AV201" s="130" t="inlineStr">
        <is>
          <r>
            <rPr>
              <rFont val="Calibri"/>
              <b val="1"/>
              <sz val="10"/>
            </rPr>
            <t>No rule applied:</t>
          </r>
          <r>
            <rPr>
              <rFont val="Calibri"/>
              <sz val="10"/>
            </rPr>
            <t xml:space="preserve"> the score decides.</t>
          </r>
        </is>
      </c>
      <c r="AW201" s="131"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XBRL SME: analyses spec updates, builds taxonomies and SRS, supports Bushchat formulas, builds automation tools → moved up 0.5
</t>
          </r>
          <r>
            <rPr>
              <rFont val="Calibri"/>
              <b val="1"/>
              <sz val="10"/>
            </rPr>
            <t>KRA:</t>
          </r>
          <r>
            <rPr>
              <rFont val="Calibri"/>
              <sz val="10"/>
            </rPr>
            <t xml:space="preserve"> “1. Lead domain delivery for assigned iFILE implementations with &gt;=98% mapping accuracy, on schedule. 2. Own quality of assigned taxonomy…”
</t>
          </r>
          <r>
            <rPr>
              <rFont val="Calibri"/>
              <b val="1"/>
              <sz val="10"/>
            </rPr>
            <t>Market:</t>
          </r>
          <r>
            <rPr>
              <rFont val="Calibri"/>
              <sz val="10"/>
            </rPr>
            <t xml:space="preserve"> A3 = Varied and non-standard work; handles exceptions · B1 = Domain specialist work</t>
          </r>
        </is>
      </c>
      <c r="AX201"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XBRL spec analysis and updates; judges when to ask rather than guess → matches the start
</t>
          </r>
          <r>
            <rPr>
              <rFont val="Calibri"/>
              <b val="1"/>
              <sz val="10"/>
            </rPr>
            <t>Market:</t>
          </r>
          <r>
            <rPr>
              <rFont val="Calibri"/>
              <sz val="10"/>
            </rPr>
            <t xml:space="preserve"> A3 = Technical / QC / client calls on own work</t>
          </r>
        </is>
      </c>
      <c r="AY201"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XBRL taxonomy for regulators; errors delay other teams and can trigger contract penalties → matches the start
</t>
          </r>
          <r>
            <rPr>
              <rFont val="Calibri"/>
              <b val="1"/>
              <sz val="10"/>
            </rPr>
            <t>KRA:</t>
          </r>
          <r>
            <rPr>
              <rFont val="Calibri"/>
              <sz val="10"/>
            </rPr>
            <t xml:space="preserve"> “1. Lead domain delivery for assigned iFILE implementations with &gt;=98% mapping accuracy, on schedule. 2. Own quality of assigned taxonomy…”
</t>
          </r>
          <r>
            <rPr>
              <rFont val="Calibri"/>
              <b val="1"/>
              <sz val="10"/>
            </rPr>
            <t>Market:</t>
          </r>
          <r>
            <rPr>
              <rFont val="Calibri"/>
              <sz val="10"/>
            </rPr>
            <t xml:space="preserve"> A3 = A module / process, or work with client or regulatory consequences</t>
          </r>
        </is>
      </c>
      <c r="AZ201" s="132" t="inlineStr">
        <is>
          <r>
            <rPr>
              <rFont val="Calibri"/>
              <sz val="10"/>
            </rPr>
            <t xml:space="preserve">Rated 2.5 of 12 · between A2 and A3
</t>
          </r>
          <r>
            <rPr>
              <rFont val="Calibri"/>
              <b val="1"/>
              <sz val="10"/>
            </rPr>
            <t>Start:</t>
          </r>
          <r>
            <rPr>
              <rFont val="Calibri"/>
              <sz val="10"/>
            </rPr>
            <t xml:space="preserve"> 2.0 · individual contributor, so influence only
</t>
          </r>
          <r>
            <rPr>
              <rFont val="Calibri"/>
              <b val="1"/>
              <sz val="10"/>
            </rPr>
            <t>Evidence reads like A3:</t>
          </r>
          <r>
            <rPr>
              <rFont val="Calibri"/>
              <sz val="10"/>
            </rPr>
            <t xml:space="preserve"> Training peers is a listed responsibility → moved up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201" s="132" t="inlineStr">
        <is>
          <r>
            <rPr>
              <rFont val="Calibri"/>
              <sz val="10"/>
            </rPr>
            <t xml:space="preserve">Rated 9.5 of 12 · between D1 and D2
</t>
          </r>
          <r>
            <rPr>
              <rFont val="Calibri"/>
              <b val="1"/>
              <sz val="10"/>
            </rPr>
            <t>Experience:</t>
          </r>
          <r>
            <rPr>
              <rFont val="Calibri"/>
              <sz val="10"/>
            </rPr>
            <t xml:space="preserve"> 15.8 yrs total · 15.8 at IRIS; none recorded before IRIS = 8.4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B1 roles typically have 4–8 yrs · IRIS guide 4–7</t>
          </r>
        </is>
      </c>
      <c r="BB201"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201" s="133" t="inlineStr"/>
      <c r="BD201" s="134" t="inlineStr">
        <is>
          <t>✓ HRIS: 15.8 yrs, CA, 0 direct reports
✓ Survey: 20 of 20 questions answered
✓ KRAs: manager-set, quarterly
✓ Manager mapping: rating, potential, 9-box
✗ Job description: not on file</t>
        </is>
      </c>
      <c r="BE201" s="134"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201" s="134" t="inlineStr">
        <is>
          <t>Medium</t>
        </is>
      </c>
      <c r="BG201" s="134" t="inlineStr"/>
      <c r="BH201" s="134" t="inlineStr"/>
      <c r="BI201" s="135" t="n"/>
      <c r="BJ201" s="136" t="n"/>
      <c r="BK201" s="136" t="n"/>
      <c r="BL201" s="136" t="n"/>
      <c r="BM201" s="136" t="n"/>
      <c r="BN201" s="137" t="n"/>
      <c r="BO201" s="120" t="n"/>
      <c r="BP201" s="120" t="n"/>
      <c r="BQ201" s="120" t="n"/>
      <c r="BR201" s="120" t="n"/>
      <c r="BS201" s="120" t="n"/>
      <c r="BT201" s="120" t="n"/>
      <c r="BU201" s="120" t="n"/>
      <c r="BV201" s="120" t="n">
        <v>3</v>
      </c>
    </row>
    <row r="202" ht="340" customHeight="1">
      <c r="A202" s="109" t="inlineStr">
        <is>
          <t>IRIS2045</t>
        </is>
      </c>
      <c r="B202" s="110" t="inlineStr">
        <is>
          <t>Bhagyashree Kamble</t>
        </is>
      </c>
      <c r="C202" s="111" t="inlineStr">
        <is>
          <t>XBRL Consulting</t>
        </is>
      </c>
      <c r="D202" s="111" t="inlineStr">
        <is>
          <t>Rahul Dhamne</t>
        </is>
      </c>
      <c r="E202" s="112" t="n">
        <v>5.5</v>
      </c>
      <c r="F202" s="112" t="n">
        <v>4.2</v>
      </c>
      <c r="G202" s="111" t="inlineStr">
        <is>
          <t>B.Com</t>
        </is>
      </c>
      <c r="H202" s="113" t="inlineStr">
        <is>
          <t>Analyst</t>
        </is>
      </c>
      <c r="I202" s="114" t="inlineStr">
        <is>
          <t>Senior Taxonomy Analyst</t>
        </is>
      </c>
      <c r="J202" s="115" t="inlineStr">
        <is>
          <t>Consulting &amp; Professional Services</t>
        </is>
      </c>
      <c r="K202" s="115" t="inlineStr">
        <is>
          <t>Taxonomy Design &amp; Regulatory Consulting</t>
        </is>
      </c>
      <c r="L202" s="114" t="inlineStr">
        <is>
          <t>L3 – Professional / Associate</t>
        </is>
      </c>
      <c r="M202" s="116" t="inlineStr">
        <is>
          <t>A3</t>
        </is>
      </c>
      <c r="N202" s="138" t="inlineStr">
        <is>
          <t>Senior Associate</t>
        </is>
      </c>
      <c r="O202" s="26" t="inlineStr">
        <is>
          <t>A</t>
        </is>
      </c>
      <c r="P202" s="115" t="inlineStr">
        <is>
          <t>IC</t>
        </is>
      </c>
      <c r="Q202" s="117" t="inlineStr">
        <is>
          <t>▲ Up</t>
        </is>
      </c>
      <c r="R202" s="118" t="inlineStr">
        <is>
          <r>
            <rPr>
              <rFont val="Calibri"/>
              <b val="1"/>
              <sz val="10"/>
            </rPr>
            <t>WHAT THE ROLE DOES:</t>
          </r>
          <r>
            <rPr>
              <rFont val="Calibri"/>
              <sz val="10"/>
            </rPr>
            <t xml:space="preserve"> 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taxonomy · xbrl · output · structured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taxonomy · development · testing · tagging · quality · creation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formula · validations · tagging · creation ·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 Bushchat · Ifile · Webform · Arelle
</t>
          </r>
          <r>
            <rPr>
              <rFont val="Calibri"/>
              <b val="1"/>
              <sz val="10"/>
            </rPr>
            <t>MANAGER-SET KRAs:</t>
          </r>
          <r>
            <rPr>
              <rFont val="Calibri"/>
              <sz val="10"/>
            </rPr>
            <t xml:space="preserve"> Common themes in manager-set KRAs: resolve · defect · deliver · complete · modules · testing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14 holders, 14 answered the survey; sub-family 25 answered; catalogue RC-019</t>
          </r>
        </is>
      </c>
      <c r="S20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2 · Potential: Medium · 9-Box Grid placement: Reliable Specialist.</t>
          </r>
        </is>
      </c>
      <c r="T202" s="120" t="n"/>
      <c r="U202" s="121" t="inlineStr">
        <is>
          <r>
            <rPr>
              <rFont val="Calibri"/>
              <sz val="10"/>
            </rPr>
            <t xml:space="preserve">Senior Taxonomy Analyst in XBRL Consulting · iFile, A3 — IC.
</t>
          </r>
          <r>
            <rPr>
              <rFont val="Calibri"/>
              <b val="1"/>
              <sz val="10"/>
            </rPr>
            <t>The work:</t>
          </r>
          <r>
            <rPr>
              <rFont val="Calibri"/>
              <sz val="10"/>
            </rPr>
            <t xml:space="preserve"> Designs XBRL/SDMX taxonomies, return templates, validation rules and SRS for regulators; supports implementation and CRs.
At this level the role owns varied work; reviews juniors; go-to for a process.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Holders describe it with:</t>
          </r>
          <r>
            <rPr>
              <rFont val="Calibri"/>
              <sz val="10"/>
            </rPr>
            <t xml:space="preserve"> client · testing · taxonomy · requirement · support · development.</t>
          </r>
        </is>
      </c>
      <c r="V202"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02"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Noah · Bushchat · Ifile · Webform · Arelle
★ = must-have for the family. Scale: 1 Awareness · 2 Working · 3 Practitioner · 4 Advanced · 5 Expert.</t>
          </r>
        </is>
      </c>
      <c r="X202"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2" s="123" t="inlineStr">
        <is>
          <t>iFile · XBRL Consulting · Band A · Early career</t>
        </is>
      </c>
      <c r="Z202" s="124" t="n">
        <v>2.5</v>
      </c>
      <c r="AA202" s="125">
        <f>IFERROR(INDEX(WM_C,MATCH($Y202,WM_KEY,0)),"")</f>
        <v>0.59</v>
      </c>
      <c r="AB202" s="126">
        <f>IF(Z202="","",Z202*AA202)</f>
        <v>1.475</v>
      </c>
      <c r="AC202" s="124" t="n">
        <v>2</v>
      </c>
      <c r="AD202" s="125">
        <f>IFERROR(INDEX(WM_AU,MATCH($Y202,WM_KEY,0)),"")</f>
        <v>0.16</v>
      </c>
      <c r="AE202" s="126">
        <f>IF(AC202="","",AC202*AD202)</f>
        <v>0.32</v>
      </c>
      <c r="AF202" s="124" t="n">
        <v>2</v>
      </c>
      <c r="AG202" s="125">
        <f>IFERROR(INDEX(WM_AC,MATCH($Y202,WM_KEY,0)),"")</f>
        <v>0.09</v>
      </c>
      <c r="AH202" s="126">
        <f>IF(AF202="","",AF202*AG202)</f>
        <v>0.18</v>
      </c>
      <c r="AI202" s="124" t="n">
        <v>1</v>
      </c>
      <c r="AJ202" s="125">
        <f>IFERROR(INDEX(WM_L,MATCH($Y202,WM_KEY,0)),"")</f>
        <v>0</v>
      </c>
      <c r="AK202" s="126">
        <f>IF(AI202="","",AI202*AJ202)</f>
        <v>0</v>
      </c>
      <c r="AL202" s="124" t="n">
        <v>4</v>
      </c>
      <c r="AM202" s="125">
        <f>IFERROR(INDEX(WM_E,MATCH($Y202,WM_KEY,0)),"")</f>
        <v>0.1</v>
      </c>
      <c r="AN202" s="126">
        <f>IF(AL202="","",AL202*AM202)</f>
        <v>0.4</v>
      </c>
      <c r="AO202" s="127" t="n">
        <v>2</v>
      </c>
      <c r="AP202" s="125">
        <f>IFERROR(INDEX(WM_BI,MATCH($Y202,WM_KEY,0)),"")</f>
        <v>0.06</v>
      </c>
      <c r="AQ202" s="126">
        <f>IF(AO202="","",AO202*AP202)</f>
        <v>0.12</v>
      </c>
      <c r="AR202" s="126">
        <f>IF(COUNT(AB202,AE202,AH202,AK202,AN202,AQ202)&lt;6,"",SUM(AB202,AE202,AH202,AK202,AN202,AQ202))</f>
        <v>2.495</v>
      </c>
      <c r="AS202" s="128" t="str">
        <f>IF(AR202="","",INDEX({"A1","A2","A3","B1","B2","B3","C1","C2","D1","D2","E1","E2"},MAX(1,MIN(12,ROUND(AR202,0)))))</f>
        <v>A2</v>
      </c>
      <c r="AT202"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02" s="130" t="inlineStr">
        <is>
          <r>
            <rPr>
              <rFont val="Calibri"/>
              <b val="1"/>
              <sz val="10"/>
            </rPr>
            <t>At build:</t>
          </r>
          <r>
            <rPr>
              <rFont val="Calibri"/>
              <sz val="10"/>
            </rPr>
            <t xml:space="preserve"> Complexity 1.47 + Autonomy 0.32 + Accountability 0.18 + Leadership 0.00 + Experience 0.40 + Business impact 0.12
= 2.50 points → nearest level 2 = A2
</t>
          </r>
          <r>
            <rPr>
              <rFont val="Calibri"/>
              <b val="1"/>
              <sz val="10"/>
            </rPr>
            <t>Final level:</t>
          </r>
          <r>
            <rPr>
              <rFont val="Calibri"/>
              <sz val="10"/>
            </rPr>
            <t xml:space="preserve"> A3 · a rule applied: see the next column</t>
          </r>
        </is>
      </c>
      <c r="AV202" s="130" t="inlineStr">
        <is>
          <r>
            <rPr>
              <rFont val="Calibri"/>
              <sz val="10"/>
            </rPr>
            <t xml:space="preserve">• </t>
          </r>
          <r>
            <rPr>
              <rFont val="Calibri"/>
              <b val="1"/>
              <sz val="10"/>
            </rPr>
            <t>Raised to A3:</t>
          </r>
          <r>
            <rPr>
              <rFont val="Calibri"/>
              <sz val="10"/>
            </rPr>
            <t xml:space="preserve"> 5.5 years' experience is 2 years or more.
</t>
          </r>
          <r>
            <rPr>
              <rFont val="Calibri"/>
              <b val="1"/>
              <sz val="10"/>
            </rPr>
            <t>Final level:</t>
          </r>
          <r>
            <rPr>
              <rFont val="Calibri"/>
              <sz val="10"/>
            </rPr>
            <t xml:space="preserve"> A3.</t>
          </r>
        </is>
      </c>
      <c r="AW202"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Taxonomy development and validation-rule development, mapping client data to XBRL standards → moved up 0.5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A2 = Standard work of the discipline · A3 = Varied and non-standard work; handles exceptions</t>
          </r>
        </is>
      </c>
      <c r="AX20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creating validations named → matches the start
</t>
          </r>
          <r>
            <rPr>
              <rFont val="Calibri"/>
              <b val="1"/>
              <sz val="10"/>
            </rPr>
            <t>Market:</t>
          </r>
          <r>
            <rPr>
              <rFont val="Calibri"/>
              <sz val="10"/>
            </rPr>
            <t xml:space="preserve"> A2 = Chooses own approach within standards</t>
          </r>
        </is>
      </c>
      <c r="AY20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Validation rules and client support for taxonomy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A2 = Own deliverables · accuracy, TAT</t>
          </r>
        </is>
      </c>
      <c r="AZ202"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02" s="132" t="inlineStr">
        <is>
          <r>
            <rPr>
              <rFont val="Calibri"/>
              <sz val="10"/>
            </rPr>
            <t xml:space="preserve">Rated 4 of 12
</t>
          </r>
          <r>
            <rPr>
              <rFont val="Calibri"/>
              <b val="1"/>
              <sz val="10"/>
            </rPr>
            <t>Experience:</t>
          </r>
          <r>
            <rPr>
              <rFont val="Calibri"/>
              <sz val="10"/>
            </rPr>
            <t xml:space="preserve"> 5.5 yrs total · 1.3 before IRIS + 4.2 at IRIS = 4.0 on the experience scale
</t>
          </r>
          <r>
            <rPr>
              <rFont val="Calibri"/>
              <b val="1"/>
              <sz val="10"/>
            </rPr>
            <t>Note:</t>
          </r>
          <r>
            <rPr>
              <rFont val="Calibri"/>
              <sz val="10"/>
            </rPr>
            <t xml:space="preserve"> the record looks incomplete, so this is a minimum · HR to confirm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02"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02" s="145" t="inlineStr">
        <is>
          <t>• Correct the experience record — HR</t>
        </is>
      </c>
      <c r="BD202" s="134" t="inlineStr">
        <is>
          <t>✓ HRIS: 5.5 yrs, B.Com, 0 direct reports
✓ Survey: 20 of 20 questions answered
✓ KRAs: manager-set, quarterly
✓ Manager mapping: rating, potential, 9-box
✗ Job description: not on file</t>
        </is>
      </c>
      <c r="BE202"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02" s="134" t="inlineStr">
        <is>
          <t>Low</t>
        </is>
      </c>
      <c r="BG202" s="134" t="inlineStr">
        <is>
          <t>• Experience on record · 5.5 yrs looks incomplete — experience before IRIS appears to be missing; HR to confirm</t>
        </is>
      </c>
      <c r="BH202" s="134" t="inlineStr"/>
      <c r="BI202" s="135" t="n"/>
      <c r="BJ202" s="136" t="n"/>
      <c r="BK202" s="136" t="n"/>
      <c r="BL202" s="136" t="n"/>
      <c r="BM202" s="136" t="n"/>
      <c r="BN202" s="137" t="n"/>
      <c r="BO202" s="120" t="n"/>
      <c r="BP202" s="120" t="n"/>
      <c r="BQ202" s="120" t="n"/>
      <c r="BR202" s="120" t="n"/>
      <c r="BS202" s="120" t="n"/>
      <c r="BT202" s="120" t="n"/>
      <c r="BU202" s="120" t="n"/>
      <c r="BV202" s="120" t="n">
        <v>2</v>
      </c>
    </row>
    <row r="203" ht="340" customHeight="1">
      <c r="A203" s="109" t="inlineStr">
        <is>
          <t>IRIS0617</t>
        </is>
      </c>
      <c r="B203" s="110" t="inlineStr">
        <is>
          <t>Bhakti Gosavi</t>
        </is>
      </c>
      <c r="C203" s="111" t="inlineStr">
        <is>
          <t>XBRL Consulting</t>
        </is>
      </c>
      <c r="D203" s="111" t="inlineStr">
        <is>
          <t>Rahul Dhamne</t>
        </is>
      </c>
      <c r="E203" s="112" t="n">
        <v>15.4</v>
      </c>
      <c r="F203" s="112" t="n">
        <v>15.4</v>
      </c>
      <c r="G203" s="111" t="inlineStr">
        <is>
          <t>M.Com</t>
        </is>
      </c>
      <c r="H203" s="113" t="inlineStr">
        <is>
          <t>Analyst</t>
        </is>
      </c>
      <c r="I203" s="114" t="inlineStr">
        <is>
          <t>Senior Taxonomy Analyst</t>
        </is>
      </c>
      <c r="J203" s="115" t="inlineStr">
        <is>
          <t>Consulting &amp; Professional Services</t>
        </is>
      </c>
      <c r="K203" s="115" t="inlineStr">
        <is>
          <t>Taxonomy Design &amp; Regulatory Consulting</t>
        </is>
      </c>
      <c r="L203" s="114" t="inlineStr">
        <is>
          <t>L3 – Professional / Associate</t>
        </is>
      </c>
      <c r="M203" s="116" t="inlineStr">
        <is>
          <t>A3</t>
        </is>
      </c>
      <c r="N203" s="138" t="inlineStr">
        <is>
          <t>Senior Associate</t>
        </is>
      </c>
      <c r="O203" s="26" t="inlineStr">
        <is>
          <t>A</t>
        </is>
      </c>
      <c r="P203" s="115" t="inlineStr">
        <is>
          <t>IC</t>
        </is>
      </c>
      <c r="Q203" s="117" t="inlineStr">
        <is>
          <t>▲ Up</t>
        </is>
      </c>
      <c r="R203" s="118" t="inlineStr">
        <is>
          <r>
            <rPr>
              <rFont val="Calibri"/>
              <b val="1"/>
              <sz val="10"/>
            </rPr>
            <t>WHAT THE ROLE DOES:</t>
          </r>
          <r>
            <rPr>
              <rFont val="Calibri"/>
              <sz val="10"/>
            </rPr>
            <t xml:space="preserve"> 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taxonomy · xbrl · output · structured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taxonomy · development · testing · tagging · quality · creation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formula · validations · tagging · creation ·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 Bushchat · Ifile · Webform · Arelle
</t>
          </r>
          <r>
            <rPr>
              <rFont val="Calibri"/>
              <b val="1"/>
              <sz val="10"/>
            </rPr>
            <t>MANAGER-SET KRAs:</t>
          </r>
          <r>
            <rPr>
              <rFont val="Calibri"/>
              <sz val="10"/>
            </rPr>
            <t xml:space="preserve"> Common themes in manager-set KRAs: resolve · defect · deliver · complete · modules · testing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14 holders, 14 answered the survey; sub-family 25 answered; catalogue RC-019</t>
          </r>
        </is>
      </c>
      <c r="S203"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2 · Potential: Medium · 9-Box Grid placement: Reliable Specialist.</t>
          </r>
        </is>
      </c>
      <c r="T203" s="120" t="n"/>
      <c r="U203" s="121" t="inlineStr">
        <is>
          <r>
            <rPr>
              <rFont val="Calibri"/>
              <sz val="10"/>
            </rPr>
            <t xml:space="preserve">Senior Taxonomy Analyst in XBRL Consulting · iFile, A3 — IC.
</t>
          </r>
          <r>
            <rPr>
              <rFont val="Calibri"/>
              <b val="1"/>
              <sz val="10"/>
            </rPr>
            <t>The work:</t>
          </r>
          <r>
            <rPr>
              <rFont val="Calibri"/>
              <sz val="10"/>
            </rPr>
            <t xml:space="preserve"> Designs XBRL/SDMX taxonomies, return templates, validation rules and SRS for regulators; supports implementation and CRs.
At this level the role owns varied work; reviews juniors; go-to for a process.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Holders describe it with:</t>
          </r>
          <r>
            <rPr>
              <rFont val="Calibri"/>
              <sz val="10"/>
            </rPr>
            <t xml:space="preserve"> client · testing · taxonomy · requirement · support · development.</t>
          </r>
        </is>
      </c>
      <c r="V203"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03"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Noah · Bushchat · Ifile · Webform · Arelle
★ = must-have for the family. Scale: 1 Awareness · 2 Working · 3 Practitioner · 4 Advanced · 5 Expert.</t>
          </r>
        </is>
      </c>
      <c r="X203"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3" s="123" t="inlineStr">
        <is>
          <t>iFile · XBRL Consulting · Band A · Early career</t>
        </is>
      </c>
      <c r="Z203" s="124" t="n">
        <v>2</v>
      </c>
      <c r="AA203" s="125">
        <f>IFERROR(INDEX(WM_C,MATCH($Y203,WM_KEY,0)),"")</f>
        <v>0.59</v>
      </c>
      <c r="AB203" s="126">
        <f>IF(Z203="","",Z203*AA203)</f>
        <v>1.18</v>
      </c>
      <c r="AC203" s="124" t="n">
        <v>2</v>
      </c>
      <c r="AD203" s="125">
        <f>IFERROR(INDEX(WM_AU,MATCH($Y203,WM_KEY,0)),"")</f>
        <v>0.16</v>
      </c>
      <c r="AE203" s="126">
        <f>IF(AC203="","",AC203*AD203)</f>
        <v>0.32</v>
      </c>
      <c r="AF203" s="124" t="n">
        <v>2</v>
      </c>
      <c r="AG203" s="125">
        <f>IFERROR(INDEX(WM_AC,MATCH($Y203,WM_KEY,0)),"")</f>
        <v>0.09</v>
      </c>
      <c r="AH203" s="126">
        <f>IF(AF203="","",AF203*AG203)</f>
        <v>0.18</v>
      </c>
      <c r="AI203" s="124" t="n">
        <v>1</v>
      </c>
      <c r="AJ203" s="125">
        <f>IFERROR(INDEX(WM_L,MATCH($Y203,WM_KEY,0)),"")</f>
        <v>0</v>
      </c>
      <c r="AK203" s="126">
        <f>IF(AI203="","",AI203*AJ203)</f>
        <v>0</v>
      </c>
      <c r="AL203" s="124" t="n">
        <v>9</v>
      </c>
      <c r="AM203" s="125">
        <f>IFERROR(INDEX(WM_E,MATCH($Y203,WM_KEY,0)),"")</f>
        <v>0.1</v>
      </c>
      <c r="AN203" s="126">
        <f>IF(AL203="","",AL203*AM203)</f>
        <v>0.9</v>
      </c>
      <c r="AO203" s="127" t="n">
        <v>2</v>
      </c>
      <c r="AP203" s="125">
        <f>IFERROR(INDEX(WM_BI,MATCH($Y203,WM_KEY,0)),"")</f>
        <v>0.06</v>
      </c>
      <c r="AQ203" s="126">
        <f>IF(AO203="","",AO203*AP203)</f>
        <v>0.12</v>
      </c>
      <c r="AR203" s="126">
        <f>IF(COUNT(AB203,AE203,AH203,AK203,AN203,AQ203)&lt;6,"",SUM(AB203,AE203,AH203,AK203,AN203,AQ203))</f>
        <v>2.7</v>
      </c>
      <c r="AS203" s="128" t="str">
        <f>IF(AR203="","",INDEX({"A1","A2","A3","B1","B2","B3","C1","C2","D1","D2","E1","E2"},MAX(1,MIN(12,ROUND(AR203,0)))))</f>
        <v>A3</v>
      </c>
      <c r="AT203"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03" s="130" t="inlineStr">
        <is>
          <r>
            <rPr>
              <rFont val="Calibri"/>
              <b val="1"/>
              <sz val="10"/>
            </rPr>
            <t>At build:</t>
          </r>
          <r>
            <rPr>
              <rFont val="Calibri"/>
              <sz val="10"/>
            </rPr>
            <t xml:space="preserve"> Complexity 1.18 + Autonomy 0.32 + Accountability 0.18 + Leadership 0.00 + Experience 0.90 + Business impact 0.12
= 2.70 points → nearest level 3 = A3
</t>
          </r>
          <r>
            <rPr>
              <rFont val="Calibri"/>
              <b val="1"/>
              <sz val="10"/>
            </rPr>
            <t>Final level:</t>
          </r>
          <r>
            <rPr>
              <rFont val="Calibri"/>
              <sz val="10"/>
            </rPr>
            <t xml:space="preserve"> A3 · same as the score</t>
          </r>
        </is>
      </c>
      <c r="AV203" s="130" t="inlineStr">
        <is>
          <r>
            <rPr>
              <rFont val="Calibri"/>
              <b val="1"/>
              <sz val="10"/>
            </rPr>
            <t>No rule applied:</t>
          </r>
          <r>
            <rPr>
              <rFont val="Calibri"/>
              <sz val="10"/>
            </rPr>
            <t xml:space="preserve"> the score decides.</t>
          </r>
        </is>
      </c>
      <c r="AW203"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Formula creation and testing, instance creation, tool testing; routine taxonomy tasks, tersely described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A2 = Standard work of the discipline</t>
          </r>
        </is>
      </c>
      <c r="AX20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independent decision named is formula testing → matches the start
</t>
          </r>
          <r>
            <rPr>
              <rFont val="Calibri"/>
              <b val="1"/>
              <sz val="10"/>
            </rPr>
            <t>Market:</t>
          </r>
          <r>
            <rPr>
              <rFont val="Calibri"/>
              <sz val="10"/>
            </rPr>
            <t xml:space="preserve"> A2 = Chooses own approach within standards</t>
          </r>
        </is>
      </c>
      <c r="AY20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for own formula creation and testing; consequence is rework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A2 = Own deliverables · accuracy, TAT</t>
          </r>
        </is>
      </c>
      <c r="AZ203"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03" s="132" t="inlineStr">
        <is>
          <r>
            <rPr>
              <rFont val="Calibri"/>
              <sz val="10"/>
            </rPr>
            <t xml:space="preserve">Rated 9 of 12
</t>
          </r>
          <r>
            <rPr>
              <rFont val="Calibri"/>
              <b val="1"/>
              <sz val="10"/>
            </rPr>
            <t>Experience:</t>
          </r>
          <r>
            <rPr>
              <rFont val="Calibri"/>
              <sz val="10"/>
            </rPr>
            <t xml:space="preserve"> 15.4 yrs total · 15.4 at IRIS; none recorded before IRIS = 8.3 on the experience scale
</t>
          </r>
          <r>
            <rPr>
              <rFont val="Calibri"/>
              <b val="1"/>
              <sz val="10"/>
            </rPr>
            <t>Qualification:</t>
          </r>
          <r>
            <rPr>
              <rFont val="Calibri"/>
              <sz val="10"/>
            </rPr>
            <t xml:space="preserve"> M.Com · postgraduate, relevant to the work → +0.5
</t>
          </r>
          <r>
            <rPr>
              <rFont val="Calibri"/>
              <b val="1"/>
              <sz val="10"/>
            </rPr>
            <t>Market:</t>
          </r>
          <r>
            <rPr>
              <rFont val="Calibri"/>
              <sz val="10"/>
            </rPr>
            <t xml:space="preserve"> A3 roles typically have 2–5 yrs · IRIS guide 2–4</t>
          </r>
        </is>
      </c>
      <c r="BB203"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03" s="133" t="inlineStr"/>
      <c r="BD203" s="134" t="inlineStr">
        <is>
          <t>✓ HRIS: 15.4 yrs, M.Com, 0 direct reports
✓ Survey: 20 of 20 questions answered
✓ KRAs: manager-set, quarterly
✓ Manager mapping: rating, potential, 9-box
✗ Job description: not on file</t>
        </is>
      </c>
      <c r="BE203"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03" s="134" t="inlineStr">
        <is>
          <t>Medium</t>
        </is>
      </c>
      <c r="BG203" s="134" t="inlineStr">
        <is>
          <t>• 15.4 yrs of experience in a role that reads as Band A work — a career-path question for the manager: can the role be widened · Specialist, B1 or is it correctly sized?</t>
        </is>
      </c>
      <c r="BH203" s="134" t="inlineStr"/>
      <c r="BI203" s="135" t="n"/>
      <c r="BJ203" s="136" t="n"/>
      <c r="BK203" s="136" t="n"/>
      <c r="BL203" s="136" t="n"/>
      <c r="BM203" s="136" t="n"/>
      <c r="BN203" s="137" t="n"/>
      <c r="BO203" s="120" t="n"/>
      <c r="BP203" s="120" t="n"/>
      <c r="BQ203" s="120" t="n"/>
      <c r="BR203" s="120" t="n"/>
      <c r="BS203" s="120" t="n"/>
      <c r="BT203" s="120" t="n"/>
      <c r="BU203" s="120" t="n"/>
      <c r="BV203" s="120" t="n">
        <v>2</v>
      </c>
    </row>
    <row r="204" ht="340" customHeight="1">
      <c r="A204" s="109" t="inlineStr">
        <is>
          <t>IRIS0022</t>
        </is>
      </c>
      <c r="B204" s="110" t="inlineStr">
        <is>
          <t>Bhushan Patkar</t>
        </is>
      </c>
      <c r="C204" s="111" t="inlineStr">
        <is>
          <t>XBRL Consulting</t>
        </is>
      </c>
      <c r="D204" s="111" t="inlineStr">
        <is>
          <t>Sujeet Rathod</t>
        </is>
      </c>
      <c r="E204" s="112" t="n">
        <v>21.6</v>
      </c>
      <c r="F204" s="112" t="n">
        <v>21.6</v>
      </c>
      <c r="G204" s="111" t="inlineStr">
        <is>
          <t>B.Com</t>
        </is>
      </c>
      <c r="H204" s="113" t="inlineStr">
        <is>
          <t>Senior Analyst</t>
        </is>
      </c>
      <c r="I204" s="114" t="inlineStr">
        <is>
          <t>Senior Taxonomy Analyst</t>
        </is>
      </c>
      <c r="J204" s="115" t="inlineStr">
        <is>
          <t>Consulting &amp; Professional Services</t>
        </is>
      </c>
      <c r="K204" s="115" t="inlineStr">
        <is>
          <t>Taxonomy Design &amp; Regulatory Consulting</t>
        </is>
      </c>
      <c r="L204" s="115" t="inlineStr">
        <is>
          <t>L4 – Senior</t>
        </is>
      </c>
      <c r="M204" s="146" t="inlineStr">
        <is>
          <t>A3</t>
        </is>
      </c>
      <c r="N204" s="138" t="inlineStr">
        <is>
          <t>Senior Associate</t>
        </is>
      </c>
      <c r="O204" s="26" t="inlineStr">
        <is>
          <t>A</t>
        </is>
      </c>
      <c r="P204" s="115" t="inlineStr">
        <is>
          <t>IC</t>
        </is>
      </c>
      <c r="Q204" s="147" t="inlineStr">
        <is>
          <t>• Same level</t>
        </is>
      </c>
      <c r="R204" s="118" t="inlineStr">
        <is>
          <r>
            <rPr>
              <rFont val="Calibri"/>
              <b val="1"/>
              <sz val="10"/>
            </rPr>
            <t>WHAT THE ROLE DOES:</t>
          </r>
          <r>
            <rPr>
              <rFont val="Calibri"/>
              <sz val="10"/>
            </rPr>
            <t xml:space="preserve"> 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taxonomy · xbrl · output · structured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taxonomy · development · testing · tagging · quality · creation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formula · validations · tagging · creation ·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 Bushchat · Ifile · Webform · Arelle
</t>
          </r>
          <r>
            <rPr>
              <rFont val="Calibri"/>
              <b val="1"/>
              <sz val="10"/>
            </rPr>
            <t>MANAGER-SET KRAs:</t>
          </r>
          <r>
            <rPr>
              <rFont val="Calibri"/>
              <sz val="10"/>
            </rPr>
            <t xml:space="preserve"> Common themes in manager-set KRAs: resolve · defect · deliver · complete · modules · testing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14 holders, 14 answered the survey; sub-family 25 answered; catalogue RC-019</t>
          </r>
        </is>
      </c>
      <c r="S204"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Medium · 9-Box Grid placement: Trusted Professional.</t>
          </r>
        </is>
      </c>
      <c r="T204" s="120" t="n"/>
      <c r="U204" s="121" t="inlineStr">
        <is>
          <r>
            <rPr>
              <rFont val="Calibri"/>
              <sz val="10"/>
            </rPr>
            <t xml:space="preserve">Senior Taxonomy Analyst in XBRL Consulting · iFile, A3 — IC.
</t>
          </r>
          <r>
            <rPr>
              <rFont val="Calibri"/>
              <b val="1"/>
              <sz val="10"/>
            </rPr>
            <t>The work:</t>
          </r>
          <r>
            <rPr>
              <rFont val="Calibri"/>
              <sz val="10"/>
            </rPr>
            <t xml:space="preserve"> Designs XBRL/SDMX taxonomies, return templates, validation rules and SRS for regulators; supports implementation and CRs.
At this level the role owns varied work; reviews juniors; go-to for a process.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Holders describe it with:</t>
          </r>
          <r>
            <rPr>
              <rFont val="Calibri"/>
              <sz val="10"/>
            </rPr>
            <t xml:space="preserve"> client · testing · taxonomy · requirement · support · development.</t>
          </r>
        </is>
      </c>
      <c r="V204"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04"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Noah · Bushchat · Ifile · Webform · Arelle
★ = must-have for the family. Scale: 1 Awareness · 2 Working · 3 Practitioner · 4 Advanced · 5 Expert.</t>
          </r>
        </is>
      </c>
      <c r="X204"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4" s="123" t="inlineStr">
        <is>
          <t>iFile · XBRL Consulting · Band A · Early career</t>
        </is>
      </c>
      <c r="Z204" s="124" t="n">
        <v>3</v>
      </c>
      <c r="AA204" s="125">
        <f>IFERROR(INDEX(WM_C,MATCH($Y204,WM_KEY,0)),"")</f>
        <v>0.59</v>
      </c>
      <c r="AB204" s="126">
        <f>IF(Z204="","",Z204*AA204)</f>
        <v>1.77</v>
      </c>
      <c r="AC204" s="124" t="n">
        <v>2.5</v>
      </c>
      <c r="AD204" s="125">
        <f>IFERROR(INDEX(WM_AU,MATCH($Y204,WM_KEY,0)),"")</f>
        <v>0.16</v>
      </c>
      <c r="AE204" s="126">
        <f>IF(AC204="","",AC204*AD204)</f>
        <v>0.4</v>
      </c>
      <c r="AF204" s="124" t="n">
        <v>2.5</v>
      </c>
      <c r="AG204" s="125">
        <f>IFERROR(INDEX(WM_AC,MATCH($Y204,WM_KEY,0)),"")</f>
        <v>0.09</v>
      </c>
      <c r="AH204" s="126">
        <f>IF(AF204="","",AF204*AG204)</f>
        <v>0.225</v>
      </c>
      <c r="AI204" s="124" t="n">
        <v>2</v>
      </c>
      <c r="AJ204" s="125">
        <f>IFERROR(INDEX(WM_L,MATCH($Y204,WM_KEY,0)),"")</f>
        <v>0</v>
      </c>
      <c r="AK204" s="126">
        <f>IF(AI204="","",AI204*AJ204)</f>
        <v>0</v>
      </c>
      <c r="AL204" s="124" t="n">
        <v>10</v>
      </c>
      <c r="AM204" s="125">
        <f>IFERROR(INDEX(WM_E,MATCH($Y204,WM_KEY,0)),"")</f>
        <v>0.1</v>
      </c>
      <c r="AN204" s="126">
        <f>IF(AL204="","",AL204*AM204)</f>
        <v>1</v>
      </c>
      <c r="AO204" s="127" t="n">
        <v>2.5</v>
      </c>
      <c r="AP204" s="125">
        <f>IFERROR(INDEX(WM_BI,MATCH($Y204,WM_KEY,0)),"")</f>
        <v>0.06</v>
      </c>
      <c r="AQ204" s="126">
        <f>IF(AO204="","",AO204*AP204)</f>
        <v>0.15</v>
      </c>
      <c r="AR204" s="126">
        <f>IF(COUNT(AB204,AE204,AH204,AK204,AN204,AQ204)&lt;6,"",SUM(AB204,AE204,AH204,AK204,AN204,AQ204))</f>
        <v>3.545</v>
      </c>
      <c r="AS204" s="128" t="str">
        <f>IF(AR204="","",INDEX({"A1","A2","A3","B1","B2","B3","C1","C2","D1","D2","E1","E2"},MAX(1,MIN(12,ROUND(AR204,0)))))</f>
        <v>B1</v>
      </c>
      <c r="AT204"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04" s="130" t="inlineStr">
        <is>
          <r>
            <rPr>
              <rFont val="Calibri"/>
              <b val="1"/>
              <sz val="10"/>
            </rPr>
            <t>At build:</t>
          </r>
          <r>
            <rPr>
              <rFont val="Calibri"/>
              <sz val="10"/>
            </rPr>
            <t xml:space="preserve"> Complexity 1.77 + Autonomy 0.40 + Accountability 0.22 + Leadership 0.00 + Experience 1.00 + Business impact 0.15
= 3.54 points → nearest level 4 = B1
</t>
          </r>
          <r>
            <rPr>
              <rFont val="Calibri"/>
              <b val="1"/>
              <sz val="10"/>
            </rPr>
            <t>Final level:</t>
          </r>
          <r>
            <rPr>
              <rFont val="Calibri"/>
              <sz val="10"/>
            </rPr>
            <t xml:space="preserve"> A3 · a rule applied: see the next column</t>
          </r>
        </is>
      </c>
      <c r="AV204" s="130"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3.48.
</t>
          </r>
          <r>
            <rPr>
              <rFont val="Calibri"/>
              <b val="1"/>
              <sz val="10"/>
            </rPr>
            <t>Final level:</t>
          </r>
          <r>
            <rPr>
              <rFont val="Calibri"/>
              <sz val="10"/>
            </rPr>
            <t xml:space="preserve"> A3.</t>
          </r>
        </is>
      </c>
      <c r="AW204"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Template creation, requirement gathering, formula creation, client query solving, tool testing; terse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A3 = Varied and non-standard work; handles exceptions</t>
          </r>
        </is>
      </c>
      <c r="AX204"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formula creation only → moved down 0.5
</t>
          </r>
          <r>
            <rPr>
              <rFont val="Calibri"/>
              <b val="1"/>
              <sz val="10"/>
            </rPr>
            <t>Market:</t>
          </r>
          <r>
            <rPr>
              <rFont val="Calibri"/>
              <sz val="10"/>
            </rPr>
            <t xml:space="preserve"> A2 = Chooses own approach within standards · A3 = Technical / QC / client calls on own work</t>
          </r>
        </is>
      </c>
      <c r="AY204"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Taxonomy package named without detail; consequence is rework and retesting → moved down 0.5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A2 = Own deliverables · accuracy, TAT · A3 = A module / process, or work with client or regulatory consequences</t>
          </r>
        </is>
      </c>
      <c r="AZ204" s="132"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Lists XBRL training sessions and 'resource allocation' with no team or detail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204" s="132" t="inlineStr">
        <is>
          <r>
            <rPr>
              <rFont val="Calibri"/>
              <sz val="10"/>
            </rPr>
            <t xml:space="preserve">Rated 10 of 12
</t>
          </r>
          <r>
            <rPr>
              <rFont val="Calibri"/>
              <b val="1"/>
              <sz val="10"/>
            </rPr>
            <t>Experience:</t>
          </r>
          <r>
            <rPr>
              <rFont val="Calibri"/>
              <sz val="10"/>
            </rPr>
            <t xml:space="preserve"> 21.6 yrs total · 21.6 at IRIS; none recorded before IRIS = 10.2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04"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04" s="133" t="inlineStr"/>
      <c r="BD204" s="134" t="inlineStr">
        <is>
          <t>✓ HRIS: 21.6 yrs, B.Com, 0 direct reports
✓ Survey: 19 of 20 questions answered
✓ KRAs: manager-set, quarterly
✓ Manager mapping: rating, potential, 9-box
✗ Job description: not on file</t>
        </is>
      </c>
      <c r="BE204"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04" s="134" t="inlineStr">
        <is>
          <t>Medium</t>
        </is>
      </c>
      <c r="BG204" s="134" t="inlineStr">
        <is>
          <r>
            <rPr>
              <rFont val="Calibri"/>
              <sz val="10"/>
            </rPr>
            <t xml:space="preserve">• 21.6 yrs of experience in a role that reads as Band A work — a career-path question for the manager: can the role be widened · Specialist, B1 or is it correctly sized?
• </t>
          </r>
          <r>
            <rPr>
              <rFont val="Calibri"/>
              <b val="1"/>
              <sz val="10"/>
            </rPr>
            <t>Near a gate:</t>
          </r>
          <r>
            <rPr>
              <rFont val="Calibri"/>
              <sz val="10"/>
            </rPr>
            <t xml:space="preserve"> top of band: 3.48 on Band B's weights, 0.02 short of the 3.5 needed to enter Band B — calibrate before confirming</t>
          </r>
        </is>
      </c>
      <c r="BH204" s="139" t="inlineStr">
        <is>
          <t>Near a gate: top of band: 3.48 on Band B's weights, 0.02 short of the 3.5 needed to enter Band B</t>
        </is>
      </c>
      <c r="BI204" s="135" t="n"/>
      <c r="BJ204" s="136" t="n"/>
      <c r="BK204" s="136" t="n"/>
      <c r="BL204" s="136" t="n"/>
      <c r="BM204" s="136" t="n"/>
      <c r="BN204" s="137" t="n"/>
      <c r="BO204" s="120" t="n"/>
      <c r="BP204" s="120" t="n"/>
      <c r="BQ204" s="120" t="n"/>
      <c r="BR204" s="120" t="n"/>
      <c r="BS204" s="120" t="n"/>
      <c r="BT204" s="120" t="n"/>
      <c r="BU204" s="120" t="n"/>
      <c r="BV204" s="120" t="n">
        <v>2.5</v>
      </c>
    </row>
    <row r="205" ht="340" customHeight="1">
      <c r="A205" s="109" t="inlineStr">
        <is>
          <t>IRIS2563</t>
        </is>
      </c>
      <c r="B205" s="110" t="inlineStr">
        <is>
          <t>Isheekka Gupta</t>
        </is>
      </c>
      <c r="C205" s="111" t="inlineStr">
        <is>
          <t>XBRL Consulting</t>
        </is>
      </c>
      <c r="D205" s="111" t="inlineStr">
        <is>
          <t>Sujeet Rathod</t>
        </is>
      </c>
      <c r="E205" s="141" t="inlineStr">
        <is>
          <t>Not provided · HRIS</t>
        </is>
      </c>
      <c r="F205" s="112" t="n">
        <v>0</v>
      </c>
      <c r="G205" s="111" t="inlineStr">
        <is>
          <t>CA</t>
        </is>
      </c>
      <c r="H205" s="113" t="inlineStr">
        <is>
          <t>Consultant</t>
        </is>
      </c>
      <c r="I205" s="114" t="inlineStr">
        <is>
          <t>Senior Taxonomy Analyst</t>
        </is>
      </c>
      <c r="J205" s="115" t="inlineStr">
        <is>
          <t>Consulting &amp; Professional Services</t>
        </is>
      </c>
      <c r="K205" s="115" t="inlineStr">
        <is>
          <t>Taxonomy Design &amp; Regulatory Consulting</t>
        </is>
      </c>
      <c r="L205" s="114" t="inlineStr">
        <is>
          <t>Not in current mapping files</t>
        </is>
      </c>
      <c r="M205" s="116" t="inlineStr">
        <is>
          <t>A3</t>
        </is>
      </c>
      <c r="N205" s="138" t="inlineStr">
        <is>
          <t>Senior Associate</t>
        </is>
      </c>
      <c r="O205" s="26" t="inlineStr">
        <is>
          <t>A</t>
        </is>
      </c>
      <c r="P205" s="115" t="inlineStr">
        <is>
          <t>IC</t>
        </is>
      </c>
      <c r="Q205" s="140" t="inlineStr">
        <is>
          <t>● Newly mapped</t>
        </is>
      </c>
      <c r="R205" s="118" t="inlineStr">
        <is>
          <r>
            <rPr>
              <rFont val="Calibri"/>
              <b val="1"/>
              <sz val="10"/>
            </rPr>
            <t>WHAT THE ROLE DOES:</t>
          </r>
          <r>
            <rPr>
              <rFont val="Calibri"/>
              <sz val="10"/>
            </rPr>
            <t xml:space="preserve"> 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taxonomy · xbrl · output · structured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taxonomy · development · testing · tagging · quality · creation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formula · validations · tagging · creation ·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 Bushchat · Ifile · Webform · Arelle
</t>
          </r>
          <r>
            <rPr>
              <rFont val="Calibri"/>
              <b val="1"/>
              <sz val="10"/>
            </rPr>
            <t>MANAGER-SET KRAs:</t>
          </r>
          <r>
            <rPr>
              <rFont val="Calibri"/>
              <sz val="10"/>
            </rPr>
            <t xml:space="preserve"> Common themes in manager-set KRAs: resolve · defect · deliver · complete · modules · testing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14 holders, 14 answered the survey; sub-family 25 answered; catalogue RC-019</t>
          </r>
        </is>
      </c>
      <c r="S205"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Not rated · manager · 9-Box Grid placement: Not placed · manager.</t>
          </r>
        </is>
      </c>
      <c r="T205" s="120" t="n"/>
      <c r="U205" s="121" t="inlineStr">
        <is>
          <r>
            <rPr>
              <rFont val="Calibri"/>
              <sz val="10"/>
            </rPr>
            <t xml:space="preserve">Senior Taxonomy Analyst in XBRL Consulting · iFile, A3 — IC.
</t>
          </r>
          <r>
            <rPr>
              <rFont val="Calibri"/>
              <b val="1"/>
              <sz val="10"/>
            </rPr>
            <t>The work:</t>
          </r>
          <r>
            <rPr>
              <rFont val="Calibri"/>
              <sz val="10"/>
            </rPr>
            <t xml:space="preserve"> Designs XBRL/SDMX taxonomies, return templates, validation rules and SRS for regulators; supports implementation and CRs.
At this level the role owns varied work; reviews juniors; go-to for a process.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Holders describe it with:</t>
          </r>
          <r>
            <rPr>
              <rFont val="Calibri"/>
              <sz val="10"/>
            </rPr>
            <t xml:space="preserve"> client · testing · taxonomy · requirement · support · development.</t>
          </r>
        </is>
      </c>
      <c r="V205"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05"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Noah · Bushchat · Ifile · Webform · Arelle
★ = must-have for the family. Scale: 1 Awareness · 2 Working · 3 Practitioner · 4 Advanced · 5 Expert.</t>
          </r>
        </is>
      </c>
      <c r="X205"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5" s="123" t="inlineStr">
        <is>
          <t>iFile · XBRL Consulting · Band A · Early career</t>
        </is>
      </c>
      <c r="Z205" s="124" t="n">
        <v>2.5</v>
      </c>
      <c r="AA205" s="125">
        <f>IFERROR(INDEX(WM_C,MATCH($Y205,WM_KEY,0)),"")</f>
        <v>0.59</v>
      </c>
      <c r="AB205" s="126">
        <f>IF(Z205="","",Z205*AA205)</f>
        <v>1.475</v>
      </c>
      <c r="AC205" s="124" t="n">
        <v>2.5</v>
      </c>
      <c r="AD205" s="125">
        <f>IFERROR(INDEX(WM_AU,MATCH($Y205,WM_KEY,0)),"")</f>
        <v>0.16</v>
      </c>
      <c r="AE205" s="126">
        <f>IF(AC205="","",AC205*AD205)</f>
        <v>0.4</v>
      </c>
      <c r="AF205" s="124" t="n">
        <v>2.5</v>
      </c>
      <c r="AG205" s="125">
        <f>IFERROR(INDEX(WM_AC,MATCH($Y205,WM_KEY,0)),"")</f>
        <v>0.09</v>
      </c>
      <c r="AH205" s="126">
        <f>IF(AF205="","",AF205*AG205)</f>
        <v>0.225</v>
      </c>
      <c r="AI205" s="124" t="n">
        <v>1.5</v>
      </c>
      <c r="AJ205" s="125">
        <f>IFERROR(INDEX(WM_L,MATCH($Y205,WM_KEY,0)),"")</f>
        <v>0</v>
      </c>
      <c r="AK205" s="126">
        <f>IF(AI205="","",AI205*AJ205)</f>
        <v>0</v>
      </c>
      <c r="AL205" s="124" t="n">
        <v>3.5</v>
      </c>
      <c r="AM205" s="125">
        <f>IFERROR(INDEX(WM_E,MATCH($Y205,WM_KEY,0)),"")</f>
        <v>0.1</v>
      </c>
      <c r="AN205" s="126">
        <f>IF(AL205="","",AL205*AM205)</f>
        <v>0.35</v>
      </c>
      <c r="AO205" s="127" t="n">
        <v>2.5</v>
      </c>
      <c r="AP205" s="125">
        <f>IFERROR(INDEX(WM_BI,MATCH($Y205,WM_KEY,0)),"")</f>
        <v>0.06</v>
      </c>
      <c r="AQ205" s="126">
        <f>IF(AO205="","",AO205*AP205)</f>
        <v>0.15</v>
      </c>
      <c r="AR205" s="126">
        <f>IF(COUNT(AB205,AE205,AH205,AK205,AN205,AQ205)&lt;6,"",SUM(AB205,AE205,AH205,AK205,AN205,AQ205))</f>
        <v>2.6</v>
      </c>
      <c r="AS205" s="128" t="str">
        <f>IF(AR205="","",INDEX({"A1","A2","A3","B1","B2","B3","C1","C2","D1","D2","E1","E2"},MAX(1,MIN(12,ROUND(AR205,0)))))</f>
        <v>A3</v>
      </c>
      <c r="AT205"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05" s="130" t="inlineStr">
        <is>
          <r>
            <rPr>
              <rFont val="Calibri"/>
              <b val="1"/>
              <sz val="10"/>
            </rPr>
            <t>At build:</t>
          </r>
          <r>
            <rPr>
              <rFont val="Calibri"/>
              <sz val="10"/>
            </rPr>
            <t xml:space="preserve"> Complexity 1.47 + Autonomy 0.40 + Accountability 0.22 + Leadership 0.00 + Experience 0.35 + Business impact 0.15
= 2.60 points → nearest level 3 = A3
</t>
          </r>
          <r>
            <rPr>
              <rFont val="Calibri"/>
              <b val="1"/>
              <sz val="10"/>
            </rPr>
            <t>Final level:</t>
          </r>
          <r>
            <rPr>
              <rFont val="Calibri"/>
              <sz val="10"/>
            </rPr>
            <t xml:space="preserve"> A3 · same as the score</t>
          </r>
        </is>
      </c>
      <c r="AV205" s="130" t="inlineStr">
        <is>
          <r>
            <rPr>
              <rFont val="Calibri"/>
              <sz val="10"/>
            </rPr>
            <t xml:space="preserve">•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A3.</t>
          </r>
        </is>
      </c>
      <c r="AW205" s="131"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own survey / KRA answers · summarised by the rater; not quoted → moved down 0.5
</t>
          </r>
          <r>
            <rPr>
              <rFont val="Calibri"/>
              <b val="1"/>
              <sz val="10"/>
            </rPr>
            <t>Market:</t>
          </r>
          <r>
            <rPr>
              <rFont val="Calibri"/>
              <sz val="10"/>
            </rPr>
            <t xml:space="preserve"> A2 = Standard work of the discipline · A3 = Varied and non-standard work; handles exceptions</t>
          </r>
        </is>
      </c>
      <c r="AX205"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'cms'; no real decision described → moved down 0.5
</t>
          </r>
          <r>
            <rPr>
              <rFont val="Calibri"/>
              <b val="1"/>
              <sz val="10"/>
            </rPr>
            <t>Market:</t>
          </r>
          <r>
            <rPr>
              <rFont val="Calibri"/>
              <sz val="10"/>
            </rPr>
            <t xml:space="preserve"> A2 = Chooses own approach within standards · A3 = Technical / QC / client calls on own work</t>
          </r>
        </is>
      </c>
      <c r="AY205"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States accountable for 'none'; no end-to-end ownership shown → moved down 0.5
</t>
          </r>
          <r>
            <rPr>
              <rFont val="Calibri"/>
              <b val="1"/>
              <sz val="10"/>
            </rPr>
            <t>Market:</t>
          </r>
          <r>
            <rPr>
              <rFont val="Calibri"/>
              <sz val="10"/>
            </rPr>
            <t xml:space="preserve"> A2 = Own deliverables · accuracy, TAT · A3 = A module / process, or work with client or regulatory consequences</t>
          </r>
        </is>
      </c>
      <c r="AZ205"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'Leading' written with no team, object or detail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05" s="132" t="inlineStr">
        <is>
          <r>
            <rPr>
              <rFont val="Calibri"/>
              <sz val="10"/>
            </rPr>
            <t xml:space="preserve">Rated 3.5 of 12 · between A3 and B1
</t>
          </r>
          <r>
            <rPr>
              <rFont val="Calibri"/>
              <b val="1"/>
              <sz val="10"/>
            </rPr>
            <t>Experience:</t>
          </r>
          <r>
            <rPr>
              <rFont val="Calibri"/>
              <sz val="10"/>
            </rPr>
            <t xml:space="preserve"> not on record · input needed from HR, so set at the role's own level: it neither helps nor hurts
</t>
          </r>
          <r>
            <rPr>
              <rFont val="Calibri"/>
              <b val="1"/>
              <sz val="10"/>
            </rPr>
            <t>Qualification:</t>
          </r>
          <r>
            <rPr>
              <rFont val="Calibri"/>
              <sz val="10"/>
            </rPr>
            <t xml:space="preserve"> CA · professional, relevant to the work → +1.0
</t>
          </r>
          <r>
            <rPr>
              <rFont val="Calibri"/>
              <b val="1"/>
              <sz val="10"/>
            </rPr>
            <t>Market:</t>
          </r>
          <r>
            <rPr>
              <rFont val="Calibri"/>
              <sz val="10"/>
            </rPr>
            <t xml:space="preserve"> A3 roles typically have 2–5 yrs · IRIS guide 2–4</t>
          </r>
        </is>
      </c>
      <c r="BB205"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05" s="145" t="inlineStr">
        <is>
          <t>• Total experience · outside + at IRIS — HR — HRIS
• Confirm prior experience · provisional placement — HR</t>
        </is>
      </c>
      <c r="BD205" s="134" t="inlineStr">
        <is>
          <t>✗ HRIS: experience missing, CA, 0 direct reports
✓ Survey: 16 of 20 questions answered
✗ KRAs: none on file
✓ Manager mapping: rating, 9-box
✗ Job description: not on file</t>
        </is>
      </c>
      <c r="BE205"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05" s="134" t="inlineStr">
        <is>
          <t>Low</t>
        </is>
      </c>
      <c r="BG205" s="134" t="inlineStr">
        <is>
          <t>• Total experience is not on record · new joiner — level is provisional until HR adds it</t>
        </is>
      </c>
      <c r="BH205" s="134" t="inlineStr"/>
      <c r="BI205" s="135" t="n"/>
      <c r="BJ205" s="136" t="n"/>
      <c r="BK205" s="136" t="n"/>
      <c r="BL205" s="136" t="n"/>
      <c r="BM205" s="136" t="n"/>
      <c r="BN205" s="137" t="n"/>
      <c r="BO205" s="120" t="n"/>
      <c r="BP205" s="120" t="n"/>
      <c r="BQ205" s="120" t="n"/>
      <c r="BR205" s="120" t="n"/>
      <c r="BS205" s="120" t="n"/>
      <c r="BT205" s="120" t="n"/>
      <c r="BU205" s="120" t="n"/>
      <c r="BV205" s="120" t="n">
        <v>2.5</v>
      </c>
    </row>
    <row r="206" ht="340" customHeight="1">
      <c r="A206" s="109" t="inlineStr">
        <is>
          <t>IRIS0049</t>
        </is>
      </c>
      <c r="B206" s="110" t="inlineStr">
        <is>
          <t>Kalyani Sunil Nagap</t>
        </is>
      </c>
      <c r="C206" s="111" t="inlineStr">
        <is>
          <t>XBRL Consulting</t>
        </is>
      </c>
      <c r="D206" s="111" t="inlineStr">
        <is>
          <t>Rahul Dhamne</t>
        </is>
      </c>
      <c r="E206" s="112" t="n">
        <v>20</v>
      </c>
      <c r="F206" s="112" t="n">
        <v>20</v>
      </c>
      <c r="G206" s="111" t="inlineStr">
        <is>
          <t>B.Com</t>
        </is>
      </c>
      <c r="H206" s="113" t="inlineStr">
        <is>
          <t>Senior Analyst</t>
        </is>
      </c>
      <c r="I206" s="114" t="inlineStr">
        <is>
          <t>Taxonomy Specialist</t>
        </is>
      </c>
      <c r="J206" s="115" t="inlineStr">
        <is>
          <t>Consulting &amp; Professional Services</t>
        </is>
      </c>
      <c r="K206" s="115" t="inlineStr">
        <is>
          <t>Taxonomy Design &amp; Regulatory Consulting</t>
        </is>
      </c>
      <c r="L206" s="114" t="inlineStr">
        <is>
          <t>L4 – Senior</t>
        </is>
      </c>
      <c r="M206" s="116" t="inlineStr">
        <is>
          <t>A3</t>
        </is>
      </c>
      <c r="N206" s="138" t="inlineStr">
        <is>
          <t>Senior Associate</t>
        </is>
      </c>
      <c r="O206" s="26" t="inlineStr">
        <is>
          <t>A</t>
        </is>
      </c>
      <c r="P206" s="115" t="inlineStr">
        <is>
          <t>IC</t>
        </is>
      </c>
      <c r="Q206" s="117" t="inlineStr">
        <is>
          <t>▲ Up</t>
        </is>
      </c>
      <c r="R206" s="118" t="inlineStr">
        <is>
          <r>
            <rPr>
              <rFont val="Calibri"/>
              <b val="1"/>
              <sz val="10"/>
            </rPr>
            <t>WHAT THE ROLE DOES:</t>
          </r>
          <r>
            <rPr>
              <rFont val="Calibri"/>
              <sz val="10"/>
            </rPr>
            <t xml:space="preserve"> 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taxonomy · xbrl · output · structured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taxonomy · development · testing · tagging · quality · creation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formula · validations · tagging · creation ·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 Bushchat · Ifile · Webform · Arelle
</t>
          </r>
          <r>
            <rPr>
              <rFont val="Calibri"/>
              <b val="1"/>
              <sz val="10"/>
            </rPr>
            <t>MANAGER-SET KRAs:</t>
          </r>
          <r>
            <rPr>
              <rFont val="Calibri"/>
              <sz val="10"/>
            </rPr>
            <t xml:space="preserve"> Common themes in manager-set KRAs: resolve · defect · deliver · complete · modules · testing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14 holders, 14 answered the survey; sub-family 25 answered; catalogue RC-019</t>
          </r>
        </is>
      </c>
      <c r="S206"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Low · 9-Box Grid placement: Reliable Specialist.</t>
          </r>
        </is>
      </c>
      <c r="T206" s="120" t="n"/>
      <c r="U206" s="121" t="inlineStr">
        <is>
          <r>
            <rPr>
              <rFont val="Calibri"/>
              <sz val="10"/>
            </rPr>
            <t xml:space="preserve">Taxonomy Specialist in XBRL Consulting · iFile, A3 — IC.
</t>
          </r>
          <r>
            <rPr>
              <rFont val="Calibri"/>
              <b val="1"/>
              <sz val="10"/>
            </rPr>
            <t>The work:</t>
          </r>
          <r>
            <rPr>
              <rFont val="Calibri"/>
              <sz val="10"/>
            </rPr>
            <t xml:space="preserve"> Designs XBRL/SDMX taxonomies, return templates, validation rules and SRS for regulators; supports implementation and CRs.
At this level the role owns varied work; reviews juniors; go-to for a process.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Holders describe it with:</t>
          </r>
          <r>
            <rPr>
              <rFont val="Calibri"/>
              <sz val="10"/>
            </rPr>
            <t xml:space="preserve"> client · testing · taxonomy · requirement · support · development.</t>
          </r>
        </is>
      </c>
      <c r="V206" s="122" t="inlineStr">
        <is>
          <r>
            <rPr>
              <rFont val="Calibri"/>
              <b val="1"/>
              <sz val="10"/>
            </rPr>
            <t>Hire as:</t>
          </r>
          <r>
            <rPr>
              <rFont val="Calibri"/>
              <sz val="10"/>
            </rPr>
            <t xml:space="preserve"> Consultant /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06"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Noah · Bushchat · Ifile · Webform · Arelle
★ = must-have for the family. Scale: 1 Awareness · 2 Working · 3 Practitioner · 4 Advanced · 5 Expert.</t>
          </r>
        </is>
      </c>
      <c r="X206"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6" s="123" t="inlineStr">
        <is>
          <t>iFile · XBRL Consulting · Band A · Early career</t>
        </is>
      </c>
      <c r="Z206" s="124" t="n">
        <v>3</v>
      </c>
      <c r="AA206" s="125">
        <f>IFERROR(INDEX(WM_C,MATCH($Y206,WM_KEY,0)),"")</f>
        <v>0.59</v>
      </c>
      <c r="AB206" s="126">
        <f>IF(Z206="","",Z206*AA206)</f>
        <v>1.77</v>
      </c>
      <c r="AC206" s="124" t="n">
        <v>2.5</v>
      </c>
      <c r="AD206" s="125">
        <f>IFERROR(INDEX(WM_AU,MATCH($Y206,WM_KEY,0)),"")</f>
        <v>0.16</v>
      </c>
      <c r="AE206" s="126">
        <f>IF(AC206="","",AC206*AD206)</f>
        <v>0.4</v>
      </c>
      <c r="AF206" s="124" t="n">
        <v>3</v>
      </c>
      <c r="AG206" s="125">
        <f>IFERROR(INDEX(WM_AC,MATCH($Y206,WM_KEY,0)),"")</f>
        <v>0.09</v>
      </c>
      <c r="AH206" s="126">
        <f>IF(AF206="","",AF206*AG206)</f>
        <v>0.27</v>
      </c>
      <c r="AI206" s="124" t="n">
        <v>1.5</v>
      </c>
      <c r="AJ206" s="125">
        <f>IFERROR(INDEX(WM_L,MATCH($Y206,WM_KEY,0)),"")</f>
        <v>0</v>
      </c>
      <c r="AK206" s="126">
        <f>IF(AI206="","",AI206*AJ206)</f>
        <v>0</v>
      </c>
      <c r="AL206" s="124" t="n">
        <v>9.5</v>
      </c>
      <c r="AM206" s="125">
        <f>IFERROR(INDEX(WM_E,MATCH($Y206,WM_KEY,0)),"")</f>
        <v>0.1</v>
      </c>
      <c r="AN206" s="126">
        <f>IF(AL206="","",AL206*AM206)</f>
        <v>0.95</v>
      </c>
      <c r="AO206" s="127" t="n">
        <v>3</v>
      </c>
      <c r="AP206" s="125">
        <f>IFERROR(INDEX(WM_BI,MATCH($Y206,WM_KEY,0)),"")</f>
        <v>0.06</v>
      </c>
      <c r="AQ206" s="126">
        <f>IF(AO206="","",AO206*AP206)</f>
        <v>0.18</v>
      </c>
      <c r="AR206" s="126">
        <f>IF(COUNT(AB206,AE206,AH206,AK206,AN206,AQ206)&lt;6,"",SUM(AB206,AE206,AH206,AK206,AN206,AQ206))</f>
        <v>3.57</v>
      </c>
      <c r="AS206" s="128" t="str">
        <f>IF(AR206="","",INDEX({"A1","A2","A3","B1","B2","B3","C1","C2","D1","D2","E1","E2"},MAX(1,MIN(12,ROUND(AR206,0)))))</f>
        <v>B1</v>
      </c>
      <c r="AT206"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06" s="130" t="inlineStr">
        <is>
          <r>
            <rPr>
              <rFont val="Calibri"/>
              <b val="1"/>
              <sz val="10"/>
            </rPr>
            <t>At build:</t>
          </r>
          <r>
            <rPr>
              <rFont val="Calibri"/>
              <sz val="10"/>
            </rPr>
            <t xml:space="preserve"> Complexity 1.77 + Autonomy 0.40 + Accountability 0.27 + Leadership 0.00 + Experience 0.95 + Business impact 0.18
= 3.57 points → nearest level 4 = B1
</t>
          </r>
          <r>
            <rPr>
              <rFont val="Calibri"/>
              <b val="1"/>
              <sz val="10"/>
            </rPr>
            <t>Final level:</t>
          </r>
          <r>
            <rPr>
              <rFont val="Calibri"/>
              <sz val="10"/>
            </rPr>
            <t xml:space="preserve"> A3 · a rule applied: see the next column</t>
          </r>
        </is>
      </c>
      <c r="AV206" s="130"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3.49.
</t>
          </r>
          <r>
            <rPr>
              <rFont val="Calibri"/>
              <b val="1"/>
              <sz val="10"/>
            </rPr>
            <t>Final level:</t>
          </r>
          <r>
            <rPr>
              <rFont val="Calibri"/>
              <sz val="10"/>
            </rPr>
            <t xml:space="preserve"> A3.</t>
          </r>
        </is>
      </c>
      <c r="AW206"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Develops and maintains taxonomies, templates and validation rules; analyses issues and change-request impacts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A3 = Varied and non-standard work; handles exceptions</t>
          </r>
        </is>
      </c>
      <c r="AX206"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appropriate testing for changes → moved down 0.5
</t>
          </r>
          <r>
            <rPr>
              <rFont val="Calibri"/>
              <b val="1"/>
              <sz val="10"/>
            </rPr>
            <t>Market:</t>
          </r>
          <r>
            <rPr>
              <rFont val="Calibri"/>
              <sz val="10"/>
            </rPr>
            <t xml:space="preserve"> A2 = Chooses own approach within standards · A3 = Technical / QC / client calls on own work</t>
          </r>
        </is>
      </c>
      <c r="AY206"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Change requests implemented and client issues resolved within agreed timelines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A3 = A module / process, or work with client or regulatory consequences</t>
          </r>
        </is>
      </c>
      <c r="AZ206"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None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06" s="132" t="inlineStr">
        <is>
          <r>
            <rPr>
              <rFont val="Calibri"/>
              <sz val="10"/>
            </rPr>
            <t xml:space="preserve">Rated 9.5 of 12 · between D1 and D2
</t>
          </r>
          <r>
            <rPr>
              <rFont val="Calibri"/>
              <b val="1"/>
              <sz val="10"/>
            </rPr>
            <t>Experience:</t>
          </r>
          <r>
            <rPr>
              <rFont val="Calibri"/>
              <sz val="10"/>
            </rPr>
            <t xml:space="preserve"> 20.0 yrs total · 20.0 at IRIS; none recorded before IRIS = 9.7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06"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206" s="133" t="inlineStr"/>
      <c r="BD206" s="134" t="inlineStr">
        <is>
          <t>✓ HRIS: 20.0 yrs, B.Com, 0 direct reports
✓ Survey: 20 of 20 questions answered
✓ KRAs: manager-set, quarterly
✓ Manager mapping: rating, potential, 9-box
✗ Job description: not on file</t>
        </is>
      </c>
      <c r="BE206" s="134" t="inlineStr">
        <is>
          <r>
            <rPr>
              <rFont val="Calibri"/>
              <b val="1"/>
              <sz val="10"/>
            </rPr>
            <t>Market level:</t>
          </r>
          <r>
            <rPr>
              <rFont val="Calibri"/>
              <sz val="10"/>
            </rPr>
            <t xml:space="preserve"> P2 · SFIA 3 Apply
</t>
          </r>
          <r>
            <rPr>
              <rFont val="Calibri"/>
              <b val="1"/>
              <sz val="10"/>
            </rPr>
            <t>Typical title:</t>
          </r>
          <r>
            <rPr>
              <rFont val="Calibri"/>
              <sz val="10"/>
            </rPr>
            <t xml:space="preserve"> Consultant / Senior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06" s="134" t="inlineStr">
        <is>
          <t>High</t>
        </is>
      </c>
      <c r="BG206" s="134" t="inlineStr">
        <is>
          <r>
            <rPr>
              <rFont val="Calibri"/>
              <sz val="10"/>
            </rPr>
            <t xml:space="preserve">• </t>
          </r>
          <r>
            <rPr>
              <rFont val="Calibri"/>
              <b val="1"/>
              <sz val="10"/>
            </rPr>
            <t>Near a gate:</t>
          </r>
          <r>
            <rPr>
              <rFont val="Calibri"/>
              <sz val="10"/>
            </rPr>
            <t xml:space="preserve"> top of band: 3.49 on Band B's weights, 0.01 short of the 3.5 needed to enter Band B — calibrate before confirming</t>
          </r>
        </is>
      </c>
      <c r="BH206" s="139" t="inlineStr">
        <is>
          <t>Near a gate: top of band: 3.49 on Band B's weights, 0.01 short of the 3.5 needed to enter Band B</t>
        </is>
      </c>
      <c r="BI206" s="135" t="n"/>
      <c r="BJ206" s="136" t="n"/>
      <c r="BK206" s="136" t="n"/>
      <c r="BL206" s="136" t="n"/>
      <c r="BM206" s="136" t="n"/>
      <c r="BN206" s="137" t="n"/>
      <c r="BO206" s="120" t="n"/>
      <c r="BP206" s="120" t="n"/>
      <c r="BQ206" s="120" t="n"/>
      <c r="BR206" s="120" t="n"/>
      <c r="BS206" s="120" t="n"/>
      <c r="BT206" s="120" t="n"/>
      <c r="BU206" s="120" t="n"/>
      <c r="BV206" s="120" t="n">
        <v>3</v>
      </c>
    </row>
    <row r="207" ht="340" customHeight="1">
      <c r="A207" s="109" t="inlineStr">
        <is>
          <t>IRIS2457</t>
        </is>
      </c>
      <c r="B207" s="110" t="inlineStr">
        <is>
          <t>Mayuri Ashok Mhetar</t>
        </is>
      </c>
      <c r="C207" s="111" t="inlineStr">
        <is>
          <t>XBRL Consulting</t>
        </is>
      </c>
      <c r="D207" s="111" t="inlineStr">
        <is>
          <t>Shraddha Bagul</t>
        </is>
      </c>
      <c r="E207" s="112" t="n">
        <v>3.2</v>
      </c>
      <c r="F207" s="112" t="n">
        <v>0.7</v>
      </c>
      <c r="G207" s="111" t="inlineStr">
        <is>
          <t>B.Com</t>
        </is>
      </c>
      <c r="H207" s="113" t="inlineStr">
        <is>
          <t>XBRL Conversion Specialist</t>
        </is>
      </c>
      <c r="I207" s="114" t="inlineStr">
        <is>
          <t>Senior Financial Analyst</t>
        </is>
      </c>
      <c r="J207" s="115" t="inlineStr">
        <is>
          <t>Consulting &amp; Professional Services</t>
        </is>
      </c>
      <c r="K207" s="115" t="inlineStr">
        <is>
          <t>XBRL Tagging, Conversion &amp; Filing</t>
        </is>
      </c>
      <c r="L207" s="114" t="inlineStr">
        <is>
          <t>L3 – Professional / Associate</t>
        </is>
      </c>
      <c r="M207" s="116" t="inlineStr">
        <is>
          <t>A3</t>
        </is>
      </c>
      <c r="N207" s="138" t="inlineStr">
        <is>
          <t>Senior Associate</t>
        </is>
      </c>
      <c r="O207" s="26" t="inlineStr">
        <is>
          <t>A</t>
        </is>
      </c>
      <c r="P207" s="115" t="inlineStr">
        <is>
          <t>IC</t>
        </is>
      </c>
      <c r="Q207" s="117" t="inlineStr">
        <is>
          <t>▲ Up</t>
        </is>
      </c>
      <c r="R207" s="118"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207"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207" s="120" t="n"/>
      <c r="U207" s="121" t="inlineStr">
        <is>
          <r>
            <rPr>
              <rFont val="Calibri"/>
              <sz val="10"/>
            </rPr>
            <t xml:space="preserve">Senior Financial Analyst in XBRL Consulting · iFile,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207"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07"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207"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7" s="123" t="inlineStr">
        <is>
          <t>iFile · XBRL Consulting · Band A · Early career</t>
        </is>
      </c>
      <c r="Z207" s="124" t="n">
        <v>2</v>
      </c>
      <c r="AA207" s="125">
        <f>IFERROR(INDEX(WM_C,MATCH($Y207,WM_KEY,0)),"")</f>
        <v>0.59</v>
      </c>
      <c r="AB207" s="126">
        <f>IF(Z207="","",Z207*AA207)</f>
        <v>1.18</v>
      </c>
      <c r="AC207" s="124" t="n">
        <v>2</v>
      </c>
      <c r="AD207" s="125">
        <f>IFERROR(INDEX(WM_AU,MATCH($Y207,WM_KEY,0)),"")</f>
        <v>0.16</v>
      </c>
      <c r="AE207" s="126">
        <f>IF(AC207="","",AC207*AD207)</f>
        <v>0.32</v>
      </c>
      <c r="AF207" s="124" t="n">
        <v>2</v>
      </c>
      <c r="AG207" s="125">
        <f>IFERROR(INDEX(WM_AC,MATCH($Y207,WM_KEY,0)),"")</f>
        <v>0.09</v>
      </c>
      <c r="AH207" s="126">
        <f>IF(AF207="","",AF207*AG207)</f>
        <v>0.18</v>
      </c>
      <c r="AI207" s="124" t="n">
        <v>1</v>
      </c>
      <c r="AJ207" s="125">
        <f>IFERROR(INDEX(WM_L,MATCH($Y207,WM_KEY,0)),"")</f>
        <v>0</v>
      </c>
      <c r="AK207" s="126">
        <f>IF(AI207="","",AI207*AJ207)</f>
        <v>0</v>
      </c>
      <c r="AL207" s="124" t="n">
        <v>3</v>
      </c>
      <c r="AM207" s="125">
        <f>IFERROR(INDEX(WM_E,MATCH($Y207,WM_KEY,0)),"")</f>
        <v>0.1</v>
      </c>
      <c r="AN207" s="126">
        <f>IF(AL207="","",AL207*AM207)</f>
        <v>0.3</v>
      </c>
      <c r="AO207" s="127" t="n">
        <v>2</v>
      </c>
      <c r="AP207" s="125">
        <f>IFERROR(INDEX(WM_BI,MATCH($Y207,WM_KEY,0)),"")</f>
        <v>0.06</v>
      </c>
      <c r="AQ207" s="126">
        <f>IF(AO207="","",AO207*AP207)</f>
        <v>0.12</v>
      </c>
      <c r="AR207" s="126">
        <f>IF(COUNT(AB207,AE207,AH207,AK207,AN207,AQ207)&lt;6,"",SUM(AB207,AE207,AH207,AK207,AN207,AQ207))</f>
        <v>2.1</v>
      </c>
      <c r="AS207" s="128" t="str">
        <f>IF(AR207="","",INDEX({"A1","A2","A3","B1","B2","B3","C1","C2","D1","D2","E1","E2"},MAX(1,MIN(12,ROUND(AR207,0)))))</f>
        <v>A2</v>
      </c>
      <c r="AT207"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07" s="130" t="inlineStr">
        <is>
          <r>
            <rPr>
              <rFont val="Calibri"/>
              <b val="1"/>
              <sz val="10"/>
            </rPr>
            <t>At build:</t>
          </r>
          <r>
            <rPr>
              <rFont val="Calibri"/>
              <sz val="10"/>
            </rPr>
            <t xml:space="preserve"> Complexity 1.18 + Autonomy 0.32 + Accountability 0.18 + Leadership 0.00 + Experience 0.30 + Business impact 0.12
= 2.10 points → nearest level 2 = A2
</t>
          </r>
          <r>
            <rPr>
              <rFont val="Calibri"/>
              <b val="1"/>
              <sz val="10"/>
            </rPr>
            <t>Final level:</t>
          </r>
          <r>
            <rPr>
              <rFont val="Calibri"/>
              <sz val="10"/>
            </rPr>
            <t xml:space="preserve"> A3 · a rule applied: see the next column</t>
          </r>
        </is>
      </c>
      <c r="AV207" s="130" t="inlineStr">
        <is>
          <r>
            <rPr>
              <rFont val="Calibri"/>
              <sz val="10"/>
            </rPr>
            <t xml:space="preserve">• </t>
          </r>
          <r>
            <rPr>
              <rFont val="Calibri"/>
              <b val="1"/>
              <sz val="10"/>
            </rPr>
            <t>Raised to A3:</t>
          </r>
          <r>
            <rPr>
              <rFont val="Calibri"/>
              <sz val="10"/>
            </rPr>
            <t xml:space="preserve"> 3.2 years' experience is 2 years or more.
</t>
          </r>
          <r>
            <rPr>
              <rFont val="Calibri"/>
              <b val="1"/>
              <sz val="10"/>
            </rPr>
            <t>Final level:</t>
          </r>
          <r>
            <rPr>
              <rFont val="Calibri"/>
              <sz val="10"/>
            </rPr>
            <t xml:space="preserve"> A3.</t>
          </r>
        </is>
      </c>
      <c r="AW207"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iFile webform and formula testing, test scenarios and scenario-specific test data creation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A2 = Standard work of the discipline</t>
          </r>
        </is>
      </c>
      <c r="AX207"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test data scenarios and how to validate formula calculations → matches the start
</t>
          </r>
          <r>
            <rPr>
              <rFont val="Calibri"/>
              <b val="1"/>
              <sz val="10"/>
            </rPr>
            <t>Market:</t>
          </r>
          <r>
            <rPr>
              <rFont val="Calibri"/>
              <sz val="10"/>
            </rPr>
            <t xml:space="preserve"> A2 = Chooses own approach within standards</t>
          </r>
        </is>
      </c>
      <c r="AY207"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testing of iFile and formula functionality; missed defects cause development rework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A2 = Own deliverables · accuracy, TAT</t>
          </r>
        </is>
      </c>
      <c r="AZ207"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07" s="132" t="inlineStr">
        <is>
          <r>
            <rPr>
              <rFont val="Calibri"/>
              <sz val="10"/>
            </rPr>
            <t xml:space="preserve">Rated 3 of 12
</t>
          </r>
          <r>
            <rPr>
              <rFont val="Calibri"/>
              <b val="1"/>
              <sz val="10"/>
            </rPr>
            <t>Experience:</t>
          </r>
          <r>
            <rPr>
              <rFont val="Calibri"/>
              <sz val="10"/>
            </rPr>
            <t xml:space="preserve"> 3.2 yrs total · 2.5 before IRIS + 0.7 at IRIS = 3.1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07"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07" s="133" t="inlineStr"/>
      <c r="BD207" s="134" t="inlineStr">
        <is>
          <t>✓ HRIS: 3.2 yrs, B.Com, 0 direct reports
✓ Survey: 20 of 20 questions answered
✓ KRAs: manager-set, quarterly
✓ Manager mapping: rating, potential, 9-box
✗ Job description: not on file</t>
        </is>
      </c>
      <c r="BE207"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07" s="134" t="inlineStr">
        <is>
          <t>Medium</t>
        </is>
      </c>
      <c r="BG207" s="134" t="inlineStr"/>
      <c r="BH207" s="134" t="inlineStr"/>
      <c r="BI207" s="135" t="n"/>
      <c r="BJ207" s="136" t="n"/>
      <c r="BK207" s="136" t="n"/>
      <c r="BL207" s="136" t="n"/>
      <c r="BM207" s="136" t="n"/>
      <c r="BN207" s="137" t="n"/>
      <c r="BO207" s="120" t="n"/>
      <c r="BP207" s="120" t="n"/>
      <c r="BQ207" s="120" t="n"/>
      <c r="BR207" s="120" t="n"/>
      <c r="BS207" s="120" t="n"/>
      <c r="BT207" s="120" t="n"/>
      <c r="BU207" s="120" t="n"/>
      <c r="BV207" s="120" t="n">
        <v>2</v>
      </c>
    </row>
    <row r="208" ht="340" customHeight="1">
      <c r="A208" s="109" t="inlineStr">
        <is>
          <t>IRIS2458</t>
        </is>
      </c>
      <c r="B208" s="110" t="inlineStr">
        <is>
          <t>Musaf Shaikh</t>
        </is>
      </c>
      <c r="C208" s="111" t="inlineStr">
        <is>
          <t>XBRL Consulting</t>
        </is>
      </c>
      <c r="D208" s="111" t="inlineStr">
        <is>
          <t>Shraddha Bagul</t>
        </is>
      </c>
      <c r="E208" s="112" t="n">
        <v>2.2</v>
      </c>
      <c r="F208" s="112" t="n">
        <v>0.7</v>
      </c>
      <c r="G208" s="111" t="inlineStr">
        <is>
          <t>B.Com</t>
        </is>
      </c>
      <c r="H208" s="113" t="inlineStr">
        <is>
          <t>XBRL Conversion Specialist</t>
        </is>
      </c>
      <c r="I208" s="114" t="inlineStr">
        <is>
          <t>Senior Financial Analyst</t>
        </is>
      </c>
      <c r="J208" s="115" t="inlineStr">
        <is>
          <t>Consulting &amp; Professional Services</t>
        </is>
      </c>
      <c r="K208" s="115" t="inlineStr">
        <is>
          <t>XBRL Tagging, Conversion &amp; Filing</t>
        </is>
      </c>
      <c r="L208" s="114" t="inlineStr">
        <is>
          <t>L3 – Professional / Associate</t>
        </is>
      </c>
      <c r="M208" s="116" t="inlineStr">
        <is>
          <t>A3</t>
        </is>
      </c>
      <c r="N208" s="138" t="inlineStr">
        <is>
          <t>Senior Associate</t>
        </is>
      </c>
      <c r="O208" s="26" t="inlineStr">
        <is>
          <t>A</t>
        </is>
      </c>
      <c r="P208" s="115" t="inlineStr">
        <is>
          <t>IC</t>
        </is>
      </c>
      <c r="Q208" s="117" t="inlineStr">
        <is>
          <t>▲ Up</t>
        </is>
      </c>
      <c r="R208" s="118"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20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208" s="120" t="n"/>
      <c r="U208" s="121" t="inlineStr">
        <is>
          <r>
            <rPr>
              <rFont val="Calibri"/>
              <sz val="10"/>
            </rPr>
            <t xml:space="preserve">Senior Financial Analyst in XBRL Consulting · iFile,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208"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08"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208"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8" s="123" t="inlineStr">
        <is>
          <t>iFile · XBRL Consulting · Band A · Early career</t>
        </is>
      </c>
      <c r="Z208" s="124" t="n">
        <v>2</v>
      </c>
      <c r="AA208" s="125">
        <f>IFERROR(INDEX(WM_C,MATCH($Y208,WM_KEY,0)),"")</f>
        <v>0.59</v>
      </c>
      <c r="AB208" s="126">
        <f>IF(Z208="","",Z208*AA208)</f>
        <v>1.18</v>
      </c>
      <c r="AC208" s="124" t="n">
        <v>2</v>
      </c>
      <c r="AD208" s="125">
        <f>IFERROR(INDEX(WM_AU,MATCH($Y208,WM_KEY,0)),"")</f>
        <v>0.16</v>
      </c>
      <c r="AE208" s="126">
        <f>IF(AC208="","",AC208*AD208)</f>
        <v>0.32</v>
      </c>
      <c r="AF208" s="124" t="n">
        <v>2</v>
      </c>
      <c r="AG208" s="125">
        <f>IFERROR(INDEX(WM_AC,MATCH($Y208,WM_KEY,0)),"")</f>
        <v>0.09</v>
      </c>
      <c r="AH208" s="126">
        <f>IF(AF208="","",AF208*AG208)</f>
        <v>0.18</v>
      </c>
      <c r="AI208" s="124" t="n">
        <v>1</v>
      </c>
      <c r="AJ208" s="125">
        <f>IFERROR(INDEX(WM_L,MATCH($Y208,WM_KEY,0)),"")</f>
        <v>0</v>
      </c>
      <c r="AK208" s="126">
        <f>IF(AI208="","",AI208*AJ208)</f>
        <v>0</v>
      </c>
      <c r="AL208" s="124" t="n">
        <v>2.5</v>
      </c>
      <c r="AM208" s="125">
        <f>IFERROR(INDEX(WM_E,MATCH($Y208,WM_KEY,0)),"")</f>
        <v>0.1</v>
      </c>
      <c r="AN208" s="126">
        <f>IF(AL208="","",AL208*AM208)</f>
        <v>0.25</v>
      </c>
      <c r="AO208" s="127" t="n">
        <v>2</v>
      </c>
      <c r="AP208" s="125">
        <f>IFERROR(INDEX(WM_BI,MATCH($Y208,WM_KEY,0)),"")</f>
        <v>0.06</v>
      </c>
      <c r="AQ208" s="126">
        <f>IF(AO208="","",AO208*AP208)</f>
        <v>0.12</v>
      </c>
      <c r="AR208" s="126">
        <f>IF(COUNT(AB208,AE208,AH208,AK208,AN208,AQ208)&lt;6,"",SUM(AB208,AE208,AH208,AK208,AN208,AQ208))</f>
        <v>2.05</v>
      </c>
      <c r="AS208" s="128" t="str">
        <f>IF(AR208="","",INDEX({"A1","A2","A3","B1","B2","B3","C1","C2","D1","D2","E1","E2"},MAX(1,MIN(12,ROUND(AR208,0)))))</f>
        <v>A2</v>
      </c>
      <c r="AT208"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08" s="130" t="inlineStr">
        <is>
          <r>
            <rPr>
              <rFont val="Calibri"/>
              <b val="1"/>
              <sz val="10"/>
            </rPr>
            <t>At build:</t>
          </r>
          <r>
            <rPr>
              <rFont val="Calibri"/>
              <sz val="10"/>
            </rPr>
            <t xml:space="preserve"> Complexity 1.18 + Autonomy 0.32 + Accountability 0.18 + Leadership 0.00 + Experience 0.25 + Business impact 0.12
= 2.05 points → nearest level 2 = A2
</t>
          </r>
          <r>
            <rPr>
              <rFont val="Calibri"/>
              <b val="1"/>
              <sz val="10"/>
            </rPr>
            <t>Final level:</t>
          </r>
          <r>
            <rPr>
              <rFont val="Calibri"/>
              <sz val="10"/>
            </rPr>
            <t xml:space="preserve"> A3 · a rule applied: see the next column</t>
          </r>
        </is>
      </c>
      <c r="AV208" s="130" t="inlineStr">
        <is>
          <r>
            <rPr>
              <rFont val="Calibri"/>
              <sz val="10"/>
            </rPr>
            <t xml:space="preserve">• </t>
          </r>
          <r>
            <rPr>
              <rFont val="Calibri"/>
              <b val="1"/>
              <sz val="10"/>
            </rPr>
            <t>Raised to A3:</t>
          </r>
          <r>
            <rPr>
              <rFont val="Calibri"/>
              <sz val="10"/>
            </rPr>
            <t xml:space="preserve"> 2.2 years' experience is 2 years or more.
</t>
          </r>
          <r>
            <rPr>
              <rFont val="Calibri"/>
              <b val="1"/>
              <sz val="10"/>
            </rPr>
            <t>Final level:</t>
          </r>
          <r>
            <rPr>
              <rFont val="Calibri"/>
              <sz val="10"/>
            </rPr>
            <t xml:space="preserve"> A3.</t>
          </r>
        </is>
      </c>
      <c r="AW208"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KRA note only: outsourced XBRL conversions and IRIS Instant release testing to set targets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Standard work of the discipline</t>
          </r>
        </is>
      </c>
      <c r="AX20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KRA note only: works to set accuracy, turnaround and SLA standards; no decisions described → matches the start
</t>
          </r>
          <r>
            <rPr>
              <rFont val="Calibri"/>
              <b val="1"/>
              <sz val="10"/>
            </rPr>
            <t>Market:</t>
          </r>
          <r>
            <rPr>
              <rFont val="Calibri"/>
              <sz val="10"/>
            </rPr>
            <t xml:space="preserve"> A2 = Chooses own approach within standards</t>
          </r>
        </is>
      </c>
      <c r="AY20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KRA note only: accuracy, turnaround and SLA on own conversions and client queries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Own deliverables · accuracy, TAT</t>
          </r>
        </is>
      </c>
      <c r="AZ208"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KRA note lists no people responsibilities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08" s="132" t="inlineStr">
        <is>
          <r>
            <rPr>
              <rFont val="Calibri"/>
              <sz val="10"/>
            </rPr>
            <t xml:space="preserve">Rated 2.5 of 12 · between A2 and A3
</t>
          </r>
          <r>
            <rPr>
              <rFont val="Calibri"/>
              <b val="1"/>
              <sz val="10"/>
            </rPr>
            <t>Experience:</t>
          </r>
          <r>
            <rPr>
              <rFont val="Calibri"/>
              <sz val="10"/>
            </rPr>
            <t xml:space="preserve"> 2.2 yrs total · 1.5 before IRIS + 0.7 at IRIS = 2.6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08"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08" s="133" t="inlineStr"/>
      <c r="BD208" s="134" t="inlineStr">
        <is>
          <t>✓ HRIS: 2.2 yrs, B.Com, 0 direct reports
✗ Survey: no response
✓ KRAs: manager-set, quarterly
✓ Manager mapping: rating, potential, 9-box
✗ Job description: not on file</t>
        </is>
      </c>
      <c r="BE208"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08" s="134" t="inlineStr">
        <is>
          <t>Medium</t>
        </is>
      </c>
      <c r="BG208" s="134" t="inlineStr">
        <is>
          <r>
            <rPr>
              <rFont val="Calibri"/>
              <sz val="10"/>
            </rPr>
            <t xml:space="preserve">• </t>
          </r>
          <r>
            <rPr>
              <rFont val="Calibri"/>
              <b val="1"/>
              <sz val="10"/>
            </rPr>
            <t>Near a gate:</t>
          </r>
          <r>
            <rPr>
              <rFont val="Calibri"/>
              <sz val="10"/>
            </rPr>
            <t xml:space="preserve"> Band A experience rule: 2.2 yrs is within three months of the 1- or 2-year threshold — calibrate before confirming</t>
          </r>
        </is>
      </c>
      <c r="BH208" s="139" t="inlineStr">
        <is>
          <t>Near a gate: Band A experience rule: 2.2 yrs is within three months of the 1- or 2-year threshold</t>
        </is>
      </c>
      <c r="BI208" s="135" t="n"/>
      <c r="BJ208" s="136" t="n"/>
      <c r="BK208" s="136" t="n"/>
      <c r="BL208" s="136" t="n"/>
      <c r="BM208" s="136" t="n"/>
      <c r="BN208" s="137" t="n"/>
      <c r="BO208" s="120" t="n"/>
      <c r="BP208" s="120" t="n"/>
      <c r="BQ208" s="120" t="n"/>
      <c r="BR208" s="120" t="n"/>
      <c r="BS208" s="120" t="n"/>
      <c r="BT208" s="120" t="n"/>
      <c r="BU208" s="120" t="n"/>
      <c r="BV208" s="120" t="n">
        <v>2</v>
      </c>
    </row>
    <row r="209" ht="340" customHeight="1">
      <c r="A209" s="109" t="inlineStr">
        <is>
          <t>IRIS1248</t>
        </is>
      </c>
      <c r="B209" s="110" t="inlineStr">
        <is>
          <t>Neha Periwal</t>
        </is>
      </c>
      <c r="C209" s="111" t="inlineStr">
        <is>
          <t>XBRL Consulting</t>
        </is>
      </c>
      <c r="D209" s="111" t="inlineStr">
        <is>
          <t>Rahul Dhamne</t>
        </is>
      </c>
      <c r="E209" s="112" t="n">
        <v>17.5</v>
      </c>
      <c r="F209" s="112" t="n">
        <v>14.1</v>
      </c>
      <c r="G209" s="111" t="inlineStr">
        <is>
          <t>CA</t>
        </is>
      </c>
      <c r="H209" s="113" t="inlineStr">
        <is>
          <t>Consultant</t>
        </is>
      </c>
      <c r="I209" s="114" t="inlineStr">
        <is>
          <t>Senior Taxonomy Analyst</t>
        </is>
      </c>
      <c r="J209" s="115" t="inlineStr">
        <is>
          <t>Consulting &amp; Professional Services</t>
        </is>
      </c>
      <c r="K209" s="115" t="inlineStr">
        <is>
          <t>Taxonomy Design &amp; Regulatory Consulting</t>
        </is>
      </c>
      <c r="L209" s="114" t="inlineStr">
        <is>
          <t>L3 – Professional / Associate</t>
        </is>
      </c>
      <c r="M209" s="116" t="inlineStr">
        <is>
          <t>A3</t>
        </is>
      </c>
      <c r="N209" s="138" t="inlineStr">
        <is>
          <t>Senior Associate</t>
        </is>
      </c>
      <c r="O209" s="26" t="inlineStr">
        <is>
          <t>A</t>
        </is>
      </c>
      <c r="P209" s="115" t="inlineStr">
        <is>
          <t>IC</t>
        </is>
      </c>
      <c r="Q209" s="117" t="inlineStr">
        <is>
          <t>▲ Up</t>
        </is>
      </c>
      <c r="R209" s="118" t="inlineStr">
        <is>
          <r>
            <rPr>
              <rFont val="Calibri"/>
              <b val="1"/>
              <sz val="10"/>
            </rPr>
            <t>WHAT THE ROLE DOES:</t>
          </r>
          <r>
            <rPr>
              <rFont val="Calibri"/>
              <sz val="10"/>
            </rPr>
            <t xml:space="preserve"> 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taxonomy · xbrl · output · structured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taxonomy · development · testing · tagging · quality · creation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formula · validations · tagging · creation ·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 Bushchat · Ifile · Webform · Arelle
</t>
          </r>
          <r>
            <rPr>
              <rFont val="Calibri"/>
              <b val="1"/>
              <sz val="10"/>
            </rPr>
            <t>MANAGER-SET KRAs:</t>
          </r>
          <r>
            <rPr>
              <rFont val="Calibri"/>
              <sz val="10"/>
            </rPr>
            <t xml:space="preserve"> Common themes in manager-set KRAs: resolve · defect · deliver · complete · modules · testing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14 holders, 14 answered the survey; sub-family 25 answered; catalogue RC-019</t>
          </r>
        </is>
      </c>
      <c r="S20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Low · 9-Box Grid placement: Reliable Specialist.</t>
          </r>
        </is>
      </c>
      <c r="T209" s="120" t="n"/>
      <c r="U209" s="121" t="inlineStr">
        <is>
          <r>
            <rPr>
              <rFont val="Calibri"/>
              <sz val="10"/>
            </rPr>
            <t xml:space="preserve">Senior Taxonomy Analyst in XBRL Consulting · iFile, A3 — IC.
</t>
          </r>
          <r>
            <rPr>
              <rFont val="Calibri"/>
              <b val="1"/>
              <sz val="10"/>
            </rPr>
            <t>The work:</t>
          </r>
          <r>
            <rPr>
              <rFont val="Calibri"/>
              <sz val="10"/>
            </rPr>
            <t xml:space="preserve"> Designs XBRL/SDMX taxonomies, return templates, validation rules and SRS for regulators; supports implementation and CRs.
At this level the role owns varied work; reviews juniors; go-to for a process.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Holders describe it with:</t>
          </r>
          <r>
            <rPr>
              <rFont val="Calibri"/>
              <sz val="10"/>
            </rPr>
            <t xml:space="preserve"> client · testing · taxonomy · requirement · support · development.</t>
          </r>
        </is>
      </c>
      <c r="V209"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09"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Noah · Bushchat · Ifile · Webform · Arelle
★ = must-have for the family. Scale: 1 Awareness · 2 Working · 3 Practitioner · 4 Advanced · 5 Expert.</t>
          </r>
        </is>
      </c>
      <c r="X209"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9" s="123" t="inlineStr">
        <is>
          <t>iFile · XBRL Consulting · Band A · Early career</t>
        </is>
      </c>
      <c r="Z209" s="124" t="n">
        <v>3</v>
      </c>
      <c r="AA209" s="125">
        <f>IFERROR(INDEX(WM_C,MATCH($Y209,WM_KEY,0)),"")</f>
        <v>0.59</v>
      </c>
      <c r="AB209" s="126">
        <f>IF(Z209="","",Z209*AA209)</f>
        <v>1.77</v>
      </c>
      <c r="AC209" s="124" t="n">
        <v>2.5</v>
      </c>
      <c r="AD209" s="125">
        <f>IFERROR(INDEX(WM_AU,MATCH($Y209,WM_KEY,0)),"")</f>
        <v>0.16</v>
      </c>
      <c r="AE209" s="126">
        <f>IF(AC209="","",AC209*AD209)</f>
        <v>0.4</v>
      </c>
      <c r="AF209" s="124" t="n">
        <v>2.5</v>
      </c>
      <c r="AG209" s="125">
        <f>IFERROR(INDEX(WM_AC,MATCH($Y209,WM_KEY,0)),"")</f>
        <v>0.09</v>
      </c>
      <c r="AH209" s="126">
        <f>IF(AF209="","",AF209*AG209)</f>
        <v>0.225</v>
      </c>
      <c r="AI209" s="124" t="n">
        <v>1.5</v>
      </c>
      <c r="AJ209" s="125">
        <f>IFERROR(INDEX(WM_L,MATCH($Y209,WM_KEY,0)),"")</f>
        <v>0</v>
      </c>
      <c r="AK209" s="126">
        <f>IF(AI209="","",AI209*AJ209)</f>
        <v>0</v>
      </c>
      <c r="AL209" s="124" t="n">
        <v>10</v>
      </c>
      <c r="AM209" s="125">
        <f>IFERROR(INDEX(WM_E,MATCH($Y209,WM_KEY,0)),"")</f>
        <v>0.1</v>
      </c>
      <c r="AN209" s="126">
        <f>IF(AL209="","",AL209*AM209)</f>
        <v>1</v>
      </c>
      <c r="AO209" s="127" t="n">
        <v>2.5</v>
      </c>
      <c r="AP209" s="125">
        <f>IFERROR(INDEX(WM_BI,MATCH($Y209,WM_KEY,0)),"")</f>
        <v>0.06</v>
      </c>
      <c r="AQ209" s="126">
        <f>IF(AO209="","",AO209*AP209)</f>
        <v>0.15</v>
      </c>
      <c r="AR209" s="126">
        <f>IF(COUNT(AB209,AE209,AH209,AK209,AN209,AQ209)&lt;6,"",SUM(AB209,AE209,AH209,AK209,AN209,AQ209))</f>
        <v>3.545</v>
      </c>
      <c r="AS209" s="128" t="str">
        <f>IF(AR209="","",INDEX({"A1","A2","A3","B1","B2","B3","C1","C2","D1","D2","E1","E2"},MAX(1,MIN(12,ROUND(AR209,0)))))</f>
        <v>B1</v>
      </c>
      <c r="AT209"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09" s="130" t="inlineStr">
        <is>
          <r>
            <rPr>
              <rFont val="Calibri"/>
              <b val="1"/>
              <sz val="10"/>
            </rPr>
            <t>At build:</t>
          </r>
          <r>
            <rPr>
              <rFont val="Calibri"/>
              <sz val="10"/>
            </rPr>
            <t xml:space="preserve"> Complexity 1.77 + Autonomy 0.40 + Accountability 0.22 + Leadership 0.00 + Experience 1.00 + Business impact 0.15
= 3.54 points → nearest level 4 = B1
</t>
          </r>
          <r>
            <rPr>
              <rFont val="Calibri"/>
              <b val="1"/>
              <sz val="10"/>
            </rPr>
            <t>Final level:</t>
          </r>
          <r>
            <rPr>
              <rFont val="Calibri"/>
              <sz val="10"/>
            </rPr>
            <t xml:space="preserve"> A3 · a rule applied: see the next column</t>
          </r>
        </is>
      </c>
      <c r="AV209" s="130"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3.46.
</t>
          </r>
          <r>
            <rPr>
              <rFont val="Calibri"/>
              <b val="1"/>
              <sz val="10"/>
            </rPr>
            <t>Final level:</t>
          </r>
          <r>
            <rPr>
              <rFont val="Calibri"/>
              <sz val="10"/>
            </rPr>
            <t xml:space="preserve"> A3.</t>
          </r>
        </is>
      </c>
      <c r="AW209"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Taxonomy creation, analysis modelling, business rules, client management; takes calls when scenarios differ → matches the start
</t>
          </r>
          <r>
            <rPr>
              <rFont val="Calibri"/>
              <b val="1"/>
              <sz val="10"/>
            </rPr>
            <t>KRA:</t>
          </r>
          <r>
            <rPr>
              <rFont val="Calibri"/>
              <sz val="10"/>
            </rPr>
            <t xml:space="preserve"> “1. Lead domain delivery for assigned iFILE implementations with &gt;=98% mapping accuracy, on schedule. 2. Own quality of assigned taxonomy…”
</t>
          </r>
          <r>
            <rPr>
              <rFont val="Calibri"/>
              <b val="1"/>
              <sz val="10"/>
            </rPr>
            <t>Market:</t>
          </r>
          <r>
            <rPr>
              <rFont val="Calibri"/>
              <sz val="10"/>
            </rPr>
            <t xml:space="preserve"> A3 = Varied and non-standard work; handles exceptions</t>
          </r>
        </is>
      </c>
      <c r="AX209"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only 'team interaction'; occasional calls on unusual scenarios → moved down 0.5
</t>
          </r>
          <r>
            <rPr>
              <rFont val="Calibri"/>
              <b val="1"/>
              <sz val="10"/>
            </rPr>
            <t>Market:</t>
          </r>
          <r>
            <rPr>
              <rFont val="Calibri"/>
              <sz val="10"/>
            </rPr>
            <t xml:space="preserve"> A2 = Chooses own approach within standards · A3 = Technical / QC / client calls on own work</t>
          </r>
        </is>
      </c>
      <c r="AY209"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Accountable for 'anything taxonomy related'; consequence is rework and management mails → moved down 0.5
</t>
          </r>
          <r>
            <rPr>
              <rFont val="Calibri"/>
              <b val="1"/>
              <sz val="10"/>
            </rPr>
            <t>KRA:</t>
          </r>
          <r>
            <rPr>
              <rFont val="Calibri"/>
              <sz val="10"/>
            </rPr>
            <t xml:space="preserve"> “1. Lead domain delivery for assigned iFILE implementations with &gt;=98% mapping accuracy, on schedule. 2. Own quality of assigned taxonomy…”
</t>
          </r>
          <r>
            <rPr>
              <rFont val="Calibri"/>
              <b val="1"/>
              <sz val="10"/>
            </rPr>
            <t>Market:</t>
          </r>
          <r>
            <rPr>
              <rFont val="Calibri"/>
              <sz val="10"/>
            </rPr>
            <t xml:space="preserve"> A2 = Own deliverables · accuracy, TAT · A3 = A module / process, or work with client or regulatory consequences</t>
          </r>
        </is>
      </c>
      <c r="AZ209"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Team work and coordination mentioned generically; no guiding of others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09" s="132" t="inlineStr">
        <is>
          <r>
            <rPr>
              <rFont val="Calibri"/>
              <sz val="10"/>
            </rPr>
            <t xml:space="preserve">Rated 10 of 12
</t>
          </r>
          <r>
            <rPr>
              <rFont val="Calibri"/>
              <b val="1"/>
              <sz val="10"/>
            </rPr>
            <t>Experience:</t>
          </r>
          <r>
            <rPr>
              <rFont val="Calibri"/>
              <sz val="10"/>
            </rPr>
            <t xml:space="preserve"> 17.5 yrs total · 3.4 before IRIS + 14.1 at IRIS = 9.0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A3 roles typically have 2–5 yrs · IRIS guide 2–4</t>
          </r>
        </is>
      </c>
      <c r="BB209"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09" s="133" t="inlineStr"/>
      <c r="BD209" s="134" t="inlineStr">
        <is>
          <t>✓ HRIS: 17.5 yrs, CA, 0 direct reports
✓ Survey: 20 of 20 questions answered
✓ KRAs: manager-set, quarterly
✓ Manager mapping: rating, potential, 9-box
✗ Job description: not on file</t>
        </is>
      </c>
      <c r="BE209"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09" s="134" t="inlineStr">
        <is>
          <t>Medium</t>
        </is>
      </c>
      <c r="BG209" s="134" t="inlineStr">
        <is>
          <r>
            <rPr>
              <rFont val="Calibri"/>
              <sz val="10"/>
            </rPr>
            <t xml:space="preserve">• 17.5 yrs of experience in a role that reads as Band A work — a career-path question for the manager: can the role be widened · Specialist, B1 or is it correctly sized?
• </t>
          </r>
          <r>
            <rPr>
              <rFont val="Calibri"/>
              <b val="1"/>
              <sz val="10"/>
            </rPr>
            <t>Near a gate:</t>
          </r>
          <r>
            <rPr>
              <rFont val="Calibri"/>
              <sz val="10"/>
            </rPr>
            <t xml:space="preserve"> top of band: 3.46 on Band B's weights, 0.04 short of the 3.5 needed to enter Band B — calibrate before confirming</t>
          </r>
        </is>
      </c>
      <c r="BH209" s="139" t="inlineStr">
        <is>
          <t>Near a gate: top of band: 3.46 on Band B's weights, 0.04 short of the 3.5 needed to enter Band B</t>
        </is>
      </c>
      <c r="BI209" s="135" t="n"/>
      <c r="BJ209" s="136" t="n"/>
      <c r="BK209" s="136" t="n"/>
      <c r="BL209" s="136" t="n"/>
      <c r="BM209" s="136" t="n"/>
      <c r="BN209" s="137" t="n"/>
      <c r="BO209" s="120" t="n"/>
      <c r="BP209" s="120" t="n"/>
      <c r="BQ209" s="120" t="n"/>
      <c r="BR209" s="120" t="n"/>
      <c r="BS209" s="120" t="n"/>
      <c r="BT209" s="120" t="n"/>
      <c r="BU209" s="120" t="n"/>
      <c r="BV209" s="120" t="n">
        <v>2.5</v>
      </c>
    </row>
    <row r="210" ht="340" customHeight="1">
      <c r="A210" s="109" t="inlineStr">
        <is>
          <t>IRIS2088</t>
        </is>
      </c>
      <c r="B210" s="110" t="inlineStr">
        <is>
          <t>Pawan Khot</t>
        </is>
      </c>
      <c r="C210" s="111" t="inlineStr">
        <is>
          <t>XBRL Consulting</t>
        </is>
      </c>
      <c r="D210" s="111" t="inlineStr">
        <is>
          <t>Shraddha Bagul</t>
        </is>
      </c>
      <c r="E210" s="112" t="n">
        <v>3.7</v>
      </c>
      <c r="F210" s="112" t="n">
        <v>3.7</v>
      </c>
      <c r="G210" s="111" t="inlineStr">
        <is>
          <t>B.Com</t>
        </is>
      </c>
      <c r="H210" s="113" t="inlineStr">
        <is>
          <t>Image Processing Specialist</t>
        </is>
      </c>
      <c r="I210" s="114" t="inlineStr">
        <is>
          <t>Senior Taxonomy Analyst</t>
        </is>
      </c>
      <c r="J210" s="115" t="inlineStr">
        <is>
          <t>Consulting &amp; Professional Services</t>
        </is>
      </c>
      <c r="K210" s="115" t="inlineStr">
        <is>
          <t>Taxonomy Design &amp; Regulatory Consulting</t>
        </is>
      </c>
      <c r="L210" s="114" t="inlineStr">
        <is>
          <t>Not in current mapping files</t>
        </is>
      </c>
      <c r="M210" s="116" t="inlineStr">
        <is>
          <t>A3</t>
        </is>
      </c>
      <c r="N210" s="138" t="inlineStr">
        <is>
          <t>Senior Associate</t>
        </is>
      </c>
      <c r="O210" s="26" t="inlineStr">
        <is>
          <t>A</t>
        </is>
      </c>
      <c r="P210" s="115" t="inlineStr">
        <is>
          <t>IC</t>
        </is>
      </c>
      <c r="Q210" s="140" t="inlineStr">
        <is>
          <t>● Newly mapped</t>
        </is>
      </c>
      <c r="R210" s="118" t="inlineStr">
        <is>
          <r>
            <rPr>
              <rFont val="Calibri"/>
              <b val="1"/>
              <sz val="10"/>
            </rPr>
            <t>WHAT THE ROLE DOES:</t>
          </r>
          <r>
            <rPr>
              <rFont val="Calibri"/>
              <sz val="10"/>
            </rPr>
            <t xml:space="preserve"> 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taxonomy · xbrl · output · structured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taxonomy · development · testing · tagging · quality · creation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formula · validations · tagging · creation ·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 Bushchat · Ifile · Webform · Arelle
</t>
          </r>
          <r>
            <rPr>
              <rFont val="Calibri"/>
              <b val="1"/>
              <sz val="10"/>
            </rPr>
            <t>MANAGER-SET KRAs:</t>
          </r>
          <r>
            <rPr>
              <rFont val="Calibri"/>
              <sz val="10"/>
            </rPr>
            <t xml:space="preserve"> Common themes in manager-set KRAs: resolve · defect · deliver · complete · modules · testing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14 holders, 14 answered the survey; sub-family 25 answered; catalogue RC-019</t>
          </r>
        </is>
      </c>
      <c r="S21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Not rated · manager · 9-Box Grid placement: Not placed · manager.</t>
          </r>
        </is>
      </c>
      <c r="T210" s="120" t="n"/>
      <c r="U210" s="121" t="inlineStr">
        <is>
          <r>
            <rPr>
              <rFont val="Calibri"/>
              <sz val="10"/>
            </rPr>
            <t xml:space="preserve">Senior Taxonomy Analyst in XBRL Consulting · iFile, A3 — IC.
</t>
          </r>
          <r>
            <rPr>
              <rFont val="Calibri"/>
              <b val="1"/>
              <sz val="10"/>
            </rPr>
            <t>The work:</t>
          </r>
          <r>
            <rPr>
              <rFont val="Calibri"/>
              <sz val="10"/>
            </rPr>
            <t xml:space="preserve"> Designs XBRL/SDMX taxonomies, return templates, validation rules and SRS for regulators; supports implementation and CRs.
At this level the role owns varied work; reviews juniors; go-to for a process.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Holders describe it with:</t>
          </r>
          <r>
            <rPr>
              <rFont val="Calibri"/>
              <sz val="10"/>
            </rPr>
            <t xml:space="preserve"> client · testing · taxonomy · requirement · support · development.</t>
          </r>
        </is>
      </c>
      <c r="V210"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10"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Noah · Bushchat · Ifile · Webform · Arelle
★ = must-have for the family. Scale: 1 Awareness · 2 Working · 3 Practitioner · 4 Advanced · 5 Expert.</t>
          </r>
        </is>
      </c>
      <c r="X210"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0" s="123" t="inlineStr">
        <is>
          <t>iFile · XBRL Consulting · Band A · Early career</t>
        </is>
      </c>
      <c r="Z210" s="124" t="n">
        <v>2.5</v>
      </c>
      <c r="AA210" s="125">
        <f>IFERROR(INDEX(WM_C,MATCH($Y210,WM_KEY,0)),"")</f>
        <v>0.59</v>
      </c>
      <c r="AB210" s="126">
        <f>IF(Z210="","",Z210*AA210)</f>
        <v>1.475</v>
      </c>
      <c r="AC210" s="124" t="n">
        <v>2.5</v>
      </c>
      <c r="AD210" s="125">
        <f>IFERROR(INDEX(WM_AU,MATCH($Y210,WM_KEY,0)),"")</f>
        <v>0.16</v>
      </c>
      <c r="AE210" s="126">
        <f>IF(AC210="","",AC210*AD210)</f>
        <v>0.4</v>
      </c>
      <c r="AF210" s="124" t="n">
        <v>2.5</v>
      </c>
      <c r="AG210" s="125">
        <f>IFERROR(INDEX(WM_AC,MATCH($Y210,WM_KEY,0)),"")</f>
        <v>0.09</v>
      </c>
      <c r="AH210" s="126">
        <f>IF(AF210="","",AF210*AG210)</f>
        <v>0.225</v>
      </c>
      <c r="AI210" s="124" t="n">
        <v>1.5</v>
      </c>
      <c r="AJ210" s="125">
        <f>IFERROR(INDEX(WM_L,MATCH($Y210,WM_KEY,0)),"")</f>
        <v>0</v>
      </c>
      <c r="AK210" s="126">
        <f>IF(AI210="","",AI210*AJ210)</f>
        <v>0</v>
      </c>
      <c r="AL210" s="124" t="n">
        <v>3.5</v>
      </c>
      <c r="AM210" s="125">
        <f>IFERROR(INDEX(WM_E,MATCH($Y210,WM_KEY,0)),"")</f>
        <v>0.1</v>
      </c>
      <c r="AN210" s="126">
        <f>IF(AL210="","",AL210*AM210)</f>
        <v>0.35</v>
      </c>
      <c r="AO210" s="127" t="n">
        <v>2.5</v>
      </c>
      <c r="AP210" s="125">
        <f>IFERROR(INDEX(WM_BI,MATCH($Y210,WM_KEY,0)),"")</f>
        <v>0.06</v>
      </c>
      <c r="AQ210" s="126">
        <f>IF(AO210="","",AO210*AP210)</f>
        <v>0.15</v>
      </c>
      <c r="AR210" s="126">
        <f>IF(COUNT(AB210,AE210,AH210,AK210,AN210,AQ210)&lt;6,"",SUM(AB210,AE210,AH210,AK210,AN210,AQ210))</f>
        <v>2.6</v>
      </c>
      <c r="AS210" s="128" t="str">
        <f>IF(AR210="","",INDEX({"A1","A2","A3","B1","B2","B3","C1","C2","D1","D2","E1","E2"},MAX(1,MIN(12,ROUND(AR210,0)))))</f>
        <v>A3</v>
      </c>
      <c r="AT210"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10" s="130" t="inlineStr">
        <is>
          <r>
            <rPr>
              <rFont val="Calibri"/>
              <b val="1"/>
              <sz val="10"/>
            </rPr>
            <t>At build:</t>
          </r>
          <r>
            <rPr>
              <rFont val="Calibri"/>
              <sz val="10"/>
            </rPr>
            <t xml:space="preserve"> Complexity 1.47 + Autonomy 0.40 + Accountability 0.22 + Leadership 0.00 + Experience 0.35 + Business impact 0.15
= 2.60 points → nearest level 3 = A3
</t>
          </r>
          <r>
            <rPr>
              <rFont val="Calibri"/>
              <b val="1"/>
              <sz val="10"/>
            </rPr>
            <t>Final level:</t>
          </r>
          <r>
            <rPr>
              <rFont val="Calibri"/>
              <sz val="10"/>
            </rPr>
            <t xml:space="preserve"> A3 · same as the score</t>
          </r>
        </is>
      </c>
      <c r="AV210" s="130" t="inlineStr">
        <is>
          <r>
            <rPr>
              <rFont val="Calibri"/>
              <b val="1"/>
              <sz val="10"/>
            </rPr>
            <t>No rule applied:</t>
          </r>
          <r>
            <rPr>
              <rFont val="Calibri"/>
              <sz val="10"/>
            </rPr>
            <t xml:space="preserve"> the score decides.</t>
          </r>
        </is>
      </c>
      <c r="AW210" s="131"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Analyses company reports and tags them into XBRL using Mtool and Excel → moved down 0.5
</t>
          </r>
          <r>
            <rPr>
              <rFont val="Calibri"/>
              <b val="1"/>
              <sz val="10"/>
            </rPr>
            <t>Market:</t>
          </r>
          <r>
            <rPr>
              <rFont val="Calibri"/>
              <sz val="10"/>
            </rPr>
            <t xml:space="preserve"> A2 = Standard work of the discipline · A3 = Varied and non-standard work; handles exceptions</t>
          </r>
        </is>
      </c>
      <c r="AX210"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tagging only → moved down 0.5
</t>
          </r>
          <r>
            <rPr>
              <rFont val="Calibri"/>
              <b val="1"/>
              <sz val="10"/>
            </rPr>
            <t>Market:</t>
          </r>
          <r>
            <rPr>
              <rFont val="Calibri"/>
              <sz val="10"/>
            </rPr>
            <t xml:space="preserve"> A2 = Chooses own approach within standards · A3 = Technical / QC / client calls on own work</t>
          </r>
        </is>
      </c>
      <c r="AY210"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All company data properly tagged and quality of own output reports → moved down 0.5
</t>
          </r>
          <r>
            <rPr>
              <rFont val="Calibri"/>
              <b val="1"/>
              <sz val="10"/>
            </rPr>
            <t>Market:</t>
          </r>
          <r>
            <rPr>
              <rFont val="Calibri"/>
              <sz val="10"/>
            </rPr>
            <t xml:space="preserve"> A2 = Own deliverables · accuracy, TAT · A3 = A module / process, or work with client or regulatory consequences</t>
          </r>
        </is>
      </c>
      <c r="AZ210"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None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10" s="132" t="inlineStr">
        <is>
          <r>
            <rPr>
              <rFont val="Calibri"/>
              <sz val="10"/>
            </rPr>
            <t xml:space="preserve">Rated 3.5 of 12 · between A3 and B1
</t>
          </r>
          <r>
            <rPr>
              <rFont val="Calibri"/>
              <b val="1"/>
              <sz val="10"/>
            </rPr>
            <t>Experience:</t>
          </r>
          <r>
            <rPr>
              <rFont val="Calibri"/>
              <sz val="10"/>
            </rPr>
            <t xml:space="preserve"> 3.7 yrs total · 3.7 at IRIS; none recorded before IRIS = 3.3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10"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10" s="133" t="inlineStr"/>
      <c r="BD210" s="134" t="inlineStr">
        <is>
          <t>✓ HRIS: 3.7 yrs, B.Com, 0 direct reports
✓ Survey: 20 of 20 questions answered
✗ KRAs: none on file
✓ Manager mapping: rating, 9-box
✗ Job description: not on file</t>
        </is>
      </c>
      <c r="BE210"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10" s="134" t="inlineStr">
        <is>
          <t>Medium</t>
        </is>
      </c>
      <c r="BG210" s="134" t="inlineStr"/>
      <c r="BH210" s="134" t="inlineStr"/>
      <c r="BI210" s="135" t="n"/>
      <c r="BJ210" s="136" t="n"/>
      <c r="BK210" s="136" t="n"/>
      <c r="BL210" s="136" t="n"/>
      <c r="BM210" s="136" t="n"/>
      <c r="BN210" s="137" t="n"/>
      <c r="BO210" s="120" t="n"/>
      <c r="BP210" s="120" t="n"/>
      <c r="BQ210" s="120" t="n"/>
      <c r="BR210" s="120" t="n"/>
      <c r="BS210" s="120" t="n"/>
      <c r="BT210" s="120" t="n"/>
      <c r="BU210" s="120" t="n"/>
      <c r="BV210" s="120" t="n">
        <v>2.5</v>
      </c>
    </row>
    <row r="211" ht="340" customHeight="1">
      <c r="A211" s="109" t="inlineStr">
        <is>
          <t>IRISC339</t>
        </is>
      </c>
      <c r="B211" s="110" t="inlineStr">
        <is>
          <t>Pranali Khanavkar</t>
        </is>
      </c>
      <c r="C211" s="111" t="inlineStr">
        <is>
          <t>XBRL Consulting</t>
        </is>
      </c>
      <c r="D211" s="111" t="inlineStr">
        <is>
          <t>Shraddha Bagul</t>
        </is>
      </c>
      <c r="E211" s="112" t="n">
        <v>7.8</v>
      </c>
      <c r="F211" s="112" t="n">
        <v>0.6</v>
      </c>
      <c r="G211" s="111" t="inlineStr">
        <is>
          <t>B.Com</t>
        </is>
      </c>
      <c r="H211" s="113" t="inlineStr">
        <is>
          <t>Consultant</t>
        </is>
      </c>
      <c r="I211" s="114" t="inlineStr">
        <is>
          <t>Senior Taxonomy Analyst</t>
        </is>
      </c>
      <c r="J211" s="115" t="inlineStr">
        <is>
          <t>Consulting &amp; Professional Services</t>
        </is>
      </c>
      <c r="K211" s="115" t="inlineStr">
        <is>
          <t>Taxonomy Design &amp; Regulatory Consulting</t>
        </is>
      </c>
      <c r="L211" s="114" t="inlineStr">
        <is>
          <t>L3 – Professional / Associate</t>
        </is>
      </c>
      <c r="M211" s="116" t="inlineStr">
        <is>
          <t>A3</t>
        </is>
      </c>
      <c r="N211" s="138" t="inlineStr">
        <is>
          <t>Senior Associate</t>
        </is>
      </c>
      <c r="O211" s="26" t="inlineStr">
        <is>
          <t>A</t>
        </is>
      </c>
      <c r="P211" s="115" t="inlineStr">
        <is>
          <t>IC</t>
        </is>
      </c>
      <c r="Q211" s="117" t="inlineStr">
        <is>
          <t>▲ Up</t>
        </is>
      </c>
      <c r="R211" s="118" t="inlineStr">
        <is>
          <r>
            <rPr>
              <rFont val="Calibri"/>
              <b val="1"/>
              <sz val="10"/>
            </rPr>
            <t>WHAT THE ROLE DOES:</t>
          </r>
          <r>
            <rPr>
              <rFont val="Calibri"/>
              <sz val="10"/>
            </rPr>
            <t xml:space="preserve"> 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taxonomy · xbrl · output · structured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taxonomy · development · testing · tagging · quality · creation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formula · validations · tagging · creation ·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 Bushchat · Ifile · Webform · Arelle
</t>
          </r>
          <r>
            <rPr>
              <rFont val="Calibri"/>
              <b val="1"/>
              <sz val="10"/>
            </rPr>
            <t>MANAGER-SET KRAs:</t>
          </r>
          <r>
            <rPr>
              <rFont val="Calibri"/>
              <sz val="10"/>
            </rPr>
            <t xml:space="preserve"> Common themes in manager-set KRAs: resolve · defect · deliver · complete · modules · testing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14 holders, 14 answered the survey; sub-family 25 answered; catalogue RC-019</t>
          </r>
        </is>
      </c>
      <c r="S211"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Low · 9-Box Grid placement: Core Contributor.</t>
          </r>
        </is>
      </c>
      <c r="T211" s="120" t="n"/>
      <c r="U211" s="121" t="inlineStr">
        <is>
          <r>
            <rPr>
              <rFont val="Calibri"/>
              <sz val="10"/>
            </rPr>
            <t xml:space="preserve">Senior Taxonomy Analyst in XBRL Consulting · iFile, A3 — IC.
</t>
          </r>
          <r>
            <rPr>
              <rFont val="Calibri"/>
              <b val="1"/>
              <sz val="10"/>
            </rPr>
            <t>The work:</t>
          </r>
          <r>
            <rPr>
              <rFont val="Calibri"/>
              <sz val="10"/>
            </rPr>
            <t xml:space="preserve"> Designs XBRL/SDMX taxonomies, return templates, validation rules and SRS for regulators; supports implementation and CRs.
At this level the role owns varied work; reviews juniors; go-to for a process.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Holders describe it with:</t>
          </r>
          <r>
            <rPr>
              <rFont val="Calibri"/>
              <sz val="10"/>
            </rPr>
            <t xml:space="preserve"> client · testing · taxonomy · requirement · support · development.</t>
          </r>
        </is>
      </c>
      <c r="V211"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11"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Noah · Bushchat · Ifile · Webform · Arelle
★ = must-have for the family. Scale: 1 Awareness · 2 Working · 3 Practitioner · 4 Advanced · 5 Expert.</t>
          </r>
        </is>
      </c>
      <c r="X211"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1" s="123" t="inlineStr">
        <is>
          <t>iFile · XBRL Consulting · Band A · Early career</t>
        </is>
      </c>
      <c r="Z211" s="124" t="n">
        <v>2</v>
      </c>
      <c r="AA211" s="125">
        <f>IFERROR(INDEX(WM_C,MATCH($Y211,WM_KEY,0)),"")</f>
        <v>0.59</v>
      </c>
      <c r="AB211" s="126">
        <f>IF(Z211="","",Z211*AA211)</f>
        <v>1.18</v>
      </c>
      <c r="AC211" s="124" t="n">
        <v>2</v>
      </c>
      <c r="AD211" s="125">
        <f>IFERROR(INDEX(WM_AU,MATCH($Y211,WM_KEY,0)),"")</f>
        <v>0.16</v>
      </c>
      <c r="AE211" s="126">
        <f>IF(AC211="","",AC211*AD211)</f>
        <v>0.32</v>
      </c>
      <c r="AF211" s="124" t="n">
        <v>2</v>
      </c>
      <c r="AG211" s="125">
        <f>IFERROR(INDEX(WM_AC,MATCH($Y211,WM_KEY,0)),"")</f>
        <v>0.09</v>
      </c>
      <c r="AH211" s="126">
        <f>IF(AF211="","",AF211*AG211)</f>
        <v>0.18</v>
      </c>
      <c r="AI211" s="124" t="n">
        <v>1</v>
      </c>
      <c r="AJ211" s="125">
        <f>IFERROR(INDEX(WM_L,MATCH($Y211,WM_KEY,0)),"")</f>
        <v>0</v>
      </c>
      <c r="AK211" s="126">
        <f>IF(AI211="","",AI211*AJ211)</f>
        <v>0</v>
      </c>
      <c r="AL211" s="124" t="n">
        <v>4</v>
      </c>
      <c r="AM211" s="125">
        <f>IFERROR(INDEX(WM_E,MATCH($Y211,WM_KEY,0)),"")</f>
        <v>0.1</v>
      </c>
      <c r="AN211" s="126">
        <f>IF(AL211="","",AL211*AM211)</f>
        <v>0.4</v>
      </c>
      <c r="AO211" s="127" t="n">
        <v>2</v>
      </c>
      <c r="AP211" s="125">
        <f>IFERROR(INDEX(WM_BI,MATCH($Y211,WM_KEY,0)),"")</f>
        <v>0.06</v>
      </c>
      <c r="AQ211" s="126">
        <f>IF(AO211="","",AO211*AP211)</f>
        <v>0.12</v>
      </c>
      <c r="AR211" s="126">
        <f>IF(COUNT(AB211,AE211,AH211,AK211,AN211,AQ211)&lt;6,"",SUM(AB211,AE211,AH211,AK211,AN211,AQ211))</f>
        <v>2.2</v>
      </c>
      <c r="AS211" s="128" t="str">
        <f>IF(AR211="","",INDEX({"A1","A2","A3","B1","B2","B3","C1","C2","D1","D2","E1","E2"},MAX(1,MIN(12,ROUND(AR211,0)))))</f>
        <v>A2</v>
      </c>
      <c r="AT211"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11" s="130" t="inlineStr">
        <is>
          <r>
            <rPr>
              <rFont val="Calibri"/>
              <b val="1"/>
              <sz val="10"/>
            </rPr>
            <t>At build:</t>
          </r>
          <r>
            <rPr>
              <rFont val="Calibri"/>
              <sz val="10"/>
            </rPr>
            <t xml:space="preserve"> Complexity 1.18 + Autonomy 0.32 + Accountability 0.18 + Leadership 0.00 + Experience 0.40 + Business impact 0.12
= 2.20 points → nearest level 2 = A2
</t>
          </r>
          <r>
            <rPr>
              <rFont val="Calibri"/>
              <b val="1"/>
              <sz val="10"/>
            </rPr>
            <t>Final level:</t>
          </r>
          <r>
            <rPr>
              <rFont val="Calibri"/>
              <sz val="10"/>
            </rPr>
            <t xml:space="preserve"> A3 · a rule applied: see the next column</t>
          </r>
        </is>
      </c>
      <c r="AV211" s="130" t="inlineStr">
        <is>
          <r>
            <rPr>
              <rFont val="Calibri"/>
              <sz val="10"/>
            </rPr>
            <t xml:space="preserve">• </t>
          </r>
          <r>
            <rPr>
              <rFont val="Calibri"/>
              <b val="1"/>
              <sz val="10"/>
            </rPr>
            <t>Raised to A3:</t>
          </r>
          <r>
            <rPr>
              <rFont val="Calibri"/>
              <sz val="10"/>
            </rPr>
            <t xml:space="preserve"> 7.8 years' experience is 2 years or more.
</t>
          </r>
          <r>
            <rPr>
              <rFont val="Calibri"/>
              <b val="1"/>
              <sz val="10"/>
            </rPr>
            <t>Final level:</t>
          </r>
          <r>
            <rPr>
              <rFont val="Calibri"/>
              <sz val="10"/>
            </rPr>
            <t xml:space="preserve"> A3.</t>
          </r>
        </is>
      </c>
      <c r="AW211"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iXBRL tagging, MBRS validation checks and ACRA testing; standard conversion work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Standard work of the discipline</t>
          </r>
        </is>
      </c>
      <c r="AX21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data validation; rates own latitude as 'moderate' → matches the start
</t>
          </r>
          <r>
            <rPr>
              <rFont val="Calibri"/>
              <b val="1"/>
              <sz val="10"/>
            </rPr>
            <t>Market:</t>
          </r>
          <r>
            <rPr>
              <rFont val="Calibri"/>
              <sz val="10"/>
            </rPr>
            <t xml:space="preserve"> A2 = Chooses own approach within standards</t>
          </r>
        </is>
      </c>
      <c r="AY21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Quality check and accuracy of own tagging; poor QC causes client escalation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Own deliverables · accuracy, TAT</t>
          </r>
        </is>
      </c>
      <c r="AZ211"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11" s="132" t="inlineStr">
        <is>
          <r>
            <rPr>
              <rFont val="Calibri"/>
              <sz val="10"/>
            </rPr>
            <t xml:space="preserve">Rated 4 of 12
</t>
          </r>
          <r>
            <rPr>
              <rFont val="Calibri"/>
              <b val="1"/>
              <sz val="10"/>
            </rPr>
            <t>Experience:</t>
          </r>
          <r>
            <rPr>
              <rFont val="Calibri"/>
              <sz val="10"/>
            </rPr>
            <t xml:space="preserve"> 7.8 yrs; qualification: B.Com. 5.0 yrs used · the 7.8 yrs on record looks too high for the record — HR to check sits at 3.8 on the experience scale · the range it fits: B1; qualification B.Com · graduate, relevant to the work: no adjustment.
</t>
          </r>
          <r>
            <rPr>
              <rFont val="Calibri"/>
              <b val="1"/>
              <sz val="10"/>
            </rPr>
            <t>Market:</t>
          </r>
          <r>
            <rPr>
              <rFont val="Calibri"/>
              <sz val="10"/>
            </rPr>
            <t xml:space="preserve"> A3 roles typically have 2–5 yrs · IRIS guide 2–4</t>
          </r>
        </is>
      </c>
      <c r="BB211"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11" s="145" t="inlineStr">
        <is>
          <t>• Correct the experience record — HR</t>
        </is>
      </c>
      <c r="BD211" s="134" t="inlineStr">
        <is>
          <t>✓ HRIS: 7.8 yrs, B.Com, 0 direct reports
✓ Survey: 20 of 20 questions answered
✓ KRAs: manager-set, quarterly
✓ Manager mapping: rating, potential, 9-box
✗ Job description: not on file</t>
        </is>
      </c>
      <c r="BE211"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11" s="134" t="inlineStr">
        <is>
          <t>Low</t>
        </is>
      </c>
      <c r="BG211" s="134" t="inlineStr">
        <is>
          <t>• Experience on record · 7.8 yrs looks too high for the record — HR to check; 5.0 yrs used — HR to correct
• Work described is smaller than the current designation suggests — manager to confirm the actual role</t>
        </is>
      </c>
      <c r="BH211" s="134" t="inlineStr"/>
      <c r="BI211" s="135" t="n"/>
      <c r="BJ211" s="136" t="n"/>
      <c r="BK211" s="136" t="n"/>
      <c r="BL211" s="136" t="n"/>
      <c r="BM211" s="136" t="n"/>
      <c r="BN211" s="137" t="n"/>
      <c r="BO211" s="120" t="n"/>
      <c r="BP211" s="120" t="n"/>
      <c r="BQ211" s="120" t="n"/>
      <c r="BR211" s="120" t="n"/>
      <c r="BS211" s="120" t="n"/>
      <c r="BT211" s="120" t="n"/>
      <c r="BU211" s="120" t="n"/>
      <c r="BV211" s="120" t="n">
        <v>2</v>
      </c>
    </row>
    <row r="212" ht="340" customHeight="1">
      <c r="A212" s="109" t="inlineStr">
        <is>
          <t>IRIS0359</t>
        </is>
      </c>
      <c r="B212" s="110" t="inlineStr">
        <is>
          <t>Prasad Chavan</t>
        </is>
      </c>
      <c r="C212" s="111" t="inlineStr">
        <is>
          <t>XBRL Consulting</t>
        </is>
      </c>
      <c r="D212" s="111" t="inlineStr">
        <is>
          <t>Sujeet Rathod</t>
        </is>
      </c>
      <c r="E212" s="112" t="n">
        <v>16.2</v>
      </c>
      <c r="F212" s="112" t="n">
        <v>16.2</v>
      </c>
      <c r="G212" s="111" t="inlineStr">
        <is>
          <t>B.Com</t>
        </is>
      </c>
      <c r="H212" s="113" t="inlineStr">
        <is>
          <t>Consultant</t>
        </is>
      </c>
      <c r="I212" s="114" t="inlineStr">
        <is>
          <t>Senior Taxonomy Analyst</t>
        </is>
      </c>
      <c r="J212" s="115" t="inlineStr">
        <is>
          <t>Consulting &amp; Professional Services</t>
        </is>
      </c>
      <c r="K212" s="115" t="inlineStr">
        <is>
          <t>Taxonomy Design &amp; Regulatory Consulting</t>
        </is>
      </c>
      <c r="L212" s="114" t="inlineStr">
        <is>
          <t>L3 – Professional / Associate</t>
        </is>
      </c>
      <c r="M212" s="116" t="inlineStr">
        <is>
          <t>A3</t>
        </is>
      </c>
      <c r="N212" s="138" t="inlineStr">
        <is>
          <t>Senior Associate</t>
        </is>
      </c>
      <c r="O212" s="26" t="inlineStr">
        <is>
          <t>A</t>
        </is>
      </c>
      <c r="P212" s="115" t="inlineStr">
        <is>
          <t>IC</t>
        </is>
      </c>
      <c r="Q212" s="117" t="inlineStr">
        <is>
          <t>▲ Up</t>
        </is>
      </c>
      <c r="R212" s="118" t="inlineStr">
        <is>
          <r>
            <rPr>
              <rFont val="Calibri"/>
              <b val="1"/>
              <sz val="10"/>
            </rPr>
            <t>WHAT THE ROLE DOES:</t>
          </r>
          <r>
            <rPr>
              <rFont val="Calibri"/>
              <sz val="10"/>
            </rPr>
            <t xml:space="preserve"> 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taxonomy · xbrl · output · structured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taxonomy · development · testing · tagging · quality · creation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formula · validations · tagging · creation ·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 Bushchat · Ifile · Webform · Arelle
</t>
          </r>
          <r>
            <rPr>
              <rFont val="Calibri"/>
              <b val="1"/>
              <sz val="10"/>
            </rPr>
            <t>MANAGER-SET KRAs:</t>
          </r>
          <r>
            <rPr>
              <rFont val="Calibri"/>
              <sz val="10"/>
            </rPr>
            <t xml:space="preserve"> Common themes in manager-set KRAs: resolve · defect · deliver · complete · modules · testing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14 holders, 14 answered the survey; sub-family 25 answered; catalogue RC-019</t>
          </r>
        </is>
      </c>
      <c r="S21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work only this person does: no;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Low · 9-Box Grid placement: Trusted Professional.</t>
          </r>
        </is>
      </c>
      <c r="T212" s="120" t="n"/>
      <c r="U212" s="121" t="inlineStr">
        <is>
          <r>
            <rPr>
              <rFont val="Calibri"/>
              <sz val="10"/>
            </rPr>
            <t xml:space="preserve">Senior Taxonomy Analyst in XBRL Consulting · iFile, A3 — IC.
</t>
          </r>
          <r>
            <rPr>
              <rFont val="Calibri"/>
              <b val="1"/>
              <sz val="10"/>
            </rPr>
            <t>The work:</t>
          </r>
          <r>
            <rPr>
              <rFont val="Calibri"/>
              <sz val="10"/>
            </rPr>
            <t xml:space="preserve"> Designs XBRL/SDMX taxonomies, return templates, validation rules and SRS for regulators; supports implementation and CRs.
At this level the role owns varied work; reviews juniors; go-to for a process.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Holders describe it with:</t>
          </r>
          <r>
            <rPr>
              <rFont val="Calibri"/>
              <sz val="10"/>
            </rPr>
            <t xml:space="preserve"> client · testing · taxonomy · requirement · support · development.</t>
          </r>
        </is>
      </c>
      <c r="V212"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12"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Noah · Bushchat · Ifile · Webform · Arelle
★ = must-have for the family. Scale: 1 Awareness · 2 Working · 3 Practitioner · 4 Advanced · 5 Expert.</t>
          </r>
        </is>
      </c>
      <c r="X212"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2" s="123" t="inlineStr">
        <is>
          <t>iFile · XBRL Consulting · Band A · Early career</t>
        </is>
      </c>
      <c r="Z212" s="124" t="n">
        <v>3</v>
      </c>
      <c r="AA212" s="125">
        <f>IFERROR(INDEX(WM_C,MATCH($Y212,WM_KEY,0)),"")</f>
        <v>0.59</v>
      </c>
      <c r="AB212" s="126">
        <f>IF(Z212="","",Z212*AA212)</f>
        <v>1.77</v>
      </c>
      <c r="AC212" s="124" t="n">
        <v>2.5</v>
      </c>
      <c r="AD212" s="125">
        <f>IFERROR(INDEX(WM_AU,MATCH($Y212,WM_KEY,0)),"")</f>
        <v>0.16</v>
      </c>
      <c r="AE212" s="126">
        <f>IF(AC212="","",AC212*AD212)</f>
        <v>0.4</v>
      </c>
      <c r="AF212" s="124" t="n">
        <v>2.5</v>
      </c>
      <c r="AG212" s="125">
        <f>IFERROR(INDEX(WM_AC,MATCH($Y212,WM_KEY,0)),"")</f>
        <v>0.09</v>
      </c>
      <c r="AH212" s="126">
        <f>IF(AF212="","",AF212*AG212)</f>
        <v>0.225</v>
      </c>
      <c r="AI212" s="124" t="n">
        <v>1.5</v>
      </c>
      <c r="AJ212" s="125">
        <f>IFERROR(INDEX(WM_L,MATCH($Y212,WM_KEY,0)),"")</f>
        <v>0</v>
      </c>
      <c r="AK212" s="126">
        <f>IF(AI212="","",AI212*AJ212)</f>
        <v>0</v>
      </c>
      <c r="AL212" s="124" t="n">
        <v>8.5</v>
      </c>
      <c r="AM212" s="125">
        <f>IFERROR(INDEX(WM_E,MATCH($Y212,WM_KEY,0)),"")</f>
        <v>0.1</v>
      </c>
      <c r="AN212" s="126">
        <f>IF(AL212="","",AL212*AM212)</f>
        <v>0.85</v>
      </c>
      <c r="AO212" s="127" t="n">
        <v>2.5</v>
      </c>
      <c r="AP212" s="125">
        <f>IFERROR(INDEX(WM_BI,MATCH($Y212,WM_KEY,0)),"")</f>
        <v>0.06</v>
      </c>
      <c r="AQ212" s="126">
        <f>IF(AO212="","",AO212*AP212)</f>
        <v>0.15</v>
      </c>
      <c r="AR212" s="126">
        <f>IF(COUNT(AB212,AE212,AH212,AK212,AN212,AQ212)&lt;6,"",SUM(AB212,AE212,AH212,AK212,AN212,AQ212))</f>
        <v>3.395</v>
      </c>
      <c r="AS212" s="128" t="str">
        <f>IF(AR212="","",INDEX({"A1","A2","A3","B1","B2","B3","C1","C2","D1","D2","E1","E2"},MAX(1,MIN(12,ROUND(AR212,0)))))</f>
        <v>A3</v>
      </c>
      <c r="AT212"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12" s="130" t="inlineStr">
        <is>
          <r>
            <rPr>
              <rFont val="Calibri"/>
              <b val="1"/>
              <sz val="10"/>
            </rPr>
            <t>At build:</t>
          </r>
          <r>
            <rPr>
              <rFont val="Calibri"/>
              <sz val="10"/>
            </rPr>
            <t xml:space="preserve"> Complexity 1.77 + Autonomy 0.40 + Accountability 0.22 + Leadership 0.00 + Experience 0.85 + Business impact 0.15
= 3.40 points → nearest level 3 = A3
</t>
          </r>
          <r>
            <rPr>
              <rFont val="Calibri"/>
              <b val="1"/>
              <sz val="10"/>
            </rPr>
            <t>Final level:</t>
          </r>
          <r>
            <rPr>
              <rFont val="Calibri"/>
              <sz val="10"/>
            </rPr>
            <t xml:space="preserve"> A3 · same as the score</t>
          </r>
        </is>
      </c>
      <c r="AV212" s="130" t="inlineStr">
        <is>
          <r>
            <rPr>
              <rFont val="Calibri"/>
              <b val="1"/>
              <sz val="10"/>
            </rPr>
            <t>No rule applied:</t>
          </r>
          <r>
            <rPr>
              <rFont val="Calibri"/>
              <sz val="10"/>
            </rPr>
            <t xml:space="preserve"> the score decides.</t>
          </r>
        </is>
      </c>
      <c r="AW212"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Taxonomy structure development with formula linkbase in Noah; client engagement; little detail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A3 = Varied and non-standard work; handles exceptions</t>
          </r>
        </is>
      </c>
      <c r="AX212"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'Structure process define'; says approach is discussed with team members before proceeding → moved down 0.5
</t>
          </r>
          <r>
            <rPr>
              <rFont val="Calibri"/>
              <b val="1"/>
              <sz val="10"/>
            </rPr>
            <t>Market:</t>
          </r>
          <r>
            <rPr>
              <rFont val="Calibri"/>
              <sz val="10"/>
            </rPr>
            <t xml:space="preserve"> A2 = Chooses own approach within standards · A3 = Technical / QC / client calls on own work</t>
          </r>
        </is>
      </c>
      <c r="AY212"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Consistent, scalable taxonomy structure of own development; error means restart → moved down 0.5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A2 = Own deliverables · accuracy, TAT · A3 = A module / process, or work with client or regulatory consequences</t>
          </r>
        </is>
      </c>
      <c r="AZ212"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None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12" s="132" t="inlineStr">
        <is>
          <r>
            <rPr>
              <rFont val="Calibri"/>
              <sz val="10"/>
            </rPr>
            <t xml:space="preserve">Rated 8.5 of 12 · between C2 and D1
</t>
          </r>
          <r>
            <rPr>
              <rFont val="Calibri"/>
              <b val="1"/>
              <sz val="10"/>
            </rPr>
            <t>Experience:</t>
          </r>
          <r>
            <rPr>
              <rFont val="Calibri"/>
              <sz val="10"/>
            </rPr>
            <t xml:space="preserve"> 16.2 yrs total · 16.2 at IRIS; none recorded before IRIS = 8.6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12"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12" s="133" t="inlineStr"/>
      <c r="BD212" s="134" t="inlineStr">
        <is>
          <t>✓ HRIS: 16.2 yrs, B.Com, 0 direct reports
✓ Survey: 20 of 20 questions answered
✓ KRAs: manager-set, quarterly
✓ Manager mapping: rating, potential, 9-box
✗ Job description: not on file</t>
        </is>
      </c>
      <c r="BE212"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12" s="134" t="inlineStr">
        <is>
          <t>Medium</t>
        </is>
      </c>
      <c r="BG212" s="134" t="inlineStr">
        <is>
          <t>• 16.2 yrs of experience in a role that reads as Band A work — a career-path question for the manager: can the role be widened · Specialist, B1 or is it correctly sized?</t>
        </is>
      </c>
      <c r="BH212" s="134" t="inlineStr"/>
      <c r="BI212" s="135" t="n"/>
      <c r="BJ212" s="136" t="n"/>
      <c r="BK212" s="136" t="n"/>
      <c r="BL212" s="136" t="n"/>
      <c r="BM212" s="136" t="n"/>
      <c r="BN212" s="137" t="n"/>
      <c r="BO212" s="120" t="n"/>
      <c r="BP212" s="120" t="n"/>
      <c r="BQ212" s="120" t="n"/>
      <c r="BR212" s="120" t="n"/>
      <c r="BS212" s="120" t="n"/>
      <c r="BT212" s="120" t="n"/>
      <c r="BU212" s="120" t="n"/>
      <c r="BV212" s="120" t="n">
        <v>2.5</v>
      </c>
    </row>
    <row r="213" ht="340" customHeight="1">
      <c r="A213" s="109" t="inlineStr">
        <is>
          <t>IRIS0028</t>
        </is>
      </c>
      <c r="B213" s="110" t="inlineStr">
        <is>
          <t>Shashank Poipkar</t>
        </is>
      </c>
      <c r="C213" s="111" t="inlineStr">
        <is>
          <t>XBRL Consulting</t>
        </is>
      </c>
      <c r="D213" s="111" t="inlineStr">
        <is>
          <t>Sujeet Rathod</t>
        </is>
      </c>
      <c r="E213" s="112" t="n">
        <v>21.1</v>
      </c>
      <c r="F213" s="112" t="n">
        <v>21.1</v>
      </c>
      <c r="G213" s="111" t="inlineStr">
        <is>
          <t>B.Com</t>
        </is>
      </c>
      <c r="H213" s="113" t="inlineStr">
        <is>
          <t>Senior Analyst</t>
        </is>
      </c>
      <c r="I213" s="114" t="inlineStr">
        <is>
          <t>Senior Taxonomy Analyst</t>
        </is>
      </c>
      <c r="J213" s="115" t="inlineStr">
        <is>
          <t>Consulting &amp; Professional Services</t>
        </is>
      </c>
      <c r="K213" s="115" t="inlineStr">
        <is>
          <t>Taxonomy Design &amp; Regulatory Consulting</t>
        </is>
      </c>
      <c r="L213" s="115" t="inlineStr">
        <is>
          <t>L4 – Senior</t>
        </is>
      </c>
      <c r="M213" s="146" t="inlineStr">
        <is>
          <t>A3</t>
        </is>
      </c>
      <c r="N213" s="138" t="inlineStr">
        <is>
          <t>Senior Associate</t>
        </is>
      </c>
      <c r="O213" s="26" t="inlineStr">
        <is>
          <t>A</t>
        </is>
      </c>
      <c r="P213" s="115" t="inlineStr">
        <is>
          <t>IC</t>
        </is>
      </c>
      <c r="Q213" s="147" t="inlineStr">
        <is>
          <t>• Same level</t>
        </is>
      </c>
      <c r="R213" s="118" t="inlineStr">
        <is>
          <r>
            <rPr>
              <rFont val="Calibri"/>
              <b val="1"/>
              <sz val="10"/>
            </rPr>
            <t>WHAT THE ROLE DOES:</t>
          </r>
          <r>
            <rPr>
              <rFont val="Calibri"/>
              <sz val="10"/>
            </rPr>
            <t xml:space="preserve"> 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taxonomy · xbrl · output · structured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taxonomy · development · testing · tagging · quality · creation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formula · validations · tagging · creation ·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 Bushchat · Ifile · Webform · Arelle
</t>
          </r>
          <r>
            <rPr>
              <rFont val="Calibri"/>
              <b val="1"/>
              <sz val="10"/>
            </rPr>
            <t>MANAGER-SET KRAs:</t>
          </r>
          <r>
            <rPr>
              <rFont val="Calibri"/>
              <sz val="10"/>
            </rPr>
            <t xml:space="preserve"> Common themes in manager-set KRAs: resolve · defect · deliver · complete · modules · testing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14 holders, 14 answered the survey; sub-family 25 answered; catalogue RC-019</t>
          </r>
        </is>
      </c>
      <c r="S213"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Low · 9-Box Grid placement: Core Contributor.</t>
          </r>
        </is>
      </c>
      <c r="T213" s="120" t="n"/>
      <c r="U213" s="121" t="inlineStr">
        <is>
          <r>
            <rPr>
              <rFont val="Calibri"/>
              <sz val="10"/>
            </rPr>
            <t xml:space="preserve">Senior Taxonomy Analyst in XBRL Consulting · iFile, A3 — IC.
</t>
          </r>
          <r>
            <rPr>
              <rFont val="Calibri"/>
              <b val="1"/>
              <sz val="10"/>
            </rPr>
            <t>The work:</t>
          </r>
          <r>
            <rPr>
              <rFont val="Calibri"/>
              <sz val="10"/>
            </rPr>
            <t xml:space="preserve"> Designs XBRL/SDMX taxonomies, return templates, validation rules and SRS for regulators; supports implementation and CRs.
At this level the role owns varied work; reviews juniors; go-to for a process.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Holders describe it with:</t>
          </r>
          <r>
            <rPr>
              <rFont val="Calibri"/>
              <sz val="10"/>
            </rPr>
            <t xml:space="preserve"> client · testing · taxonomy · requirement · support · development.</t>
          </r>
        </is>
      </c>
      <c r="V213"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13"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Noah · Bushchat · Ifile · Webform · Arelle
★ = must-have for the family. Scale: 1 Awareness · 2 Working · 3 Practitioner · 4 Advanced · 5 Expert.</t>
          </r>
        </is>
      </c>
      <c r="X213"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3" s="123" t="inlineStr">
        <is>
          <t>iFile · XBRL Consulting · Band A · Early career</t>
        </is>
      </c>
      <c r="Z213" s="124" t="n">
        <v>2.5</v>
      </c>
      <c r="AA213" s="125">
        <f>IFERROR(INDEX(WM_C,MATCH($Y213,WM_KEY,0)),"")</f>
        <v>0.59</v>
      </c>
      <c r="AB213" s="126">
        <f>IF(Z213="","",Z213*AA213)</f>
        <v>1.475</v>
      </c>
      <c r="AC213" s="124" t="n">
        <v>2.5</v>
      </c>
      <c r="AD213" s="125">
        <f>IFERROR(INDEX(WM_AU,MATCH($Y213,WM_KEY,0)),"")</f>
        <v>0.16</v>
      </c>
      <c r="AE213" s="126">
        <f>IF(AC213="","",AC213*AD213)</f>
        <v>0.4</v>
      </c>
      <c r="AF213" s="124" t="n">
        <v>2.5</v>
      </c>
      <c r="AG213" s="125">
        <f>IFERROR(INDEX(WM_AC,MATCH($Y213,WM_KEY,0)),"")</f>
        <v>0.09</v>
      </c>
      <c r="AH213" s="126">
        <f>IF(AF213="","",AF213*AG213)</f>
        <v>0.225</v>
      </c>
      <c r="AI213" s="124" t="n">
        <v>1.5</v>
      </c>
      <c r="AJ213" s="125">
        <f>IFERROR(INDEX(WM_L,MATCH($Y213,WM_KEY,0)),"")</f>
        <v>0</v>
      </c>
      <c r="AK213" s="126">
        <f>IF(AI213="","",AI213*AJ213)</f>
        <v>0</v>
      </c>
      <c r="AL213" s="124" t="n">
        <v>10</v>
      </c>
      <c r="AM213" s="125">
        <f>IFERROR(INDEX(WM_E,MATCH($Y213,WM_KEY,0)),"")</f>
        <v>0.1</v>
      </c>
      <c r="AN213" s="126">
        <f>IF(AL213="","",AL213*AM213)</f>
        <v>1</v>
      </c>
      <c r="AO213" s="127" t="n">
        <v>2.5</v>
      </c>
      <c r="AP213" s="125">
        <f>IFERROR(INDEX(WM_BI,MATCH($Y213,WM_KEY,0)),"")</f>
        <v>0.06</v>
      </c>
      <c r="AQ213" s="126">
        <f>IF(AO213="","",AO213*AP213)</f>
        <v>0.15</v>
      </c>
      <c r="AR213" s="126">
        <f>IF(COUNT(AB213,AE213,AH213,AK213,AN213,AQ213)&lt;6,"",SUM(AB213,AE213,AH213,AK213,AN213,AQ213))</f>
        <v>3.25</v>
      </c>
      <c r="AS213" s="128" t="str">
        <f>IF(AR213="","",INDEX({"A1","A2","A3","B1","B2","B3","C1","C2","D1","D2","E1","E2"},MAX(1,MIN(12,ROUND(AR213,0)))))</f>
        <v>A3</v>
      </c>
      <c r="AT213"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13" s="130" t="inlineStr">
        <is>
          <r>
            <rPr>
              <rFont val="Calibri"/>
              <b val="1"/>
              <sz val="10"/>
            </rPr>
            <t>At build:</t>
          </r>
          <r>
            <rPr>
              <rFont val="Calibri"/>
              <sz val="10"/>
            </rPr>
            <t xml:space="preserve"> Complexity 1.47 + Autonomy 0.40 + Accountability 0.22 + Leadership 0.00 + Experience 1.00 + Business impact 0.15
= 3.25 points → nearest level 3 = A3
</t>
          </r>
          <r>
            <rPr>
              <rFont val="Calibri"/>
              <b val="1"/>
              <sz val="10"/>
            </rPr>
            <t>Final level:</t>
          </r>
          <r>
            <rPr>
              <rFont val="Calibri"/>
              <sz val="10"/>
            </rPr>
            <t xml:space="preserve"> A3 · same as the score</t>
          </r>
        </is>
      </c>
      <c r="AV213" s="130" t="inlineStr">
        <is>
          <r>
            <rPr>
              <rFont val="Calibri"/>
              <b val="1"/>
              <sz val="10"/>
            </rPr>
            <t>No rule applied:</t>
          </r>
          <r>
            <rPr>
              <rFont val="Calibri"/>
              <sz val="10"/>
            </rPr>
            <t xml:space="preserve"> the score decides.</t>
          </r>
        </is>
      </c>
      <c r="AW213" s="131"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Formula creation, formula testing and webform testing · QCB in Noah → moved down 0.5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A2 = Standard work of the discipline · A3 = Varied and non-standard work; handles exceptions</t>
          </r>
        </is>
      </c>
      <c r="AX213"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formula testing only → moved down 0.5
</t>
          </r>
          <r>
            <rPr>
              <rFont val="Calibri"/>
              <b val="1"/>
              <sz val="10"/>
            </rPr>
            <t>Market:</t>
          </r>
          <r>
            <rPr>
              <rFont val="Calibri"/>
              <sz val="10"/>
            </rPr>
            <t xml:space="preserve"> A2 = Chooses own approach within standards · A3 = Technical / QC / client calls on own work</t>
          </r>
        </is>
      </c>
      <c r="AY213"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Own webform testing; errors mean rework and retesting → moved down 0.5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A2 = Own deliverables · accuracy, TAT · A3 = A module / process, or work with client or regulatory consequences</t>
          </r>
        </is>
      </c>
      <c r="AZ213"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None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13" s="132" t="inlineStr">
        <is>
          <r>
            <rPr>
              <rFont val="Calibri"/>
              <sz val="10"/>
            </rPr>
            <t xml:space="preserve">Rated 10 of 12
</t>
          </r>
          <r>
            <rPr>
              <rFont val="Calibri"/>
              <b val="1"/>
              <sz val="10"/>
            </rPr>
            <t>Experience:</t>
          </r>
          <r>
            <rPr>
              <rFont val="Calibri"/>
              <sz val="10"/>
            </rPr>
            <t xml:space="preserve"> 21.1 yrs total · 21.1 at IRIS; none recorded before IRIS = 10.0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13"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13" s="133" t="inlineStr"/>
      <c r="BD213" s="134" t="inlineStr">
        <is>
          <t>✓ HRIS: 21.1 yrs, B.Com, 0 direct reports
✓ Survey: 20 of 20 questions answered
✓ KRAs: manager-set, quarterly
✓ Manager mapping: rating, potential, 9-box
✗ Job description: not on file</t>
        </is>
      </c>
      <c r="BE213"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13" s="134" t="inlineStr">
        <is>
          <t>Medium</t>
        </is>
      </c>
      <c r="BG213" s="134" t="inlineStr">
        <is>
          <t>• 21.1 yrs of experience in a role that reads as Band A work — a career-path question for the manager: can the role be widened · Specialist, B1 or is it correctly sized?</t>
        </is>
      </c>
      <c r="BH213" s="134" t="inlineStr"/>
      <c r="BI213" s="135" t="n"/>
      <c r="BJ213" s="136" t="n"/>
      <c r="BK213" s="136" t="n"/>
      <c r="BL213" s="136" t="n"/>
      <c r="BM213" s="136" t="n"/>
      <c r="BN213" s="137" t="n"/>
      <c r="BO213" s="120" t="n"/>
      <c r="BP213" s="120" t="n"/>
      <c r="BQ213" s="120" t="n"/>
      <c r="BR213" s="120" t="n"/>
      <c r="BS213" s="120" t="n"/>
      <c r="BT213" s="120" t="n"/>
      <c r="BU213" s="120" t="n"/>
      <c r="BV213" s="120" t="n">
        <v>2.5</v>
      </c>
    </row>
    <row r="214" ht="340" customHeight="1">
      <c r="A214" s="109" t="inlineStr">
        <is>
          <t>IRIS0124</t>
        </is>
      </c>
      <c r="B214" s="110" t="inlineStr">
        <is>
          <t>Surekha Ghadigaonkar</t>
        </is>
      </c>
      <c r="C214" s="111" t="inlineStr">
        <is>
          <t>XBRL Consulting</t>
        </is>
      </c>
      <c r="D214" s="111" t="inlineStr">
        <is>
          <t>Rahul Dhamne</t>
        </is>
      </c>
      <c r="E214" s="112" t="n">
        <v>20</v>
      </c>
      <c r="F214" s="112" t="n">
        <v>19</v>
      </c>
      <c r="G214" s="111" t="inlineStr">
        <is>
          <t>B.Com</t>
        </is>
      </c>
      <c r="H214" s="113" t="inlineStr">
        <is>
          <t>Senior Analyst</t>
        </is>
      </c>
      <c r="I214" s="114" t="inlineStr">
        <is>
          <t>Senior Taxonomy Analyst</t>
        </is>
      </c>
      <c r="J214" s="115" t="inlineStr">
        <is>
          <t>Consulting &amp; Professional Services</t>
        </is>
      </c>
      <c r="K214" s="115" t="inlineStr">
        <is>
          <t>Taxonomy Design &amp; Regulatory Consulting</t>
        </is>
      </c>
      <c r="L214" s="115" t="inlineStr">
        <is>
          <t>L4 – Senior</t>
        </is>
      </c>
      <c r="M214" s="146" t="inlineStr">
        <is>
          <t>A3</t>
        </is>
      </c>
      <c r="N214" s="138" t="inlineStr">
        <is>
          <t>Senior Associate</t>
        </is>
      </c>
      <c r="O214" s="26" t="inlineStr">
        <is>
          <t>A</t>
        </is>
      </c>
      <c r="P214" s="115" t="inlineStr">
        <is>
          <t>IC</t>
        </is>
      </c>
      <c r="Q214" s="147" t="inlineStr">
        <is>
          <t>• Same level</t>
        </is>
      </c>
      <c r="R214" s="118" t="inlineStr">
        <is>
          <r>
            <rPr>
              <rFont val="Calibri"/>
              <b val="1"/>
              <sz val="10"/>
            </rPr>
            <t>WHAT THE ROLE DOES:</t>
          </r>
          <r>
            <rPr>
              <rFont val="Calibri"/>
              <sz val="10"/>
            </rPr>
            <t xml:space="preserve"> 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taxonomy · xbrl · output · structured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taxonomy · development · testing · tagging · quality · creation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formula · validations · tagging · creation ·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 Bushchat · Ifile · Webform · Arelle
</t>
          </r>
          <r>
            <rPr>
              <rFont val="Calibri"/>
              <b val="1"/>
              <sz val="10"/>
            </rPr>
            <t>MANAGER-SET KRAs:</t>
          </r>
          <r>
            <rPr>
              <rFont val="Calibri"/>
              <sz val="10"/>
            </rPr>
            <t xml:space="preserve"> Common themes in manager-set KRAs: resolve · defect · deliver · complete · modules · testing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14 holders, 14 answered the survey; sub-family 25 answered; catalogue RC-019</t>
          </r>
        </is>
      </c>
      <c r="S214"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High · 9-Box Grid placement: Core Contributor.</t>
          </r>
        </is>
      </c>
      <c r="T214" s="120" t="n"/>
      <c r="U214" s="121" t="inlineStr">
        <is>
          <r>
            <rPr>
              <rFont val="Calibri"/>
              <sz val="10"/>
            </rPr>
            <t xml:space="preserve">Senior Taxonomy Analyst in XBRL Consulting · iFile, A3 — IC.
</t>
          </r>
          <r>
            <rPr>
              <rFont val="Calibri"/>
              <b val="1"/>
              <sz val="10"/>
            </rPr>
            <t>The work:</t>
          </r>
          <r>
            <rPr>
              <rFont val="Calibri"/>
              <sz val="10"/>
            </rPr>
            <t xml:space="preserve"> Designs XBRL/SDMX taxonomies, return templates, validation rules and SRS for regulators; supports implementation and CRs.
At this level the role owns varied work; reviews juniors; go-to for a process.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Holders describe it with:</t>
          </r>
          <r>
            <rPr>
              <rFont val="Calibri"/>
              <sz val="10"/>
            </rPr>
            <t xml:space="preserve"> client · testing · taxonomy · requirement · support · development.</t>
          </r>
        </is>
      </c>
      <c r="V214"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14"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Noah · Bushchat · Ifile · Webform · Arelle
★ = must-have for the family. Scale: 1 Awareness · 2 Working · 3 Practitioner · 4 Advanced · 5 Expert.</t>
          </r>
        </is>
      </c>
      <c r="X214"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4" s="123" t="inlineStr">
        <is>
          <t>iFile · XBRL Consulting · Band A · Early career</t>
        </is>
      </c>
      <c r="Z214" s="124" t="n">
        <v>3</v>
      </c>
      <c r="AA214" s="125">
        <f>IFERROR(INDEX(WM_C,MATCH($Y214,WM_KEY,0)),"")</f>
        <v>0.59</v>
      </c>
      <c r="AB214" s="126">
        <f>IF(Z214="","",Z214*AA214)</f>
        <v>1.77</v>
      </c>
      <c r="AC214" s="124" t="n">
        <v>2.5</v>
      </c>
      <c r="AD214" s="125">
        <f>IFERROR(INDEX(WM_AU,MATCH($Y214,WM_KEY,0)),"")</f>
        <v>0.16</v>
      </c>
      <c r="AE214" s="126">
        <f>IF(AC214="","",AC214*AD214)</f>
        <v>0.4</v>
      </c>
      <c r="AF214" s="124" t="n">
        <v>2.5</v>
      </c>
      <c r="AG214" s="125">
        <f>IFERROR(INDEX(WM_AC,MATCH($Y214,WM_KEY,0)),"")</f>
        <v>0.09</v>
      </c>
      <c r="AH214" s="126">
        <f>IF(AF214="","",AF214*AG214)</f>
        <v>0.225</v>
      </c>
      <c r="AI214" s="124" t="n">
        <v>1.5</v>
      </c>
      <c r="AJ214" s="125">
        <f>IFERROR(INDEX(WM_L,MATCH($Y214,WM_KEY,0)),"")</f>
        <v>0</v>
      </c>
      <c r="AK214" s="126">
        <f>IF(AI214="","",AI214*AJ214)</f>
        <v>0</v>
      </c>
      <c r="AL214" s="124" t="n">
        <v>9.5</v>
      </c>
      <c r="AM214" s="125">
        <f>IFERROR(INDEX(WM_E,MATCH($Y214,WM_KEY,0)),"")</f>
        <v>0.1</v>
      </c>
      <c r="AN214" s="126">
        <f>IF(AL214="","",AL214*AM214)</f>
        <v>0.95</v>
      </c>
      <c r="AO214" s="127" t="n">
        <v>2.5</v>
      </c>
      <c r="AP214" s="125">
        <f>IFERROR(INDEX(WM_BI,MATCH($Y214,WM_KEY,0)),"")</f>
        <v>0.06</v>
      </c>
      <c r="AQ214" s="126">
        <f>IF(AO214="","",AO214*AP214)</f>
        <v>0.15</v>
      </c>
      <c r="AR214" s="126">
        <f>IF(COUNT(AB214,AE214,AH214,AK214,AN214,AQ214)&lt;6,"",SUM(AB214,AE214,AH214,AK214,AN214,AQ214))</f>
        <v>3.495</v>
      </c>
      <c r="AS214" s="128" t="str">
        <f>IF(AR214="","",INDEX({"A1","A2","A3","B1","B2","B3","C1","C2","D1","D2","E1","E2"},MAX(1,MIN(12,ROUND(AR214,0)))))</f>
        <v>A3</v>
      </c>
      <c r="AT214"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14" s="130" t="inlineStr">
        <is>
          <r>
            <rPr>
              <rFont val="Calibri"/>
              <b val="1"/>
              <sz val="10"/>
            </rPr>
            <t>At build:</t>
          </r>
          <r>
            <rPr>
              <rFont val="Calibri"/>
              <sz val="10"/>
            </rPr>
            <t xml:space="preserve"> Complexity 1.77 + Autonomy 0.40 + Accountability 0.22 + Leadership 0.00 + Experience 0.95 + Business impact 0.15
= 3.50 points → nearest level 3 = A3
</t>
          </r>
          <r>
            <rPr>
              <rFont val="Calibri"/>
              <b val="1"/>
              <sz val="10"/>
            </rPr>
            <t>Final level:</t>
          </r>
          <r>
            <rPr>
              <rFont val="Calibri"/>
              <sz val="10"/>
            </rPr>
            <t xml:space="preserve"> A3 · same as the score</t>
          </r>
        </is>
      </c>
      <c r="AV214" s="130" t="inlineStr">
        <is>
          <r>
            <rPr>
              <rFont val="Calibri"/>
              <b val="1"/>
              <sz val="10"/>
            </rPr>
            <t>No rule applied:</t>
          </r>
          <r>
            <rPr>
              <rFont val="Calibri"/>
              <sz val="10"/>
            </rPr>
            <t xml:space="preserve"> the score decides.</t>
          </r>
        </is>
      </c>
      <c r="AW214"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Taxonomy development, requirement analysis and tool testing using Noah, iFile, Webform, Arelle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A3 = Varied and non-standard work; handles exceptions</t>
          </r>
        </is>
      </c>
      <c r="AX214"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taxonomy changes; no further detail given → moved down 0.5
</t>
          </r>
          <r>
            <rPr>
              <rFont val="Calibri"/>
              <b val="1"/>
              <sz val="10"/>
            </rPr>
            <t>Market:</t>
          </r>
          <r>
            <rPr>
              <rFont val="Calibri"/>
              <sz val="10"/>
            </rPr>
            <t xml:space="preserve"> A2 = Chooses own approach within standards · A3 = Technical / QC / client calls on own work</t>
          </r>
        </is>
      </c>
      <c r="AY214"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Released taxonomy of own development; rework and reputation risk; little detail → moved down 0.5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A2 = Own deliverables · accuracy, TAT · A3 = A module / process, or work with client or regulatory consequences</t>
          </r>
        </is>
      </c>
      <c r="AZ214"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None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14" s="132" t="inlineStr">
        <is>
          <r>
            <rPr>
              <rFont val="Calibri"/>
              <sz val="10"/>
            </rPr>
            <t xml:space="preserve">Rated 9.5 of 12 · between D1 and D2
</t>
          </r>
          <r>
            <rPr>
              <rFont val="Calibri"/>
              <b val="1"/>
              <sz val="10"/>
            </rPr>
            <t>Experience:</t>
          </r>
          <r>
            <rPr>
              <rFont val="Calibri"/>
              <sz val="10"/>
            </rPr>
            <t xml:space="preserve"> 20.0 yrs total · 1.0 before IRIS + 19.0 at IRIS = 9.7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14"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14" s="133" t="inlineStr"/>
      <c r="BD214" s="134" t="inlineStr">
        <is>
          <t>✓ HRIS: 20.0 yrs, B.Com, 0 direct reports
✓ Survey: 20 of 20 questions answered
✓ KRAs: manager-set, quarterly
✓ Manager mapping: rating, potential, 9-box
✗ Job description: not on file</t>
        </is>
      </c>
      <c r="BE214"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14" s="134" t="inlineStr">
        <is>
          <t>Medium</t>
        </is>
      </c>
      <c r="BG214" s="134" t="inlineStr">
        <is>
          <r>
            <rPr>
              <rFont val="Calibri"/>
              <sz val="10"/>
            </rPr>
            <t xml:space="preserve">• 20.0 yrs of experience in a role that reads as Band A work — a career-path question for the manager: can the role be widened · Specialist, B1 or is it correctly sized?
• </t>
          </r>
          <r>
            <rPr>
              <rFont val="Calibri"/>
              <b val="1"/>
              <sz val="10"/>
            </rPr>
            <t>Close call:</t>
          </r>
          <r>
            <rPr>
              <rFont val="Calibri"/>
              <sz val="10"/>
            </rPr>
            <t xml:space="preserve"> score 3.50 is within 0.05 of a rounding point and the score decided the level — calibrate against peers before confirming</t>
          </r>
        </is>
      </c>
      <c r="BH214" s="139" t="inlineStr">
        <is>
          <t>Close call</t>
        </is>
      </c>
      <c r="BI214" s="135" t="n"/>
      <c r="BJ214" s="136" t="n"/>
      <c r="BK214" s="136" t="n"/>
      <c r="BL214" s="136" t="n"/>
      <c r="BM214" s="136" t="n"/>
      <c r="BN214" s="137" t="n"/>
      <c r="BO214" s="120" t="n"/>
      <c r="BP214" s="120" t="n"/>
      <c r="BQ214" s="120" t="n"/>
      <c r="BR214" s="120" t="n"/>
      <c r="BS214" s="120" t="n"/>
      <c r="BT214" s="120" t="n"/>
      <c r="BU214" s="120" t="n"/>
      <c r="BV214" s="120" t="n">
        <v>2.5</v>
      </c>
    </row>
    <row r="215" ht="340" customHeight="1">
      <c r="A215" s="109" t="inlineStr">
        <is>
          <t>IRISC343</t>
        </is>
      </c>
      <c r="B215" s="110" t="inlineStr">
        <is>
          <t>Tuku Deb</t>
        </is>
      </c>
      <c r="C215" s="111" t="inlineStr">
        <is>
          <t>XBRL Consulting</t>
        </is>
      </c>
      <c r="D215" s="111" t="inlineStr">
        <is>
          <t>Shraddha Bagul</t>
        </is>
      </c>
      <c r="E215" s="112" t="n">
        <v>2.8</v>
      </c>
      <c r="F215" s="112" t="n">
        <v>0.6</v>
      </c>
      <c r="G215" s="111" t="inlineStr">
        <is>
          <t>PGDM</t>
        </is>
      </c>
      <c r="H215" s="113" t="inlineStr">
        <is>
          <t>XBRL Conversion Specialist</t>
        </is>
      </c>
      <c r="I215" s="114" t="inlineStr">
        <is>
          <t>Senior Financial Analyst</t>
        </is>
      </c>
      <c r="J215" s="115" t="inlineStr">
        <is>
          <t>Consulting &amp; Professional Services</t>
        </is>
      </c>
      <c r="K215" s="115" t="inlineStr">
        <is>
          <t>XBRL Tagging, Conversion &amp; Filing</t>
        </is>
      </c>
      <c r="L215" s="114" t="inlineStr">
        <is>
          <t>L3 – Professional / Associate</t>
        </is>
      </c>
      <c r="M215" s="116" t="inlineStr">
        <is>
          <t>A3</t>
        </is>
      </c>
      <c r="N215" s="138" t="inlineStr">
        <is>
          <t>Senior Associate</t>
        </is>
      </c>
      <c r="O215" s="26" t="inlineStr">
        <is>
          <t>A</t>
        </is>
      </c>
      <c r="P215" s="115" t="inlineStr">
        <is>
          <t>IC</t>
        </is>
      </c>
      <c r="Q215" s="117" t="inlineStr">
        <is>
          <t>▲ Up</t>
        </is>
      </c>
      <c r="R215" s="118"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215"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215" s="120" t="n"/>
      <c r="U215" s="121" t="inlineStr">
        <is>
          <r>
            <rPr>
              <rFont val="Calibri"/>
              <sz val="10"/>
            </rPr>
            <t xml:space="preserve">Senior Financial Analyst in XBRL Consulting · iFile,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215"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15"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215"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5" s="123" t="inlineStr">
        <is>
          <t>iFile · XBRL Consulting · Band A · Early career</t>
        </is>
      </c>
      <c r="Z215" s="124" t="n">
        <v>2</v>
      </c>
      <c r="AA215" s="125">
        <f>IFERROR(INDEX(WM_C,MATCH($Y215,WM_KEY,0)),"")</f>
        <v>0.59</v>
      </c>
      <c r="AB215" s="126">
        <f>IF(Z215="","",Z215*AA215)</f>
        <v>1.18</v>
      </c>
      <c r="AC215" s="124" t="n">
        <v>2</v>
      </c>
      <c r="AD215" s="125">
        <f>IFERROR(INDEX(WM_AU,MATCH($Y215,WM_KEY,0)),"")</f>
        <v>0.16</v>
      </c>
      <c r="AE215" s="126">
        <f>IF(AC215="","",AC215*AD215)</f>
        <v>0.32</v>
      </c>
      <c r="AF215" s="124" t="n">
        <v>2</v>
      </c>
      <c r="AG215" s="125">
        <f>IFERROR(INDEX(WM_AC,MATCH($Y215,WM_KEY,0)),"")</f>
        <v>0.09</v>
      </c>
      <c r="AH215" s="126">
        <f>IF(AF215="","",AF215*AG215)</f>
        <v>0.18</v>
      </c>
      <c r="AI215" s="124" t="n">
        <v>1</v>
      </c>
      <c r="AJ215" s="125">
        <f>IFERROR(INDEX(WM_L,MATCH($Y215,WM_KEY,0)),"")</f>
        <v>0</v>
      </c>
      <c r="AK215" s="126">
        <f>IF(AI215="","",AI215*AJ215)</f>
        <v>0</v>
      </c>
      <c r="AL215" s="124" t="n">
        <v>3.5</v>
      </c>
      <c r="AM215" s="125">
        <f>IFERROR(INDEX(WM_E,MATCH($Y215,WM_KEY,0)),"")</f>
        <v>0.1</v>
      </c>
      <c r="AN215" s="126">
        <f>IF(AL215="","",AL215*AM215)</f>
        <v>0.35</v>
      </c>
      <c r="AO215" s="127" t="n">
        <v>2</v>
      </c>
      <c r="AP215" s="125">
        <f>IFERROR(INDEX(WM_BI,MATCH($Y215,WM_KEY,0)),"")</f>
        <v>0.06</v>
      </c>
      <c r="AQ215" s="126">
        <f>IF(AO215="","",AO215*AP215)</f>
        <v>0.12</v>
      </c>
      <c r="AR215" s="126">
        <f>IF(COUNT(AB215,AE215,AH215,AK215,AN215,AQ215)&lt;6,"",SUM(AB215,AE215,AH215,AK215,AN215,AQ215))</f>
        <v>2.15</v>
      </c>
      <c r="AS215" s="128" t="str">
        <f>IF(AR215="","",INDEX({"A1","A2","A3","B1","B2","B3","C1","C2","D1","D2","E1","E2"},MAX(1,MIN(12,ROUND(AR215,0)))))</f>
        <v>A2</v>
      </c>
      <c r="AT215"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15" s="130" t="inlineStr">
        <is>
          <r>
            <rPr>
              <rFont val="Calibri"/>
              <b val="1"/>
              <sz val="10"/>
            </rPr>
            <t>At build:</t>
          </r>
          <r>
            <rPr>
              <rFont val="Calibri"/>
              <sz val="10"/>
            </rPr>
            <t xml:space="preserve"> Complexity 1.18 + Autonomy 0.32 + Accountability 0.18 + Leadership 0.00 + Experience 0.35 + Business impact 0.12
= 2.15 points → nearest level 2 = A2
</t>
          </r>
          <r>
            <rPr>
              <rFont val="Calibri"/>
              <b val="1"/>
              <sz val="10"/>
            </rPr>
            <t>Final level:</t>
          </r>
          <r>
            <rPr>
              <rFont val="Calibri"/>
              <sz val="10"/>
            </rPr>
            <t xml:space="preserve"> A3 · a rule applied: see the next column</t>
          </r>
        </is>
      </c>
      <c r="AV215" s="130" t="inlineStr">
        <is>
          <r>
            <rPr>
              <rFont val="Calibri"/>
              <sz val="10"/>
            </rPr>
            <t xml:space="preserve">• </t>
          </r>
          <r>
            <rPr>
              <rFont val="Calibri"/>
              <b val="1"/>
              <sz val="10"/>
            </rPr>
            <t>Raised to A3:</t>
          </r>
          <r>
            <rPr>
              <rFont val="Calibri"/>
              <sz val="10"/>
            </rPr>
            <t xml:space="preserve"> 2.8 years' experience is 2 years or more.
</t>
          </r>
          <r>
            <rPr>
              <rFont val="Calibri"/>
              <b val="1"/>
              <sz val="10"/>
            </rPr>
            <t>Final level:</t>
          </r>
          <r>
            <rPr>
              <rFont val="Calibri"/>
              <sz val="10"/>
            </rPr>
            <t xml:space="preserve"> A3.</t>
          </r>
        </is>
      </c>
      <c r="AW215"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XBRL tagging and data validation of client financial reports in IRIS Instant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Standard work of the discipline</t>
          </r>
        </is>
      </c>
      <c r="AX21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Identifies issues and raises them → matches the start
</t>
          </r>
          <r>
            <rPr>
              <rFont val="Calibri"/>
              <b val="1"/>
              <sz val="10"/>
            </rPr>
            <t>Market:</t>
          </r>
          <r>
            <rPr>
              <rFont val="Calibri"/>
              <sz val="10"/>
            </rPr>
            <t xml:space="preserve"> A2 = Chooses own approach within standards</t>
          </r>
        </is>
      </c>
      <c r="AY21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Own deliverables · accuracy, TAT</t>
          </r>
        </is>
      </c>
      <c r="AZ215"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15" s="132" t="inlineStr">
        <is>
          <r>
            <rPr>
              <rFont val="Calibri"/>
              <sz val="10"/>
            </rPr>
            <t xml:space="preserve">Rated 3.5 of 12 · between A3 and B1
</t>
          </r>
          <r>
            <rPr>
              <rFont val="Calibri"/>
              <b val="1"/>
              <sz val="10"/>
            </rPr>
            <t>Experience:</t>
          </r>
          <r>
            <rPr>
              <rFont val="Calibri"/>
              <sz val="10"/>
            </rPr>
            <t xml:space="preserve"> 2.8 yrs total · 2.2 before IRIS + 0.6 at IRIS = 2.9 on the experience scale
</t>
          </r>
          <r>
            <rPr>
              <rFont val="Calibri"/>
              <b val="1"/>
              <sz val="10"/>
            </rPr>
            <t>Qualification:</t>
          </r>
          <r>
            <rPr>
              <rFont val="Calibri"/>
              <sz val="10"/>
            </rPr>
            <t xml:space="preserve"> PGDM · postgraduate, relevant to the work → +0.5
</t>
          </r>
          <r>
            <rPr>
              <rFont val="Calibri"/>
              <b val="1"/>
              <sz val="10"/>
            </rPr>
            <t>Market:</t>
          </r>
          <r>
            <rPr>
              <rFont val="Calibri"/>
              <sz val="10"/>
            </rPr>
            <t xml:space="preserve"> A3 roles typically have 2–5 yrs · IRIS guide 2–4</t>
          </r>
        </is>
      </c>
      <c r="BB215"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15" s="133" t="inlineStr"/>
      <c r="BD215" s="134" t="inlineStr">
        <is>
          <t>✓ HRIS: 2.8 yrs, PGDM, 0 direct reports
✓ Survey: 20 of 20 questions answered
✓ KRAs: manager-set, quarterly
✓ Manager mapping: rating, potential, 9-box
✗ Job description: not on file</t>
        </is>
      </c>
      <c r="BE215"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15" s="134" t="inlineStr">
        <is>
          <t>Medium</t>
        </is>
      </c>
      <c r="BG215" s="134" t="inlineStr"/>
      <c r="BH215" s="134" t="inlineStr"/>
      <c r="BI215" s="135" t="n"/>
      <c r="BJ215" s="136" t="n"/>
      <c r="BK215" s="136" t="n"/>
      <c r="BL215" s="136" t="n"/>
      <c r="BM215" s="136" t="n"/>
      <c r="BN215" s="137" t="n"/>
      <c r="BO215" s="120" t="n"/>
      <c r="BP215" s="120" t="n"/>
      <c r="BQ215" s="120" t="n"/>
      <c r="BR215" s="120" t="n"/>
      <c r="BS215" s="120" t="n"/>
      <c r="BT215" s="120" t="n"/>
      <c r="BU215" s="120" t="n"/>
      <c r="BV215" s="120" t="n">
        <v>2</v>
      </c>
    </row>
    <row r="216" ht="340" customHeight="1">
      <c r="A216" s="109" t="inlineStr">
        <is>
          <t>IRIS2247</t>
        </is>
      </c>
      <c r="B216" s="110" t="inlineStr">
        <is>
          <t>Unnati Kamble</t>
        </is>
      </c>
      <c r="C216" s="111" t="inlineStr">
        <is>
          <t>XBRL Consulting</t>
        </is>
      </c>
      <c r="D216" s="111" t="inlineStr">
        <is>
          <t>Shraddha Bagul</t>
        </is>
      </c>
      <c r="E216" s="112" t="n">
        <v>7.5</v>
      </c>
      <c r="F216" s="112" t="n">
        <v>2.4</v>
      </c>
      <c r="G216" s="111" t="inlineStr">
        <is>
          <t>CA</t>
        </is>
      </c>
      <c r="H216" s="113" t="inlineStr">
        <is>
          <t>Consultant</t>
        </is>
      </c>
      <c r="I216" s="114" t="inlineStr">
        <is>
          <t>Senior Taxonomy Analyst</t>
        </is>
      </c>
      <c r="J216" s="115" t="inlineStr">
        <is>
          <t>Consulting &amp; Professional Services</t>
        </is>
      </c>
      <c r="K216" s="115" t="inlineStr">
        <is>
          <t>Taxonomy Design &amp; Regulatory Consulting</t>
        </is>
      </c>
      <c r="L216" s="114" t="inlineStr">
        <is>
          <t>L3 – Professional / Associate</t>
        </is>
      </c>
      <c r="M216" s="116" t="inlineStr">
        <is>
          <t>A3</t>
        </is>
      </c>
      <c r="N216" s="138" t="inlineStr">
        <is>
          <t>Senior Associate</t>
        </is>
      </c>
      <c r="O216" s="26" t="inlineStr">
        <is>
          <t>A</t>
        </is>
      </c>
      <c r="P216" s="115" t="inlineStr">
        <is>
          <t>IC</t>
        </is>
      </c>
      <c r="Q216" s="117" t="inlineStr">
        <is>
          <t>▲ Up</t>
        </is>
      </c>
      <c r="R216" s="118" t="inlineStr">
        <is>
          <r>
            <rPr>
              <rFont val="Calibri"/>
              <b val="1"/>
              <sz val="10"/>
            </rPr>
            <t>WHAT THE ROLE DOES:</t>
          </r>
          <r>
            <rPr>
              <rFont val="Calibri"/>
              <sz val="10"/>
            </rPr>
            <t xml:space="preserve"> 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taxonomy · xbrl · output · structured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taxonomy · development · testing · tagging · quality · creation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formula · validations · tagging · creation ·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 Bushchat · Ifile · Webform · Arelle
</t>
          </r>
          <r>
            <rPr>
              <rFont val="Calibri"/>
              <b val="1"/>
              <sz val="10"/>
            </rPr>
            <t>MANAGER-SET KRAs:</t>
          </r>
          <r>
            <rPr>
              <rFont val="Calibri"/>
              <sz val="10"/>
            </rPr>
            <t xml:space="preserve"> Common themes in manager-set KRAs: resolve · defect · deliver · complete · modules · testing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14 holders, 14 answered the survey; sub-family 25 answered; catalogue RC-019</t>
          </r>
        </is>
      </c>
      <c r="S216"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Low · 9-Box Grid placement: Misplaced Talent / Enigma.</t>
          </r>
        </is>
      </c>
      <c r="T216" s="120" t="n"/>
      <c r="U216" s="121" t="inlineStr">
        <is>
          <r>
            <rPr>
              <rFont val="Calibri"/>
              <sz val="10"/>
            </rPr>
            <t xml:space="preserve">Senior Taxonomy Analyst in XBRL Consulting · iFile, A3 — IC.
</t>
          </r>
          <r>
            <rPr>
              <rFont val="Calibri"/>
              <b val="1"/>
              <sz val="10"/>
            </rPr>
            <t>The work:</t>
          </r>
          <r>
            <rPr>
              <rFont val="Calibri"/>
              <sz val="10"/>
            </rPr>
            <t xml:space="preserve"> Designs XBRL/SDMX taxonomies, return templates, validation rules and SRS for regulators; supports implementation and CRs.
At this level the role owns varied work; reviews juniors; go-to for a process.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Holders describe it with:</t>
          </r>
          <r>
            <rPr>
              <rFont val="Calibri"/>
              <sz val="10"/>
            </rPr>
            <t xml:space="preserve"> client · testing · taxonomy · requirement · support · development.</t>
          </r>
        </is>
      </c>
      <c r="V216"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16"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Noah · Bushchat · Ifile · Webform · Arelle
★ = must-have for the family. Scale: 1 Awareness · 2 Working · 3 Practitioner · 4 Advanced · 5 Expert.</t>
          </r>
        </is>
      </c>
      <c r="X216"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6" s="123" t="inlineStr">
        <is>
          <t>iFile · XBRL Consulting · Band A · Early career</t>
        </is>
      </c>
      <c r="Z216" s="124" t="n">
        <v>3</v>
      </c>
      <c r="AA216" s="125">
        <f>IFERROR(INDEX(WM_C,MATCH($Y216,WM_KEY,0)),"")</f>
        <v>0.59</v>
      </c>
      <c r="AB216" s="126">
        <f>IF(Z216="","",Z216*AA216)</f>
        <v>1.77</v>
      </c>
      <c r="AC216" s="124" t="n">
        <v>2.5</v>
      </c>
      <c r="AD216" s="125">
        <f>IFERROR(INDEX(WM_AU,MATCH($Y216,WM_KEY,0)),"")</f>
        <v>0.16</v>
      </c>
      <c r="AE216" s="126">
        <f>IF(AC216="","",AC216*AD216)</f>
        <v>0.4</v>
      </c>
      <c r="AF216" s="124" t="n">
        <v>2.5</v>
      </c>
      <c r="AG216" s="125">
        <f>IFERROR(INDEX(WM_AC,MATCH($Y216,WM_KEY,0)),"")</f>
        <v>0.09</v>
      </c>
      <c r="AH216" s="126">
        <f>IF(AF216="","",AF216*AG216)</f>
        <v>0.225</v>
      </c>
      <c r="AI216" s="124" t="n">
        <v>1.5</v>
      </c>
      <c r="AJ216" s="125">
        <f>IFERROR(INDEX(WM_L,MATCH($Y216,WM_KEY,0)),"")</f>
        <v>0</v>
      </c>
      <c r="AK216" s="126">
        <f>IF(AI216="","",AI216*AJ216)</f>
        <v>0</v>
      </c>
      <c r="AL216" s="124" t="n">
        <v>6</v>
      </c>
      <c r="AM216" s="125">
        <f>IFERROR(INDEX(WM_E,MATCH($Y216,WM_KEY,0)),"")</f>
        <v>0.1</v>
      </c>
      <c r="AN216" s="126">
        <f>IF(AL216="","",AL216*AM216)</f>
        <v>0.6</v>
      </c>
      <c r="AO216" s="127" t="n">
        <v>2.5</v>
      </c>
      <c r="AP216" s="125">
        <f>IFERROR(INDEX(WM_BI,MATCH($Y216,WM_KEY,0)),"")</f>
        <v>0.06</v>
      </c>
      <c r="AQ216" s="126">
        <f>IF(AO216="","",AO216*AP216)</f>
        <v>0.15</v>
      </c>
      <c r="AR216" s="126">
        <f>IF(COUNT(AB216,AE216,AH216,AK216,AN216,AQ216)&lt;6,"",SUM(AB216,AE216,AH216,AK216,AN216,AQ216))</f>
        <v>3.145</v>
      </c>
      <c r="AS216" s="128" t="str">
        <f>IF(AR216="","",INDEX({"A1","A2","A3","B1","B2","B3","C1","C2","D1","D2","E1","E2"},MAX(1,MIN(12,ROUND(AR216,0)))))</f>
        <v>A3</v>
      </c>
      <c r="AT216"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16" s="130" t="inlineStr">
        <is>
          <r>
            <rPr>
              <rFont val="Calibri"/>
              <b val="1"/>
              <sz val="10"/>
            </rPr>
            <t>At build:</t>
          </r>
          <r>
            <rPr>
              <rFont val="Calibri"/>
              <sz val="10"/>
            </rPr>
            <t xml:space="preserve"> Complexity 1.77 + Autonomy 0.40 + Accountability 0.22 + Leadership 0.00 + Experience 0.60 + Business impact 0.15
= 3.15 points → nearest level 3 = A3
</t>
          </r>
          <r>
            <rPr>
              <rFont val="Calibri"/>
              <b val="1"/>
              <sz val="10"/>
            </rPr>
            <t>Final level:</t>
          </r>
          <r>
            <rPr>
              <rFont val="Calibri"/>
              <sz val="10"/>
            </rPr>
            <t xml:space="preserve"> A3 · same as the score</t>
          </r>
        </is>
      </c>
      <c r="AV216" s="130" t="inlineStr">
        <is>
          <r>
            <rPr>
              <rFont val="Calibri"/>
              <b val="1"/>
              <sz val="10"/>
            </rPr>
            <t>No rule applied:</t>
          </r>
          <r>
            <rPr>
              <rFont val="Calibri"/>
              <sz val="10"/>
            </rPr>
            <t xml:space="preserve"> the score decides.</t>
          </r>
        </is>
      </c>
      <c r="AW216"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Analyses regulator data points, develops SRS and CMS, creates validations, tests front end across regulations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A3 = Varied and non-standard work; handles exceptions</t>
          </r>
        </is>
      </c>
      <c r="AX216"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tagging and creating validations within assigned projects → moved down 0.5
</t>
          </r>
          <r>
            <rPr>
              <rFont val="Calibri"/>
              <b val="1"/>
              <sz val="10"/>
            </rPr>
            <t>Market:</t>
          </r>
          <r>
            <rPr>
              <rFont val="Calibri"/>
              <sz val="10"/>
            </rPr>
            <t xml:space="preserve"> A2 = Chooses own approach within standards · A3 = Technical / QC / client calls on own work</t>
          </r>
        </is>
      </c>
      <c r="AY216"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Accountable for own tagging and validations; errors cause escalations and rework → moved down 0.5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A2 = Own deliverables · accuracy, TAT · A3 = A module / process, or work with client or regulatory consequences</t>
          </r>
        </is>
      </c>
      <c r="AZ216"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None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16" s="132" t="inlineStr">
        <is>
          <r>
            <rPr>
              <rFont val="Calibri"/>
              <sz val="10"/>
            </rPr>
            <t xml:space="preserve">Rated 6 of 12
</t>
          </r>
          <r>
            <rPr>
              <rFont val="Calibri"/>
              <b val="1"/>
              <sz val="10"/>
            </rPr>
            <t>Experience:</t>
          </r>
          <r>
            <rPr>
              <rFont val="Calibri"/>
              <sz val="10"/>
            </rPr>
            <t xml:space="preserve"> 7.5 yrs total · 5.1 before IRIS + 2.4 at IRIS = 5.0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A3 roles typically have 2–5 yrs · IRIS guide 2–4</t>
          </r>
        </is>
      </c>
      <c r="BB216"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16" s="133" t="inlineStr"/>
      <c r="BD216" s="134" t="inlineStr">
        <is>
          <t>✓ HRIS: 7.5 yrs, CA, 0 direct reports
✓ Survey: 19 of 20 questions answered
✓ KRAs: manager-set, quarterly
✓ Manager mapping: rating, potential, 9-box
✗ Job description: not on file</t>
        </is>
      </c>
      <c r="BE216"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16" s="134" t="inlineStr">
        <is>
          <t>Medium</t>
        </is>
      </c>
      <c r="BG216" s="134" t="inlineStr">
        <is>
          <t>• 7.5 yrs of experience in a role that reads as Band A work — a career-path question for the manager: can the role be widened · Specialist, B1 or is it correctly sized?</t>
        </is>
      </c>
      <c r="BH216" s="134" t="inlineStr"/>
      <c r="BI216" s="135" t="n"/>
      <c r="BJ216" s="136" t="n"/>
      <c r="BK216" s="136" t="n"/>
      <c r="BL216" s="136" t="n"/>
      <c r="BM216" s="136" t="n"/>
      <c r="BN216" s="137" t="n"/>
      <c r="BO216" s="120" t="n"/>
      <c r="BP216" s="120" t="n"/>
      <c r="BQ216" s="120" t="n"/>
      <c r="BR216" s="120" t="n"/>
      <c r="BS216" s="120" t="n"/>
      <c r="BT216" s="120" t="n"/>
      <c r="BU216" s="120" t="n"/>
      <c r="BV216" s="120" t="n">
        <v>2.5</v>
      </c>
    </row>
    <row r="217" ht="340" customHeight="1">
      <c r="A217" s="109" t="inlineStr">
        <is>
          <t>IRIS2144</t>
        </is>
      </c>
      <c r="B217" s="110" t="inlineStr">
        <is>
          <t>Vaishnavi Deshpande</t>
        </is>
      </c>
      <c r="C217" s="111" t="inlineStr">
        <is>
          <t>XBRL Consulting</t>
        </is>
      </c>
      <c r="D217" s="111" t="inlineStr">
        <is>
          <t>Shraddha Bagul</t>
        </is>
      </c>
      <c r="E217" s="112" t="n">
        <v>9.199999999999999</v>
      </c>
      <c r="F217" s="112" t="n">
        <v>3.3</v>
      </c>
      <c r="G217" s="111" t="inlineStr">
        <is>
          <t>Cost Accountant</t>
        </is>
      </c>
      <c r="H217" s="113" t="inlineStr">
        <is>
          <t>Consultant</t>
        </is>
      </c>
      <c r="I217" s="114" t="inlineStr">
        <is>
          <t>Taxonomy Specialist</t>
        </is>
      </c>
      <c r="J217" s="115" t="inlineStr">
        <is>
          <t>Consulting &amp; Professional Services</t>
        </is>
      </c>
      <c r="K217" s="115" t="inlineStr">
        <is>
          <t>Taxonomy Design &amp; Regulatory Consulting</t>
        </is>
      </c>
      <c r="L217" s="114" t="inlineStr">
        <is>
          <t>L3 – Professional / Associate</t>
        </is>
      </c>
      <c r="M217" s="116" t="inlineStr">
        <is>
          <t>A3</t>
        </is>
      </c>
      <c r="N217" s="138" t="inlineStr">
        <is>
          <t>Senior Associate</t>
        </is>
      </c>
      <c r="O217" s="26" t="inlineStr">
        <is>
          <t>A</t>
        </is>
      </c>
      <c r="P217" s="115" t="inlineStr">
        <is>
          <t>IC</t>
        </is>
      </c>
      <c r="Q217" s="117" t="inlineStr">
        <is>
          <t>▲ Up</t>
        </is>
      </c>
      <c r="R217" s="118" t="inlineStr">
        <is>
          <r>
            <rPr>
              <rFont val="Calibri"/>
              <b val="1"/>
              <sz val="10"/>
            </rPr>
            <t>WHAT THE ROLE DOES:</t>
          </r>
          <r>
            <rPr>
              <rFont val="Calibri"/>
              <sz val="10"/>
            </rPr>
            <t xml:space="preserve"> 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taxonomy · xbrl · output · structured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taxonomy · development · testing · tagging · quality · creation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formula · validations · tagging · creation ·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 Bushchat · Ifile · Webform · Arelle
</t>
          </r>
          <r>
            <rPr>
              <rFont val="Calibri"/>
              <b val="1"/>
              <sz val="10"/>
            </rPr>
            <t>MANAGER-SET KRAs:</t>
          </r>
          <r>
            <rPr>
              <rFont val="Calibri"/>
              <sz val="10"/>
            </rPr>
            <t xml:space="preserve"> Common themes in manager-set KRAs: resolve · defect · deliver · complete · modules · testing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14 holders, 14 answered the survey; sub-family 25 answered; catalogue RC-019</t>
          </r>
        </is>
      </c>
      <c r="S217"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4 · Potential: High · 9-Box Grid placement: High Impact / Growth Talent.</t>
          </r>
        </is>
      </c>
      <c r="T217" s="120" t="n"/>
      <c r="U217" s="121" t="inlineStr">
        <is>
          <r>
            <rPr>
              <rFont val="Calibri"/>
              <sz val="10"/>
            </rPr>
            <t xml:space="preserve">Taxonomy Specialist in XBRL Consulting · iFile, A3 — IC.
</t>
          </r>
          <r>
            <rPr>
              <rFont val="Calibri"/>
              <b val="1"/>
              <sz val="10"/>
            </rPr>
            <t>The work:</t>
          </r>
          <r>
            <rPr>
              <rFont val="Calibri"/>
              <sz val="10"/>
            </rPr>
            <t xml:space="preserve"> Designs XBRL/SDMX taxonomies, return templates, validation rules and SRS for regulators; supports implementation and CRs.
At this level the role owns varied work; reviews juniors; go-to for a process.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Holders describe it with:</t>
          </r>
          <r>
            <rPr>
              <rFont val="Calibri"/>
              <sz val="10"/>
            </rPr>
            <t xml:space="preserve"> client · testing · taxonomy · requirement · support · development.</t>
          </r>
        </is>
      </c>
      <c r="V217" s="122" t="inlineStr">
        <is>
          <r>
            <rPr>
              <rFont val="Calibri"/>
              <b val="1"/>
              <sz val="10"/>
            </rPr>
            <t>Hire as:</t>
          </r>
          <r>
            <rPr>
              <rFont val="Calibri"/>
              <sz val="10"/>
            </rPr>
            <t xml:space="preserve"> Consultant /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17"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Noah · Bushchat · Ifile · Webform · Arelle
★ = must-have for the family. Scale: 1 Awareness · 2 Working · 3 Practitioner · 4 Advanced · 5 Expert.</t>
          </r>
        </is>
      </c>
      <c r="X217"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7" s="123" t="inlineStr">
        <is>
          <t>iFile · XBRL Consulting · Band A · Early career</t>
        </is>
      </c>
      <c r="Z217" s="124" t="n">
        <v>3</v>
      </c>
      <c r="AA217" s="125">
        <f>IFERROR(INDEX(WM_C,MATCH($Y217,WM_KEY,0)),"")</f>
        <v>0.59</v>
      </c>
      <c r="AB217" s="126">
        <f>IF(Z217="","",Z217*AA217)</f>
        <v>1.77</v>
      </c>
      <c r="AC217" s="124" t="n">
        <v>2.5</v>
      </c>
      <c r="AD217" s="125">
        <f>IFERROR(INDEX(WM_AU,MATCH($Y217,WM_KEY,0)),"")</f>
        <v>0.16</v>
      </c>
      <c r="AE217" s="126">
        <f>IF(AC217="","",AC217*AD217)</f>
        <v>0.4</v>
      </c>
      <c r="AF217" s="124" t="n">
        <v>3</v>
      </c>
      <c r="AG217" s="125">
        <f>IFERROR(INDEX(WM_AC,MATCH($Y217,WM_KEY,0)),"")</f>
        <v>0.09</v>
      </c>
      <c r="AH217" s="126">
        <f>IF(AF217="","",AF217*AG217)</f>
        <v>0.27</v>
      </c>
      <c r="AI217" s="124" t="n">
        <v>2</v>
      </c>
      <c r="AJ217" s="125">
        <f>IFERROR(INDEX(WM_L,MATCH($Y217,WM_KEY,0)),"")</f>
        <v>0</v>
      </c>
      <c r="AK217" s="126">
        <f>IF(AI217="","",AI217*AJ217)</f>
        <v>0</v>
      </c>
      <c r="AL217" s="124" t="n">
        <v>6.5</v>
      </c>
      <c r="AM217" s="125">
        <f>IFERROR(INDEX(WM_E,MATCH($Y217,WM_KEY,0)),"")</f>
        <v>0.1</v>
      </c>
      <c r="AN217" s="126">
        <f>IF(AL217="","",AL217*AM217)</f>
        <v>0.65</v>
      </c>
      <c r="AO217" s="127" t="n">
        <v>3</v>
      </c>
      <c r="AP217" s="125">
        <f>IFERROR(INDEX(WM_BI,MATCH($Y217,WM_KEY,0)),"")</f>
        <v>0.06</v>
      </c>
      <c r="AQ217" s="126">
        <f>IF(AO217="","",AO217*AP217)</f>
        <v>0.18</v>
      </c>
      <c r="AR217" s="126">
        <f>IF(COUNT(AB217,AE217,AH217,AK217,AN217,AQ217)&lt;6,"",SUM(AB217,AE217,AH217,AK217,AN217,AQ217))</f>
        <v>3.27</v>
      </c>
      <c r="AS217" s="128" t="str">
        <f>IF(AR217="","",INDEX({"A1","A2","A3","B1","B2","B3","C1","C2","D1","D2","E1","E2"},MAX(1,MIN(12,ROUND(AR217,0)))))</f>
        <v>A3</v>
      </c>
      <c r="AT217"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17" s="130" t="inlineStr">
        <is>
          <r>
            <rPr>
              <rFont val="Calibri"/>
              <b val="1"/>
              <sz val="10"/>
            </rPr>
            <t>At build:</t>
          </r>
          <r>
            <rPr>
              <rFont val="Calibri"/>
              <sz val="10"/>
            </rPr>
            <t xml:space="preserve"> Complexity 1.77 + Autonomy 0.40 + Accountability 0.27 + Leadership 0.00 + Experience 0.65 + Business impact 0.18
= 3.27 points → nearest level 3 = A3
</t>
          </r>
          <r>
            <rPr>
              <rFont val="Calibri"/>
              <b val="1"/>
              <sz val="10"/>
            </rPr>
            <t>Final level:</t>
          </r>
          <r>
            <rPr>
              <rFont val="Calibri"/>
              <sz val="10"/>
            </rPr>
            <t xml:space="preserve"> A3 · same as the score</t>
          </r>
        </is>
      </c>
      <c r="AV217" s="130" t="inlineStr">
        <is>
          <r>
            <rPr>
              <rFont val="Calibri"/>
              <b val="1"/>
              <sz val="10"/>
            </rPr>
            <t>No rule applied:</t>
          </r>
          <r>
            <rPr>
              <rFont val="Calibri"/>
              <sz val="10"/>
            </rPr>
            <t xml:space="preserve"> the score decides.</t>
          </r>
        </is>
      </c>
      <c r="AW217"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Requirement gathering, SRS creation, taxonomy development, client training and support across differing regulator projects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A3 = Varied and non-standard work; handles exceptions</t>
          </r>
        </is>
      </c>
      <c r="AX217"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Independent decision named is SRS creation only → moved down 0.5
</t>
          </r>
          <r>
            <rPr>
              <rFont val="Calibri"/>
              <b val="1"/>
              <sz val="10"/>
            </rPr>
            <t>Market:</t>
          </r>
          <r>
            <rPr>
              <rFont val="Calibri"/>
              <sz val="10"/>
            </rPr>
            <t xml:space="preserve"> A2 = Chooses own approach within standards · A3 = Technical / QC / client calls on own work</t>
          </r>
        </is>
      </c>
      <c r="AY217"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Requirements and SRS feed taxonomy development, testing and delivery; errors cause escalation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A3 = A module / process, or work with client or regulatory consequences</t>
          </r>
        </is>
      </c>
      <c r="AZ217" s="132"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Domain SME and cross-team support; no regular guiding of juniors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217" s="132" t="inlineStr">
        <is>
          <r>
            <rPr>
              <rFont val="Calibri"/>
              <sz val="10"/>
            </rPr>
            <t xml:space="preserve">Rated 6.5 of 12 · between B3 and C1
</t>
          </r>
          <r>
            <rPr>
              <rFont val="Calibri"/>
              <b val="1"/>
              <sz val="10"/>
            </rPr>
            <t>Experience:</t>
          </r>
          <r>
            <rPr>
              <rFont val="Calibri"/>
              <sz val="10"/>
            </rPr>
            <t xml:space="preserve"> 9.2 yrs total · 5.9 before IRIS + 3.3 at IRIS = 5.7 on the experience scale
</t>
          </r>
          <r>
            <rPr>
              <rFont val="Calibri"/>
              <b val="1"/>
              <sz val="10"/>
            </rPr>
            <t>Qualification:</t>
          </r>
          <r>
            <rPr>
              <rFont val="Calibri"/>
              <sz val="10"/>
            </rPr>
            <t xml:space="preserve"> Cost Accountant · professional, relevant to the work → +1.0
</t>
          </r>
          <r>
            <rPr>
              <rFont val="Calibri"/>
              <b val="1"/>
              <sz val="10"/>
            </rPr>
            <t>Market:</t>
          </r>
          <r>
            <rPr>
              <rFont val="Calibri"/>
              <sz val="10"/>
            </rPr>
            <t xml:space="preserve"> A3 roles typically have 2–5 yrs · IRIS guide 2–4</t>
          </r>
        </is>
      </c>
      <c r="BB217"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217" s="133" t="inlineStr"/>
      <c r="BD217" s="134" t="inlineStr">
        <is>
          <t>✓ HRIS: 9.2 yrs, Cost Accountant, 0 direct reports
✓ Survey: 20 of 20 questions answered
✓ KRAs: manager-set, quarterly
✓ Manager mapping: rating, potential, 9-box
✗ Job description: not on file</t>
        </is>
      </c>
      <c r="BE217" s="134" t="inlineStr">
        <is>
          <r>
            <rPr>
              <rFont val="Calibri"/>
              <b val="1"/>
              <sz val="10"/>
            </rPr>
            <t>Market level:</t>
          </r>
          <r>
            <rPr>
              <rFont val="Calibri"/>
              <sz val="10"/>
            </rPr>
            <t xml:space="preserve"> P2 · SFIA 3 Apply
</t>
          </r>
          <r>
            <rPr>
              <rFont val="Calibri"/>
              <b val="1"/>
              <sz val="10"/>
            </rPr>
            <t>Typical title:</t>
          </r>
          <r>
            <rPr>
              <rFont val="Calibri"/>
              <sz val="10"/>
            </rPr>
            <t xml:space="preserve"> Consultant / Senior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17" s="134" t="inlineStr">
        <is>
          <t>Medium</t>
        </is>
      </c>
      <c r="BG217" s="134" t="inlineStr"/>
      <c r="BH217" s="134" t="inlineStr"/>
      <c r="BI217" s="135" t="n"/>
      <c r="BJ217" s="136" t="n"/>
      <c r="BK217" s="136" t="n"/>
      <c r="BL217" s="136" t="n"/>
      <c r="BM217" s="136" t="n"/>
      <c r="BN217" s="137" t="n"/>
      <c r="BO217" s="120" t="n"/>
      <c r="BP217" s="120" t="n"/>
      <c r="BQ217" s="120" t="n"/>
      <c r="BR217" s="120" t="n"/>
      <c r="BS217" s="120" t="n"/>
      <c r="BT217" s="120" t="n"/>
      <c r="BU217" s="120" t="n"/>
      <c r="BV217" s="120" t="n">
        <v>3</v>
      </c>
    </row>
    <row r="218" ht="340" customHeight="1">
      <c r="A218" s="109" t="inlineStr">
        <is>
          <t>IRIS1139</t>
        </is>
      </c>
      <c r="B218" s="110" t="inlineStr">
        <is>
          <t>Yogesh Patil</t>
        </is>
      </c>
      <c r="C218" s="111" t="inlineStr">
        <is>
          <t>XBRL Consulting</t>
        </is>
      </c>
      <c r="D218" s="111" t="inlineStr">
        <is>
          <t>Rahul Dhamne</t>
        </is>
      </c>
      <c r="E218" s="112" t="n">
        <v>14.3</v>
      </c>
      <c r="F218" s="112" t="n">
        <v>14.3</v>
      </c>
      <c r="G218" s="111" t="inlineStr">
        <is>
          <t>B.Com</t>
        </is>
      </c>
      <c r="H218" s="113" t="inlineStr">
        <is>
          <t>Senior Analyst</t>
        </is>
      </c>
      <c r="I218" s="114" t="inlineStr">
        <is>
          <t>Senior Taxonomy Analyst</t>
        </is>
      </c>
      <c r="J218" s="115" t="inlineStr">
        <is>
          <t>Consulting &amp; Professional Services</t>
        </is>
      </c>
      <c r="K218" s="115" t="inlineStr">
        <is>
          <t>Taxonomy Design &amp; Regulatory Consulting</t>
        </is>
      </c>
      <c r="L218" s="115" t="inlineStr">
        <is>
          <t>L4 – Senior</t>
        </is>
      </c>
      <c r="M218" s="146" t="inlineStr">
        <is>
          <t>A3</t>
        </is>
      </c>
      <c r="N218" s="138" t="inlineStr">
        <is>
          <t>Senior Associate</t>
        </is>
      </c>
      <c r="O218" s="26" t="inlineStr">
        <is>
          <t>A</t>
        </is>
      </c>
      <c r="P218" s="115" t="inlineStr">
        <is>
          <t>IC</t>
        </is>
      </c>
      <c r="Q218" s="147" t="inlineStr">
        <is>
          <t>• Same level</t>
        </is>
      </c>
      <c r="R218" s="118" t="inlineStr">
        <is>
          <r>
            <rPr>
              <rFont val="Calibri"/>
              <b val="1"/>
              <sz val="10"/>
            </rPr>
            <t>WHAT THE ROLE DOES:</t>
          </r>
          <r>
            <rPr>
              <rFont val="Calibri"/>
              <sz val="10"/>
            </rPr>
            <t xml:space="preserve"> 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taxonomy · xbrl · output · structured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taxonomy · development · testing · tagging · quality · creation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formula · validations · tagging · creation · taxonomy
</t>
          </r>
          <r>
            <rPr>
              <rFont val="Calibri"/>
              <b val="1"/>
              <sz val="10"/>
            </rPr>
            <t>SKILLS &amp; KNOWLEDGE · role-holders:</t>
          </r>
          <r>
            <rPr>
              <rFont val="Calibri"/>
              <sz val="10"/>
            </rPr>
            <t xml:space="preserve"> XBRL domain
</t>
          </r>
          <r>
            <rPr>
              <rFont val="Calibri"/>
              <b val="1"/>
              <sz val="10"/>
            </rPr>
            <t>TOOLS &amp; SYSTEMS:</t>
          </r>
          <r>
            <rPr>
              <rFont val="Calibri"/>
              <sz val="10"/>
            </rPr>
            <t xml:space="preserve"> Noah · Bushchat · Ifile · Webform · Arelle
</t>
          </r>
          <r>
            <rPr>
              <rFont val="Calibri"/>
              <b val="1"/>
              <sz val="10"/>
            </rPr>
            <t>MANAGER-SET KRAs:</t>
          </r>
          <r>
            <rPr>
              <rFont val="Calibri"/>
              <sz val="10"/>
            </rPr>
            <t xml:space="preserve"> Common themes in manager-set KRAs: resolve · defect · deliver · complete · modules · testing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14 holders, 14 answered the survey; sub-family 25 answered; catalogue RC-019</t>
          </r>
        </is>
      </c>
      <c r="S21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4 · Potential: High · 9-Box Grid placement: High Impact / Growth Talent.</t>
          </r>
        </is>
      </c>
      <c r="T218" s="120" t="n"/>
      <c r="U218" s="121" t="inlineStr">
        <is>
          <r>
            <rPr>
              <rFont val="Calibri"/>
              <sz val="10"/>
            </rPr>
            <t xml:space="preserve">Senior Taxonomy Analyst in XBRL Consulting · iFile, A3 — IC.
</t>
          </r>
          <r>
            <rPr>
              <rFont val="Calibri"/>
              <b val="1"/>
              <sz val="10"/>
            </rPr>
            <t>The work:</t>
          </r>
          <r>
            <rPr>
              <rFont val="Calibri"/>
              <sz val="10"/>
            </rPr>
            <t xml:space="preserve"> Designs XBRL/SDMX taxonomies, return templates, validation rules and SRS for regulators; supports implementation and CRs.
At this level the role owns varied work; reviews juniors; go-to for a process.
</t>
          </r>
          <r>
            <rPr>
              <rFont val="Calibri"/>
              <b val="1"/>
              <sz val="10"/>
            </rPr>
            <t>Key responsibilities:</t>
          </r>
          <r>
            <rPr>
              <rFont val="Calibri"/>
              <sz val="10"/>
            </rPr>
            <t xml:space="preserve"> Designs XBRL/SDMX taxonomies, return templates, validation rules and SRS for regulators; supports implementation and CRs; Varied and non-standard work; handles exceptions; A module / process, or work with client or regulatory consequences.
</t>
          </r>
          <r>
            <rPr>
              <rFont val="Calibri"/>
              <b val="1"/>
              <sz val="10"/>
            </rPr>
            <t>Holders describe it with:</t>
          </r>
          <r>
            <rPr>
              <rFont val="Calibri"/>
              <sz val="10"/>
            </rPr>
            <t xml:space="preserve"> client · testing · taxonomy · requirement · support · development.</t>
          </r>
        </is>
      </c>
      <c r="V218" s="122"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18" s="122"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Noah · Bushchat · Ifile · Webform · Arelle
★ = must-have for the family. Scale: 1 Awareness · 2 Working · 3 Practitioner · 4 Advanced · 5 Expert.</t>
          </r>
        </is>
      </c>
      <c r="X218" s="122"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8" s="123" t="inlineStr">
        <is>
          <t>iFile · XBRL Consulting · Band A · Early career</t>
        </is>
      </c>
      <c r="Z218" s="124" t="n">
        <v>3</v>
      </c>
      <c r="AA218" s="125">
        <f>IFERROR(INDEX(WM_C,MATCH($Y218,WM_KEY,0)),"")</f>
        <v>0.59</v>
      </c>
      <c r="AB218" s="126">
        <f>IF(Z218="","",Z218*AA218)</f>
        <v>1.77</v>
      </c>
      <c r="AC218" s="124" t="n">
        <v>3</v>
      </c>
      <c r="AD218" s="125">
        <f>IFERROR(INDEX(WM_AU,MATCH($Y218,WM_KEY,0)),"")</f>
        <v>0.16</v>
      </c>
      <c r="AE218" s="126">
        <f>IF(AC218="","",AC218*AD218)</f>
        <v>0.48</v>
      </c>
      <c r="AF218" s="124" t="n">
        <v>2.5</v>
      </c>
      <c r="AG218" s="125">
        <f>IFERROR(INDEX(WM_AC,MATCH($Y218,WM_KEY,0)),"")</f>
        <v>0.09</v>
      </c>
      <c r="AH218" s="126">
        <f>IF(AF218="","",AF218*AG218)</f>
        <v>0.225</v>
      </c>
      <c r="AI218" s="124" t="n">
        <v>2.5</v>
      </c>
      <c r="AJ218" s="125">
        <f>IFERROR(INDEX(WM_L,MATCH($Y218,WM_KEY,0)),"")</f>
        <v>0</v>
      </c>
      <c r="AK218" s="126">
        <f>IF(AI218="","",AI218*AJ218)</f>
        <v>0</v>
      </c>
      <c r="AL218" s="124" t="n">
        <v>8</v>
      </c>
      <c r="AM218" s="125">
        <f>IFERROR(INDEX(WM_E,MATCH($Y218,WM_KEY,0)),"")</f>
        <v>0.1</v>
      </c>
      <c r="AN218" s="126">
        <f>IF(AL218="","",AL218*AM218)</f>
        <v>0.8</v>
      </c>
      <c r="AO218" s="127" t="n">
        <v>2.5</v>
      </c>
      <c r="AP218" s="125">
        <f>IFERROR(INDEX(WM_BI,MATCH($Y218,WM_KEY,0)),"")</f>
        <v>0.06</v>
      </c>
      <c r="AQ218" s="126">
        <f>IF(AO218="","",AO218*AP218)</f>
        <v>0.15</v>
      </c>
      <c r="AR218" s="126">
        <f>IF(COUNT(AB218,AE218,AH218,AK218,AN218,AQ218)&lt;6,"",SUM(AB218,AE218,AH218,AK218,AN218,AQ218))</f>
        <v>3.425</v>
      </c>
      <c r="AS218" s="128" t="str">
        <f>IF(AR218="","",INDEX({"A1","A2","A3","B1","B2","B3","C1","C2","D1","D2","E1","E2"},MAX(1,MIN(12,ROUND(AR218,0)))))</f>
        <v>A3</v>
      </c>
      <c r="AT218"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18" s="130" t="inlineStr">
        <is>
          <r>
            <rPr>
              <rFont val="Calibri"/>
              <b val="1"/>
              <sz val="10"/>
            </rPr>
            <t>At build:</t>
          </r>
          <r>
            <rPr>
              <rFont val="Calibri"/>
              <sz val="10"/>
            </rPr>
            <t xml:space="preserve"> Complexity 1.77 + Autonomy 0.48 + Accountability 0.22 + Leadership 0.00 + Experience 0.80 + Business impact 0.15
= 3.42 points → nearest level 3 = A3
</t>
          </r>
          <r>
            <rPr>
              <rFont val="Calibri"/>
              <b val="1"/>
              <sz val="10"/>
            </rPr>
            <t>Final level:</t>
          </r>
          <r>
            <rPr>
              <rFont val="Calibri"/>
              <sz val="10"/>
            </rPr>
            <t xml:space="preserve"> A3 · same as the score</t>
          </r>
        </is>
      </c>
      <c r="AV218" s="130" t="inlineStr">
        <is>
          <r>
            <rPr>
              <rFont val="Calibri"/>
              <b val="1"/>
              <sz val="10"/>
            </rPr>
            <t>No rule applied:</t>
          </r>
          <r>
            <rPr>
              <rFont val="Calibri"/>
              <sz val="10"/>
            </rPr>
            <t xml:space="preserve"> the score decides.</t>
          </r>
        </is>
      </c>
      <c r="AW218"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Full taxonomy cycle: SRS, modelling, business rules, webform customisation and testing, cross-team coordination → matches the start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A3 = Varied and non-standard work; handles exceptions</t>
          </r>
        </is>
      </c>
      <c r="AX218"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taxonomy modelling independently, following standard development practices → matches the start
</t>
          </r>
          <r>
            <rPr>
              <rFont val="Calibri"/>
              <b val="1"/>
              <sz val="10"/>
            </rPr>
            <t>Market:</t>
          </r>
          <r>
            <rPr>
              <rFont val="Calibri"/>
              <sz val="10"/>
            </rPr>
            <t xml:space="preserve"> A3 = Technical / QC / client calls on own work</t>
          </r>
        </is>
      </c>
      <c r="AY218"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Accountable for own development tasks: SRS, CMS, formulas, customisation, domain testing → moved down 0.5
</t>
          </r>
          <r>
            <rPr>
              <rFont val="Calibri"/>
              <b val="1"/>
              <sz val="10"/>
            </rPr>
            <t>KRA:</t>
          </r>
          <r>
            <rPr>
              <rFont val="Calibri"/>
              <sz val="10"/>
            </rPr>
            <t xml:space="preserve"> “1. Deliver assigned taxonomy development &amp; testing with &gt;=95% accuracy and zero critical post-release defects. 2. Achieve &gt;=95% on-time…”
</t>
          </r>
          <r>
            <rPr>
              <rFont val="Calibri"/>
              <b val="1"/>
              <sz val="10"/>
            </rPr>
            <t>Market:</t>
          </r>
          <r>
            <rPr>
              <rFont val="Calibri"/>
              <sz val="10"/>
            </rPr>
            <t xml:space="preserve"> A2 = Own deliverables · accuracy, TAT · A3 = A module / process, or work with client or regulatory consequences</t>
          </r>
        </is>
      </c>
      <c r="AZ218" s="132" t="inlineStr">
        <is>
          <r>
            <rPr>
              <rFont val="Calibri"/>
              <sz val="10"/>
            </rPr>
            <t xml:space="preserve">Rated 2.5 of 12 · between A2 and A3 — not counted: the weight is 0% at this level
</t>
          </r>
          <r>
            <rPr>
              <rFont val="Calibri"/>
              <b val="1"/>
              <sz val="10"/>
            </rPr>
            <t>Start:</t>
          </r>
          <r>
            <rPr>
              <rFont val="Calibri"/>
              <sz val="10"/>
            </rPr>
            <t xml:space="preserve"> 2.0 · individual contributor, so influence only
</t>
          </r>
          <r>
            <rPr>
              <rFont val="Calibri"/>
              <b val="1"/>
              <sz val="10"/>
            </rPr>
            <t>Evidence reads like A3:</t>
          </r>
          <r>
            <rPr>
              <rFont val="Calibri"/>
              <sz val="10"/>
            </rPr>
            <t xml:space="preserve"> Training team members is a listed responsibility; coordinates QA, webform, BA teams → moved up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218" s="132" t="inlineStr">
        <is>
          <r>
            <rPr>
              <rFont val="Calibri"/>
              <sz val="10"/>
            </rPr>
            <t xml:space="preserve">Rated 8 of 12
</t>
          </r>
          <r>
            <rPr>
              <rFont val="Calibri"/>
              <b val="1"/>
              <sz val="10"/>
            </rPr>
            <t>Experience:</t>
          </r>
          <r>
            <rPr>
              <rFont val="Calibri"/>
              <sz val="10"/>
            </rPr>
            <t xml:space="preserve"> 14.3 yrs total · 14.3 at IRIS; none recorded before IRIS = 7.9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18"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18" s="133" t="inlineStr"/>
      <c r="BD218" s="134" t="inlineStr">
        <is>
          <t>✓ HRIS: 14.3 yrs, B.Com, 0 direct reports
✓ Survey: 20 of 20 questions answered
✓ KRAs: manager-set, quarterly
✓ Manager mapping: rating, potential, 9-box
✗ Job description: not on file</t>
        </is>
      </c>
      <c r="BE218"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218" s="134" t="inlineStr">
        <is>
          <t>Medium</t>
        </is>
      </c>
      <c r="BG218" s="134" t="inlineStr">
        <is>
          <t>• 14.3 yrs of experience in a role that reads as Band A work — a career-path question for the manager: can the role be widened · Specialist, B1 or is it correctly sized?</t>
        </is>
      </c>
      <c r="BH218" s="134" t="inlineStr"/>
      <c r="BI218" s="135" t="n"/>
      <c r="BJ218" s="136" t="n"/>
      <c r="BK218" s="136" t="n"/>
      <c r="BL218" s="136" t="n"/>
      <c r="BM218" s="136" t="n"/>
      <c r="BN218" s="137" t="n"/>
      <c r="BO218" s="120" t="n"/>
      <c r="BP218" s="120" t="n"/>
      <c r="BQ218" s="120" t="n"/>
      <c r="BR218" s="120" t="n"/>
      <c r="BS218" s="120" t="n"/>
      <c r="BT218" s="120" t="n"/>
      <c r="BU218" s="120" t="n"/>
      <c r="BV218" s="120" t="n">
        <v>2.5</v>
      </c>
    </row>
    <row r="219" ht="340" customHeight="1">
      <c r="A219" s="109" t="inlineStr">
        <is>
          <t>IRISC322</t>
        </is>
      </c>
      <c r="B219" s="110" t="inlineStr">
        <is>
          <t>Bhanu Vardhan Nelly</t>
        </is>
      </c>
      <c r="C219" s="111" t="inlineStr">
        <is>
          <t>XBRL Consulting</t>
        </is>
      </c>
      <c r="D219" s="111" t="inlineStr">
        <is>
          <t>Shraddha Bagul</t>
        </is>
      </c>
      <c r="E219" s="112" t="n">
        <v>1.4</v>
      </c>
      <c r="F219" s="112" t="n">
        <v>0.8</v>
      </c>
      <c r="G219" s="111" t="inlineStr">
        <is>
          <t>Bachelor in Accounting &amp; Finance</t>
        </is>
      </c>
      <c r="H219" s="113" t="inlineStr">
        <is>
          <t>XBRL Conversion Specialist</t>
        </is>
      </c>
      <c r="I219" s="114" t="inlineStr">
        <is>
          <t>Financial Analyst</t>
        </is>
      </c>
      <c r="J219" s="115" t="inlineStr">
        <is>
          <t>Consulting &amp; Professional Services</t>
        </is>
      </c>
      <c r="K219" s="115" t="inlineStr">
        <is>
          <t>XBRL Tagging, Conversion &amp; Filing</t>
        </is>
      </c>
      <c r="L219" s="115" t="inlineStr">
        <is>
          <t>L3 – Professional / Associate</t>
        </is>
      </c>
      <c r="M219" s="146" t="inlineStr">
        <is>
          <t>A2</t>
        </is>
      </c>
      <c r="N219" s="138" t="inlineStr">
        <is>
          <t>Associate</t>
        </is>
      </c>
      <c r="O219" s="26" t="inlineStr">
        <is>
          <t>A</t>
        </is>
      </c>
      <c r="P219" s="115" t="inlineStr">
        <is>
          <t>IC</t>
        </is>
      </c>
      <c r="Q219" s="147" t="inlineStr">
        <is>
          <t>• Same level</t>
        </is>
      </c>
      <c r="R219" s="118"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A2: standard work delivered independently.
</t>
          </r>
          <r>
            <rPr>
              <rFont val="Calibri"/>
              <b val="1"/>
              <sz val="10"/>
            </rPr>
            <t>Common themes in role-holders' answers:</t>
          </r>
          <r>
            <rPr>
              <rFont val="Calibri"/>
              <sz val="10"/>
            </rPr>
            <t xml:space="preserve"> xbrl · format · data · financial · convert · accurately
</t>
          </r>
          <r>
            <rPr>
              <rFont val="Calibri"/>
              <b val="1"/>
              <sz val="10"/>
            </rPr>
            <t>KEY RESPONSIBILITIES:</t>
          </r>
          <r>
            <rPr>
              <rFont val="Calibri"/>
              <sz val="10"/>
            </rPr>
            <t xml:space="preserve"> Tags and converts financial statements and regulatory returns into XBRL/iXBRL, performs QC, clears validation errors and delivers filing-ready outputs; Standard work of the discipline; Own deliverables · accuracy, TAT
</t>
          </r>
          <r>
            <rPr>
              <rFont val="Calibri"/>
              <b val="1"/>
              <sz val="10"/>
            </rPr>
            <t>Common themes in role-holders' answers:</t>
          </r>
          <r>
            <rPr>
              <rFont val="Calibri"/>
              <sz val="10"/>
            </rPr>
            <t xml:space="preserve"> tagging · data validation · mapping · xbrl · financial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xbrl · reports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xbrl · mapping · tagging · reports · accuracy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errors · tagging
</t>
          </r>
          <r>
            <rPr>
              <rFont val="Calibri"/>
              <b val="1"/>
              <sz val="10"/>
            </rPr>
            <t>SKILLS &amp; KNOWLEDGE · role-holders:</t>
          </r>
          <r>
            <rPr>
              <rFont val="Calibri"/>
              <sz val="10"/>
            </rPr>
            <t xml:space="preserve"> XBRL Domain
</t>
          </r>
          <r>
            <rPr>
              <rFont val="Calibri"/>
              <b val="1"/>
              <sz val="10"/>
            </rPr>
            <t>TOOLS &amp; SYSTEMS:</t>
          </r>
          <r>
            <rPr>
              <rFont val="Calibri"/>
              <sz val="10"/>
            </rPr>
            <t xml:space="preserve"> Ms excel
</t>
          </r>
          <r>
            <rPr>
              <rFont val="Calibri"/>
              <b val="1"/>
              <sz val="10"/>
            </rPr>
            <t>MANAGER-SET KRAs:</t>
          </r>
          <r>
            <rPr>
              <rFont val="Calibri"/>
              <sz val="10"/>
            </rPr>
            <t xml:space="preserve"> Common themes in manager-set KRAs: complete iris · resolve · cycle full · accuracy targets · maintained · logs document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4 holders, 4 answered the survey; sub-family 56 answered; catalogue RC-024</t>
          </r>
        </is>
      </c>
      <c r="S219"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errors · validation · extra · incorrect.
</t>
          </r>
          <r>
            <rPr>
              <rFont val="Calibri"/>
              <b val="1"/>
              <sz val="10"/>
            </rPr>
            <t>Measured on · manager-set KRA themes:</t>
          </r>
          <r>
            <rPr>
              <rFont val="Calibri"/>
              <sz val="10"/>
            </rPr>
            <t xml:space="preserve"> complete iris · resolve · cycle full · accuracy targets · maintained · logs document.
Manager talent mapping — Latest rating: 3 · Potential: Medium · 9-Box Grid placement: Core Contributor.</t>
          </r>
        </is>
      </c>
      <c r="T219" s="120" t="n"/>
      <c r="U219" s="121" t="inlineStr">
        <is>
          <r>
            <rPr>
              <rFont val="Calibri"/>
              <sz val="10"/>
            </rPr>
            <t xml:space="preserve">Financial Analyst in XBRL Consulting · iFile, A2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standard work delivered independently.
</t>
          </r>
          <r>
            <rPr>
              <rFont val="Calibri"/>
              <b val="1"/>
              <sz val="10"/>
            </rPr>
            <t>Key responsibilities:</t>
          </r>
          <r>
            <rPr>
              <rFont val="Calibri"/>
              <sz val="10"/>
            </rPr>
            <t xml:space="preserve"> Tags and converts financial statements and regulatory returns into XBRL/iXBRL, performs QC, clears validation errors and delivers filing-ready outputs; Standard work of the discipline; Own deliverables · accuracy, TAT.
</t>
          </r>
          <r>
            <rPr>
              <rFont val="Calibri"/>
              <b val="1"/>
              <sz val="10"/>
            </rPr>
            <t>Holders describe it with:</t>
          </r>
          <r>
            <rPr>
              <rFont val="Calibri"/>
              <sz val="10"/>
            </rPr>
            <t xml:space="preserve"> tagging · data validation · mapping · xbrl · financial.</t>
          </r>
        </is>
      </c>
      <c r="V219" s="122" t="inlineStr">
        <is>
          <r>
            <rPr>
              <rFont val="Calibri"/>
              <b val="1"/>
              <sz val="10"/>
            </rPr>
            <t>Hire as:</t>
          </r>
          <r>
            <rPr>
              <rFont val="Calibri"/>
              <sz val="10"/>
            </rPr>
            <t xml:space="preserve"> Analyst / Senior Analyst / Associate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B.Com / M.Com / CA / CMA
</t>
          </r>
          <r>
            <rPr>
              <rFont val="Calibri"/>
              <b val="1"/>
              <sz val="10"/>
            </rPr>
            <t>Equivalent titles at peers:</t>
          </r>
          <r>
            <rPr>
              <rFont val="Calibri"/>
              <sz val="10"/>
            </rPr>
            <t xml:space="preserve"> Toppan Merrill – XBRL Financial Analyst, Associate · DataTracks – Associate · Big Four – Analyst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19" s="122" t="inlineStr">
        <is>
          <r>
            <rPr>
              <rFont val="Calibri"/>
              <sz val="10"/>
            </rPr>
            <t xml:space="preserve">FUNCTIONAL — skill level 2 of 5 · Working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Ms excel
★ = must-have for the family. Scale: 1 Awareness · 2 Working · 3 Practitioner · 4 Advanced · 5 Expert.</t>
          </r>
        </is>
      </c>
      <c r="X219" s="122" t="inlineStr">
        <is>
          <r>
            <rPr>
              <rFont val="Calibri"/>
              <sz val="10"/>
            </rPr>
            <t xml:space="preserve">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9" s="123" t="inlineStr">
        <is>
          <t>iFile · XBRL Consulting · Band A · Early career</t>
        </is>
      </c>
      <c r="Z219" s="124" t="n">
        <v>2</v>
      </c>
      <c r="AA219" s="125">
        <f>IFERROR(INDEX(WM_C,MATCH($Y219,WM_KEY,0)),"")</f>
        <v>0.59</v>
      </c>
      <c r="AB219" s="126">
        <f>IF(Z219="","",Z219*AA219)</f>
        <v>1.18</v>
      </c>
      <c r="AC219" s="124" t="n">
        <v>2</v>
      </c>
      <c r="AD219" s="125">
        <f>IFERROR(INDEX(WM_AU,MATCH($Y219,WM_KEY,0)),"")</f>
        <v>0.16</v>
      </c>
      <c r="AE219" s="126">
        <f>IF(AC219="","",AC219*AD219)</f>
        <v>0.32</v>
      </c>
      <c r="AF219" s="124" t="n">
        <v>2</v>
      </c>
      <c r="AG219" s="125">
        <f>IFERROR(INDEX(WM_AC,MATCH($Y219,WM_KEY,0)),"")</f>
        <v>0.09</v>
      </c>
      <c r="AH219" s="126">
        <f>IF(AF219="","",AF219*AG219)</f>
        <v>0.18</v>
      </c>
      <c r="AI219" s="124" t="n">
        <v>1</v>
      </c>
      <c r="AJ219" s="125">
        <f>IFERROR(INDEX(WM_L,MATCH($Y219,WM_KEY,0)),"")</f>
        <v>0</v>
      </c>
      <c r="AK219" s="126">
        <f>IF(AI219="","",AI219*AJ219)</f>
        <v>0</v>
      </c>
      <c r="AL219" s="124" t="n">
        <v>2</v>
      </c>
      <c r="AM219" s="125">
        <f>IFERROR(INDEX(WM_E,MATCH($Y219,WM_KEY,0)),"")</f>
        <v>0.1</v>
      </c>
      <c r="AN219" s="126">
        <f>IF(AL219="","",AL219*AM219)</f>
        <v>0.2</v>
      </c>
      <c r="AO219" s="127" t="n">
        <v>2</v>
      </c>
      <c r="AP219" s="125">
        <f>IFERROR(INDEX(WM_BI,MATCH($Y219,WM_KEY,0)),"")</f>
        <v>0.06</v>
      </c>
      <c r="AQ219" s="126">
        <f>IF(AO219="","",AO219*AP219)</f>
        <v>0.12</v>
      </c>
      <c r="AR219" s="126">
        <f>IF(COUNT(AB219,AE219,AH219,AK219,AN219,AQ219)&lt;6,"",SUM(AB219,AE219,AH219,AK219,AN219,AQ219))</f>
        <v>2</v>
      </c>
      <c r="AS219" s="128" t="str">
        <f>IF(AR219="","",INDEX({"A1","A2","A3","B1","B2","B3","C1","C2","D1","D2","E1","E2"},MAX(1,MIN(12,ROUND(AR219,0)))))</f>
        <v>A2</v>
      </c>
      <c r="AT219"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19" s="130" t="inlineStr">
        <is>
          <r>
            <rPr>
              <rFont val="Calibri"/>
              <b val="1"/>
              <sz val="10"/>
            </rPr>
            <t>At build:</t>
          </r>
          <r>
            <rPr>
              <rFont val="Calibri"/>
              <sz val="10"/>
            </rPr>
            <t xml:space="preserve"> Complexity 1.18 + Autonomy 0.32 + Accountability 0.18 + Leadership 0.00 + Experience 0.20 + Business impact 0.12
= 2.00 points → nearest level 2 = A2
</t>
          </r>
          <r>
            <rPr>
              <rFont val="Calibri"/>
              <b val="1"/>
              <sz val="10"/>
            </rPr>
            <t>Final level:</t>
          </r>
          <r>
            <rPr>
              <rFont val="Calibri"/>
              <sz val="10"/>
            </rPr>
            <t xml:space="preserve"> A2 · same as the score</t>
          </r>
        </is>
      </c>
      <c r="AV219" s="130" t="inlineStr">
        <is>
          <r>
            <rPr>
              <rFont val="Calibri"/>
              <b val="1"/>
              <sz val="10"/>
            </rPr>
            <t>No rule applied:</t>
          </r>
          <r>
            <rPr>
              <rFont val="Calibri"/>
              <sz val="10"/>
            </rPr>
            <t xml:space="preserve"> the score decides.</t>
          </r>
        </is>
      </c>
      <c r="AW219"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Analyses financial statements of Malaysian clients and tags them into XBRL for MBRS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Standard work of the discipline</t>
          </r>
        </is>
      </c>
      <c r="AX21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data validation only → matches the start
</t>
          </r>
          <r>
            <rPr>
              <rFont val="Calibri"/>
              <b val="1"/>
              <sz val="10"/>
            </rPr>
            <t>Market:</t>
          </r>
          <r>
            <rPr>
              <rFont val="Calibri"/>
              <sz val="10"/>
            </rPr>
            <t xml:space="preserve"> A2 = Chooses own approach within standards</t>
          </r>
        </is>
      </c>
      <c r="AY21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XBRL reports and their compliance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Own deliverables · accuracy, TAT</t>
          </r>
        </is>
      </c>
      <c r="AZ219"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19" s="132" t="inlineStr">
        <is>
          <r>
            <rPr>
              <rFont val="Calibri"/>
              <sz val="10"/>
            </rPr>
            <t xml:space="preserve">Rated 2 of 12
</t>
          </r>
          <r>
            <rPr>
              <rFont val="Calibri"/>
              <b val="1"/>
              <sz val="10"/>
            </rPr>
            <t>Experience:</t>
          </r>
          <r>
            <rPr>
              <rFont val="Calibri"/>
              <sz val="10"/>
            </rPr>
            <t xml:space="preserve"> 1.4 yrs total · 0.6 before IRIS + 0.8 at IRIS = 2.2 on the experience scale
</t>
          </r>
          <r>
            <rPr>
              <rFont val="Calibri"/>
              <b val="1"/>
              <sz val="10"/>
            </rPr>
            <t>Qualification:</t>
          </r>
          <r>
            <rPr>
              <rFont val="Calibri"/>
              <sz val="10"/>
            </rPr>
            <t xml:space="preserve"> Bachelor in Accounting &amp; Finance · graduate, relevant to the work → no change
</t>
          </r>
          <r>
            <rPr>
              <rFont val="Calibri"/>
              <b val="1"/>
              <sz val="10"/>
            </rPr>
            <t>Market:</t>
          </r>
          <r>
            <rPr>
              <rFont val="Calibri"/>
              <sz val="10"/>
            </rPr>
            <t xml:space="preserve"> A2 roles typically have 0–3 yrs · IRIS guide 0–2</t>
          </r>
        </is>
      </c>
      <c r="BB219"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19" s="133" t="inlineStr"/>
      <c r="BD219" s="134" t="inlineStr">
        <is>
          <t>✓ HRIS: 1.4 yrs, Bachelor in Accounting &amp; Finance, 0 direct reports
✓ Survey: 20 of 20 questions answered
✓ KRAs: manager-set, quarterly
✓ Manager mapping: rating, potential, 9-box
✗ Job description: not on file</t>
        </is>
      </c>
      <c r="BE219" s="134" t="inlineStr">
        <is>
          <r>
            <rPr>
              <rFont val="Calibri"/>
              <b val="1"/>
              <sz val="10"/>
            </rPr>
            <t>Market level:</t>
          </r>
          <r>
            <rPr>
              <rFont val="Calibri"/>
              <sz val="10"/>
            </rPr>
            <t xml:space="preserve"> P1–P2 · SFIA 2 Assist
</t>
          </r>
          <r>
            <rPr>
              <rFont val="Calibri"/>
              <b val="1"/>
              <sz val="10"/>
            </rPr>
            <t>Typical title:</t>
          </r>
          <r>
            <rPr>
              <rFont val="Calibri"/>
              <sz val="10"/>
            </rPr>
            <t xml:space="preserve"> Analyst / Senior Analyst / Associate
</t>
          </r>
          <r>
            <rPr>
              <rFont val="Calibri"/>
              <b val="1"/>
              <sz val="10"/>
            </rPr>
            <t>At peers:</t>
          </r>
          <r>
            <rPr>
              <rFont val="Calibri"/>
              <sz val="10"/>
            </rPr>
            <t xml:space="preserve"> Toppan Merrill – XBRL Financial Analyst, Associate · DataTracks – Associate · Big Four – Analyst
</t>
          </r>
          <r>
            <rPr>
              <rFont val="Calibri"/>
              <b val="1"/>
              <sz val="10"/>
            </rPr>
            <t>Typical experience:</t>
          </r>
          <r>
            <rPr>
              <rFont val="Calibri"/>
              <sz val="10"/>
            </rPr>
            <t xml:space="preserve"> 0–3 yrs · IRIS guide 0–2
</t>
          </r>
          <r>
            <rPr>
              <rFont val="Calibri"/>
              <b val="1"/>
              <sz val="10"/>
            </rPr>
            <t>Standard:</t>
          </r>
          <r>
            <rPr>
              <rFont val="Calibri"/>
              <sz val="10"/>
            </rPr>
            <t xml:space="preserve"> XBRL US GAAP Certificate; XBRL International specifications</t>
          </r>
        </is>
      </c>
      <c r="BF219" s="134" t="inlineStr">
        <is>
          <t>High</t>
        </is>
      </c>
      <c r="BG219" s="134" t="inlineStr"/>
      <c r="BH219" s="134" t="inlineStr"/>
      <c r="BI219" s="135" t="n"/>
      <c r="BJ219" s="136" t="n"/>
      <c r="BK219" s="136" t="n"/>
      <c r="BL219" s="136" t="n"/>
      <c r="BM219" s="136" t="n"/>
      <c r="BN219" s="137" t="n"/>
      <c r="BO219" s="120" t="n"/>
      <c r="BP219" s="120" t="n"/>
      <c r="BQ219" s="120" t="n"/>
      <c r="BR219" s="120" t="n"/>
      <c r="BS219" s="120" t="n"/>
      <c r="BT219" s="120" t="n"/>
      <c r="BU219" s="120" t="n"/>
      <c r="BV219" s="120" t="n">
        <v>2</v>
      </c>
    </row>
    <row r="220" ht="340" customHeight="1">
      <c r="A220" s="109" t="inlineStr">
        <is>
          <t>IRISC328</t>
        </is>
      </c>
      <c r="B220" s="110" t="inlineStr">
        <is>
          <t>Omkar Parab</t>
        </is>
      </c>
      <c r="C220" s="111" t="inlineStr">
        <is>
          <t>XBRL Consulting</t>
        </is>
      </c>
      <c r="D220" s="111" t="inlineStr">
        <is>
          <t>Shraddha Bagul</t>
        </is>
      </c>
      <c r="E220" s="112" t="n">
        <v>0.8</v>
      </c>
      <c r="F220" s="112" t="n">
        <v>0.8</v>
      </c>
      <c r="G220" s="111" t="inlineStr">
        <is>
          <t>B.Com</t>
        </is>
      </c>
      <c r="H220" s="113" t="inlineStr">
        <is>
          <t>Consultant</t>
        </is>
      </c>
      <c r="I220" s="114" t="inlineStr">
        <is>
          <t>Taxonomy Analyst</t>
        </is>
      </c>
      <c r="J220" s="115" t="inlineStr">
        <is>
          <t>Consulting &amp; Professional Services</t>
        </is>
      </c>
      <c r="K220" s="115" t="inlineStr">
        <is>
          <t>Taxonomy Design &amp; Regulatory Consulting</t>
        </is>
      </c>
      <c r="L220" s="115" t="inlineStr">
        <is>
          <t>L3 – Professional / Associate</t>
        </is>
      </c>
      <c r="M220" s="146" t="inlineStr">
        <is>
          <t>A2</t>
        </is>
      </c>
      <c r="N220" s="138" t="inlineStr">
        <is>
          <t>Associate</t>
        </is>
      </c>
      <c r="O220" s="26" t="inlineStr">
        <is>
          <t>A</t>
        </is>
      </c>
      <c r="P220" s="115" t="inlineStr">
        <is>
          <t>IC</t>
        </is>
      </c>
      <c r="Q220" s="147" t="inlineStr">
        <is>
          <t>• Same level</t>
        </is>
      </c>
      <c r="R220" s="118" t="inlineStr">
        <is>
          <r>
            <rPr>
              <rFont val="Calibri"/>
              <b val="1"/>
              <sz val="10"/>
            </rPr>
            <t>WHAT THE ROLE DOES:</t>
          </r>
          <r>
            <rPr>
              <rFont val="Calibri"/>
              <sz val="10"/>
            </rPr>
            <t xml:space="preserve"> Designs XBRL/SDMX taxonomies, return templates, validation rules and SRS for regulators; supports implementation and CRs. At A2: standard work delivered independently.
</t>
          </r>
          <r>
            <rPr>
              <rFont val="Calibri"/>
              <b val="1"/>
              <sz val="10"/>
            </rPr>
            <t>Common themes in sub-family holders, all levels' answers:</t>
          </r>
          <r>
            <rPr>
              <rFont val="Calibri"/>
              <sz val="10"/>
            </rPr>
            <t xml:space="preserve"> xbrl · requirements · taxonomy · business · data · convert
</t>
          </r>
          <r>
            <rPr>
              <rFont val="Calibri"/>
              <b val="1"/>
              <sz val="10"/>
            </rPr>
            <t>KEY RESPONSIBILITIES:</t>
          </r>
          <r>
            <rPr>
              <rFont val="Calibri"/>
              <sz val="10"/>
            </rPr>
            <t xml:space="preserve"> Designs XBRL/SDMX taxonomies, return templates, validation rules and SRS for regulators; supports implementation and CRs; Standard work of the discipline; Own deliverables · accuracy, TAT
</t>
          </r>
          <r>
            <rPr>
              <rFont val="Calibri"/>
              <b val="1"/>
              <sz val="10"/>
            </rPr>
            <t>Common themes in sub-family holders, all levels' answers:</t>
          </r>
          <r>
            <rPr>
              <rFont val="Calibri"/>
              <sz val="10"/>
            </rPr>
            <t xml:space="preserve"> client · taxonomy · requirement · development · testing · training
</t>
          </r>
          <r>
            <rPr>
              <rFont val="Calibri"/>
              <b val="1"/>
              <sz val="10"/>
            </rPr>
            <t>DELIVERS:</t>
          </r>
          <r>
            <rPr>
              <rFont val="Calibri"/>
              <sz val="10"/>
            </rPr>
            <t xml:space="preserve"> Own deliverables · accuracy, TAT
</t>
          </r>
          <r>
            <rPr>
              <rFont val="Calibri"/>
              <b val="1"/>
              <sz val="10"/>
            </rPr>
            <t>Common themes in sub-family holders, all levels' answers:</t>
          </r>
          <r>
            <rPr>
              <rFont val="Calibri"/>
              <sz val="10"/>
            </rPr>
            <t xml:space="preserve"> taxonomy · xbrl · output · srs · taxonomies · accurate
</t>
          </r>
          <r>
            <rPr>
              <rFont val="Calibri"/>
              <b val="1"/>
              <sz val="10"/>
            </rPr>
            <t>ACCOUNTABLE FOR:</t>
          </r>
          <r>
            <rPr>
              <rFont val="Calibri"/>
              <sz val="10"/>
            </rPr>
            <t xml:space="preserve"> Own deliverables · accuracy, TAT
</t>
          </r>
          <r>
            <rPr>
              <rFont val="Calibri"/>
              <b val="1"/>
              <sz val="10"/>
            </rPr>
            <t>Common themes in sub-family holders, all levels' answers:</t>
          </r>
          <r>
            <rPr>
              <rFont val="Calibri"/>
              <sz val="10"/>
            </rPr>
            <t xml:space="preserve"> taxonomy · xbrl · quality · srs · development · testing
</t>
          </r>
          <r>
            <rPr>
              <rFont val="Calibri"/>
              <b val="1"/>
              <sz val="10"/>
            </rPr>
            <t>DECIDES ALONE:</t>
          </r>
          <r>
            <rPr>
              <rFont val="Calibri"/>
              <sz val="10"/>
            </rPr>
            <t xml:space="preserve"> Chooses own approach within standards
</t>
          </r>
          <r>
            <rPr>
              <rFont val="Calibri"/>
              <b val="1"/>
              <sz val="10"/>
            </rPr>
            <t>Common themes in sub-family holders, all levels' answers:</t>
          </r>
          <r>
            <rPr>
              <rFont val="Calibri"/>
              <sz val="10"/>
            </rPr>
            <t xml:space="preserve"> taxonomy · modelling · testing · formula · data · plan
</t>
          </r>
          <r>
            <rPr>
              <rFont val="Calibri"/>
              <b val="1"/>
              <sz val="10"/>
            </rPr>
            <t>SKILLS &amp; KNOWLEDGE · role-holders:</t>
          </r>
          <r>
            <rPr>
              <rFont val="Calibri"/>
              <sz val="10"/>
            </rPr>
            <t xml:space="preserve"> XBRL domain · XBRL specifications · analytical skills · Domain knowledge · XBRL · XBRl knowledge · Academic strength
</t>
          </r>
          <r>
            <rPr>
              <rFont val="Calibri"/>
              <b val="1"/>
              <sz val="10"/>
            </rPr>
            <t>TOOLS &amp; SYSTEMS:</t>
          </r>
          <r>
            <rPr>
              <rFont val="Calibri"/>
              <sz val="10"/>
            </rPr>
            <t xml:space="preserve"> Noah · Webform · Bushchat · excel · Formula Editor · IFile · Claude · Instant
</t>
          </r>
          <r>
            <rPr>
              <rFont val="Calibri"/>
              <b val="1"/>
              <sz val="10"/>
            </rPr>
            <t>MANAGER-SET KRAs:</t>
          </r>
          <r>
            <rPr>
              <rFont val="Calibri"/>
              <sz val="10"/>
            </rPr>
            <t xml:space="preserve"> Common themes in manager-set KRAs: complete iris · resolve · cycle full · accuracy targets · maintained · logs document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sub-family themes · 3+ answered — 2 holders, 2 answered the survey; sub-family 25 answered; catalogue RC-018</t>
          </r>
        </is>
      </c>
      <c r="S220"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client · escalation · time · retesting.
</t>
          </r>
          <r>
            <rPr>
              <rFont val="Calibri"/>
              <b val="1"/>
              <sz val="10"/>
            </rPr>
            <t>Measured on · manager-set KRA themes:</t>
          </r>
          <r>
            <rPr>
              <rFont val="Calibri"/>
              <sz val="10"/>
            </rPr>
            <t xml:space="preserve"> complete iris · resolve · cycle full · accuracy targets · maintained · logs document.
Manager talent mapping — Latest rating: 3 · Potential: Low · 9-Box Grid placement: Core Contributor.</t>
          </r>
        </is>
      </c>
      <c r="T220" s="120" t="n"/>
      <c r="U220" s="121" t="inlineStr">
        <is>
          <r>
            <rPr>
              <rFont val="Calibri"/>
              <sz val="10"/>
            </rPr>
            <t xml:space="preserve">Taxonomy Analyst in XBRL Consulting · iFile, A2 — IC.
</t>
          </r>
          <r>
            <rPr>
              <rFont val="Calibri"/>
              <b val="1"/>
              <sz val="10"/>
            </rPr>
            <t>The work:</t>
          </r>
          <r>
            <rPr>
              <rFont val="Calibri"/>
              <sz val="10"/>
            </rPr>
            <t xml:space="preserve"> Designs XBRL/SDMX taxonomies, return templates, validation rules and SRS for regulators; supports implementation and CRs.
At this level the role owns standard work delivered independently.
</t>
          </r>
          <r>
            <rPr>
              <rFont val="Calibri"/>
              <b val="1"/>
              <sz val="10"/>
            </rPr>
            <t>Key responsibilities:</t>
          </r>
          <r>
            <rPr>
              <rFont val="Calibri"/>
              <sz val="10"/>
            </rPr>
            <t xml:space="preserve"> Designs XBRL/SDMX taxonomies, return templates, validation rules and SRS for regulators; supports implementation and CRs; Standard work of the discipline; Own deliverables · accuracy, TAT.
</t>
          </r>
          <r>
            <rPr>
              <rFont val="Calibri"/>
              <b val="1"/>
              <sz val="10"/>
            </rPr>
            <t>Holders describe it with:</t>
          </r>
          <r>
            <rPr>
              <rFont val="Calibri"/>
              <sz val="10"/>
            </rPr>
            <t xml:space="preserve"> client · taxonomy · requirement · development · testing · training.</t>
          </r>
        </is>
      </c>
      <c r="V220" s="122" t="inlineStr">
        <is>
          <r>
            <rPr>
              <rFont val="Calibri"/>
              <b val="1"/>
              <sz val="10"/>
            </rPr>
            <t>Hire as:</t>
          </r>
          <r>
            <rPr>
              <rFont val="Calibri"/>
              <sz val="10"/>
            </rPr>
            <t xml:space="preserve"> Analyst / Senior Analyst / Associate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B.Com / M.Com / CA / CMA
</t>
          </r>
          <r>
            <rPr>
              <rFont val="Calibri"/>
              <b val="1"/>
              <sz val="10"/>
            </rPr>
            <t>Equivalent titles at peers:</t>
          </r>
          <r>
            <rPr>
              <rFont val="Calibri"/>
              <sz val="10"/>
            </rPr>
            <t xml:space="preserve"> Toppan Merrill – XBRL Financial Analyst, Associate · DataTracks – Associate · Big Four – Analyst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20" s="122" t="inlineStr">
        <is>
          <r>
            <rPr>
              <rFont val="Calibri"/>
              <sz val="10"/>
            </rPr>
            <t xml:space="preserve">FUNCTIONAL — skill level 2 of 5 · Working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XBRL specifications · analytical skills · Domain knowledge · XBRL · XBRl knowledge · Academic strength
</t>
          </r>
          <r>
            <rPr>
              <rFont val="Calibri"/>
              <b val="1"/>
              <sz val="10"/>
            </rPr>
            <t>TOOLS:</t>
          </r>
          <r>
            <rPr>
              <rFont val="Calibri"/>
              <sz val="10"/>
            </rPr>
            <t xml:space="preserve"> Noah · Webform · Bushchat · excel · Formula Editor · IFile · Claude · Instant
★ = must-have for the family. Scale: 1 Awareness · 2 Working · 3 Practitioner · 4 Advanced · 5 Expert.</t>
          </r>
        </is>
      </c>
      <c r="X220" s="122" t="inlineStr">
        <is>
          <r>
            <rPr>
              <rFont val="Calibri"/>
              <sz val="10"/>
            </rPr>
            <t xml:space="preserve">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20" s="123" t="inlineStr">
        <is>
          <t>iFile · XBRL Consulting · Band A · Early career</t>
        </is>
      </c>
      <c r="Z220" s="124" t="n">
        <v>2</v>
      </c>
      <c r="AA220" s="125">
        <f>IFERROR(INDEX(WM_C,MATCH($Y220,WM_KEY,0)),"")</f>
        <v>0.59</v>
      </c>
      <c r="AB220" s="126">
        <f>IF(Z220="","",Z220*AA220)</f>
        <v>1.18</v>
      </c>
      <c r="AC220" s="124" t="n">
        <v>2</v>
      </c>
      <c r="AD220" s="125">
        <f>IFERROR(INDEX(WM_AU,MATCH($Y220,WM_KEY,0)),"")</f>
        <v>0.16</v>
      </c>
      <c r="AE220" s="126">
        <f>IF(AC220="","",AC220*AD220)</f>
        <v>0.32</v>
      </c>
      <c r="AF220" s="124" t="n">
        <v>2</v>
      </c>
      <c r="AG220" s="125">
        <f>IFERROR(INDEX(WM_AC,MATCH($Y220,WM_KEY,0)),"")</f>
        <v>0.09</v>
      </c>
      <c r="AH220" s="126">
        <f>IF(AF220="","",AF220*AG220)</f>
        <v>0.18</v>
      </c>
      <c r="AI220" s="124" t="n">
        <v>1</v>
      </c>
      <c r="AJ220" s="125">
        <f>IFERROR(INDEX(WM_L,MATCH($Y220,WM_KEY,0)),"")</f>
        <v>0</v>
      </c>
      <c r="AK220" s="126">
        <f>IF(AI220="","",AI220*AJ220)</f>
        <v>0</v>
      </c>
      <c r="AL220" s="124" t="n">
        <v>2</v>
      </c>
      <c r="AM220" s="125">
        <f>IFERROR(INDEX(WM_E,MATCH($Y220,WM_KEY,0)),"")</f>
        <v>0.1</v>
      </c>
      <c r="AN220" s="126">
        <f>IF(AL220="","",AL220*AM220)</f>
        <v>0.2</v>
      </c>
      <c r="AO220" s="127" t="n">
        <v>2</v>
      </c>
      <c r="AP220" s="125">
        <f>IFERROR(INDEX(WM_BI,MATCH($Y220,WM_KEY,0)),"")</f>
        <v>0.06</v>
      </c>
      <c r="AQ220" s="126">
        <f>IF(AO220="","",AO220*AP220)</f>
        <v>0.12</v>
      </c>
      <c r="AR220" s="126">
        <f>IF(COUNT(AB220,AE220,AH220,AK220,AN220,AQ220)&lt;6,"",SUM(AB220,AE220,AH220,AK220,AN220,AQ220))</f>
        <v>2</v>
      </c>
      <c r="AS220" s="128" t="str">
        <f>IF(AR220="","",INDEX({"A1","A2","A3","B1","B2","B3","C1","C2","D1","D2","E1","E2"},MAX(1,MIN(12,ROUND(AR220,0)))))</f>
        <v>A2</v>
      </c>
      <c r="AT220"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20" s="130" t="inlineStr">
        <is>
          <r>
            <rPr>
              <rFont val="Calibri"/>
              <b val="1"/>
              <sz val="10"/>
            </rPr>
            <t>At build:</t>
          </r>
          <r>
            <rPr>
              <rFont val="Calibri"/>
              <sz val="10"/>
            </rPr>
            <t xml:space="preserve"> Complexity 1.18 + Autonomy 0.32 + Accountability 0.18 + Leadership 0.00 + Experience 0.20 + Business impact 0.12
= 2.00 points → nearest level 2 = A2
</t>
          </r>
          <r>
            <rPr>
              <rFont val="Calibri"/>
              <b val="1"/>
              <sz val="10"/>
            </rPr>
            <t>Final level:</t>
          </r>
          <r>
            <rPr>
              <rFont val="Calibri"/>
              <sz val="10"/>
            </rPr>
            <t xml:space="preserve"> A2 · same as the score</t>
          </r>
        </is>
      </c>
      <c r="AV220" s="130" t="inlineStr">
        <is>
          <r>
            <rPr>
              <rFont val="Calibri"/>
              <b val="1"/>
              <sz val="10"/>
            </rPr>
            <t>No rule applied:</t>
          </r>
          <r>
            <rPr>
              <rFont val="Calibri"/>
              <sz val="10"/>
            </rPr>
            <t xml:space="preserve"> the score decides.</t>
          </r>
        </is>
      </c>
      <c r="AW220"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Client edit corrections and data validation on XBRL financial reports in Instant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Standard work of the discipline</t>
          </r>
        </is>
      </c>
      <c r="AX220"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error identification only; routine corrections → matches the start
</t>
          </r>
          <r>
            <rPr>
              <rFont val="Calibri"/>
              <b val="1"/>
              <sz val="10"/>
            </rPr>
            <t>Market:</t>
          </r>
          <r>
            <rPr>
              <rFont val="Calibri"/>
              <sz val="10"/>
            </rPr>
            <t xml:space="preserve"> A2 = Chooses own approach within standards</t>
          </r>
        </is>
      </c>
      <c r="AY220"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Accuracy, classification and validation of the financial reports they handle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Own deliverables · accuracy, TAT</t>
          </r>
        </is>
      </c>
      <c r="AZ220"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20" s="132" t="inlineStr">
        <is>
          <r>
            <rPr>
              <rFont val="Calibri"/>
              <sz val="10"/>
            </rPr>
            <t xml:space="preserve">Rated 2 of 12
</t>
          </r>
          <r>
            <rPr>
              <rFont val="Calibri"/>
              <b val="1"/>
              <sz val="10"/>
            </rPr>
            <t>Experience:</t>
          </r>
          <r>
            <rPr>
              <rFont val="Calibri"/>
              <sz val="10"/>
            </rPr>
            <t xml:space="preserve"> 0.8 yrs total · 0.8 at IRIS; none recorded before IRIS = 1.8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A2 roles typically have 0–3 yrs · IRIS guide 0–2</t>
          </r>
        </is>
      </c>
      <c r="BB220"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20" s="133" t="inlineStr"/>
      <c r="BD220" s="134" t="inlineStr">
        <is>
          <t>✓ HRIS: 0.8 yrs, B.Com, 0 direct reports
✓ Survey: 20 of 20 questions answered
✓ KRAs: manager-set, quarterly
✓ Manager mapping: rating, potential, 9-box
✗ Job description: not on file</t>
        </is>
      </c>
      <c r="BE220" s="134" t="inlineStr">
        <is>
          <r>
            <rPr>
              <rFont val="Calibri"/>
              <b val="1"/>
              <sz val="10"/>
            </rPr>
            <t>Market level:</t>
          </r>
          <r>
            <rPr>
              <rFont val="Calibri"/>
              <sz val="10"/>
            </rPr>
            <t xml:space="preserve"> P1–P2 · SFIA 2 Assist
</t>
          </r>
          <r>
            <rPr>
              <rFont val="Calibri"/>
              <b val="1"/>
              <sz val="10"/>
            </rPr>
            <t>Typical title:</t>
          </r>
          <r>
            <rPr>
              <rFont val="Calibri"/>
              <sz val="10"/>
            </rPr>
            <t xml:space="preserve"> Analyst / Senior Analyst / Associate
</t>
          </r>
          <r>
            <rPr>
              <rFont val="Calibri"/>
              <b val="1"/>
              <sz val="10"/>
            </rPr>
            <t>At peers:</t>
          </r>
          <r>
            <rPr>
              <rFont val="Calibri"/>
              <sz val="10"/>
            </rPr>
            <t xml:space="preserve"> Toppan Merrill – XBRL Financial Analyst, Associate · DataTracks – Associate · Big Four – Analyst
</t>
          </r>
          <r>
            <rPr>
              <rFont val="Calibri"/>
              <b val="1"/>
              <sz val="10"/>
            </rPr>
            <t>Typical experience:</t>
          </r>
          <r>
            <rPr>
              <rFont val="Calibri"/>
              <sz val="10"/>
            </rPr>
            <t xml:space="preserve"> 0–3 yrs · IRIS guide 0–2
</t>
          </r>
          <r>
            <rPr>
              <rFont val="Calibri"/>
              <b val="1"/>
              <sz val="10"/>
            </rPr>
            <t>Standard:</t>
          </r>
          <r>
            <rPr>
              <rFont val="Calibri"/>
              <sz val="10"/>
            </rPr>
            <t xml:space="preserve"> XBRL US GAAP Certificate; XBRL International specifications</t>
          </r>
        </is>
      </c>
      <c r="BF220" s="134" t="inlineStr">
        <is>
          <t>Medium</t>
        </is>
      </c>
      <c r="BG220" s="134" t="inlineStr">
        <is>
          <t>• Work described is smaller than the current designation suggests — manager to confirm the actual role</t>
        </is>
      </c>
      <c r="BH220" s="134" t="inlineStr"/>
      <c r="BI220" s="135" t="n"/>
      <c r="BJ220" s="136" t="n"/>
      <c r="BK220" s="136" t="n"/>
      <c r="BL220" s="136" t="n"/>
      <c r="BM220" s="136" t="n"/>
      <c r="BN220" s="137" t="n"/>
      <c r="BO220" s="120" t="n"/>
      <c r="BP220" s="120" t="n"/>
      <c r="BQ220" s="120" t="n"/>
      <c r="BR220" s="120" t="n"/>
      <c r="BS220" s="120" t="n"/>
      <c r="BT220" s="120" t="n"/>
      <c r="BU220" s="120" t="n"/>
      <c r="BV220" s="120" t="n">
        <v>2</v>
      </c>
    </row>
    <row r="221" ht="340" customHeight="1">
      <c r="A221" s="109" t="inlineStr">
        <is>
          <t>IRISC342</t>
        </is>
      </c>
      <c r="B221" s="110" t="inlineStr">
        <is>
          <t>Prabhash Rajput</t>
        </is>
      </c>
      <c r="C221" s="111" t="inlineStr">
        <is>
          <t>XBRL Consulting</t>
        </is>
      </c>
      <c r="D221" s="111" t="inlineStr">
        <is>
          <t>Shraddha Bagul</t>
        </is>
      </c>
      <c r="E221" s="112" t="n">
        <v>1.1</v>
      </c>
      <c r="F221" s="112" t="n">
        <v>0.6</v>
      </c>
      <c r="G221" s="111" t="inlineStr">
        <is>
          <t>B.Com</t>
        </is>
      </c>
      <c r="H221" s="113" t="inlineStr">
        <is>
          <t>Consultant</t>
        </is>
      </c>
      <c r="I221" s="114" t="inlineStr">
        <is>
          <t>Taxonomy Analyst</t>
        </is>
      </c>
      <c r="J221" s="115" t="inlineStr">
        <is>
          <t>Consulting &amp; Professional Services</t>
        </is>
      </c>
      <c r="K221" s="115" t="inlineStr">
        <is>
          <t>Taxonomy Design &amp; Regulatory Consulting</t>
        </is>
      </c>
      <c r="L221" s="115" t="inlineStr">
        <is>
          <t>L3 – Professional / Associate</t>
        </is>
      </c>
      <c r="M221" s="146" t="inlineStr">
        <is>
          <t>A2</t>
        </is>
      </c>
      <c r="N221" s="138" t="inlineStr">
        <is>
          <t>Associate</t>
        </is>
      </c>
      <c r="O221" s="26" t="inlineStr">
        <is>
          <t>A</t>
        </is>
      </c>
      <c r="P221" s="115" t="inlineStr">
        <is>
          <t>IC</t>
        </is>
      </c>
      <c r="Q221" s="147" t="inlineStr">
        <is>
          <t>• Same level</t>
        </is>
      </c>
      <c r="R221" s="118" t="inlineStr">
        <is>
          <r>
            <rPr>
              <rFont val="Calibri"/>
              <b val="1"/>
              <sz val="10"/>
            </rPr>
            <t>WHAT THE ROLE DOES:</t>
          </r>
          <r>
            <rPr>
              <rFont val="Calibri"/>
              <sz val="10"/>
            </rPr>
            <t xml:space="preserve"> Designs XBRL/SDMX taxonomies, return templates, validation rules and SRS for regulators; supports implementation and CRs. At A2: standard work delivered independently.
</t>
          </r>
          <r>
            <rPr>
              <rFont val="Calibri"/>
              <b val="1"/>
              <sz val="10"/>
            </rPr>
            <t>Common themes in sub-family holders, all levels' answers:</t>
          </r>
          <r>
            <rPr>
              <rFont val="Calibri"/>
              <sz val="10"/>
            </rPr>
            <t xml:space="preserve"> xbrl · requirements · taxonomy · business · data · convert
</t>
          </r>
          <r>
            <rPr>
              <rFont val="Calibri"/>
              <b val="1"/>
              <sz val="10"/>
            </rPr>
            <t>KEY RESPONSIBILITIES:</t>
          </r>
          <r>
            <rPr>
              <rFont val="Calibri"/>
              <sz val="10"/>
            </rPr>
            <t xml:space="preserve"> Designs XBRL/SDMX taxonomies, return templates, validation rules and SRS for regulators; supports implementation and CRs; Standard work of the discipline; Own deliverables · accuracy, TAT
</t>
          </r>
          <r>
            <rPr>
              <rFont val="Calibri"/>
              <b val="1"/>
              <sz val="10"/>
            </rPr>
            <t>Common themes in sub-family holders, all levels' answers:</t>
          </r>
          <r>
            <rPr>
              <rFont val="Calibri"/>
              <sz val="10"/>
            </rPr>
            <t xml:space="preserve"> client · taxonomy · requirement · development · testing · training
</t>
          </r>
          <r>
            <rPr>
              <rFont val="Calibri"/>
              <b val="1"/>
              <sz val="10"/>
            </rPr>
            <t>DELIVERS:</t>
          </r>
          <r>
            <rPr>
              <rFont val="Calibri"/>
              <sz val="10"/>
            </rPr>
            <t xml:space="preserve"> Own deliverables · accuracy, TAT
</t>
          </r>
          <r>
            <rPr>
              <rFont val="Calibri"/>
              <b val="1"/>
              <sz val="10"/>
            </rPr>
            <t>Common themes in sub-family holders, all levels' answers:</t>
          </r>
          <r>
            <rPr>
              <rFont val="Calibri"/>
              <sz val="10"/>
            </rPr>
            <t xml:space="preserve"> taxonomy · xbrl · output · srs · taxonomies · accurate
</t>
          </r>
          <r>
            <rPr>
              <rFont val="Calibri"/>
              <b val="1"/>
              <sz val="10"/>
            </rPr>
            <t>ACCOUNTABLE FOR:</t>
          </r>
          <r>
            <rPr>
              <rFont val="Calibri"/>
              <sz val="10"/>
            </rPr>
            <t xml:space="preserve"> Own deliverables · accuracy, TAT
</t>
          </r>
          <r>
            <rPr>
              <rFont val="Calibri"/>
              <b val="1"/>
              <sz val="10"/>
            </rPr>
            <t>Common themes in sub-family holders, all levels' answers:</t>
          </r>
          <r>
            <rPr>
              <rFont val="Calibri"/>
              <sz val="10"/>
            </rPr>
            <t xml:space="preserve"> taxonomy · xbrl · quality · srs · development · testing
</t>
          </r>
          <r>
            <rPr>
              <rFont val="Calibri"/>
              <b val="1"/>
              <sz val="10"/>
            </rPr>
            <t>DECIDES ALONE:</t>
          </r>
          <r>
            <rPr>
              <rFont val="Calibri"/>
              <sz val="10"/>
            </rPr>
            <t xml:space="preserve"> Chooses own approach within standards
</t>
          </r>
          <r>
            <rPr>
              <rFont val="Calibri"/>
              <b val="1"/>
              <sz val="10"/>
            </rPr>
            <t>Common themes in sub-family holders, all levels' answers:</t>
          </r>
          <r>
            <rPr>
              <rFont val="Calibri"/>
              <sz val="10"/>
            </rPr>
            <t xml:space="preserve"> taxonomy · modelling · testing · formula · data · plan
</t>
          </r>
          <r>
            <rPr>
              <rFont val="Calibri"/>
              <b val="1"/>
              <sz val="10"/>
            </rPr>
            <t>SKILLS &amp; KNOWLEDGE · role-holders:</t>
          </r>
          <r>
            <rPr>
              <rFont val="Calibri"/>
              <sz val="10"/>
            </rPr>
            <t xml:space="preserve"> XBRL domain · XBRL specifications · analytical skills · Domain knowledge · XBRL · XBRl knowledge · Academic strength
</t>
          </r>
          <r>
            <rPr>
              <rFont val="Calibri"/>
              <b val="1"/>
              <sz val="10"/>
            </rPr>
            <t>TOOLS &amp; SYSTEMS:</t>
          </r>
          <r>
            <rPr>
              <rFont val="Calibri"/>
              <sz val="10"/>
            </rPr>
            <t xml:space="preserve"> Noah · Webform · Bushchat · excel · Formula Editor · IFile · Claude · Instant
</t>
          </r>
          <r>
            <rPr>
              <rFont val="Calibri"/>
              <b val="1"/>
              <sz val="10"/>
            </rPr>
            <t>MANAGER-SET KRAs:</t>
          </r>
          <r>
            <rPr>
              <rFont val="Calibri"/>
              <sz val="10"/>
            </rPr>
            <t xml:space="preserve"> Common themes in manager-set KRAs: complete iris · resolve · cycle full · accuracy targets · maintained · logs document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sub-family themes · 3+ answered — 2 holders, 2 answered the survey; sub-family 25 answered; catalogue RC-018</t>
          </r>
        </is>
      </c>
      <c r="S221"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client · escalation · time · retesting.
</t>
          </r>
          <r>
            <rPr>
              <rFont val="Calibri"/>
              <b val="1"/>
              <sz val="10"/>
            </rPr>
            <t>Measured on · manager-set KRA themes:</t>
          </r>
          <r>
            <rPr>
              <rFont val="Calibri"/>
              <sz val="10"/>
            </rPr>
            <t xml:space="preserve"> complete iris · resolve · cycle full · accuracy targets · maintained · logs document.
Manager talent mapping — Latest rating: 3 · Potential: Low · 9-Box Grid placement: Core Contributor.</t>
          </r>
        </is>
      </c>
      <c r="T221" s="120" t="n"/>
      <c r="U221" s="121" t="inlineStr">
        <is>
          <r>
            <rPr>
              <rFont val="Calibri"/>
              <sz val="10"/>
            </rPr>
            <t xml:space="preserve">Taxonomy Analyst in XBRL Consulting · iFile, A2 — IC.
</t>
          </r>
          <r>
            <rPr>
              <rFont val="Calibri"/>
              <b val="1"/>
              <sz val="10"/>
            </rPr>
            <t>The work:</t>
          </r>
          <r>
            <rPr>
              <rFont val="Calibri"/>
              <sz val="10"/>
            </rPr>
            <t xml:space="preserve"> Designs XBRL/SDMX taxonomies, return templates, validation rules and SRS for regulators; supports implementation and CRs.
At this level the role owns standard work delivered independently.
</t>
          </r>
          <r>
            <rPr>
              <rFont val="Calibri"/>
              <b val="1"/>
              <sz val="10"/>
            </rPr>
            <t>Key responsibilities:</t>
          </r>
          <r>
            <rPr>
              <rFont val="Calibri"/>
              <sz val="10"/>
            </rPr>
            <t xml:space="preserve"> Designs XBRL/SDMX taxonomies, return templates, validation rules and SRS for regulators; supports implementation and CRs; Standard work of the discipline; Own deliverables · accuracy, TAT.
</t>
          </r>
          <r>
            <rPr>
              <rFont val="Calibri"/>
              <b val="1"/>
              <sz val="10"/>
            </rPr>
            <t>Holders describe it with:</t>
          </r>
          <r>
            <rPr>
              <rFont val="Calibri"/>
              <sz val="10"/>
            </rPr>
            <t xml:space="preserve"> client · taxonomy · requirement · development · testing · training.</t>
          </r>
        </is>
      </c>
      <c r="V221" s="122" t="inlineStr">
        <is>
          <r>
            <rPr>
              <rFont val="Calibri"/>
              <b val="1"/>
              <sz val="10"/>
            </rPr>
            <t>Hire as:</t>
          </r>
          <r>
            <rPr>
              <rFont val="Calibri"/>
              <sz val="10"/>
            </rPr>
            <t xml:space="preserve"> Analyst / Senior Analyst / Associate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B.Com / M.Com / CA / CMA
</t>
          </r>
          <r>
            <rPr>
              <rFont val="Calibri"/>
              <b val="1"/>
              <sz val="10"/>
            </rPr>
            <t>Equivalent titles at peers:</t>
          </r>
          <r>
            <rPr>
              <rFont val="Calibri"/>
              <sz val="10"/>
            </rPr>
            <t xml:space="preserve"> Toppan Merrill – XBRL Financial Analyst, Associate · DataTracks – Associate · Big Four – Analyst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21" s="122" t="inlineStr">
        <is>
          <r>
            <rPr>
              <rFont val="Calibri"/>
              <sz val="10"/>
            </rPr>
            <t xml:space="preserve">FUNCTIONAL — skill level 2 of 5 · Working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XBRL specifications · analytical skills · Domain knowledge · XBRL · XBRl knowledge · Academic strength
</t>
          </r>
          <r>
            <rPr>
              <rFont val="Calibri"/>
              <b val="1"/>
              <sz val="10"/>
            </rPr>
            <t>TOOLS:</t>
          </r>
          <r>
            <rPr>
              <rFont val="Calibri"/>
              <sz val="10"/>
            </rPr>
            <t xml:space="preserve"> Noah · Webform · Bushchat · excel · Formula Editor · IFile · Claude · Instant
★ = must-have for the family. Scale: 1 Awareness · 2 Working · 3 Practitioner · 4 Advanced · 5 Expert.</t>
          </r>
        </is>
      </c>
      <c r="X221" s="122" t="inlineStr">
        <is>
          <r>
            <rPr>
              <rFont val="Calibri"/>
              <sz val="10"/>
            </rPr>
            <t xml:space="preserve">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21" s="123" t="inlineStr">
        <is>
          <t>iFile · XBRL Consulting · Band A · Early career</t>
        </is>
      </c>
      <c r="Z221" s="124" t="n">
        <v>2.5</v>
      </c>
      <c r="AA221" s="125">
        <f>IFERROR(INDEX(WM_C,MATCH($Y221,WM_KEY,0)),"")</f>
        <v>0.59</v>
      </c>
      <c r="AB221" s="126">
        <f>IF(Z221="","",Z221*AA221)</f>
        <v>1.475</v>
      </c>
      <c r="AC221" s="124" t="n">
        <v>2</v>
      </c>
      <c r="AD221" s="125">
        <f>IFERROR(INDEX(WM_AU,MATCH($Y221,WM_KEY,0)),"")</f>
        <v>0.16</v>
      </c>
      <c r="AE221" s="126">
        <f>IF(AC221="","",AC221*AD221)</f>
        <v>0.32</v>
      </c>
      <c r="AF221" s="124" t="n">
        <v>2</v>
      </c>
      <c r="AG221" s="125">
        <f>IFERROR(INDEX(WM_AC,MATCH($Y221,WM_KEY,0)),"")</f>
        <v>0.09</v>
      </c>
      <c r="AH221" s="126">
        <f>IF(AF221="","",AF221*AG221)</f>
        <v>0.18</v>
      </c>
      <c r="AI221" s="124" t="n">
        <v>1</v>
      </c>
      <c r="AJ221" s="125">
        <f>IFERROR(INDEX(WM_L,MATCH($Y221,WM_KEY,0)),"")</f>
        <v>0</v>
      </c>
      <c r="AK221" s="126">
        <f>IF(AI221="","",AI221*AJ221)</f>
        <v>0</v>
      </c>
      <c r="AL221" s="124" t="n">
        <v>2</v>
      </c>
      <c r="AM221" s="125">
        <f>IFERROR(INDEX(WM_E,MATCH($Y221,WM_KEY,0)),"")</f>
        <v>0.1</v>
      </c>
      <c r="AN221" s="126">
        <f>IF(AL221="","",AL221*AM221)</f>
        <v>0.2</v>
      </c>
      <c r="AO221" s="127" t="n">
        <v>2</v>
      </c>
      <c r="AP221" s="125">
        <f>IFERROR(INDEX(WM_BI,MATCH($Y221,WM_KEY,0)),"")</f>
        <v>0.06</v>
      </c>
      <c r="AQ221" s="126">
        <f>IF(AO221="","",AO221*AP221)</f>
        <v>0.12</v>
      </c>
      <c r="AR221" s="126">
        <f>IF(COUNT(AB221,AE221,AH221,AK221,AN221,AQ221)&lt;6,"",SUM(AB221,AE221,AH221,AK221,AN221,AQ221))</f>
        <v>2.295</v>
      </c>
      <c r="AS221" s="128" t="str">
        <f>IF(AR221="","",INDEX({"A1","A2","A3","B1","B2","B3","C1","C2","D1","D2","E1","E2"},MAX(1,MIN(12,ROUND(AR221,0)))))</f>
        <v>A2</v>
      </c>
      <c r="AT221"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21" s="130" t="inlineStr">
        <is>
          <r>
            <rPr>
              <rFont val="Calibri"/>
              <b val="1"/>
              <sz val="10"/>
            </rPr>
            <t>At build:</t>
          </r>
          <r>
            <rPr>
              <rFont val="Calibri"/>
              <sz val="10"/>
            </rPr>
            <t xml:space="preserve"> Complexity 1.47 + Autonomy 0.32 + Accountability 0.18 + Leadership 0.00 + Experience 0.20 + Business impact 0.12
= 2.29 points → nearest level 2 = A2
</t>
          </r>
          <r>
            <rPr>
              <rFont val="Calibri"/>
              <b val="1"/>
              <sz val="10"/>
            </rPr>
            <t>Final level:</t>
          </r>
          <r>
            <rPr>
              <rFont val="Calibri"/>
              <sz val="10"/>
            </rPr>
            <t xml:space="preserve"> A2 · same as the score</t>
          </r>
        </is>
      </c>
      <c r="AV221" s="130" t="inlineStr">
        <is>
          <r>
            <rPr>
              <rFont val="Calibri"/>
              <b val="1"/>
              <sz val="10"/>
            </rPr>
            <t>No rule applied:</t>
          </r>
          <r>
            <rPr>
              <rFont val="Calibri"/>
              <sz val="10"/>
            </rPr>
            <t xml:space="preserve"> the score decides.</t>
          </r>
        </is>
      </c>
      <c r="AW221"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Tags annual reports to taxonomy, validates on Bushchat, QCs, explains tagging choices to clients → moved up 0.5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Standard work of the discipline · A3 = Varied and non-standard work; handles exceptions</t>
          </r>
        </is>
      </c>
      <c r="AX22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prior-year report comparison; works to taxonomy mapping and QC steps → matches the start
</t>
          </r>
          <r>
            <rPr>
              <rFont val="Calibri"/>
              <b val="1"/>
              <sz val="10"/>
            </rPr>
            <t>Market:</t>
          </r>
          <r>
            <rPr>
              <rFont val="Calibri"/>
              <sz val="10"/>
            </rPr>
            <t xml:space="preserve"> A2 = Chooses own approach within standards</t>
          </r>
        </is>
      </c>
      <c r="AY22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Accuracy and quality of own XBRL reports; errors mean rework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Own deliverables · accuracy, TAT</t>
          </r>
        </is>
      </c>
      <c r="AZ221"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21" s="132" t="inlineStr">
        <is>
          <r>
            <rPr>
              <rFont val="Calibri"/>
              <sz val="10"/>
            </rPr>
            <t xml:space="preserve">Rated 2 of 12
</t>
          </r>
          <r>
            <rPr>
              <rFont val="Calibri"/>
              <b val="1"/>
              <sz val="10"/>
            </rPr>
            <t>Experience:</t>
          </r>
          <r>
            <rPr>
              <rFont val="Calibri"/>
              <sz val="10"/>
            </rPr>
            <t xml:space="preserve"> 1.1 yrs total · 0.5 before IRIS + 0.6 at IRIS = 2.0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A2 roles typically have 0–3 yrs · IRIS guide 0–2</t>
          </r>
        </is>
      </c>
      <c r="BB221"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21" s="133" t="inlineStr"/>
      <c r="BD221" s="134" t="inlineStr">
        <is>
          <t>✓ HRIS: 1.1 yrs, B.Com, 0 direct reports
✓ Survey: 20 of 20 questions answered
✓ KRAs: manager-set, quarterly
✓ Manager mapping: rating, potential, 9-box
✗ Job description: not on file</t>
        </is>
      </c>
      <c r="BE221" s="134" t="inlineStr">
        <is>
          <r>
            <rPr>
              <rFont val="Calibri"/>
              <b val="1"/>
              <sz val="10"/>
            </rPr>
            <t>Market level:</t>
          </r>
          <r>
            <rPr>
              <rFont val="Calibri"/>
              <sz val="10"/>
            </rPr>
            <t xml:space="preserve"> P1–P2 · SFIA 2 Assist
</t>
          </r>
          <r>
            <rPr>
              <rFont val="Calibri"/>
              <b val="1"/>
              <sz val="10"/>
            </rPr>
            <t>Typical title:</t>
          </r>
          <r>
            <rPr>
              <rFont val="Calibri"/>
              <sz val="10"/>
            </rPr>
            <t xml:space="preserve"> Analyst / Senior Analyst / Associate
</t>
          </r>
          <r>
            <rPr>
              <rFont val="Calibri"/>
              <b val="1"/>
              <sz val="10"/>
            </rPr>
            <t>At peers:</t>
          </r>
          <r>
            <rPr>
              <rFont val="Calibri"/>
              <sz val="10"/>
            </rPr>
            <t xml:space="preserve"> Toppan Merrill – XBRL Financial Analyst, Associate · DataTracks – Associate · Big Four – Analyst
</t>
          </r>
          <r>
            <rPr>
              <rFont val="Calibri"/>
              <b val="1"/>
              <sz val="10"/>
            </rPr>
            <t>Typical experience:</t>
          </r>
          <r>
            <rPr>
              <rFont val="Calibri"/>
              <sz val="10"/>
            </rPr>
            <t xml:space="preserve"> 0–3 yrs · IRIS guide 0–2
</t>
          </r>
          <r>
            <rPr>
              <rFont val="Calibri"/>
              <b val="1"/>
              <sz val="10"/>
            </rPr>
            <t>Standard:</t>
          </r>
          <r>
            <rPr>
              <rFont val="Calibri"/>
              <sz val="10"/>
            </rPr>
            <t xml:space="preserve"> XBRL US GAAP Certificate; XBRL International specifications</t>
          </r>
        </is>
      </c>
      <c r="BF221" s="134" t="inlineStr">
        <is>
          <t>High</t>
        </is>
      </c>
      <c r="BG221" s="134" t="inlineStr">
        <is>
          <t>• Work described is smaller than the current designation suggests — manager to confirm the actual role</t>
        </is>
      </c>
      <c r="BH221" s="134" t="inlineStr"/>
      <c r="BI221" s="135" t="n"/>
      <c r="BJ221" s="136" t="n"/>
      <c r="BK221" s="136" t="n"/>
      <c r="BL221" s="136" t="n"/>
      <c r="BM221" s="136" t="n"/>
      <c r="BN221" s="137" t="n"/>
      <c r="BO221" s="120" t="n"/>
      <c r="BP221" s="120" t="n"/>
      <c r="BQ221" s="120" t="n"/>
      <c r="BR221" s="120" t="n"/>
      <c r="BS221" s="120" t="n"/>
      <c r="BT221" s="120" t="n"/>
      <c r="BU221" s="120" t="n"/>
      <c r="BV221" s="120" t="n">
        <v>2</v>
      </c>
    </row>
    <row r="222" ht="340" customHeight="1">
      <c r="A222" s="109" t="inlineStr">
        <is>
          <t>IRISC317</t>
        </is>
      </c>
      <c r="B222" s="110" t="inlineStr">
        <is>
          <t>Prajakta Athalye</t>
        </is>
      </c>
      <c r="C222" s="111" t="inlineStr">
        <is>
          <t>XBRL Consulting</t>
        </is>
      </c>
      <c r="D222" s="111" t="inlineStr">
        <is>
          <t>Shraddha Bagul</t>
        </is>
      </c>
      <c r="E222" s="112" t="n">
        <v>0.9</v>
      </c>
      <c r="F222" s="112" t="n">
        <v>0.9</v>
      </c>
      <c r="G222" s="111" t="inlineStr">
        <is>
          <t>BBA</t>
        </is>
      </c>
      <c r="H222" s="113" t="inlineStr">
        <is>
          <t>XBRL Conversion Specialist</t>
        </is>
      </c>
      <c r="I222" s="114" t="inlineStr">
        <is>
          <t>Financial Analyst</t>
        </is>
      </c>
      <c r="J222" s="115" t="inlineStr">
        <is>
          <t>Consulting &amp; Professional Services</t>
        </is>
      </c>
      <c r="K222" s="115" t="inlineStr">
        <is>
          <t>XBRL Tagging, Conversion &amp; Filing</t>
        </is>
      </c>
      <c r="L222" s="115" t="inlineStr">
        <is>
          <t>L3 – Professional / Associate</t>
        </is>
      </c>
      <c r="M222" s="146" t="inlineStr">
        <is>
          <t>A2</t>
        </is>
      </c>
      <c r="N222" s="138" t="inlineStr">
        <is>
          <t>Associate</t>
        </is>
      </c>
      <c r="O222" s="26" t="inlineStr">
        <is>
          <t>A</t>
        </is>
      </c>
      <c r="P222" s="115" t="inlineStr">
        <is>
          <t>IC</t>
        </is>
      </c>
      <c r="Q222" s="147" t="inlineStr">
        <is>
          <t>• Same level</t>
        </is>
      </c>
      <c r="R222" s="118"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A2: standard work delivered independently.
</t>
          </r>
          <r>
            <rPr>
              <rFont val="Calibri"/>
              <b val="1"/>
              <sz val="10"/>
            </rPr>
            <t>Common themes in role-holders' answers:</t>
          </r>
          <r>
            <rPr>
              <rFont val="Calibri"/>
              <sz val="10"/>
            </rPr>
            <t xml:space="preserve"> xbrl · format · data · financial · convert · accurately
</t>
          </r>
          <r>
            <rPr>
              <rFont val="Calibri"/>
              <b val="1"/>
              <sz val="10"/>
            </rPr>
            <t>KEY RESPONSIBILITIES:</t>
          </r>
          <r>
            <rPr>
              <rFont val="Calibri"/>
              <sz val="10"/>
            </rPr>
            <t xml:space="preserve"> Tags and converts financial statements and regulatory returns into XBRL/iXBRL, performs QC, clears validation errors and delivers filing-ready outputs; Standard work of the discipline; Own deliverables · accuracy, TAT
</t>
          </r>
          <r>
            <rPr>
              <rFont val="Calibri"/>
              <b val="1"/>
              <sz val="10"/>
            </rPr>
            <t>Common themes in role-holders' answers:</t>
          </r>
          <r>
            <rPr>
              <rFont val="Calibri"/>
              <sz val="10"/>
            </rPr>
            <t xml:space="preserve"> tagging · data validation · mapping · xbrl · financial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xbrl · reports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xbrl · mapping · tagging · reports · accuracy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errors · tagging
</t>
          </r>
          <r>
            <rPr>
              <rFont val="Calibri"/>
              <b val="1"/>
              <sz val="10"/>
            </rPr>
            <t>SKILLS &amp; KNOWLEDGE · role-holders:</t>
          </r>
          <r>
            <rPr>
              <rFont val="Calibri"/>
              <sz val="10"/>
            </rPr>
            <t xml:space="preserve"> XBRL Domain
</t>
          </r>
          <r>
            <rPr>
              <rFont val="Calibri"/>
              <b val="1"/>
              <sz val="10"/>
            </rPr>
            <t>TOOLS &amp; SYSTEMS:</t>
          </r>
          <r>
            <rPr>
              <rFont val="Calibri"/>
              <sz val="10"/>
            </rPr>
            <t xml:space="preserve"> Ms excel
</t>
          </r>
          <r>
            <rPr>
              <rFont val="Calibri"/>
              <b val="1"/>
              <sz val="10"/>
            </rPr>
            <t>MANAGER-SET KRAs:</t>
          </r>
          <r>
            <rPr>
              <rFont val="Calibri"/>
              <sz val="10"/>
            </rPr>
            <t xml:space="preserve"> Common themes in manager-set KRAs: complete iris · resolve · cycle full · accuracy targets · maintained · logs document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4 holders, 4 answered the survey; sub-family 56 answered; catalogue RC-024</t>
          </r>
        </is>
      </c>
      <c r="S222"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errors · validation · extra · incorrect.
</t>
          </r>
          <r>
            <rPr>
              <rFont val="Calibri"/>
              <b val="1"/>
              <sz val="10"/>
            </rPr>
            <t>Measured on · manager-set KRA themes:</t>
          </r>
          <r>
            <rPr>
              <rFont val="Calibri"/>
              <sz val="10"/>
            </rPr>
            <t xml:space="preserve"> complete iris · resolve · cycle full · accuracy targets · maintained · logs document.
Manager talent mapping — Latest rating: 3 · Potential: Low · 9-Box Grid placement: Core Contributor.</t>
          </r>
        </is>
      </c>
      <c r="T222" s="120" t="n"/>
      <c r="U222" s="121" t="inlineStr">
        <is>
          <r>
            <rPr>
              <rFont val="Calibri"/>
              <sz val="10"/>
            </rPr>
            <t xml:space="preserve">Financial Analyst in XBRL Consulting · iFile, A2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standard work delivered independently.
</t>
          </r>
          <r>
            <rPr>
              <rFont val="Calibri"/>
              <b val="1"/>
              <sz val="10"/>
            </rPr>
            <t>Key responsibilities:</t>
          </r>
          <r>
            <rPr>
              <rFont val="Calibri"/>
              <sz val="10"/>
            </rPr>
            <t xml:space="preserve"> Tags and converts financial statements and regulatory returns into XBRL/iXBRL, performs QC, clears validation errors and delivers filing-ready outputs; Standard work of the discipline; Own deliverables · accuracy, TAT.
</t>
          </r>
          <r>
            <rPr>
              <rFont val="Calibri"/>
              <b val="1"/>
              <sz val="10"/>
            </rPr>
            <t>Holders describe it with:</t>
          </r>
          <r>
            <rPr>
              <rFont val="Calibri"/>
              <sz val="10"/>
            </rPr>
            <t xml:space="preserve"> tagging · data validation · mapping · xbrl · financial.</t>
          </r>
        </is>
      </c>
      <c r="V222" s="122" t="inlineStr">
        <is>
          <r>
            <rPr>
              <rFont val="Calibri"/>
              <b val="1"/>
              <sz val="10"/>
            </rPr>
            <t>Hire as:</t>
          </r>
          <r>
            <rPr>
              <rFont val="Calibri"/>
              <sz val="10"/>
            </rPr>
            <t xml:space="preserve"> Analyst / Senior Analyst / Associate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B.Com / M.Com / CA / CMA
</t>
          </r>
          <r>
            <rPr>
              <rFont val="Calibri"/>
              <b val="1"/>
              <sz val="10"/>
            </rPr>
            <t>Equivalent titles at peers:</t>
          </r>
          <r>
            <rPr>
              <rFont val="Calibri"/>
              <sz val="10"/>
            </rPr>
            <t xml:space="preserve"> Toppan Merrill – XBRL Financial Analyst, Associate · DataTracks – Associate · Big Four – Analyst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22" s="122" t="inlineStr">
        <is>
          <r>
            <rPr>
              <rFont val="Calibri"/>
              <sz val="10"/>
            </rPr>
            <t xml:space="preserve">FUNCTIONAL — skill level 2 of 5 · Working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Ms excel
★ = must-have for the family. Scale: 1 Awareness · 2 Working · 3 Practitioner · 4 Advanced · 5 Expert.</t>
          </r>
        </is>
      </c>
      <c r="X222" s="122" t="inlineStr">
        <is>
          <r>
            <rPr>
              <rFont val="Calibri"/>
              <sz val="10"/>
            </rPr>
            <t xml:space="preserve">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22" s="123" t="inlineStr">
        <is>
          <t>iFile · XBRL Consulting · Band A · Early career</t>
        </is>
      </c>
      <c r="Z222" s="124" t="n">
        <v>2</v>
      </c>
      <c r="AA222" s="125">
        <f>IFERROR(INDEX(WM_C,MATCH($Y222,WM_KEY,0)),"")</f>
        <v>0.59</v>
      </c>
      <c r="AB222" s="126">
        <f>IF(Z222="","",Z222*AA222)</f>
        <v>1.18</v>
      </c>
      <c r="AC222" s="124" t="n">
        <v>2</v>
      </c>
      <c r="AD222" s="125">
        <f>IFERROR(INDEX(WM_AU,MATCH($Y222,WM_KEY,0)),"")</f>
        <v>0.16</v>
      </c>
      <c r="AE222" s="126">
        <f>IF(AC222="","",AC222*AD222)</f>
        <v>0.32</v>
      </c>
      <c r="AF222" s="124" t="n">
        <v>2</v>
      </c>
      <c r="AG222" s="125">
        <f>IFERROR(INDEX(WM_AC,MATCH($Y222,WM_KEY,0)),"")</f>
        <v>0.09</v>
      </c>
      <c r="AH222" s="126">
        <f>IF(AF222="","",AF222*AG222)</f>
        <v>0.18</v>
      </c>
      <c r="AI222" s="124" t="n">
        <v>1</v>
      </c>
      <c r="AJ222" s="125">
        <f>IFERROR(INDEX(WM_L,MATCH($Y222,WM_KEY,0)),"")</f>
        <v>0</v>
      </c>
      <c r="AK222" s="126">
        <f>IF(AI222="","",AI222*AJ222)</f>
        <v>0</v>
      </c>
      <c r="AL222" s="124" t="n">
        <v>2</v>
      </c>
      <c r="AM222" s="125">
        <f>IFERROR(INDEX(WM_E,MATCH($Y222,WM_KEY,0)),"")</f>
        <v>0.1</v>
      </c>
      <c r="AN222" s="126">
        <f>IF(AL222="","",AL222*AM222)</f>
        <v>0.2</v>
      </c>
      <c r="AO222" s="127" t="n">
        <v>2</v>
      </c>
      <c r="AP222" s="125">
        <f>IFERROR(INDEX(WM_BI,MATCH($Y222,WM_KEY,0)),"")</f>
        <v>0.06</v>
      </c>
      <c r="AQ222" s="126">
        <f>IF(AO222="","",AO222*AP222)</f>
        <v>0.12</v>
      </c>
      <c r="AR222" s="126">
        <f>IF(COUNT(AB222,AE222,AH222,AK222,AN222,AQ222)&lt;6,"",SUM(AB222,AE222,AH222,AK222,AN222,AQ222))</f>
        <v>2</v>
      </c>
      <c r="AS222" s="128" t="str">
        <f>IF(AR222="","",INDEX({"A1","A2","A3","B1","B2","B3","C1","C2","D1","D2","E1","E2"},MAX(1,MIN(12,ROUND(AR222,0)))))</f>
        <v>A2</v>
      </c>
      <c r="AT222"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22" s="130" t="inlineStr">
        <is>
          <r>
            <rPr>
              <rFont val="Calibri"/>
              <b val="1"/>
              <sz val="10"/>
            </rPr>
            <t>At build:</t>
          </r>
          <r>
            <rPr>
              <rFont val="Calibri"/>
              <sz val="10"/>
            </rPr>
            <t xml:space="preserve"> Complexity 1.18 + Autonomy 0.32 + Accountability 0.18 + Leadership 0.00 + Experience 0.20 + Business impact 0.12
= 2.00 points → nearest level 2 = A2
</t>
          </r>
          <r>
            <rPr>
              <rFont val="Calibri"/>
              <b val="1"/>
              <sz val="10"/>
            </rPr>
            <t>Final level:</t>
          </r>
          <r>
            <rPr>
              <rFont val="Calibri"/>
              <sz val="10"/>
            </rPr>
            <t xml:space="preserve"> A2 · same as the score</t>
          </r>
        </is>
      </c>
      <c r="AV222" s="130" t="inlineStr">
        <is>
          <r>
            <rPr>
              <rFont val="Calibri"/>
              <b val="1"/>
              <sz val="10"/>
            </rPr>
            <t>No rule applied:</t>
          </r>
          <r>
            <rPr>
              <rFont val="Calibri"/>
              <sz val="10"/>
            </rPr>
            <t xml:space="preserve"> the score decides.</t>
          </r>
        </is>
      </c>
      <c r="AW222"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Converts financial statements to XBRL: mapping, tagging, validation and formatting checks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Standard work of the discipline</t>
          </r>
        </is>
      </c>
      <c r="AX22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Performs mapping, tagging, validations and resolves routine errors independently → matches the start
</t>
          </r>
          <r>
            <rPr>
              <rFont val="Calibri"/>
              <b val="1"/>
              <sz val="10"/>
            </rPr>
            <t>Market:</t>
          </r>
          <r>
            <rPr>
              <rFont val="Calibri"/>
              <sz val="10"/>
            </rPr>
            <t xml:space="preserve"> A2 = Chooses own approach within standards</t>
          </r>
        </is>
      </c>
      <c r="AY22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Accuracy of own mapping, tagging, validation and final quality checks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Own deliverables · accuracy, TAT</t>
          </r>
        </is>
      </c>
      <c r="AZ222"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22" s="132" t="inlineStr">
        <is>
          <r>
            <rPr>
              <rFont val="Calibri"/>
              <sz val="10"/>
            </rPr>
            <t xml:space="preserve">Rated 2 of 12
</t>
          </r>
          <r>
            <rPr>
              <rFont val="Calibri"/>
              <b val="1"/>
              <sz val="10"/>
            </rPr>
            <t>Experience:</t>
          </r>
          <r>
            <rPr>
              <rFont val="Calibri"/>
              <sz val="10"/>
            </rPr>
            <t xml:space="preserve"> 0.9 yrs total · 0.9 at IRIS; none recorded before IRIS = 1.9 on the experience scale
</t>
          </r>
          <r>
            <rPr>
              <rFont val="Calibri"/>
              <b val="1"/>
              <sz val="10"/>
            </rPr>
            <t>Qualification:</t>
          </r>
          <r>
            <rPr>
              <rFont val="Calibri"/>
              <sz val="10"/>
            </rPr>
            <t xml:space="preserve"> BBA · graduate, relevant to the work → no change
</t>
          </r>
          <r>
            <rPr>
              <rFont val="Calibri"/>
              <b val="1"/>
              <sz val="10"/>
            </rPr>
            <t>Market:</t>
          </r>
          <r>
            <rPr>
              <rFont val="Calibri"/>
              <sz val="10"/>
            </rPr>
            <t xml:space="preserve"> A2 roles typically have 0–3 yrs · IRIS guide 0–2</t>
          </r>
        </is>
      </c>
      <c r="BB222"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22" s="133" t="inlineStr"/>
      <c r="BD222" s="134" t="inlineStr">
        <is>
          <t>✓ HRIS: 0.9 yrs, BBA, 0 direct reports
✓ Survey: 20 of 20 questions answered
✓ KRAs: manager-set, quarterly
✓ Manager mapping: rating, potential, 9-box
✗ Job description: not on file</t>
        </is>
      </c>
      <c r="BE222" s="134" t="inlineStr">
        <is>
          <r>
            <rPr>
              <rFont val="Calibri"/>
              <b val="1"/>
              <sz val="10"/>
            </rPr>
            <t>Market level:</t>
          </r>
          <r>
            <rPr>
              <rFont val="Calibri"/>
              <sz val="10"/>
            </rPr>
            <t xml:space="preserve"> P1–P2 · SFIA 2 Assist
</t>
          </r>
          <r>
            <rPr>
              <rFont val="Calibri"/>
              <b val="1"/>
              <sz val="10"/>
            </rPr>
            <t>Typical title:</t>
          </r>
          <r>
            <rPr>
              <rFont val="Calibri"/>
              <sz val="10"/>
            </rPr>
            <t xml:space="preserve"> Analyst / Senior Analyst / Associate
</t>
          </r>
          <r>
            <rPr>
              <rFont val="Calibri"/>
              <b val="1"/>
              <sz val="10"/>
            </rPr>
            <t>At peers:</t>
          </r>
          <r>
            <rPr>
              <rFont val="Calibri"/>
              <sz val="10"/>
            </rPr>
            <t xml:space="preserve"> Toppan Merrill – XBRL Financial Analyst, Associate · DataTracks – Associate · Big Four – Analyst
</t>
          </r>
          <r>
            <rPr>
              <rFont val="Calibri"/>
              <b val="1"/>
              <sz val="10"/>
            </rPr>
            <t>Typical experience:</t>
          </r>
          <r>
            <rPr>
              <rFont val="Calibri"/>
              <sz val="10"/>
            </rPr>
            <t xml:space="preserve"> 0–3 yrs · IRIS guide 0–2
</t>
          </r>
          <r>
            <rPr>
              <rFont val="Calibri"/>
              <b val="1"/>
              <sz val="10"/>
            </rPr>
            <t>Standard:</t>
          </r>
          <r>
            <rPr>
              <rFont val="Calibri"/>
              <sz val="10"/>
            </rPr>
            <t xml:space="preserve"> XBRL US GAAP Certificate; XBRL International specifications</t>
          </r>
        </is>
      </c>
      <c r="BF222" s="134" t="inlineStr">
        <is>
          <t>High</t>
        </is>
      </c>
      <c r="BG222" s="134" t="inlineStr"/>
      <c r="BH222" s="134" t="inlineStr"/>
      <c r="BI222" s="135" t="n"/>
      <c r="BJ222" s="136" t="n"/>
      <c r="BK222" s="136" t="n"/>
      <c r="BL222" s="136" t="n"/>
      <c r="BM222" s="136" t="n"/>
      <c r="BN222" s="137" t="n"/>
      <c r="BO222" s="120" t="n"/>
      <c r="BP222" s="120" t="n"/>
      <c r="BQ222" s="120" t="n"/>
      <c r="BR222" s="120" t="n"/>
      <c r="BS222" s="120" t="n"/>
      <c r="BT222" s="120" t="n"/>
      <c r="BU222" s="120" t="n"/>
      <c r="BV222" s="120" t="n">
        <v>2</v>
      </c>
    </row>
    <row r="223" ht="340" customHeight="1">
      <c r="A223" s="109" t="inlineStr">
        <is>
          <t>IRIS2549</t>
        </is>
      </c>
      <c r="B223" s="110" t="inlineStr">
        <is>
          <t>Rinku Pukharam Choudhary</t>
        </is>
      </c>
      <c r="C223" s="111" t="inlineStr">
        <is>
          <t>XBRL Consulting</t>
        </is>
      </c>
      <c r="D223" s="111" t="inlineStr">
        <is>
          <t>Shraddha Bagul</t>
        </is>
      </c>
      <c r="E223" s="112" t="n">
        <v>0.2</v>
      </c>
      <c r="F223" s="112" t="n">
        <v>0.2</v>
      </c>
      <c r="G223" s="111" t="inlineStr">
        <is>
          <t>Bachelor of Accounting and Finance</t>
        </is>
      </c>
      <c r="H223" s="113" t="inlineStr">
        <is>
          <t>XBRL Conversion Specialist</t>
        </is>
      </c>
      <c r="I223" s="114" t="inlineStr">
        <is>
          <t>Financial Analyst</t>
        </is>
      </c>
      <c r="J223" s="115" t="inlineStr">
        <is>
          <t>Consulting &amp; Professional Services</t>
        </is>
      </c>
      <c r="K223" s="115" t="inlineStr">
        <is>
          <t>XBRL Tagging, Conversion &amp; Filing</t>
        </is>
      </c>
      <c r="L223" s="115" t="inlineStr">
        <is>
          <t>L3 – Professional / Associate</t>
        </is>
      </c>
      <c r="M223" s="146" t="inlineStr">
        <is>
          <t>A2</t>
        </is>
      </c>
      <c r="N223" s="138" t="inlineStr">
        <is>
          <t>Associate</t>
        </is>
      </c>
      <c r="O223" s="26" t="inlineStr">
        <is>
          <t>A</t>
        </is>
      </c>
      <c r="P223" s="115" t="inlineStr">
        <is>
          <t>IC</t>
        </is>
      </c>
      <c r="Q223" s="147" t="inlineStr">
        <is>
          <t>• Same level</t>
        </is>
      </c>
      <c r="R223" s="118"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A2: standard work delivered independently.
</t>
          </r>
          <r>
            <rPr>
              <rFont val="Calibri"/>
              <b val="1"/>
              <sz val="10"/>
            </rPr>
            <t>Common themes in role-holders' answers:</t>
          </r>
          <r>
            <rPr>
              <rFont val="Calibri"/>
              <sz val="10"/>
            </rPr>
            <t xml:space="preserve"> xbrl · format · data · financial · convert · accurately
</t>
          </r>
          <r>
            <rPr>
              <rFont val="Calibri"/>
              <b val="1"/>
              <sz val="10"/>
            </rPr>
            <t>KEY RESPONSIBILITIES:</t>
          </r>
          <r>
            <rPr>
              <rFont val="Calibri"/>
              <sz val="10"/>
            </rPr>
            <t xml:space="preserve"> Tags and converts financial statements and regulatory returns into XBRL/iXBRL, performs QC, clears validation errors and delivers filing-ready outputs; Standard work of the discipline; Own deliverables · accuracy, TAT
</t>
          </r>
          <r>
            <rPr>
              <rFont val="Calibri"/>
              <b val="1"/>
              <sz val="10"/>
            </rPr>
            <t>Common themes in role-holders' answers:</t>
          </r>
          <r>
            <rPr>
              <rFont val="Calibri"/>
              <sz val="10"/>
            </rPr>
            <t xml:space="preserve"> tagging · data validation · mapping · xbrl · financial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xbrl · reports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xbrl · mapping · tagging · reports · accuracy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errors · tagging
</t>
          </r>
          <r>
            <rPr>
              <rFont val="Calibri"/>
              <b val="1"/>
              <sz val="10"/>
            </rPr>
            <t>SKILLS &amp; KNOWLEDGE · role-holders:</t>
          </r>
          <r>
            <rPr>
              <rFont val="Calibri"/>
              <sz val="10"/>
            </rPr>
            <t xml:space="preserve"> XBRL Domain
</t>
          </r>
          <r>
            <rPr>
              <rFont val="Calibri"/>
              <b val="1"/>
              <sz val="10"/>
            </rPr>
            <t>TOOLS &amp; SYSTEMS:</t>
          </r>
          <r>
            <rPr>
              <rFont val="Calibri"/>
              <sz val="10"/>
            </rPr>
            <t xml:space="preserve"> Ms excel
</t>
          </r>
          <r>
            <rPr>
              <rFont val="Calibri"/>
              <b val="1"/>
              <sz val="10"/>
            </rPr>
            <t>MANAGER-SET KRAs:</t>
          </r>
          <r>
            <rPr>
              <rFont val="Calibri"/>
              <sz val="10"/>
            </rPr>
            <t xml:space="preserve"> Common themes in manager-set KRAs: complete iris · resolve · cycle full · accuracy targets · maintained · logs document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4 holders, 4 answered the survey; sub-family 56 answered; catalogue RC-024</t>
          </r>
        </is>
      </c>
      <c r="S223"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errors · validation · extra · incorrect.
</t>
          </r>
          <r>
            <rPr>
              <rFont val="Calibri"/>
              <b val="1"/>
              <sz val="10"/>
            </rPr>
            <t>Measured on · manager-set KRA themes:</t>
          </r>
          <r>
            <rPr>
              <rFont val="Calibri"/>
              <sz val="10"/>
            </rPr>
            <t xml:space="preserve"> complete iris · resolve · cycle full · accuracy targets · maintained · logs document.
Manager talent mapping — Latest rating: 3 · Potential: Medium · 9-Box Grid placement: Core Contributor.</t>
          </r>
        </is>
      </c>
      <c r="T223" s="120" t="n"/>
      <c r="U223" s="121" t="inlineStr">
        <is>
          <r>
            <rPr>
              <rFont val="Calibri"/>
              <sz val="10"/>
            </rPr>
            <t xml:space="preserve">Financial Analyst in XBRL Consulting · iFile, A2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standard work delivered independently.
</t>
          </r>
          <r>
            <rPr>
              <rFont val="Calibri"/>
              <b val="1"/>
              <sz val="10"/>
            </rPr>
            <t>Key responsibilities:</t>
          </r>
          <r>
            <rPr>
              <rFont val="Calibri"/>
              <sz val="10"/>
            </rPr>
            <t xml:space="preserve"> Tags and converts financial statements and regulatory returns into XBRL/iXBRL, performs QC, clears validation errors and delivers filing-ready outputs; Standard work of the discipline; Own deliverables · accuracy, TAT.
</t>
          </r>
          <r>
            <rPr>
              <rFont val="Calibri"/>
              <b val="1"/>
              <sz val="10"/>
            </rPr>
            <t>Holders describe it with:</t>
          </r>
          <r>
            <rPr>
              <rFont val="Calibri"/>
              <sz val="10"/>
            </rPr>
            <t xml:space="preserve"> tagging · data validation · mapping · xbrl · financial.</t>
          </r>
        </is>
      </c>
      <c r="V223" s="122" t="inlineStr">
        <is>
          <r>
            <rPr>
              <rFont val="Calibri"/>
              <b val="1"/>
              <sz val="10"/>
            </rPr>
            <t>Hire as:</t>
          </r>
          <r>
            <rPr>
              <rFont val="Calibri"/>
              <sz val="10"/>
            </rPr>
            <t xml:space="preserve"> Analyst / Senior Analyst / Associate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B.Com / M.Com / CA / CMA
</t>
          </r>
          <r>
            <rPr>
              <rFont val="Calibri"/>
              <b val="1"/>
              <sz val="10"/>
            </rPr>
            <t>Equivalent titles at peers:</t>
          </r>
          <r>
            <rPr>
              <rFont val="Calibri"/>
              <sz val="10"/>
            </rPr>
            <t xml:space="preserve"> Toppan Merrill – XBRL Financial Analyst, Associate · DataTracks – Associate · Big Four – Analyst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223" s="122" t="inlineStr">
        <is>
          <r>
            <rPr>
              <rFont val="Calibri"/>
              <sz val="10"/>
            </rPr>
            <t xml:space="preserve">FUNCTIONAL — skill level 2 of 5 · Working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Ms excel
★ = must-have for the family. Scale: 1 Awareness · 2 Working · 3 Practitioner · 4 Advanced · 5 Expert.</t>
          </r>
        </is>
      </c>
      <c r="X223" s="122" t="inlineStr">
        <is>
          <r>
            <rPr>
              <rFont val="Calibri"/>
              <sz val="10"/>
            </rPr>
            <t xml:space="preserve">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23" s="123" t="inlineStr">
        <is>
          <t>iFile · XBRL Consulting · Band A · Early career</t>
        </is>
      </c>
      <c r="Z223" s="124" t="n">
        <v>2</v>
      </c>
      <c r="AA223" s="125">
        <f>IFERROR(INDEX(WM_C,MATCH($Y223,WM_KEY,0)),"")</f>
        <v>0.59</v>
      </c>
      <c r="AB223" s="126">
        <f>IF(Z223="","",Z223*AA223)</f>
        <v>1.18</v>
      </c>
      <c r="AC223" s="124" t="n">
        <v>2</v>
      </c>
      <c r="AD223" s="125">
        <f>IFERROR(INDEX(WM_AU,MATCH($Y223,WM_KEY,0)),"")</f>
        <v>0.16</v>
      </c>
      <c r="AE223" s="126">
        <f>IF(AC223="","",AC223*AD223)</f>
        <v>0.32</v>
      </c>
      <c r="AF223" s="124" t="n">
        <v>2</v>
      </c>
      <c r="AG223" s="125">
        <f>IFERROR(INDEX(WM_AC,MATCH($Y223,WM_KEY,0)),"")</f>
        <v>0.09</v>
      </c>
      <c r="AH223" s="126">
        <f>IF(AF223="","",AF223*AG223)</f>
        <v>0.18</v>
      </c>
      <c r="AI223" s="124" t="n">
        <v>1</v>
      </c>
      <c r="AJ223" s="125">
        <f>IFERROR(INDEX(WM_L,MATCH($Y223,WM_KEY,0)),"")</f>
        <v>0</v>
      </c>
      <c r="AK223" s="126">
        <f>IF(AI223="","",AI223*AJ223)</f>
        <v>0</v>
      </c>
      <c r="AL223" s="124" t="n">
        <v>1</v>
      </c>
      <c r="AM223" s="125">
        <f>IFERROR(INDEX(WM_E,MATCH($Y223,WM_KEY,0)),"")</f>
        <v>0.1</v>
      </c>
      <c r="AN223" s="126">
        <f>IF(AL223="","",AL223*AM223)</f>
        <v>0.1</v>
      </c>
      <c r="AO223" s="127" t="n">
        <v>2</v>
      </c>
      <c r="AP223" s="125">
        <f>IFERROR(INDEX(WM_BI,MATCH($Y223,WM_KEY,0)),"")</f>
        <v>0.06</v>
      </c>
      <c r="AQ223" s="126">
        <f>IF(AO223="","",AO223*AP223)</f>
        <v>0.12</v>
      </c>
      <c r="AR223" s="126">
        <f>IF(COUNT(AB223,AE223,AH223,AK223,AN223,AQ223)&lt;6,"",SUM(AB223,AE223,AH223,AK223,AN223,AQ223))</f>
        <v>1.9</v>
      </c>
      <c r="AS223" s="128" t="str">
        <f>IF(AR223="","",INDEX({"A1","A2","A3","B1","B2","B3","C1","C2","D1","D2","E1","E2"},MAX(1,MIN(12,ROUND(AR223,0)))))</f>
        <v>A2</v>
      </c>
      <c r="AT223" s="129"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223" s="130" t="inlineStr">
        <is>
          <r>
            <rPr>
              <rFont val="Calibri"/>
              <b val="1"/>
              <sz val="10"/>
            </rPr>
            <t>At build:</t>
          </r>
          <r>
            <rPr>
              <rFont val="Calibri"/>
              <sz val="10"/>
            </rPr>
            <t xml:space="preserve"> Complexity 1.18 + Autonomy 0.32 + Accountability 0.18 + Leadership 0.00 + Experience 0.10 + Business impact 0.12
= 1.90 points → nearest level 2 = A2
</t>
          </r>
          <r>
            <rPr>
              <rFont val="Calibri"/>
              <b val="1"/>
              <sz val="10"/>
            </rPr>
            <t>Final level:</t>
          </r>
          <r>
            <rPr>
              <rFont val="Calibri"/>
              <sz val="10"/>
            </rPr>
            <t xml:space="preserve"> A2 · same as the score</t>
          </r>
        </is>
      </c>
      <c r="AV223" s="130" t="inlineStr">
        <is>
          <r>
            <rPr>
              <rFont val="Calibri"/>
              <b val="1"/>
              <sz val="10"/>
            </rPr>
            <t>No rule applied:</t>
          </r>
          <r>
            <rPr>
              <rFont val="Calibri"/>
              <sz val="10"/>
            </rPr>
            <t xml:space="preserve"> the score decides.</t>
          </r>
        </is>
      </c>
      <c r="AW223"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Tags Malaysian company filings into XBRL, ACRA testing, text-block and review-copy quality checks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Standard work of the discipline</t>
          </r>
        </is>
      </c>
      <c r="AX22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independent decision named is downloading company files → matches the start
</t>
          </r>
          <r>
            <rPr>
              <rFont val="Calibri"/>
              <b val="1"/>
              <sz val="10"/>
            </rPr>
            <t>Market:</t>
          </r>
          <r>
            <rPr>
              <rFont val="Calibri"/>
              <sz val="10"/>
            </rPr>
            <t xml:space="preserve"> A2 = Chooses own approach within standards</t>
          </r>
        </is>
      </c>
      <c r="AY22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Accuracy and formatting of reports shared with the client → matches the start
</t>
          </r>
          <r>
            <rPr>
              <rFont val="Calibri"/>
              <b val="1"/>
              <sz val="10"/>
            </rPr>
            <t>KRA:</t>
          </r>
          <r>
            <rPr>
              <rFont val="Calibri"/>
              <sz val="10"/>
            </rPr>
            <t xml:space="preserve"> “1. Complete IRIS Instant new-release testing each cycle at full coverage; defect leakage &lt;2%. 2. Deliver outsourced XBRL file conversions…”
</t>
          </r>
          <r>
            <rPr>
              <rFont val="Calibri"/>
              <b val="1"/>
              <sz val="10"/>
            </rPr>
            <t>Market:</t>
          </r>
          <r>
            <rPr>
              <rFont val="Calibri"/>
              <sz val="10"/>
            </rPr>
            <t xml:space="preserve"> A2 = Own deliverables · accuracy, TAT</t>
          </r>
        </is>
      </c>
      <c r="AZ223"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23" s="132" t="inlineStr">
        <is>
          <r>
            <rPr>
              <rFont val="Calibri"/>
              <sz val="10"/>
            </rPr>
            <t xml:space="preserve">Rated 1 of 12
</t>
          </r>
          <r>
            <rPr>
              <rFont val="Calibri"/>
              <b val="1"/>
              <sz val="10"/>
            </rPr>
            <t>Experience:</t>
          </r>
          <r>
            <rPr>
              <rFont val="Calibri"/>
              <sz val="10"/>
            </rPr>
            <t xml:space="preserve"> 0.2 yrs total · 0.2 at IRIS; none recorded before IRIS = 1.2 on the experience scale
</t>
          </r>
          <r>
            <rPr>
              <rFont val="Calibri"/>
              <b val="1"/>
              <sz val="10"/>
            </rPr>
            <t>Qualification:</t>
          </r>
          <r>
            <rPr>
              <rFont val="Calibri"/>
              <sz val="10"/>
            </rPr>
            <t xml:space="preserve"> Bachelor of Accounting and Finance · graduate, relevant to the work → no change
</t>
          </r>
          <r>
            <rPr>
              <rFont val="Calibri"/>
              <b val="1"/>
              <sz val="10"/>
            </rPr>
            <t>Market:</t>
          </r>
          <r>
            <rPr>
              <rFont val="Calibri"/>
              <sz val="10"/>
            </rPr>
            <t xml:space="preserve"> A2 roles typically have 0–3 yrs · IRIS guide 0–2</t>
          </r>
        </is>
      </c>
      <c r="BB223"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23" s="133" t="inlineStr"/>
      <c r="BD223" s="134" t="inlineStr">
        <is>
          <t>✓ HRIS: 0.2 yrs, Bachelor of Accounting and Finance, 0 direct reports
✓ Survey: 20 of 20 questions answered
✓ KRAs: manager-set, quarterly
✓ Manager mapping: rating, potential, 9-box
✗ Job description: not on file</t>
        </is>
      </c>
      <c r="BE223" s="134" t="inlineStr">
        <is>
          <r>
            <rPr>
              <rFont val="Calibri"/>
              <b val="1"/>
              <sz val="10"/>
            </rPr>
            <t>Market level:</t>
          </r>
          <r>
            <rPr>
              <rFont val="Calibri"/>
              <sz val="10"/>
            </rPr>
            <t xml:space="preserve"> P1–P2 · SFIA 2 Assist
</t>
          </r>
          <r>
            <rPr>
              <rFont val="Calibri"/>
              <b val="1"/>
              <sz val="10"/>
            </rPr>
            <t>Typical title:</t>
          </r>
          <r>
            <rPr>
              <rFont val="Calibri"/>
              <sz val="10"/>
            </rPr>
            <t xml:space="preserve"> Analyst / Senior Analyst / Associate
</t>
          </r>
          <r>
            <rPr>
              <rFont val="Calibri"/>
              <b val="1"/>
              <sz val="10"/>
            </rPr>
            <t>At peers:</t>
          </r>
          <r>
            <rPr>
              <rFont val="Calibri"/>
              <sz val="10"/>
            </rPr>
            <t xml:space="preserve"> Toppan Merrill – XBRL Financial Analyst, Associate · DataTracks – Associate · Big Four – Analyst
</t>
          </r>
          <r>
            <rPr>
              <rFont val="Calibri"/>
              <b val="1"/>
              <sz val="10"/>
            </rPr>
            <t>Typical experience:</t>
          </r>
          <r>
            <rPr>
              <rFont val="Calibri"/>
              <sz val="10"/>
            </rPr>
            <t xml:space="preserve"> 0–3 yrs · IRIS guide 0–2
</t>
          </r>
          <r>
            <rPr>
              <rFont val="Calibri"/>
              <b val="1"/>
              <sz val="10"/>
            </rPr>
            <t>Standard:</t>
          </r>
          <r>
            <rPr>
              <rFont val="Calibri"/>
              <sz val="10"/>
            </rPr>
            <t xml:space="preserve"> XBRL US GAAP Certificate; XBRL International specifications</t>
          </r>
        </is>
      </c>
      <c r="BF223" s="134" t="inlineStr">
        <is>
          <t>High</t>
        </is>
      </c>
      <c r="BG223" s="134" t="inlineStr"/>
      <c r="BH223" s="134" t="inlineStr"/>
      <c r="BI223" s="135" t="n"/>
      <c r="BJ223" s="136" t="n"/>
      <c r="BK223" s="136" t="n"/>
      <c r="BL223" s="136" t="n"/>
      <c r="BM223" s="136" t="n"/>
      <c r="BN223" s="137" t="n"/>
      <c r="BO223" s="120" t="n"/>
      <c r="BP223" s="120" t="n"/>
      <c r="BQ223" s="120" t="n"/>
      <c r="BR223" s="120" t="n"/>
      <c r="BS223" s="120" t="n"/>
      <c r="BT223" s="120" t="n"/>
      <c r="BU223" s="120" t="n"/>
      <c r="BV223" s="120" t="n">
        <v>2</v>
      </c>
    </row>
    <row r="224" ht="340" customHeight="1">
      <c r="A224" s="109" t="inlineStr">
        <is>
          <t>IRISC347</t>
        </is>
      </c>
      <c r="B224" s="110" t="inlineStr">
        <is>
          <t>Sunita Joshi</t>
        </is>
      </c>
      <c r="C224" s="111" t="inlineStr">
        <is>
          <t>XBRL Consulting</t>
        </is>
      </c>
      <c r="D224" s="111" t="inlineStr">
        <is>
          <t>Rahul Dhamne</t>
        </is>
      </c>
      <c r="E224" s="112" t="inlineStr">
        <is>
          <t>Not provided · HRIS</t>
        </is>
      </c>
      <c r="F224" s="112" t="n">
        <v>0.4</v>
      </c>
      <c r="G224" s="111" t="inlineStr">
        <is>
          <t>Not provided · HRIS</t>
        </is>
      </c>
      <c r="H224" s="113" t="inlineStr">
        <is>
          <t>Consultant</t>
        </is>
      </c>
      <c r="I224" s="114" t="inlineStr">
        <is>
          <t>Associate Consultant – Taxonomy Design &amp; Regulatory Consulting</t>
        </is>
      </c>
      <c r="J224" s="115" t="inlineStr">
        <is>
          <t>Consulting &amp; Professional Services</t>
        </is>
      </c>
      <c r="K224" s="115" t="inlineStr">
        <is>
          <t>Taxonomy Design &amp; Regulatory Consulting</t>
        </is>
      </c>
      <c r="L224" s="115" t="inlineStr">
        <is>
          <t>L3 – Professional / Associate</t>
        </is>
      </c>
      <c r="M224" s="151" t="inlineStr">
        <is>
          <t>X1</t>
        </is>
      </c>
      <c r="N224" s="136" t="inlineStr">
        <is>
          <t>Associate Consultant</t>
        </is>
      </c>
      <c r="O224" s="45" t="inlineStr">
        <is>
          <t>X</t>
        </is>
      </c>
      <c r="P224" s="115" t="inlineStr">
        <is>
          <t>Consultant</t>
        </is>
      </c>
      <c r="Q224" s="147" t="inlineStr">
        <is>
          <t>• Same level</t>
        </is>
      </c>
      <c r="R224" s="118" t="inlineStr">
        <is>
          <r>
            <rPr>
              <rFont val="Calibri"/>
              <b val="1"/>
              <sz val="10"/>
            </rPr>
            <t>WHAT THE ROLE DOES:</t>
          </r>
          <r>
            <rPr>
              <rFont val="Calibri"/>
              <sz val="10"/>
            </rPr>
            <t xml:space="preserve"> Designs XBRL/SDMX taxonomies, return templates, validation rules and SRS for regulators; supports implementation and CRs. At X1: defined deliverables under a statement of work · ≈ A2–A3.
</t>
          </r>
          <r>
            <rPr>
              <rFont val="Calibri"/>
              <b val="1"/>
              <sz val="10"/>
            </rPr>
            <t>Common themes in sub-family holders, all levels' answers:</t>
          </r>
          <r>
            <rPr>
              <rFont val="Calibri"/>
              <sz val="10"/>
            </rPr>
            <t xml:space="preserve"> xbrl · requirements · taxonomy · business · data · convert
</t>
          </r>
          <r>
            <rPr>
              <rFont val="Calibri"/>
              <b val="1"/>
              <sz val="10"/>
            </rPr>
            <t>KEY RESPONSIBILITIES:</t>
          </r>
          <r>
            <rPr>
              <rFont val="Calibri"/>
              <sz val="10"/>
            </rPr>
            <t xml:space="preserve"> Designs XBRL/SDMX taxonomies, return templates, validation rules and SRS for regulators; supports implementation and CRs
</t>
          </r>
          <r>
            <rPr>
              <rFont val="Calibri"/>
              <b val="1"/>
              <sz val="10"/>
            </rPr>
            <t>Common themes in sub-family holders, all levels' answers:</t>
          </r>
          <r>
            <rPr>
              <rFont val="Calibri"/>
              <sz val="10"/>
            </rPr>
            <t xml:space="preserve"> client · taxonomy · requirement · development · testing · training
</t>
          </r>
          <r>
            <rPr>
              <rFont val="Calibri"/>
              <b val="1"/>
              <sz val="10"/>
            </rPr>
            <t>DELIVERS:</t>
          </r>
          <r>
            <rPr>
              <rFont val="Calibri"/>
              <sz val="10"/>
            </rPr>
            <t xml:space="preserve"> Designs XBRL/SDMX taxonomies, return templates, validation rules and SRS for regulators; supports implementation and CRs.
</t>
          </r>
          <r>
            <rPr>
              <rFont val="Calibri"/>
              <b val="1"/>
              <sz val="10"/>
            </rPr>
            <t>Common themes in sub-family holders, all levels' answers:</t>
          </r>
          <r>
            <rPr>
              <rFont val="Calibri"/>
              <sz val="10"/>
            </rPr>
            <t xml:space="preserve"> taxonomy · xbrl · output · srs · taxonomies · accurate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taxonomy · xbrl · quality · srs · development · testing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taxonomy · modelling · testing · formula · data · plan
</t>
          </r>
          <r>
            <rPr>
              <rFont val="Calibri"/>
              <b val="1"/>
              <sz val="10"/>
            </rPr>
            <t>SKILLS &amp; KNOWLEDGE · role-holders:</t>
          </r>
          <r>
            <rPr>
              <rFont val="Calibri"/>
              <sz val="10"/>
            </rPr>
            <t xml:space="preserve"> XBRL domain · XBRL specifications · analytical skills · Domain knowledge · XBRL · XBRl knowledge · Academic strength
</t>
          </r>
          <r>
            <rPr>
              <rFont val="Calibri"/>
              <b val="1"/>
              <sz val="10"/>
            </rPr>
            <t>TOOLS &amp; SYSTEMS:</t>
          </r>
          <r>
            <rPr>
              <rFont val="Calibri"/>
              <sz val="10"/>
            </rPr>
            <t xml:space="preserve"> Noah · Webform · Bushchat · excel · Formula Editor · IFile · Claude · Instant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sub-family themes · 3+ answered — 1 holder, 1 answered the survey; sub-family 25 answered; catalogue RC-023</t>
          </r>
        </is>
      </c>
      <c r="S224" s="119" t="inlineStr">
        <is>
          <r>
            <rPr>
              <rFont val="Calibri"/>
              <b val="1"/>
              <sz val="10"/>
            </rPr>
            <t>What the role answers for:</t>
          </r>
          <r>
            <rPr>
              <rFont val="Calibri"/>
              <sz val="10"/>
            </rPr>
            <t xml:space="preserve"> —.
From the survey and manager mapping — successor named: yes.
</t>
          </r>
          <r>
            <rPr>
              <rFont val="Calibri"/>
              <b val="1"/>
              <sz val="10"/>
            </rPr>
            <t>If the work is missed · role-holders' themes:</t>
          </r>
          <r>
            <rPr>
              <rFont val="Calibri"/>
              <sz val="10"/>
            </rPr>
            <t xml:space="preserve"> rework · client · escalation · time · retesting.
Manager talent mapping — Latest rating: 4 · Potential: High · 9-Box Grid placement: Future Leader.</t>
          </r>
        </is>
      </c>
      <c r="T224" s="120" t="n"/>
      <c r="U224" s="121" t="inlineStr">
        <is>
          <r>
            <rPr>
              <rFont val="Calibri"/>
              <sz val="10"/>
            </rPr>
            <t xml:space="preserve">Associate Consultant – Taxonomy Design &amp; Regulatory Consulting in XBRL Consulting · iFile, X1 — Consultant.
</t>
          </r>
          <r>
            <rPr>
              <rFont val="Calibri"/>
              <b val="1"/>
              <sz val="10"/>
            </rPr>
            <t>The work:</t>
          </r>
          <r>
            <rPr>
              <rFont val="Calibri"/>
              <sz val="10"/>
            </rPr>
            <t xml:space="preserve"> Designs XBRL/SDMX taxonomies, return templates, validation rules and SRS for regulators; supports implementation and CRs.
At this level the role owns defined deliverables under a statement of work · ≈ A2–A3.
</t>
          </r>
          <r>
            <rPr>
              <rFont val="Calibri"/>
              <b val="1"/>
              <sz val="10"/>
            </rPr>
            <t>Key responsibilities:</t>
          </r>
          <r>
            <rPr>
              <rFont val="Calibri"/>
              <sz val="10"/>
            </rPr>
            <t xml:space="preserve"> Designs XBRL/SDMX taxonomies, return templates, validation rules and SRS for regulators; supports implementation and CRs.
</t>
          </r>
          <r>
            <rPr>
              <rFont val="Calibri"/>
              <b val="1"/>
              <sz val="10"/>
            </rPr>
            <t>Holders describe it with:</t>
          </r>
          <r>
            <rPr>
              <rFont val="Calibri"/>
              <sz val="10"/>
            </rPr>
            <t xml:space="preserve"> client · taxonomy · requirement · development · testing · training.</t>
          </r>
        </is>
      </c>
      <c r="V224" s="122" t="inlineStr">
        <is>
          <r>
            <rPr>
              <rFont val="Calibri"/>
              <sz val="10"/>
            </rPr>
            <t xml:space="preserve">External consultant — hire under a statement of work, priced by rate card. Scope: Associate Consultant – Taxonomy Design &amp; Regulatory Consulting.
</t>
          </r>
          <r>
            <rPr>
              <rFont val="Calibri"/>
              <b val="1"/>
              <sz val="10"/>
            </rPr>
            <t>Skills:</t>
          </r>
          <r>
            <rPr>
              <rFont val="Calibri"/>
              <sz val="10"/>
            </rPr>
            <t xml:space="preserve"> XBRL domain · XBRL specifications · analytical skills · Domain knowledge · XBRL · XBRl knowledge · Academic strength</t>
          </r>
        </is>
      </c>
      <c r="W224" s="122" t="inlineStr">
        <is>
          <r>
            <rPr>
              <rFont val="Calibri"/>
              <b val="1"/>
              <sz val="10"/>
            </rPr>
            <t>Consultant:</t>
          </r>
          <r>
            <rPr>
              <rFont val="Calibri"/>
              <sz val="10"/>
            </rPr>
            <t xml:space="preserve"> competencies are set by the statement of work.</t>
          </r>
        </is>
      </c>
      <c r="X224" s="122" t="inlineStr">
        <is>
          <r>
            <rPr>
              <rFont val="Calibri"/>
              <b val="1"/>
              <sz val="10"/>
            </rPr>
            <t>Consultant:</t>
          </r>
          <r>
            <rPr>
              <rFont val="Calibri"/>
              <sz val="10"/>
            </rPr>
            <t xml:space="preserve"> assess against the statement of work — deliverables, rate card and references.</t>
          </r>
        </is>
      </c>
      <c r="Y224" s="123" t="inlineStr">
        <is>
          <t>—</t>
        </is>
      </c>
      <c r="Z224" s="124" t="n"/>
      <c r="AA224" s="125" t="n"/>
      <c r="AB224" s="126" t="n"/>
      <c r="AC224" s="124" t="n"/>
      <c r="AD224" s="125" t="n"/>
      <c r="AE224" s="126" t="n"/>
      <c r="AF224" s="124" t="n"/>
      <c r="AG224" s="125" t="n"/>
      <c r="AH224" s="126" t="n"/>
      <c r="AI224" s="124" t="n"/>
      <c r="AJ224" s="125" t="n"/>
      <c r="AK224" s="126" t="n"/>
      <c r="AL224" s="124" t="n"/>
      <c r="AM224" s="125" t="n"/>
      <c r="AN224" s="126" t="n"/>
      <c r="AO224" s="127" t="n"/>
      <c r="AP224" s="125" t="n"/>
      <c r="AQ224" s="126" t="n"/>
      <c r="AR224" s="126" t="inlineStr"/>
      <c r="AS224" s="128" t="inlineStr"/>
      <c r="AT224" s="129" t="inlineStr">
        <is>
          <r>
            <rPr>
              <rFont val="Calibri"/>
              <b val="1"/>
              <sz val="10"/>
            </rPr>
            <t>Not scored:</t>
          </r>
          <r>
            <rPr>
              <rFont val="Calibri"/>
              <sz val="10"/>
            </rPr>
            <t xml:space="preserve"> consultants sit outside the career ladder · X1–X3, by the scope of their statement of work.</t>
          </r>
        </is>
      </c>
      <c r="AU224" s="130" t="inlineStr">
        <is>
          <r>
            <rPr>
              <rFont val="Calibri"/>
              <b val="1"/>
              <sz val="10"/>
            </rPr>
            <t>Not scored:</t>
          </r>
          <r>
            <rPr>
              <rFont val="Calibri"/>
              <sz val="10"/>
            </rPr>
            <t xml:space="preserve"> consultants sit outside the career ladder · X1–X3, by the scope of their statement of work.</t>
          </r>
        </is>
      </c>
      <c r="AV224" s="130" t="inlineStr">
        <is>
          <t>Consultants sit outside the career ladder, at X1–X3 by the scope of their statement of work.</t>
        </is>
      </c>
      <c r="AW224" s="131" t="inlineStr">
        <is>
          <r>
            <rPr>
              <rFont val="Calibri"/>
              <b val="1"/>
              <sz val="10"/>
            </rPr>
            <t>Not scored:</t>
          </r>
          <r>
            <rPr>
              <rFont val="Calibri"/>
              <sz val="10"/>
            </rPr>
            <t xml:space="preserve"> consultants sit outside the career ladder · X1–X3, by the scope of their statement of work.</t>
          </r>
        </is>
      </c>
      <c r="AX224" s="132" t="inlineStr">
        <is>
          <r>
            <rPr>
              <rFont val="Calibri"/>
              <b val="1"/>
              <sz val="10"/>
            </rPr>
            <t>Not scored:</t>
          </r>
          <r>
            <rPr>
              <rFont val="Calibri"/>
              <sz val="10"/>
            </rPr>
            <t xml:space="preserve"> consultants sit outside the career ladder · X1–X3, by the scope of their statement of work.</t>
          </r>
        </is>
      </c>
      <c r="AY224" s="132" t="inlineStr">
        <is>
          <r>
            <rPr>
              <rFont val="Calibri"/>
              <b val="1"/>
              <sz val="10"/>
            </rPr>
            <t>Not scored:</t>
          </r>
          <r>
            <rPr>
              <rFont val="Calibri"/>
              <sz val="10"/>
            </rPr>
            <t xml:space="preserve"> consultants sit outside the career ladder · X1–X3, by the scope of their statement of work.</t>
          </r>
        </is>
      </c>
      <c r="AZ224" s="132" t="inlineStr">
        <is>
          <r>
            <rPr>
              <rFont val="Calibri"/>
              <b val="1"/>
              <sz val="10"/>
            </rPr>
            <t>Not scored:</t>
          </r>
          <r>
            <rPr>
              <rFont val="Calibri"/>
              <sz val="10"/>
            </rPr>
            <t xml:space="preserve"> consultants sit outside the career ladder · X1–X3, by the scope of their statement of work.</t>
          </r>
        </is>
      </c>
      <c r="BA224" s="132" t="inlineStr">
        <is>
          <r>
            <rPr>
              <rFont val="Calibri"/>
              <b val="1"/>
              <sz val="10"/>
            </rPr>
            <t>Not scored:</t>
          </r>
          <r>
            <rPr>
              <rFont val="Calibri"/>
              <sz val="10"/>
            </rPr>
            <t xml:space="preserve"> consultants sit outside the career ladder · X1–X3, by the scope of their statement of work.</t>
          </r>
        </is>
      </c>
      <c r="BB224" s="132" t="inlineStr">
        <is>
          <r>
            <rPr>
              <rFont val="Calibri"/>
              <b val="1"/>
              <sz val="10"/>
            </rPr>
            <t>Not scored:</t>
          </r>
          <r>
            <rPr>
              <rFont val="Calibri"/>
              <sz val="10"/>
            </rPr>
            <t xml:space="preserve"> consultants sit outside the career ladder · X1–X3, by the scope of their statement of work.</t>
          </r>
        </is>
      </c>
      <c r="BC224" s="133" t="inlineStr"/>
      <c r="BD224" s="134" t="inlineStr">
        <is>
          <t>✗ HRIS: experience missing, qualification missing, 0 direct reports
✓ Survey: 20 of 20 questions answered
✓ KRAs: manager-set, quarterly
✓ Manager mapping: rating, potential, 9-box — filled from talent-mapping files: experience at IRIS
✗ Job description: not on file</t>
        </is>
      </c>
      <c r="BE224" s="134" t="inlineStr">
        <is>
          <r>
            <rPr>
              <rFont val="Calibri"/>
              <b val="1"/>
              <sz val="10"/>
            </rPr>
            <t>Consultant:</t>
          </r>
          <r>
            <rPr>
              <rFont val="Calibri"/>
              <sz val="10"/>
            </rPr>
            <t xml:space="preserve"> priced by rate card under the statement of work.</t>
          </r>
        </is>
      </c>
      <c r="BF224" s="134" t="inlineStr">
        <is>
          <t>—</t>
        </is>
      </c>
      <c r="BG224" s="134" t="inlineStr"/>
      <c r="BH224" s="134" t="inlineStr"/>
      <c r="BI224" s="135" t="n"/>
      <c r="BJ224" s="136" t="n"/>
      <c r="BK224" s="136" t="n"/>
      <c r="BL224" s="136" t="n"/>
      <c r="BM224" s="136" t="n"/>
      <c r="BN224" s="137" t="n"/>
      <c r="BO224" s="120" t="n"/>
      <c r="BP224" s="120" t="n"/>
      <c r="BQ224" s="120" t="n"/>
      <c r="BR224" s="120" t="n"/>
      <c r="BS224" s="120" t="n"/>
      <c r="BT224" s="120" t="n"/>
      <c r="BU224" s="120" t="n"/>
      <c r="BV224" s="120" t="n"/>
    </row>
  </sheetData>
  <mergeCells count="18">
    <mergeCell ref="R5"/>
    <mergeCell ref="H5:Q5"/>
    <mergeCell ref="AT5:AV5"/>
    <mergeCell ref="A1:Z1"/>
    <mergeCell ref="S5:T5"/>
    <mergeCell ref="A4:D4"/>
    <mergeCell ref="A3:Z3"/>
    <mergeCell ref="L4:O4"/>
    <mergeCell ref="BC5:BH5"/>
    <mergeCell ref="Y5:AS5"/>
    <mergeCell ref="E4:G4"/>
    <mergeCell ref="BN5:BV5"/>
    <mergeCell ref="A2:Z2"/>
    <mergeCell ref="P4:R4"/>
    <mergeCell ref="AW5:BB5"/>
    <mergeCell ref="U5:X5"/>
    <mergeCell ref="BI5:BM5"/>
    <mergeCell ref="A5:G5"/>
  </mergeCells>
  <conditionalFormatting sqref="Z7:Z224">
    <cfRule type="colorScale" priority="1">
      <colorScale>
        <cfvo type="num" val="1"/>
        <cfvo type="num" val="12"/>
        <color rgb="00FFFFFF"/>
        <color rgb="005B9BD5"/>
      </colorScale>
    </cfRule>
  </conditionalFormatting>
  <conditionalFormatting sqref="AC7:AC224">
    <cfRule type="colorScale" priority="2">
      <colorScale>
        <cfvo type="num" val="1"/>
        <cfvo type="num" val="12"/>
        <color rgb="00FFFFFF"/>
        <color rgb="005B9BD5"/>
      </colorScale>
    </cfRule>
  </conditionalFormatting>
  <conditionalFormatting sqref="AF7:AF224">
    <cfRule type="colorScale" priority="3">
      <colorScale>
        <cfvo type="num" val="1"/>
        <cfvo type="num" val="12"/>
        <color rgb="00FFFFFF"/>
        <color rgb="005B9BD5"/>
      </colorScale>
    </cfRule>
  </conditionalFormatting>
  <conditionalFormatting sqref="AI7:AI224">
    <cfRule type="colorScale" priority="4">
      <colorScale>
        <cfvo type="num" val="1"/>
        <cfvo type="num" val="12"/>
        <color rgb="00FFFFFF"/>
        <color rgb="005B9BD5"/>
      </colorScale>
    </cfRule>
  </conditionalFormatting>
  <conditionalFormatting sqref="AL7:AL224">
    <cfRule type="colorScale" priority="5">
      <colorScale>
        <cfvo type="num" val="1"/>
        <cfvo type="num" val="12"/>
        <color rgb="00FFFFFF"/>
        <color rgb="005B9BD5"/>
      </colorScale>
    </cfRule>
  </conditionalFormatting>
  <conditionalFormatting sqref="AO7:AO224">
    <cfRule type="colorScale" priority="6">
      <colorScale>
        <cfvo type="num" val="1"/>
        <cfvo type="num" val="12"/>
        <color rgb="00FFFFFF"/>
        <color rgb="005B9BD5"/>
      </colorScale>
    </cfRule>
  </conditionalFormatting>
  <conditionalFormatting sqref="AR7:AR224">
    <cfRule type="colorScale" priority="7">
      <colorScale>
        <cfvo type="num" val="1"/>
        <cfvo type="num" val="12"/>
        <color rgb="00FFFFFF"/>
        <color rgb="005B9BD5"/>
      </colorScale>
    </cfRule>
  </conditionalFormatting>
  <conditionalFormatting sqref="AA7:AA224">
    <cfRule type="colorScale" priority="8">
      <colorScale>
        <cfvo type="num" val="0"/>
        <cfvo type="num" val="0.4"/>
        <color rgb="00FFFFFF"/>
        <color rgb="00A9D08E"/>
      </colorScale>
    </cfRule>
  </conditionalFormatting>
  <conditionalFormatting sqref="AD7:AD224">
    <cfRule type="colorScale" priority="9">
      <colorScale>
        <cfvo type="num" val="0"/>
        <cfvo type="num" val="0.4"/>
        <color rgb="00FFFFFF"/>
        <color rgb="00A9D08E"/>
      </colorScale>
    </cfRule>
  </conditionalFormatting>
  <conditionalFormatting sqref="AG7:AG224">
    <cfRule type="colorScale" priority="10">
      <colorScale>
        <cfvo type="num" val="0"/>
        <cfvo type="num" val="0.4"/>
        <color rgb="00FFFFFF"/>
        <color rgb="00A9D08E"/>
      </colorScale>
    </cfRule>
  </conditionalFormatting>
  <conditionalFormatting sqref="AJ7:AJ224">
    <cfRule type="colorScale" priority="11">
      <colorScale>
        <cfvo type="num" val="0"/>
        <cfvo type="num" val="0.4"/>
        <color rgb="00FFFFFF"/>
        <color rgb="00A9D08E"/>
      </colorScale>
    </cfRule>
  </conditionalFormatting>
  <conditionalFormatting sqref="AM7:AM224">
    <cfRule type="colorScale" priority="12">
      <colorScale>
        <cfvo type="num" val="0"/>
        <cfvo type="num" val="0.4"/>
        <color rgb="00FFFFFF"/>
        <color rgb="00A9D08E"/>
      </colorScale>
    </cfRule>
  </conditionalFormatting>
  <conditionalFormatting sqref="AP7:AP224">
    <cfRule type="colorScale" priority="13">
      <colorScale>
        <cfvo type="num" val="0"/>
        <cfvo type="num" val="0.4"/>
        <color rgb="00FFFFFF"/>
        <color rgb="00A9D08E"/>
      </colorScale>
    </cfRule>
  </conditionalFormatting>
  <conditionalFormatting sqref="AB7:AB224">
    <cfRule type="colorScale" priority="14">
      <colorScale>
        <cfvo type="num" val="0"/>
        <cfvo type="num" val="4"/>
        <color rgb="00FFFFFF"/>
        <color rgb="00F4B183"/>
      </colorScale>
    </cfRule>
  </conditionalFormatting>
  <conditionalFormatting sqref="AE7:AE224">
    <cfRule type="colorScale" priority="15">
      <colorScale>
        <cfvo type="num" val="0"/>
        <cfvo type="num" val="4"/>
        <color rgb="00FFFFFF"/>
        <color rgb="00F4B183"/>
      </colorScale>
    </cfRule>
  </conditionalFormatting>
  <conditionalFormatting sqref="AH7:AH224">
    <cfRule type="colorScale" priority="16">
      <colorScale>
        <cfvo type="num" val="0"/>
        <cfvo type="num" val="4"/>
        <color rgb="00FFFFFF"/>
        <color rgb="00F4B183"/>
      </colorScale>
    </cfRule>
  </conditionalFormatting>
  <conditionalFormatting sqref="AK7:AK224">
    <cfRule type="colorScale" priority="17">
      <colorScale>
        <cfvo type="num" val="0"/>
        <cfvo type="num" val="4"/>
        <color rgb="00FFFFFF"/>
        <color rgb="00F4B183"/>
      </colorScale>
    </cfRule>
  </conditionalFormatting>
  <conditionalFormatting sqref="AN7:AN224">
    <cfRule type="colorScale" priority="18">
      <colorScale>
        <cfvo type="num" val="0"/>
        <cfvo type="num" val="4"/>
        <color rgb="00FFFFFF"/>
        <color rgb="00F4B183"/>
      </colorScale>
    </cfRule>
  </conditionalFormatting>
  <conditionalFormatting sqref="AQ7:AQ224">
    <cfRule type="colorScale" priority="19">
      <colorScale>
        <cfvo type="num" val="0"/>
        <cfvo type="num" val="4"/>
        <color rgb="00FFFFFF"/>
        <color rgb="00F4B183"/>
      </colorScale>
    </cfRule>
  </conditionalFormatting>
  <dataValidations count="5">
    <dataValidation sqref="BN7:BN224" showDropDown="0" showInputMessage="0" showErrorMessage="0" allowBlank="1" type="list">
      <formula1>"Agree,Change,Discuss"</formula1>
    </dataValidation>
    <dataValidation sqref="BP7:BP224" showDropDown="0" showInputMessage="0" showErrorMessage="0" allowBlank="1" type="list">
      <formula1>"Approved,Changed,On hold"</formula1>
    </dataValidation>
    <dataValidation sqref="BS7:BS224" showDropDown="0" showInputMessage="0" showErrorMessage="0" allowBlank="1" type="list">
      <formula1>"Y,N"</formula1>
    </dataValidation>
    <dataValidation sqref="BQ7:BQ224" showDropDown="0" showInputMessage="0" showErrorMessage="0" allowBlank="1" type="list">
      <formula1>"A1,A2,A3,B1,B2,B3,B+,C1,C2,C+,D1,D2,E1,E2,X1,X2,X3"</formula1>
    </dataValidation>
    <dataValidation sqref="AO7:AO224" showDropDown="0" showInputMessage="0" showErrorMessage="1" allowBlank="1" errorTitle="Business Impact rating" error="Enter a rating from 1 to 12; half points are allowed." type="decimal" operator="between">
      <formula1>1</formula1>
      <formula2>12</formula2>
    </dataValidation>
  </dataValidations>
  <hyperlinks>
    <hyperlink xmlns:r="http://schemas.openxmlformats.org/officeDocument/2006/relationships" ref="AA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9.xml><?xml version="1.0" encoding="utf-8"?>
<worksheet xmlns="http://schemas.openxmlformats.org/spreadsheetml/2006/main">
  <sheetPr>
    <tabColor rgb="00595959"/>
    <outlinePr summaryBelow="1" summaryRight="1"/>
    <pageSetUpPr fitToPage="1"/>
  </sheetPr>
  <dimension ref="A1:CK224"/>
  <sheetViews>
    <sheetView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20" customWidth="1" min="4" max="4"/>
    <col width="24" customWidth="1" min="5" max="5"/>
    <col width="12" customWidth="1" min="6" max="6"/>
    <col width="8" customWidth="1" min="7" max="7"/>
    <col width="10" customWidth="1" min="8" max="8"/>
    <col width="18" customWidth="1" min="9" max="9"/>
    <col width="22" customWidth="1" min="10" max="10"/>
    <col width="30" customWidth="1" min="11" max="11"/>
    <col width="10" customWidth="1" min="12" max="12"/>
    <col width="10" customWidth="1" min="13" max="13"/>
    <col width="12" customWidth="1" min="14" max="14"/>
    <col width="9" customWidth="1" min="15" max="15"/>
    <col width="10" customWidth="1" min="16" max="16"/>
    <col width="16" customWidth="1" min="17" max="17"/>
    <col width="20" customWidth="1" min="18" max="18"/>
    <col width="40" customWidth="1" min="19" max="19"/>
    <col width="30" customWidth="1" min="20" max="20"/>
    <col width="18"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 width="22" customWidth="1" min="75" max="75"/>
    <col width="22" customWidth="1" min="76" max="76"/>
    <col width="22"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 width="22" customWidth="1" min="86" max="86"/>
    <col width="22" customWidth="1" min="87" max="87"/>
    <col width="22" customWidth="1" min="88" max="88"/>
    <col width="22" customWidth="1" min="89" max="89"/>
  </cols>
  <sheetData>
    <row r="1" ht="34" customHeight="1">
      <c r="A1" s="1" t="inlineStr">
        <is>
          <t>Raw Data &amp; Market Standards — every input per person, next to the market standard for the person's role</t>
        </is>
      </c>
      <c r="S1" s="246" t="inlineStr">
        <is>
          <t>◂ Contents</t>
        </is>
      </c>
    </row>
    <row r="2" ht="32" customHeight="1">
      <c r="A2" s="3" t="inlineStr">
        <is>
          <r>
            <rPr>
              <rFont val="Calibri"/>
              <b val="1"/>
              <i val="1"/>
              <color rgb="00404040"/>
              <sz val="10"/>
            </rPr>
            <t>Sheet 3 · Left:</t>
          </r>
          <r>
            <rPr>
              <rFont val="Calibri"/>
              <i val="1"/>
              <color rgb="00404040"/>
              <sz val="10"/>
            </rPr>
            <t xml:space="preserve"> the person and their final role. Middle: the market standard for that role and level. Right: the work-related raw fields as received — Employee Master, KRAs, CARBON / iFile / iDEAL / DataTech manager mapping. Personal data · gender, age, date of birth, e-mail, mobile, resignation dates and data-processing notes are excluded. Each person's How We Grow survey answers are used as evidence for the ratings but are not reproduced here: only the number of questions answered is shown.</t>
          </r>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G4" s="65" t="inlineStr">
        <is>
          <t>Level up</t>
        </is>
      </c>
      <c r="I4" s="66" t="inlineStr">
        <is>
          <t>Level down — pay &amp; title protected</t>
        </is>
      </c>
      <c r="K4" s="67" t="inlineStr">
        <is>
          <t>Newly mapped</t>
        </is>
      </c>
      <c r="L4" s="68" t="inlineStr">
        <is>
          <t>Player-Coach · B+ · C+</t>
        </is>
      </c>
      <c r="N4" s="69" t="inlineStr">
        <is>
          <t>RED = critical input needed · could change or confirm the level</t>
        </is>
      </c>
      <c r="R4" s="71" t="inlineStr">
        <is>
          <t>YELLOW = to complete in validation</t>
        </is>
      </c>
    </row>
    <row r="5" ht="32" customHeight="1">
      <c r="A5" s="73" t="inlineStr">
        <is>
          <t>PERSON &amp; ROLE — BEFORE → AFTER</t>
        </is>
      </c>
      <c r="M5" s="74" t="inlineStr">
        <is>
          <t>MARKET STANDARD FOR THIS ROLE &amp; LEVEL</t>
        </is>
      </c>
      <c r="V5" s="76" t="inlineStr">
        <is>
          <t>RAW DATA — as received · HRIS · KRAs · manager talent mapping; bracket = source file. Survey answers are counted, not quoted</t>
        </is>
      </c>
    </row>
    <row r="6" ht="58" customHeight="1">
      <c r="A6" s="91" t="inlineStr">
        <is>
          <t>Emp ID</t>
        </is>
      </c>
      <c r="B6" s="92" t="inlineStr">
        <is>
          <t>Employee name</t>
        </is>
      </c>
      <c r="C6" s="92" t="inlineStr">
        <is>
          <t>Department</t>
        </is>
      </c>
      <c r="D6" s="92" t="inlineStr">
        <is>
          <t>Current designation</t>
        </is>
      </c>
      <c r="E6" s="92" t="inlineStr">
        <is>
          <t>Final designation</t>
        </is>
      </c>
      <c r="F6" s="92" t="inlineStr">
        <is>
          <t>Current level</t>
        </is>
      </c>
      <c r="G6" s="92" t="inlineStr">
        <is>
          <t>FINAL LEVEL</t>
        </is>
      </c>
      <c r="H6" s="92" t="inlineStr">
        <is>
          <t>Change vs current</t>
        </is>
      </c>
      <c r="I6" s="92" t="inlineStr">
        <is>
          <t>Job family</t>
        </is>
      </c>
      <c r="J6" s="92" t="inlineStr">
        <is>
          <t>Sub-family</t>
        </is>
      </c>
      <c r="K6" s="92" t="inlineStr">
        <is>
          <t>ADDITIONAL INPUTS NEEDED — what, and who provides it</t>
        </is>
      </c>
      <c r="L6" s="92" t="inlineStr">
        <is>
          <t>Survey questions answered · of 20</t>
        </is>
      </c>
      <c r="M6" s="93" t="inlineStr">
        <is>
          <t>Radford / Mercer code</t>
        </is>
      </c>
      <c r="N6" s="12" t="inlineStr">
        <is>
          <t>Pave level</t>
        </is>
      </c>
      <c r="O6" s="12" t="inlineStr">
        <is>
          <t>SFIA 9</t>
        </is>
      </c>
      <c r="P6" s="12" t="inlineStr">
        <is>
          <t>IRIS experience guide</t>
        </is>
      </c>
      <c r="Q6" s="12" t="inlineStr">
        <is>
          <t>Market experience · Accenture · Infosys</t>
        </is>
      </c>
      <c r="R6" s="12" t="inlineStr">
        <is>
          <t>Typical market title based on competitor/market benchmark</t>
        </is>
      </c>
      <c r="S6" s="12" t="inlineStr">
        <is>
          <t>Competitors, regtech &amp; SaaS leaders</t>
        </is>
      </c>
      <c r="T6" s="12" t="inlineStr">
        <is>
          <t>Professional standard</t>
        </is>
      </c>
      <c r="U6" s="12" t="inlineStr">
        <is>
          <t>Required capability · Core · Future · Functional · Leadership</t>
        </is>
      </c>
      <c r="V6" s="94" t="inlineStr">
        <is>
          <t>Sr No</t>
        </is>
      </c>
      <c r="W6" s="160" t="inlineStr">
        <is>
          <t>Emp Id · 2</t>
        </is>
      </c>
      <c r="X6" s="160" t="inlineStr">
        <is>
          <t>Employee Category</t>
        </is>
      </c>
      <c r="Y6" s="160" t="inlineStr">
        <is>
          <t>Employee Status</t>
        </is>
      </c>
      <c r="Z6" s="160" t="inlineStr">
        <is>
          <t>Employee Name · 2</t>
        </is>
      </c>
      <c r="AA6" s="160" t="inlineStr">
        <is>
          <t>DoJ</t>
        </is>
      </c>
      <c r="AB6" s="160" t="inlineStr">
        <is>
          <t>Designation</t>
        </is>
      </c>
      <c r="AC6" s="160" t="inlineStr">
        <is>
          <t>Highest Qualifications</t>
        </is>
      </c>
      <c r="AD6" s="160" t="inlineStr">
        <is>
          <t>Reporting Manager</t>
        </is>
      </c>
      <c r="AE6" s="160" t="inlineStr">
        <is>
          <t>N levels</t>
        </is>
      </c>
      <c r="AF6" s="160" t="inlineStr">
        <is>
          <t>Manager or Individual Contributor</t>
        </is>
      </c>
      <c r="AG6" s="160" t="inlineStr">
        <is>
          <t>EXP Outside IRIS</t>
        </is>
      </c>
      <c r="AH6" s="160" t="inlineStr">
        <is>
          <t>EXP Current IRIS</t>
        </is>
      </c>
      <c r="AI6" s="160" t="inlineStr">
        <is>
          <t>Business Line</t>
        </is>
      </c>
      <c r="AJ6" s="160" t="inlineStr">
        <is>
          <t>Product/Others</t>
        </is>
      </c>
      <c r="AK6" s="160" t="inlineStr">
        <is>
          <t>Department · 2</t>
        </is>
      </c>
      <c r="AL6" s="160" t="inlineStr">
        <is>
          <t>Sub Functional Categorization</t>
        </is>
      </c>
      <c r="AM6" s="160" t="inlineStr">
        <is>
          <t>Core Development</t>
        </is>
      </c>
      <c r="AN6" s="160" t="inlineStr">
        <is>
          <t>Functional Categorization</t>
        </is>
      </c>
      <c r="AO6" s="160" t="inlineStr">
        <is>
          <t>Skill Sets</t>
        </is>
      </c>
      <c r="AP6" s="160" t="inlineStr">
        <is>
          <t>Technical/Non-technical</t>
        </is>
      </c>
      <c r="AQ6" s="160" t="inlineStr">
        <is>
          <t>Total Question Answered</t>
        </is>
      </c>
      <c r="AR6" s="160" t="inlineStr">
        <is>
          <t>Status</t>
        </is>
      </c>
      <c r="AS6" s="160" t="inlineStr">
        <is>
          <t>[Talent Mapping · iFile / iDEAL / DataTech / Database Content] Rating Manager</t>
        </is>
      </c>
      <c r="AT6" s="160" t="inlineStr">
        <is>
          <t>[Talent Mapping · iFile / iDEAL / DataTech / Database Content] Emp Id</t>
        </is>
      </c>
      <c r="AU6" s="160" t="inlineStr">
        <is>
          <t>[Talent Mapping · iFile / iDEAL / DataTech / Database Content] Employee Category</t>
        </is>
      </c>
      <c r="AV6" s="160" t="inlineStr">
        <is>
          <t>[Talent Mapping · iFile / iDEAL / DataTech / Database Content] Employee Status</t>
        </is>
      </c>
      <c r="AW6" s="160" t="inlineStr">
        <is>
          <t>[Talent Mapping · iFile / iDEAL / DataTech / Database Content] Employee Name</t>
        </is>
      </c>
      <c r="AX6" s="160" t="inlineStr">
        <is>
          <t>[Talent Mapping · iFile / iDEAL / DataTech / Database Content] DoJ</t>
        </is>
      </c>
      <c r="AY6" s="160" t="inlineStr">
        <is>
          <t>[Talent Mapping · iFile / iDEAL / DataTech / Database Content] Designation</t>
        </is>
      </c>
      <c r="AZ6" s="160" t="inlineStr">
        <is>
          <t>[Talent Mapping · iFile / iDEAL / DataTech / Database Content] Role Family</t>
        </is>
      </c>
      <c r="BA6" s="160" t="inlineStr">
        <is>
          <t>[Talent Mapping · iFile / iDEAL / DataTech / Database Content] Sub-Family</t>
        </is>
      </c>
      <c r="BB6" s="160" t="inlineStr">
        <is>
          <t>[Talent Mapping · iFile / iDEAL / DataTech / Database Content] Job Title</t>
        </is>
      </c>
      <c r="BC6" s="160" t="inlineStr">
        <is>
          <t>[Talent Mapping · iFile / iDEAL / DataTech / Database Content] Career Level</t>
        </is>
      </c>
      <c r="BD6" s="160" t="inlineStr">
        <is>
          <t>[Talent Mapping · iFile / iDEAL / DataTech / Database Content] Highest Qualifications</t>
        </is>
      </c>
      <c r="BE6" s="160" t="inlineStr">
        <is>
          <t>[Talent Mapping · iFile / iDEAL / DataTech / Database Content] Reporting Manager</t>
        </is>
      </c>
      <c r="BF6" s="160" t="inlineStr">
        <is>
          <t>[Talent Mapping · iFile / iDEAL / DataTech / Database Content] N levels</t>
        </is>
      </c>
      <c r="BG6" s="160" t="inlineStr">
        <is>
          <t>[Talent Mapping · iFile / iDEAL / DataTech / Database Content] Manager or Individual Contributor</t>
        </is>
      </c>
      <c r="BH6" s="160" t="inlineStr">
        <is>
          <t>[Talent Mapping · iFile / iDEAL / DataTech / Database Content] EXP Outside IRIS</t>
        </is>
      </c>
      <c r="BI6" s="160" t="inlineStr">
        <is>
          <t>[Talent Mapping · iFile / iDEAL / DataTech / Database Content] EXP Current IRIS</t>
        </is>
      </c>
      <c r="BJ6" s="160" t="inlineStr">
        <is>
          <t>[Talent Mapping · iFile / iDEAL / DataTech / Database Content] Total Experience</t>
        </is>
      </c>
      <c r="BK6" s="160" t="inlineStr">
        <is>
          <t>[Talent Mapping · iFile / iDEAL / DataTech / Database Content] Avg Exp in IRIS</t>
        </is>
      </c>
      <c r="BL6" s="160" t="inlineStr">
        <is>
          <t>[Talent Mapping · iFile / iDEAL / DataTech / Database Content] Business Line</t>
        </is>
      </c>
      <c r="BM6" s="160" t="inlineStr">
        <is>
          <t>[Talent Mapping · iFile / iDEAL / DataTech / Database Content] Product/Others</t>
        </is>
      </c>
      <c r="BN6" s="160" t="inlineStr">
        <is>
          <t>[Talent Mapping · iFile / iDEAL / DataTech / Database Content] Department</t>
        </is>
      </c>
      <c r="BO6" s="160" t="inlineStr">
        <is>
          <t>[Talent Mapping · iFile / iDEAL / DataTech / Database Content] Sub Functional Categorization</t>
        </is>
      </c>
      <c r="BP6" s="160" t="inlineStr">
        <is>
          <t>[Talent Mapping · iFile / iDEAL / DataTech / Database Content] Core Development</t>
        </is>
      </c>
      <c r="BQ6" s="160" t="inlineStr">
        <is>
          <t>[Talent Mapping · iFile / iDEAL / DataTech / Database Content] Functional Categorization</t>
        </is>
      </c>
      <c r="BR6" s="160" t="inlineStr">
        <is>
          <t>[Talent Mapping · iFile / iDEAL / DataTech / Database Content] Skill Sets</t>
        </is>
      </c>
      <c r="BS6" s="160" t="inlineStr">
        <is>
          <t>[Talent Mapping · iFile / iDEAL / DataTech / Database Content] Technical/Non-technical</t>
        </is>
      </c>
      <c r="BT6" s="160" t="inlineStr">
        <is>
          <t>[Talent Mapping · iFile / iDEAL / DataTech / Database Content] Location</t>
        </is>
      </c>
      <c r="BU6" s="160" t="inlineStr">
        <is>
          <t>[Talent Mapping · iFile / iDEAL / DataTech / Database Content] Annual KRAs · objective Measurable Minimum 5 - Self</t>
        </is>
      </c>
      <c r="BV6" s="160" t="inlineStr">
        <is>
          <t>[Talent Mapping · iFile / iDEAL / DataTech / Database Content] Annual KRAs · objective Measurable Minimum 5 - set by Manager</t>
        </is>
      </c>
      <c r="BW6" s="160" t="inlineStr">
        <is>
          <t>[Talent Mapping · iFile / iDEAL / DataTech / Database Content] Quarterly KRAs</t>
        </is>
      </c>
      <c r="BX6" s="160" t="inlineStr">
        <is>
          <t>[Talent Mapping · iFile / iDEAL / DataTech / Database Content] Tentative Rating for Q1 · Scale 1-5</t>
        </is>
      </c>
      <c r="BY6" s="160" t="inlineStr">
        <is>
          <t>[Talent Mapping · iFile / iDEAL / DataTech / Database Content] Last Performance Discussion date</t>
        </is>
      </c>
      <c r="BZ6" s="160" t="inlineStr">
        <is>
          <t>[Talent Mapping · iFile / iDEAL / DataTech / Database Content] Correct Designation</t>
        </is>
      </c>
      <c r="CA6" s="160" t="inlineStr">
        <is>
          <t>[Talent Mapping · iFile / iDEAL / DataTech / Database Content] Is a structural Change needed for better future</t>
        </is>
      </c>
      <c r="CB6" s="160" t="inlineStr">
        <is>
          <t>[Talent Mapping · iFile / iDEAL / DataTech / Database Content] Quarterly Performance Rating</t>
        </is>
      </c>
      <c r="CC6" s="160" t="inlineStr">
        <is>
          <t>[Talent Mapping · iFile / iDEAL / DataTech / Database Content] Potential Rating · High/Med/Low</t>
        </is>
      </c>
      <c r="CD6" s="160" t="inlineStr">
        <is>
          <t>[Talent Mapping · iFile / iDEAL / DataTech / Database Content] 9-Box Placement</t>
        </is>
      </c>
      <c r="CE6" s="160" t="inlineStr">
        <is>
          <t>[Talent Mapping · iFile / iDEAL / DataTech / Database Content] Ready for Promotion</t>
        </is>
      </c>
      <c r="CF6" s="160" t="inlineStr">
        <is>
          <t>[Talent Mapping · iFile / iDEAL / DataTech / Database Content] Fast Tracker · Y/N</t>
        </is>
      </c>
      <c r="CG6" s="160" t="inlineStr">
        <is>
          <t>[Talent Mapping · iFile / iDEAL / DataTech / Database Content] Critical Role · Y/N</t>
        </is>
      </c>
      <c r="CH6" s="160" t="inlineStr">
        <is>
          <t>[Talent Mapping · iFile / iDEAL / DataTech / Database Content] Name of Successor Identified</t>
        </is>
      </c>
      <c r="CI6" s="160" t="inlineStr">
        <is>
          <t>[Talent Mapping · iFile / iDEAL / DataTech / Database Content] Training Needs identified for current Role</t>
        </is>
      </c>
      <c r="CJ6" s="160" t="inlineStr">
        <is>
          <t>[Talent Mapping · iFile / iDEAL / DataTech / Database Content] Training Needs identified if · If promotion Ready</t>
        </is>
      </c>
      <c r="CK6" s="160" t="inlineStr">
        <is>
          <t>[Talent Mapping · iFile / iDEAL / DataTech / Database Content] Projects and Products</t>
        </is>
      </c>
    </row>
    <row r="7" ht="64" customHeight="1">
      <c r="A7" s="109" t="inlineStr">
        <is>
          <t>IRIS1593</t>
        </is>
      </c>
      <c r="B7" s="111" t="inlineStr">
        <is>
          <t>Rajeev Kumar</t>
        </is>
      </c>
      <c r="C7" s="111" t="inlineStr">
        <is>
          <t>Design</t>
        </is>
      </c>
      <c r="D7" s="114" t="inlineStr">
        <is>
          <t>Senior UI Developer</t>
        </is>
      </c>
      <c r="E7" s="114" t="inlineStr">
        <is>
          <t>UI Specialist – POD Lead</t>
        </is>
      </c>
      <c r="F7" s="114" t="inlineStr">
        <is>
          <t>L4 – Senior</t>
        </is>
      </c>
      <c r="G7" s="114" t="inlineStr">
        <is>
          <t>B1</t>
        </is>
      </c>
      <c r="H7" s="117" t="inlineStr">
        <is>
          <t>▲ Up</t>
        </is>
      </c>
      <c r="I7" s="111" t="inlineStr">
        <is>
          <t>Engineering &amp; Development</t>
        </is>
      </c>
      <c r="J7" s="111" t="inlineStr">
        <is>
          <t>Front-End / UI Development</t>
        </is>
      </c>
      <c r="K7" s="111" t="inlineStr"/>
      <c r="L7" s="111" t="n">
        <v>20</v>
      </c>
      <c r="M7" s="142" t="inlineStr">
        <is>
          <t>P3 / M2</t>
        </is>
      </c>
      <c r="N7" s="115" t="inlineStr">
        <is>
          <t>Career / · Team Lead</t>
        </is>
      </c>
      <c r="O7" s="115" t="inlineStr">
        <is>
          <t>4 Enable</t>
        </is>
      </c>
      <c r="P7" s="115" t="inlineStr">
        <is>
          <t>4–7 yrs</t>
        </is>
      </c>
      <c r="Q7" s="115" t="inlineStr">
        <is>
          <t>5–8 · 4–8</t>
        </is>
      </c>
      <c r="R7" s="115" t="inlineStr">
        <is>
          <t>Senior Software Engineer</t>
        </is>
      </c>
      <c r="S7" s="115" t="inlineStr">
        <is>
          <r>
            <rPr>
              <rFont val="Calibri"/>
              <b val="1"/>
              <sz val="10"/>
            </rPr>
            <t>Workiva:</t>
          </r>
          <r>
            <rPr>
              <rFont val="Calibri"/>
              <sz val="10"/>
            </rPr>
            <t xml:space="preserve"> SE / Senior SE · Broadridge India: Senior SE · Nasdaq / AxiomSL: Senior SE · Salesforce: MTS · Atlassian: P40 · Freshworks: Senior SE</t>
          </r>
        </is>
      </c>
      <c r="T7" s="115" t="inlineStr">
        <is>
          <t>SFIA 9 · software development, programming; OWASP secure coding; cloud vendor certifications</t>
        </is>
      </c>
      <c r="U7" s="115" t="inlineStr">
        <is>
          <t>Core 3 · Future 3 · Functional 3 · Leadership 2</t>
        </is>
      </c>
      <c r="V7" s="161" t="n">
        <v>130</v>
      </c>
      <c r="W7" s="162" t="inlineStr">
        <is>
          <t>IRIS1593</t>
        </is>
      </c>
      <c r="X7" s="162" t="inlineStr">
        <is>
          <t>Employee</t>
        </is>
      </c>
      <c r="Y7" s="162" t="inlineStr">
        <is>
          <t>Active</t>
        </is>
      </c>
      <c r="Z7" s="162" t="inlineStr">
        <is>
          <t>Rajeev Kumar</t>
        </is>
      </c>
      <c r="AA7" s="249" t="n">
        <v>42605</v>
      </c>
      <c r="AB7" s="162" t="inlineStr">
        <is>
          <t>Senior UI Developer</t>
        </is>
      </c>
      <c r="AC7" s="162" t="inlineStr">
        <is>
          <t>MCA</t>
        </is>
      </c>
      <c r="AD7" s="162" t="inlineStr">
        <is>
          <t>Pradip Dey</t>
        </is>
      </c>
      <c r="AE7" s="162" t="inlineStr">
        <is>
          <t>N-3</t>
        </is>
      </c>
      <c r="AF7" s="162" t="inlineStr">
        <is>
          <t>Manager</t>
        </is>
      </c>
      <c r="AG7" s="162" t="inlineStr">
        <is>
          <t>5 years, 6 months, 0 days</t>
        </is>
      </c>
      <c r="AH7" s="162" t="inlineStr">
        <is>
          <t>10 years, 0 months, 2 days</t>
        </is>
      </c>
      <c r="AI7" s="162" t="inlineStr">
        <is>
          <t>Suptech</t>
        </is>
      </c>
      <c r="AJ7" s="162" t="inlineStr">
        <is>
          <t>iFile</t>
        </is>
      </c>
      <c r="AK7" s="162" t="inlineStr">
        <is>
          <t>Design</t>
        </is>
      </c>
      <c r="AL7" s="162" t="inlineStr">
        <is>
          <t>UI</t>
        </is>
      </c>
      <c r="AM7" s="162" t="inlineStr">
        <is>
          <t>No</t>
        </is>
      </c>
      <c r="AN7" s="162" t="inlineStr">
        <is>
          <t>Product/Project</t>
        </is>
      </c>
      <c r="AO7" s="162" t="inlineStr">
        <is>
          <t>UI</t>
        </is>
      </c>
      <c r="AP7" s="162" t="inlineStr">
        <is>
          <t>Technical - Developer</t>
        </is>
      </c>
      <c r="AQ7" s="162" t="n">
        <v>20</v>
      </c>
      <c r="AR7" s="162" t="inlineStr">
        <is>
          <t>Covered</t>
        </is>
      </c>
      <c r="AS7" s="162" t="n"/>
      <c r="AT7" s="162" t="inlineStr">
        <is>
          <t>IRIS1593</t>
        </is>
      </c>
      <c r="AU7" s="162" t="inlineStr">
        <is>
          <t>Employee</t>
        </is>
      </c>
      <c r="AV7" s="162" t="inlineStr">
        <is>
          <t>Active</t>
        </is>
      </c>
      <c r="AW7" s="162" t="inlineStr">
        <is>
          <t>Rajeev Kumar</t>
        </is>
      </c>
      <c r="AX7" s="163" t="n">
        <v>42605</v>
      </c>
      <c r="AY7" s="162" t="inlineStr">
        <is>
          <t>Senior UI Developer</t>
        </is>
      </c>
      <c r="AZ7" s="162" t="inlineStr">
        <is>
          <t>Engineering &amp; Development</t>
        </is>
      </c>
      <c r="BA7" s="162" t="inlineStr">
        <is>
          <t>Frontend / UI Engineering</t>
        </is>
      </c>
      <c r="BB7" s="162" t="inlineStr">
        <is>
          <t>Senior UI Developer</t>
        </is>
      </c>
      <c r="BC7" s="162" t="inlineStr">
        <is>
          <t>L4 – Senior</t>
        </is>
      </c>
      <c r="BD7" s="162" t="inlineStr">
        <is>
          <t>MCA</t>
        </is>
      </c>
      <c r="BE7" s="162" t="inlineStr">
        <is>
          <t>Pradip Dey</t>
        </is>
      </c>
      <c r="BF7" s="162" t="inlineStr">
        <is>
          <t>N-2</t>
        </is>
      </c>
      <c r="BG7" s="162" t="inlineStr">
        <is>
          <t>Manager</t>
        </is>
      </c>
      <c r="BH7" s="162" t="inlineStr">
        <is>
          <t>5 years, 6 months, 0 days</t>
        </is>
      </c>
      <c r="BI7" s="162" t="inlineStr">
        <is>
          <t>9 years, 9 months, 28 days</t>
        </is>
      </c>
      <c r="BJ7" s="162" t="inlineStr">
        <is>
          <t>15 years, 3 months, 28 days</t>
        </is>
      </c>
      <c r="BK7" s="162" t="n">
        <v>9.826712328767121</v>
      </c>
      <c r="BL7" s="162" t="inlineStr">
        <is>
          <t>Suptech</t>
        </is>
      </c>
      <c r="BM7" s="162" t="inlineStr">
        <is>
          <t>iFile</t>
        </is>
      </c>
      <c r="BN7" s="162" t="inlineStr">
        <is>
          <t>Design</t>
        </is>
      </c>
      <c r="BO7" s="162" t="inlineStr">
        <is>
          <t>UI</t>
        </is>
      </c>
      <c r="BP7" s="162" t="inlineStr">
        <is>
          <t>No</t>
        </is>
      </c>
      <c r="BQ7" s="162" t="inlineStr">
        <is>
          <t>Product/Project</t>
        </is>
      </c>
      <c r="BR7" s="162" t="inlineStr">
        <is>
          <t>UI</t>
        </is>
      </c>
      <c r="BS7" s="162" t="inlineStr">
        <is>
          <t>Technical - Developer</t>
        </is>
      </c>
      <c r="BT7" s="162" t="inlineStr">
        <is>
          <t>Remote - Mumbai</t>
        </is>
      </c>
      <c r="BU7" s="162" t="n"/>
      <c r="BV7" s="162" t="inlineStr">
        <is>
          <t>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implement value additions · at least 4 in a year 
2. AI
Leverage AI in day to day working for UX/UI routine work as well as improvement ideas
Measure productivity improvement metrics and present to leads/team members</t>
        </is>
      </c>
      <c r="BW7" s="162" t="inlineStr">
        <is>
          <t>Bank of Jamaica demo readiness
QCB, GTA UAT
QAWAEM application UI refresh</t>
        </is>
      </c>
      <c r="BX7" s="162" t="inlineStr">
        <is>
          <t>Meets Expectations</t>
        </is>
      </c>
      <c r="BY7" s="163" t="n">
        <v>45931</v>
      </c>
      <c r="BZ7" s="162" t="inlineStr">
        <is>
          <t>Senior UI Developer</t>
        </is>
      </c>
      <c r="CA7" s="162" t="n"/>
      <c r="CB7" s="162" t="n">
        <v>3</v>
      </c>
      <c r="CC7" s="162" t="inlineStr">
        <is>
          <t>Medium</t>
        </is>
      </c>
      <c r="CD7" s="162" t="inlineStr">
        <is>
          <t>Core Contributor</t>
        </is>
      </c>
      <c r="CE7" s="162" t="n"/>
      <c r="CF7" s="162" t="inlineStr">
        <is>
          <t>N</t>
        </is>
      </c>
      <c r="CG7" s="162" t="inlineStr">
        <is>
          <t>Y</t>
        </is>
      </c>
      <c r="CH7" s="162" t="n"/>
      <c r="CI7" s="162" t="inlineStr">
        <is>
          <t>UI/UX</t>
        </is>
      </c>
      <c r="CJ7" s="162" t="n"/>
      <c r="CK7" s="162" t="inlineStr">
        <is>
          <t>RBI</t>
        </is>
      </c>
    </row>
    <row r="8" ht="64" customHeight="1">
      <c r="A8" s="109" t="inlineStr">
        <is>
          <t>IRIS2300</t>
        </is>
      </c>
      <c r="B8" s="111" t="inlineStr">
        <is>
          <t>Kishori Rajigare</t>
        </is>
      </c>
      <c r="C8" s="111" t="inlineStr">
        <is>
          <t>Design</t>
        </is>
      </c>
      <c r="D8" s="114" t="inlineStr">
        <is>
          <t>UI Developer</t>
        </is>
      </c>
      <c r="E8" s="114" t="inlineStr">
        <is>
          <t>Senior UI Developer</t>
        </is>
      </c>
      <c r="F8" s="114" t="inlineStr">
        <is>
          <t>L3 – Professional / Associate</t>
        </is>
      </c>
      <c r="G8" s="114" t="inlineStr">
        <is>
          <t>A3</t>
        </is>
      </c>
      <c r="H8" s="117" t="inlineStr">
        <is>
          <t>▲ Up</t>
        </is>
      </c>
      <c r="I8" s="111" t="inlineStr">
        <is>
          <t>Engineering &amp; Development</t>
        </is>
      </c>
      <c r="J8" s="111" t="inlineStr">
        <is>
          <t>Front-End / UI Development</t>
        </is>
      </c>
      <c r="K8" s="111" t="inlineStr"/>
      <c r="L8" s="111" t="n">
        <v>20</v>
      </c>
      <c r="M8" s="142" t="inlineStr">
        <is>
          <t>P2</t>
        </is>
      </c>
      <c r="N8" s="115" t="inlineStr">
        <is>
          <t>Developing</t>
        </is>
      </c>
      <c r="O8" s="115" t="inlineStr">
        <is>
          <t>3 Apply</t>
        </is>
      </c>
      <c r="P8" s="115" t="inlineStr">
        <is>
          <t>2–4 yrs</t>
        </is>
      </c>
      <c r="Q8" s="115" t="inlineStr">
        <is>
          <t>3–5 · 2–5</t>
        </is>
      </c>
      <c r="R8" s="115" t="inlineStr">
        <is>
          <t>Software Engineer</t>
        </is>
      </c>
      <c r="S8" s="115" t="inlineStr">
        <is>
          <r>
            <rPr>
              <rFont val="Calibri"/>
              <b val="1"/>
              <sz val="10"/>
            </rPr>
            <t>Workiva:</t>
          </r>
          <r>
            <rPr>
              <rFont val="Calibri"/>
              <sz val="10"/>
            </rPr>
            <t xml:space="preserve"> SE · Broadridge India: SE · Nasdaq / AxiomSL: SE · Salesforce: MTS · Atlassian: P40 · 3–7 yrs · Freshworks: Senior SE</t>
          </r>
        </is>
      </c>
      <c r="T8" s="115" t="inlineStr">
        <is>
          <t>SFIA 9 · software development, programming; OWASP secure coding; cloud vendor certifications</t>
        </is>
      </c>
      <c r="U8" s="115" t="inlineStr">
        <is>
          <t>Core 2 · Future 2 · Functional 3 · Leadership not scored</t>
        </is>
      </c>
      <c r="V8" s="161" t="n">
        <v>338</v>
      </c>
      <c r="W8" s="162" t="inlineStr">
        <is>
          <t>IRIS2300</t>
        </is>
      </c>
      <c r="X8" s="162" t="inlineStr">
        <is>
          <t>Employee</t>
        </is>
      </c>
      <c r="Y8" s="162" t="inlineStr">
        <is>
          <t>Active</t>
        </is>
      </c>
      <c r="Z8" s="162" t="inlineStr">
        <is>
          <t>Kishori Rajigare</t>
        </is>
      </c>
      <c r="AA8" s="249" t="n">
        <v>45526</v>
      </c>
      <c r="AB8" s="162" t="inlineStr">
        <is>
          <t>UI Developer</t>
        </is>
      </c>
      <c r="AC8" s="162" t="inlineStr">
        <is>
          <t>B.SC</t>
        </is>
      </c>
      <c r="AD8" s="162" t="inlineStr">
        <is>
          <t>Rajeev Kumar</t>
        </is>
      </c>
      <c r="AE8" s="162" t="inlineStr">
        <is>
          <t>N-4</t>
        </is>
      </c>
      <c r="AF8" s="162" t="inlineStr">
        <is>
          <t>Individual Contributor</t>
        </is>
      </c>
      <c r="AG8" s="162" t="inlineStr">
        <is>
          <t>4 years, 7 months, 0 days</t>
        </is>
      </c>
      <c r="AH8" s="162" t="inlineStr">
        <is>
          <t>2 years, 0 months, 3 days</t>
        </is>
      </c>
      <c r="AI8" s="162" t="inlineStr">
        <is>
          <t>Suptech</t>
        </is>
      </c>
      <c r="AJ8" s="162" t="inlineStr">
        <is>
          <t>iFile</t>
        </is>
      </c>
      <c r="AK8" s="162" t="inlineStr">
        <is>
          <t>Design</t>
        </is>
      </c>
      <c r="AL8" s="162" t="inlineStr">
        <is>
          <t>UI</t>
        </is>
      </c>
      <c r="AM8" s="162" t="inlineStr">
        <is>
          <t>No</t>
        </is>
      </c>
      <c r="AN8" s="162" t="inlineStr">
        <is>
          <t>Product/Project</t>
        </is>
      </c>
      <c r="AO8" s="162" t="inlineStr">
        <is>
          <t>UI</t>
        </is>
      </c>
      <c r="AP8" s="162" t="inlineStr">
        <is>
          <t>Technical - Developer</t>
        </is>
      </c>
      <c r="AQ8" s="162" t="n">
        <v>20</v>
      </c>
      <c r="AR8" s="162" t="inlineStr">
        <is>
          <t>Covered</t>
        </is>
      </c>
      <c r="AS8" s="162" t="n"/>
      <c r="AT8" s="162" t="inlineStr">
        <is>
          <t>IRIS2300</t>
        </is>
      </c>
      <c r="AU8" s="162" t="inlineStr">
        <is>
          <t>Employee</t>
        </is>
      </c>
      <c r="AV8" s="162" t="inlineStr">
        <is>
          <t>Active</t>
        </is>
      </c>
      <c r="AW8" s="162" t="inlineStr">
        <is>
          <t>Kishori Rajigare</t>
        </is>
      </c>
      <c r="AX8" s="163" t="n">
        <v>45526</v>
      </c>
      <c r="AY8" s="162" t="inlineStr">
        <is>
          <t>UI Developer</t>
        </is>
      </c>
      <c r="AZ8" s="162" t="inlineStr">
        <is>
          <t>Engineering &amp; Development</t>
        </is>
      </c>
      <c r="BA8" s="162" t="inlineStr">
        <is>
          <t>Frontend / UI Engineering</t>
        </is>
      </c>
      <c r="BB8" s="162" t="inlineStr">
        <is>
          <t>UI Developer</t>
        </is>
      </c>
      <c r="BC8" s="162" t="inlineStr">
        <is>
          <t>L3 – Professional / Associate</t>
        </is>
      </c>
      <c r="BD8" s="162" t="inlineStr">
        <is>
          <t>B.SC</t>
        </is>
      </c>
      <c r="BE8" s="162" t="inlineStr">
        <is>
          <t>Rajeev Kumar</t>
        </is>
      </c>
      <c r="BF8" s="162" t="inlineStr">
        <is>
          <t>N-3</t>
        </is>
      </c>
      <c r="BG8" s="162" t="inlineStr">
        <is>
          <t>Individual Contributor</t>
        </is>
      </c>
      <c r="BH8" s="162" t="inlineStr">
        <is>
          <t>4 years, 7 months, 0 days</t>
        </is>
      </c>
      <c r="BI8" s="162" t="inlineStr">
        <is>
          <t>1 years, 9 months, 29 days</t>
        </is>
      </c>
      <c r="BJ8" s="162" t="inlineStr">
        <is>
          <t>6 years, 4 months, 29 days</t>
        </is>
      </c>
      <c r="BK8" s="162" t="n"/>
      <c r="BL8" s="162" t="inlineStr">
        <is>
          <t>Suptech</t>
        </is>
      </c>
      <c r="BM8" s="162" t="inlineStr">
        <is>
          <t>iFile</t>
        </is>
      </c>
      <c r="BN8" s="162" t="inlineStr">
        <is>
          <t>Design</t>
        </is>
      </c>
      <c r="BO8" s="162" t="inlineStr">
        <is>
          <t>UI</t>
        </is>
      </c>
      <c r="BP8" s="162" t="inlineStr">
        <is>
          <t>No</t>
        </is>
      </c>
      <c r="BQ8" s="162" t="inlineStr">
        <is>
          <t>Product/Project</t>
        </is>
      </c>
      <c r="BR8" s="162" t="inlineStr">
        <is>
          <t>UI</t>
        </is>
      </c>
      <c r="BS8" s="162" t="inlineStr">
        <is>
          <t>Technical - Developer</t>
        </is>
      </c>
      <c r="BT8" s="162" t="inlineStr">
        <is>
          <t>Hybrid</t>
        </is>
      </c>
      <c r="BU8" s="162" t="inlineStr">
        <is>
          <t>1. Deliver all assigned UI features/screens for iFile
2. Maintain UI code quality - minimum critical bugs post-release 
3. Improve page load/render performance ui tools)
4. Ensure 100% cross-browser and responsive-design compatibility for all UI deliverables
5. Complete unit/automated test coverage for new UI components 
6. Proactively identify and fix 2+ UI/UX inconsistencies or accessibility issues</t>
        </is>
      </c>
      <c r="BV8" s="162" t="inlineStr">
        <is>
          <t>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via Lighthouse/performance audits
4. Ensure 100% cross-browser and responsive-design compatibility for all UI deliverables
5. Achieve unit/automated test coverage of &gt;=80% for all new UI components
6. Identify and resolve 2+ UI/UX inconsistencies or accessibility issues per quarter, validated by design/QA sign-off</t>
        </is>
      </c>
      <c r="BW8" s="162" t="inlineStr">
        <is>
          <r>
            <rPr>
              <rFont val="Calibri"/>
              <b val="1"/>
              <sz val="10"/>
            </rPr>
            <t>Q1:</t>
          </r>
          <r>
            <rPr>
              <rFont val="Calibri"/>
              <sz val="10"/>
            </rPr>
            <t xml:space="preserve"> Delivered assigned UI features/screens for iFile with &gt;=95% adherence to sprint commitments and design specs
</t>
          </r>
          <r>
            <rPr>
              <rFont val="Calibri"/>
              <b val="1"/>
              <sz val="10"/>
            </rPr>
            <t>Q1:</t>
          </r>
          <r>
            <rPr>
              <rFont val="Calibri"/>
              <sz val="10"/>
            </rPr>
            <t xml:space="preserve"> Maintained UI code quality - zero critical bugs post-release, &lt;=2 rework cycles per component
</t>
          </r>
          <r>
            <rPr>
              <rFont val="Calibri"/>
              <b val="1"/>
              <sz val="10"/>
            </rPr>
            <t>Q1:</t>
          </r>
          <r>
            <rPr>
              <rFont val="Calibri"/>
              <sz val="10"/>
            </rPr>
            <t xml:space="preserve"> Improved page load/render performance of key UI modules by &gt;=15%
</t>
          </r>
          <r>
            <rPr>
              <rFont val="Calibri"/>
              <b val="1"/>
              <sz val="10"/>
            </rPr>
            <t>Q1:</t>
          </r>
          <r>
            <rPr>
              <rFont val="Calibri"/>
              <sz val="10"/>
            </rPr>
            <t xml:space="preserve"> Achieved &gt;=80% unit/automated test coverage for new UI components</t>
          </r>
        </is>
      </c>
      <c r="BX8" s="162" t="n">
        <v>4</v>
      </c>
      <c r="BY8" s="163" t="n">
        <v>46188</v>
      </c>
      <c r="BZ8" s="162" t="inlineStr">
        <is>
          <t>UI Developer</t>
        </is>
      </c>
      <c r="CA8" s="162" t="inlineStr">
        <is>
          <t>No</t>
        </is>
      </c>
      <c r="CB8" s="162" t="n">
        <v>4</v>
      </c>
      <c r="CC8" s="162" t="inlineStr">
        <is>
          <t>High</t>
        </is>
      </c>
      <c r="CD8" s="162" t="inlineStr">
        <is>
          <t>Future Leader · High Performance / High Potential</t>
        </is>
      </c>
      <c r="CE8" s="162" t="inlineStr">
        <is>
          <t>Yes</t>
        </is>
      </c>
      <c r="CF8" s="162" t="inlineStr">
        <is>
          <t>Y</t>
        </is>
      </c>
      <c r="CG8" s="162" t="inlineStr">
        <is>
          <t>Y</t>
        </is>
      </c>
      <c r="CH8" s="162" t="inlineStr">
        <is>
          <t>Not yet identified</t>
        </is>
      </c>
      <c r="CI8" s="162" t="inlineStr">
        <is>
          <t>Advanced UI; secure coding &amp; code-quality practices; unit/automated testing; system design fundamentals</t>
        </is>
      </c>
      <c r="CJ8" s="162" t="inlineStr">
        <is>
          <r>
            <rPr>
              <rFont val="Calibri"/>
              <b val="1"/>
              <sz val="10"/>
            </rPr>
            <t>Advanced UI/UX training:</t>
          </r>
          <r>
            <rPr>
              <rFont val="Calibri"/>
              <sz val="10"/>
            </rPr>
            <t xml:space="preserve"> design systems &amp; component libraries, UX research &amp; usability testing fundamentals, interaction design &amp; prototyping · Figma, accessibility · WCAG standards, visual/interaction design leadership to guide UI direction for iFile.</t>
          </r>
        </is>
      </c>
      <c r="CK8" s="162" t="inlineStr">
        <is>
          <t>Consistently strong performer. Delivers high-quality, well-tested UI work on iFile with minimal rework and dependable turnaround. Demonstrates growing ownership beyond assigned tasks and proactively raises UI/UX and accessibility improvements. Well regarded by peers and stakeholders; recommended for continued stretch assignments and leadership exposure.</t>
        </is>
      </c>
    </row>
    <row r="9" ht="64" customHeight="1">
      <c r="A9" s="109" t="inlineStr">
        <is>
          <t>IRIS2523</t>
        </is>
      </c>
      <c r="B9" s="111" t="inlineStr">
        <is>
          <t>Abhilash Menon</t>
        </is>
      </c>
      <c r="C9" s="111" t="inlineStr">
        <is>
          <t>Marketing</t>
        </is>
      </c>
      <c r="D9" s="114" t="inlineStr">
        <is>
          <t>Product Marketing Manager</t>
        </is>
      </c>
      <c r="E9" s="114" t="inlineStr">
        <is>
          <t>Team Lead – Product Marketing</t>
        </is>
      </c>
      <c r="F9" s="114" t="inlineStr">
        <is>
          <t>L5 – Manager</t>
        </is>
      </c>
      <c r="G9" s="114" t="inlineStr">
        <is>
          <t>B1</t>
        </is>
      </c>
      <c r="H9" s="139" t="inlineStr">
        <is>
          <t>▼ Down · protected</t>
        </is>
      </c>
      <c r="I9" s="111" t="inlineStr">
        <is>
          <t>Marketing &amp; Communications</t>
        </is>
      </c>
      <c r="J9" s="111" t="inlineStr">
        <is>
          <t>Product Marketing</t>
        </is>
      </c>
      <c r="K9" s="111" t="inlineStr"/>
      <c r="L9" s="111" t="n">
        <v>19</v>
      </c>
      <c r="M9" s="142" t="inlineStr">
        <is>
          <t>P3 / M2</t>
        </is>
      </c>
      <c r="N9" s="115" t="inlineStr">
        <is>
          <t>Career / · Team Lead</t>
        </is>
      </c>
      <c r="O9" s="115" t="inlineStr">
        <is>
          <t>4 Enable</t>
        </is>
      </c>
      <c r="P9" s="115" t="inlineStr">
        <is>
          <t>4–7 yrs</t>
        </is>
      </c>
      <c r="Q9" s="115" t="inlineStr">
        <is>
          <t>5–8 · 4–8</t>
        </is>
      </c>
      <c r="R9" s="115" t="inlineStr">
        <is>
          <t>Team Lead / Assistant Manager</t>
        </is>
      </c>
      <c r="S9" s="115" t="inlineStr">
        <is>
          <t>IRIS Vs Market Benchmark — CIM proficiency scale: 3 Able · IRIS Vs Competitor Benchmark — SaaS marketing ladder: Senior Marketing Specialist</t>
        </is>
      </c>
      <c r="T9" s="115" t="inlineStr">
        <is>
          <t>CIM Global Professional Marketing Framework — proficiency Aware → Active learner → Able → Accomplished → Authoritative</t>
        </is>
      </c>
      <c r="U9" s="115" t="inlineStr">
        <is>
          <t>Core 3 · Future 3 · Functional 3 · Leadership 2</t>
        </is>
      </c>
      <c r="V9" s="161" t="n">
        <v>493</v>
      </c>
      <c r="W9" s="162" t="inlineStr">
        <is>
          <t>IRIS2523</t>
        </is>
      </c>
      <c r="X9" s="162" t="inlineStr">
        <is>
          <t>Employee</t>
        </is>
      </c>
      <c r="Y9" s="162" t="inlineStr">
        <is>
          <t>Active</t>
        </is>
      </c>
      <c r="Z9" s="162" t="inlineStr">
        <is>
          <t>Abhilash Menon</t>
        </is>
      </c>
      <c r="AA9" s="249" t="n">
        <v>46132</v>
      </c>
      <c r="AB9" s="162" t="inlineStr">
        <is>
          <t>Product Marketing Manager</t>
        </is>
      </c>
      <c r="AC9" s="162" t="inlineStr">
        <is>
          <t>BA</t>
        </is>
      </c>
      <c r="AD9" s="162" t="inlineStr">
        <is>
          <t>Arup Ganguly</t>
        </is>
      </c>
      <c r="AE9" s="162" t="inlineStr">
        <is>
          <t>N-3</t>
        </is>
      </c>
      <c r="AF9" s="162" t="inlineStr">
        <is>
          <t>Manager</t>
        </is>
      </c>
      <c r="AG9" s="162" t="inlineStr">
        <is>
          <t>8 years, 0 months, 0 days</t>
        </is>
      </c>
      <c r="AH9" s="162" t="inlineStr">
        <is>
          <t>0 years, 4 months, 5 days</t>
        </is>
      </c>
      <c r="AI9" s="162" t="inlineStr">
        <is>
          <t>Suptech</t>
        </is>
      </c>
      <c r="AJ9" s="162" t="inlineStr">
        <is>
          <t>iFile</t>
        </is>
      </c>
      <c r="AK9" s="162" t="inlineStr">
        <is>
          <t>Marketing</t>
        </is>
      </c>
      <c r="AL9" s="162" t="inlineStr">
        <is>
          <t>Marketing</t>
        </is>
      </c>
      <c r="AM9" s="162" t="inlineStr">
        <is>
          <t>No</t>
        </is>
      </c>
      <c r="AN9" s="162" t="inlineStr">
        <is>
          <t>Sales, Marketing &amp; Support</t>
        </is>
      </c>
      <c r="AO9" s="162" t="inlineStr">
        <is>
          <t>Marketing</t>
        </is>
      </c>
      <c r="AP9" s="162" t="inlineStr">
        <is>
          <t>Non-technical</t>
        </is>
      </c>
      <c r="AQ9" s="162" t="n">
        <v>20</v>
      </c>
      <c r="AR9" s="162" t="inlineStr">
        <is>
          <t>Covered</t>
        </is>
      </c>
      <c r="AS9" s="162" t="n"/>
      <c r="AT9" s="162" t="inlineStr">
        <is>
          <t>IRIS2523</t>
        </is>
      </c>
      <c r="AU9" s="162" t="inlineStr">
        <is>
          <t>Employee</t>
        </is>
      </c>
      <c r="AV9" s="162" t="inlineStr">
        <is>
          <t>Active</t>
        </is>
      </c>
      <c r="AW9" s="162" t="inlineStr">
        <is>
          <t>Abhilash Menon</t>
        </is>
      </c>
      <c r="AX9" s="163" t="n">
        <v>46132</v>
      </c>
      <c r="AY9" s="162" t="inlineStr">
        <is>
          <t>Product Marketing Manager</t>
        </is>
      </c>
      <c r="AZ9" s="162" t="inlineStr">
        <is>
          <t>Product Management</t>
        </is>
      </c>
      <c r="BA9" s="162" t="inlineStr">
        <is>
          <t>Product Management</t>
        </is>
      </c>
      <c r="BB9" s="162" t="inlineStr">
        <is>
          <t>Product Marketing Manager</t>
        </is>
      </c>
      <c r="BC9" s="162" t="inlineStr">
        <is>
          <t>L5 – Manager</t>
        </is>
      </c>
      <c r="BD9" s="162" t="inlineStr">
        <is>
          <t>BA</t>
        </is>
      </c>
      <c r="BE9" s="162" t="inlineStr">
        <is>
          <t>Arup Ganguly</t>
        </is>
      </c>
      <c r="BF9" s="162" t="inlineStr">
        <is>
          <t>N-2</t>
        </is>
      </c>
      <c r="BG9" s="162" t="inlineStr">
        <is>
          <t>Manager</t>
        </is>
      </c>
      <c r="BH9" s="162" t="inlineStr">
        <is>
          <t>8 years, 0 months, 0 days</t>
        </is>
      </c>
      <c r="BI9" s="162" t="inlineStr">
        <is>
          <t>0 years, 2 months, 0 days</t>
        </is>
      </c>
      <c r="BJ9" s="162" t="inlineStr">
        <is>
          <t>8 years, 2 months, 0 days</t>
        </is>
      </c>
      <c r="BK9" s="162" t="n"/>
      <c r="BL9" s="162" t="inlineStr">
        <is>
          <t>Suptech</t>
        </is>
      </c>
      <c r="BM9" s="162" t="inlineStr">
        <is>
          <t>iFile</t>
        </is>
      </c>
      <c r="BN9" s="162" t="inlineStr">
        <is>
          <t>Marketing</t>
        </is>
      </c>
      <c r="BO9" s="162" t="inlineStr">
        <is>
          <t>Marketing</t>
        </is>
      </c>
      <c r="BP9" s="162" t="inlineStr">
        <is>
          <t>No</t>
        </is>
      </c>
      <c r="BQ9" s="162" t="inlineStr">
        <is>
          <t>Sales, Marketing &amp; Support</t>
        </is>
      </c>
      <c r="BR9" s="162" t="inlineStr">
        <is>
          <t>Marketing</t>
        </is>
      </c>
      <c r="BS9" s="162" t="inlineStr">
        <is>
          <t>Non-technical</t>
        </is>
      </c>
      <c r="BT9" s="162" t="inlineStr">
        <is>
          <t>Work From Office - Turbhe</t>
        </is>
      </c>
      <c r="BU9" s="162"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BV9" s="162"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BW9" s="162" t="inlineStr">
        <is>
          <r>
            <rPr>
              <rFont val="Calibri"/>
              <b val="1"/>
              <sz val="10"/>
            </rPr>
            <t>Q1:</t>
          </r>
          <r>
            <rPr>
              <rFont val="Calibri"/>
              <sz val="10"/>
            </rPr>
            <t xml:space="preserve"> Deliver committed marketing/content calendar with &gt;=90% on-time publishing
</t>
          </r>
          <r>
            <rPr>
              <rFont val="Calibri"/>
              <b val="1"/>
              <sz val="10"/>
            </rPr>
            <t>Q1:</t>
          </r>
          <r>
            <rPr>
              <rFont val="Calibri"/>
              <sz val="10"/>
            </rPr>
            <t xml:space="preserve"> Meet campaign KPIs · leads/MQLs/engagement at &gt;=90% of targets
</t>
          </r>
          <r>
            <rPr>
              <rFont val="Calibri"/>
              <b val="1"/>
              <sz val="10"/>
            </rPr>
            <t>Q1:</t>
          </r>
          <r>
            <rPr>
              <rFont val="Calibri"/>
              <sz val="10"/>
            </rPr>
            <t xml:space="preserve"> Grow owned channel metric · traffic / followers / engagement by &gt;=15%
</t>
          </r>
          <r>
            <rPr>
              <rFont val="Calibri"/>
              <b val="1"/>
              <sz val="10"/>
            </rPr>
            <t>Q1:</t>
          </r>
          <r>
            <rPr>
              <rFont val="Calibri"/>
              <sz val="10"/>
            </rPr>
            <t xml:space="preserve"> Keep creative/content rework cycles to &lt;=2 per deliverable on average</t>
          </r>
        </is>
      </c>
      <c r="BX9" s="162" t="n"/>
      <c r="BY9" s="162" t="n"/>
      <c r="BZ9" s="162" t="n"/>
      <c r="CA9" s="162" t="n"/>
      <c r="CB9" s="162" t="n"/>
      <c r="CC9" s="162" t="n"/>
      <c r="CD9" s="162" t="n"/>
      <c r="CE9" s="162" t="n"/>
      <c r="CF9" s="162" t="n"/>
      <c r="CG9" s="162" t="n"/>
      <c r="CH9" s="162" t="n"/>
      <c r="CI9" s="162" t="n"/>
      <c r="CJ9" s="162" t="n"/>
      <c r="CK9" s="162" t="n"/>
    </row>
    <row r="10" ht="64" customHeight="1">
      <c r="A10" s="109" t="inlineStr">
        <is>
          <t>IRIS2550</t>
        </is>
      </c>
      <c r="B10" s="111" t="inlineStr">
        <is>
          <t>Shashwat Dikshit</t>
        </is>
      </c>
      <c r="C10" s="111" t="inlineStr">
        <is>
          <t>Marketing</t>
        </is>
      </c>
      <c r="D10" s="114" t="inlineStr">
        <is>
          <t>Marketing Operations Specialist</t>
        </is>
      </c>
      <c r="E10" s="114" t="inlineStr">
        <is>
          <t>Senior Marketing Operations Associate</t>
        </is>
      </c>
      <c r="F10" s="114" t="inlineStr">
        <is>
          <t>Not in current mapping files</t>
        </is>
      </c>
      <c r="G10" s="114" t="inlineStr">
        <is>
          <t>A3</t>
        </is>
      </c>
      <c r="H10" s="140" t="inlineStr">
        <is>
          <t>● Newly mapped</t>
        </is>
      </c>
      <c r="I10" s="111" t="inlineStr">
        <is>
          <t>Marketing &amp; Communications</t>
        </is>
      </c>
      <c r="J10" s="111" t="inlineStr">
        <is>
          <t>Marketing Operations &amp; Automation</t>
        </is>
      </c>
      <c r="K10" s="111" t="inlineStr"/>
      <c r="L10" s="111" t="n">
        <v>19</v>
      </c>
      <c r="M10" s="142" t="inlineStr">
        <is>
          <t>P2</t>
        </is>
      </c>
      <c r="N10" s="115" t="inlineStr">
        <is>
          <t>Developing</t>
        </is>
      </c>
      <c r="O10" s="115" t="inlineStr">
        <is>
          <t>3 Apply</t>
        </is>
      </c>
      <c r="P10" s="115" t="inlineStr">
        <is>
          <t>2–4 yrs</t>
        </is>
      </c>
      <c r="Q10" s="115" t="inlineStr">
        <is>
          <t>3–5 · 2–5</t>
        </is>
      </c>
      <c r="R10" s="115" t="inlineStr">
        <is>
          <t>Marketing Executive</t>
        </is>
      </c>
      <c r="S10" s="115" t="inlineStr">
        <is>
          <t>IRIS Vs Market Benchmark — CIM proficiency scale: 2–3 · IRIS Vs Competitor Benchmark — SaaS marketing ladder: Marketing Specialist</t>
        </is>
      </c>
      <c r="T10" s="115" t="inlineStr">
        <is>
          <t>CIM Global Professional Marketing Framework — proficiency Aware → Active learner → Able → Accomplished → Authoritative</t>
        </is>
      </c>
      <c r="U10" s="115" t="inlineStr">
        <is>
          <t>Core 2 · Future 2 · Functional 3 · Leadership not scored</t>
        </is>
      </c>
      <c r="V10" s="161" t="n">
        <v>523</v>
      </c>
      <c r="W10" s="162" t="inlineStr">
        <is>
          <t>IRIS2550</t>
        </is>
      </c>
      <c r="X10" s="162" t="inlineStr">
        <is>
          <t>Employee</t>
        </is>
      </c>
      <c r="Y10" s="162" t="inlineStr">
        <is>
          <t>Active</t>
        </is>
      </c>
      <c r="Z10" s="162" t="inlineStr">
        <is>
          <t>Shashwat Dikshit</t>
        </is>
      </c>
      <c r="AA10" s="249" t="n">
        <v>46237</v>
      </c>
      <c r="AB10" s="162" t="inlineStr">
        <is>
          <t>Marketing Operations Specialist</t>
        </is>
      </c>
      <c r="AC10" s="162" t="inlineStr">
        <is>
          <t>Masters of Science</t>
        </is>
      </c>
      <c r="AD10" s="162" t="inlineStr">
        <is>
          <t>Abhilash Menon</t>
        </is>
      </c>
      <c r="AE10" s="162" t="inlineStr">
        <is>
          <t>N-4</t>
        </is>
      </c>
      <c r="AF10" s="162" t="inlineStr">
        <is>
          <t>Individual Contributor</t>
        </is>
      </c>
      <c r="AG10" s="162" t="inlineStr">
        <is>
          <t>4 years, 7 months, 0 days</t>
        </is>
      </c>
      <c r="AH10" s="162" t="inlineStr">
        <is>
          <t>0 years, 0 months, 22 days</t>
        </is>
      </c>
      <c r="AI10" s="162" t="inlineStr">
        <is>
          <t>Suptech</t>
        </is>
      </c>
      <c r="AJ10" s="162" t="inlineStr">
        <is>
          <t>iFile</t>
        </is>
      </c>
      <c r="AK10" s="162" t="inlineStr">
        <is>
          <t>Marketing</t>
        </is>
      </c>
      <c r="AL10" s="162" t="inlineStr">
        <is>
          <t>Marketing</t>
        </is>
      </c>
      <c r="AM10" s="162" t="inlineStr">
        <is>
          <t>No</t>
        </is>
      </c>
      <c r="AN10" s="162" t="inlineStr">
        <is>
          <t>Sales, Marketing &amp; Support</t>
        </is>
      </c>
      <c r="AO10" s="162" t="inlineStr">
        <is>
          <t>Marketing</t>
        </is>
      </c>
      <c r="AP10" s="162" t="inlineStr">
        <is>
          <t>Non-technical</t>
        </is>
      </c>
      <c r="AQ10" s="162" t="n">
        <v>20</v>
      </c>
      <c r="AR10" s="162" t="inlineStr">
        <is>
          <t>Covered</t>
        </is>
      </c>
      <c r="AS10" s="162" t="n"/>
      <c r="AT10" s="162" t="n"/>
      <c r="AU10" s="162" t="n"/>
      <c r="AV10" s="162" t="n"/>
      <c r="AW10" s="162" t="n"/>
      <c r="AX10" s="162" t="n"/>
      <c r="AY10" s="162" t="n"/>
      <c r="AZ10" s="162" t="n"/>
      <c r="BA10" s="162" t="n"/>
      <c r="BB10" s="162" t="n"/>
      <c r="BC10" s="162" t="n"/>
      <c r="BD10" s="162" t="n"/>
      <c r="BE10" s="162" t="n"/>
      <c r="BF10" s="162" t="n"/>
      <c r="BG10" s="162" t="n"/>
      <c r="BH10" s="162" t="n"/>
      <c r="BI10" s="162" t="n"/>
      <c r="BJ10" s="162" t="n"/>
      <c r="BK10" s="162" t="n"/>
      <c r="BL10" s="162" t="n"/>
      <c r="BM10" s="162" t="n"/>
      <c r="BN10" s="162" t="n"/>
      <c r="BO10" s="162" t="n"/>
      <c r="BP10" s="162" t="n"/>
      <c r="BQ10" s="162" t="n"/>
      <c r="BR10" s="162" t="n"/>
      <c r="BS10" s="162" t="n"/>
      <c r="BT10" s="162" t="n"/>
      <c r="BU10" s="162" t="n"/>
      <c r="BV10" s="162" t="n"/>
      <c r="BW10" s="162" t="n"/>
      <c r="BX10" s="162" t="n"/>
      <c r="BY10" s="162" t="n"/>
      <c r="BZ10" s="162" t="n"/>
      <c r="CA10" s="162" t="n"/>
      <c r="CB10" s="162" t="n"/>
      <c r="CC10" s="162" t="n"/>
      <c r="CD10" s="162" t="n"/>
      <c r="CE10" s="162" t="n"/>
      <c r="CF10" s="162" t="n"/>
      <c r="CG10" s="162" t="n"/>
      <c r="CH10" s="162" t="n"/>
      <c r="CI10" s="162" t="n"/>
      <c r="CJ10" s="162" t="n"/>
      <c r="CK10" s="162" t="n"/>
    </row>
    <row r="11" ht="64" customHeight="1">
      <c r="A11" s="109" t="inlineStr">
        <is>
          <t>IRIS2560</t>
        </is>
      </c>
      <c r="B11" s="111" t="inlineStr">
        <is>
          <t>Sumit Jain</t>
        </is>
      </c>
      <c r="C11" s="111" t="inlineStr">
        <is>
          <t>Product Management</t>
        </is>
      </c>
      <c r="D11" s="111" t="inlineStr">
        <is>
          <t>Senior Product Manager</t>
        </is>
      </c>
      <c r="E11" s="111" t="inlineStr">
        <is>
          <t>Senior Product Manager</t>
        </is>
      </c>
      <c r="F11" s="114" t="inlineStr">
        <is>
          <t>Not in current mapping files</t>
        </is>
      </c>
      <c r="G11" s="114" t="inlineStr">
        <is>
          <t>B3</t>
        </is>
      </c>
      <c r="H11" s="140" t="inlineStr">
        <is>
          <t>● Newly mapped</t>
        </is>
      </c>
      <c r="I11" s="111" t="inlineStr">
        <is>
          <t>Product Management</t>
        </is>
      </c>
      <c r="J11" s="111" t="inlineStr">
        <is>
          <t>Product Management</t>
        </is>
      </c>
      <c r="K11" s="144" t="inlineStr">
        <is>
          <t>• Total experience · outside + at IRIS — HR — HRIS
• Confirm prior experience · provisional placement — HR</t>
        </is>
      </c>
      <c r="L11" s="111" t="n">
        <v>20</v>
      </c>
      <c r="M11" s="142" t="inlineStr">
        <is>
          <t>P5 / M4</t>
        </is>
      </c>
      <c r="N11" s="115" t="inlineStr">
        <is>
          <t>Expert / Senior Manager</t>
        </is>
      </c>
      <c r="O11" s="115" t="inlineStr">
        <is>
          <t>5 Ensure, advise</t>
        </is>
      </c>
      <c r="P11" s="115" t="inlineStr">
        <is>
          <t>8–12 yrs</t>
        </is>
      </c>
      <c r="Q11" s="115" t="inlineStr">
        <is>
          <t>9–13 · 9–14</t>
        </is>
      </c>
      <c r="R11" s="115" t="inlineStr">
        <is>
          <t>Principal / Group Product Manager</t>
        </is>
      </c>
      <c r="S11" s="115" t="inlineStr">
        <is>
          <t>IRIS Vs Competitor Benchmark — SaaS product ladder: Principal / Group PM</t>
        </is>
      </c>
      <c r="T11" s="115" t="inlineStr">
        <is>
          <t>Pragmatic Institute Framework · 37 activities, 7 categories; AIPMM</t>
        </is>
      </c>
      <c r="U11" s="115" t="inlineStr">
        <is>
          <t>Core 4 · Future 3 · Functional 4 · Leadership 3</t>
        </is>
      </c>
      <c r="V11" s="161" t="n">
        <v>533</v>
      </c>
      <c r="W11" s="162" t="inlineStr">
        <is>
          <t>IRIS2560</t>
        </is>
      </c>
      <c r="X11" s="162" t="inlineStr">
        <is>
          <t>Employee</t>
        </is>
      </c>
      <c r="Y11" s="162" t="inlineStr">
        <is>
          <t>Active</t>
        </is>
      </c>
      <c r="Z11" s="162" t="inlineStr">
        <is>
          <t>Sumit Jain</t>
        </is>
      </c>
      <c r="AA11" s="249" t="n">
        <v>46268</v>
      </c>
      <c r="AB11" s="162" t="inlineStr">
        <is>
          <t>Senior Product Manager</t>
        </is>
      </c>
      <c r="AC11" s="162" t="inlineStr">
        <is>
          <t>B.E</t>
        </is>
      </c>
      <c r="AD11" s="162" t="inlineStr">
        <is>
          <t>Pradip Dey</t>
        </is>
      </c>
      <c r="AE11" s="162" t="inlineStr">
        <is>
          <t>N-3</t>
        </is>
      </c>
      <c r="AF11" s="162" t="inlineStr">
        <is>
          <t>Individual Contributor</t>
        </is>
      </c>
      <c r="AG11" s="162" t="n"/>
      <c r="AH11" s="162" t="n"/>
      <c r="AI11" s="162" t="inlineStr">
        <is>
          <t>Suptech</t>
        </is>
      </c>
      <c r="AJ11" s="162" t="inlineStr">
        <is>
          <t>iFile</t>
        </is>
      </c>
      <c r="AK11" s="162" t="inlineStr">
        <is>
          <t>Product Management</t>
        </is>
      </c>
      <c r="AL11" s="162" t="inlineStr">
        <is>
          <t>Client Engagement</t>
        </is>
      </c>
      <c r="AM11" s="162" t="inlineStr">
        <is>
          <t>Yes</t>
        </is>
      </c>
      <c r="AN11" s="162" t="inlineStr">
        <is>
          <t>Client Engagement</t>
        </is>
      </c>
      <c r="AO11" s="162" t="inlineStr">
        <is>
          <t>Product Management</t>
        </is>
      </c>
      <c r="AP11" s="162" t="inlineStr">
        <is>
          <t>Technical · BA, PM and QA</t>
        </is>
      </c>
      <c r="AQ11" s="162" t="n">
        <v>20</v>
      </c>
      <c r="AR11" s="162" t="inlineStr">
        <is>
          <t>Covered</t>
        </is>
      </c>
      <c r="AS11" s="162" t="n"/>
      <c r="AT11" s="162" t="n"/>
      <c r="AU11" s="162" t="n"/>
      <c r="AV11" s="162" t="n"/>
      <c r="AW11" s="162" t="n"/>
      <c r="AX11" s="162" t="n"/>
      <c r="AY11" s="162" t="n"/>
      <c r="AZ11" s="162" t="n"/>
      <c r="BA11" s="162" t="n"/>
      <c r="BB11" s="162" t="n"/>
      <c r="BC11" s="162" t="n"/>
      <c r="BD11" s="162" t="n"/>
      <c r="BE11" s="162" t="n"/>
      <c r="BF11" s="162" t="n"/>
      <c r="BG11" s="162" t="n"/>
      <c r="BH11" s="162" t="n"/>
      <c r="BI11" s="162" t="n"/>
      <c r="BJ11" s="162" t="n"/>
      <c r="BK11" s="162" t="n"/>
      <c r="BL11" s="162" t="n"/>
      <c r="BM11" s="162" t="n"/>
      <c r="BN11" s="162" t="n"/>
      <c r="BO11" s="162" t="n"/>
      <c r="BP11" s="162" t="n"/>
      <c r="BQ11" s="162" t="n"/>
      <c r="BR11" s="162" t="n"/>
      <c r="BS11" s="162" t="n"/>
      <c r="BT11" s="162" t="n"/>
      <c r="BU11" s="162" t="n"/>
      <c r="BV11" s="162" t="n"/>
      <c r="BW11" s="162" t="n"/>
      <c r="BX11" s="162" t="n"/>
      <c r="BY11" s="162" t="n"/>
      <c r="BZ11" s="162" t="n"/>
      <c r="CA11" s="162" t="n"/>
      <c r="CB11" s="162" t="n"/>
      <c r="CC11" s="162" t="n"/>
      <c r="CD11" s="162" t="n"/>
      <c r="CE11" s="162" t="n"/>
      <c r="CF11" s="162" t="n"/>
      <c r="CG11" s="162" t="n"/>
      <c r="CH11" s="162" t="n"/>
      <c r="CI11" s="162" t="n"/>
      <c r="CJ11" s="162" t="n"/>
      <c r="CK11" s="162" t="n"/>
    </row>
    <row r="12" ht="64" customHeight="1">
      <c r="A12" s="109" t="inlineStr">
        <is>
          <t>IRIS0728</t>
        </is>
      </c>
      <c r="B12" s="111" t="inlineStr">
        <is>
          <t>Davinder Pal Singh</t>
        </is>
      </c>
      <c r="C12" s="111" t="inlineStr">
        <is>
          <t>Quality Assurance</t>
        </is>
      </c>
      <c r="D12" s="114" t="inlineStr">
        <is>
          <t>QA Manager</t>
        </is>
      </c>
      <c r="E12" s="114" t="inlineStr">
        <is>
          <t>Senior QA Manager</t>
        </is>
      </c>
      <c r="F12" s="114" t="inlineStr">
        <is>
          <t>L5 – Manager</t>
        </is>
      </c>
      <c r="G12" s="114" t="inlineStr">
        <is>
          <t>B2</t>
        </is>
      </c>
      <c r="H12" s="117" t="inlineStr">
        <is>
          <t>▲ Up</t>
        </is>
      </c>
      <c r="I12" s="111" t="inlineStr">
        <is>
          <t>Quality Assurance</t>
        </is>
      </c>
      <c r="J12" s="111" t="inlineStr">
        <is>
          <t>Test Management &amp; QA Leadership</t>
        </is>
      </c>
      <c r="K12" s="111" t="inlineStr"/>
      <c r="L12" s="111" t="n">
        <v>20</v>
      </c>
      <c r="M12" s="142" t="inlineStr">
        <is>
          <t>P4 / M3</t>
        </is>
      </c>
      <c r="N12" s="115" t="inlineStr">
        <is>
          <t>Senior / Manager</t>
        </is>
      </c>
      <c r="O12" s="115" t="inlineStr">
        <is>
          <t>4–5</t>
        </is>
      </c>
      <c r="P12" s="115" t="inlineStr">
        <is>
          <t>6–9 yrs</t>
        </is>
      </c>
      <c r="Q12" s="115" t="inlineStr">
        <is>
          <t>7–10 · 6–11</t>
        </is>
      </c>
      <c r="R12" s="115" t="inlineStr">
        <is>
          <t>Senior Manager</t>
        </is>
      </c>
      <c r="S12" s="115" t="inlineStr">
        <is>
          <r>
            <rPr>
              <rFont val="Calibri"/>
              <b val="1"/>
              <sz val="10"/>
            </rPr>
            <t>Workiva:</t>
          </r>
          <r>
            <rPr>
              <rFont val="Calibri"/>
              <sz val="10"/>
            </rPr>
            <t xml:space="preserve"> Senior SE · Broadridge India: Lead SE · Nasdaq / AxiomSL: Senior SE · IRIS Vs Market Benchmark — ISTQB certification pathway: Advanced · Test Manager / TAE · IRIS Vs Competitor Benchmark — testing managers: QA Manager</t>
          </r>
        </is>
      </c>
      <c r="T12" s="115" t="inlineStr">
        <is>
          <t>ISTQB Foundation → Advanced → Expert; SFIA testing</t>
        </is>
      </c>
      <c r="U12" s="115" t="inlineStr">
        <is>
          <t>Core 3 · Future 3 · Functional 4 · Leadership 3</t>
        </is>
      </c>
      <c r="V12" s="161" t="n">
        <v>89</v>
      </c>
      <c r="W12" s="162" t="inlineStr">
        <is>
          <t>IRIS0728</t>
        </is>
      </c>
      <c r="X12" s="162" t="inlineStr">
        <is>
          <t>Employee</t>
        </is>
      </c>
      <c r="Y12" s="162" t="inlineStr">
        <is>
          <t>Active</t>
        </is>
      </c>
      <c r="Z12" s="162" t="inlineStr">
        <is>
          <t>Davinder Pal Singh</t>
        </is>
      </c>
      <c r="AA12" s="249" t="n">
        <v>40695</v>
      </c>
      <c r="AB12" s="162" t="inlineStr">
        <is>
          <t>QA Manager</t>
        </is>
      </c>
      <c r="AC12" s="162" t="inlineStr">
        <is>
          <t>B.Tech</t>
        </is>
      </c>
      <c r="AD12" s="162" t="inlineStr">
        <is>
          <t>Pradip Dey</t>
        </is>
      </c>
      <c r="AE12" s="162" t="inlineStr">
        <is>
          <t>N-3</t>
        </is>
      </c>
      <c r="AF12" s="162" t="inlineStr">
        <is>
          <t>Manager</t>
        </is>
      </c>
      <c r="AG12" s="162" t="inlineStr">
        <is>
          <t>1 years, 5 months, 0 days</t>
        </is>
      </c>
      <c r="AH12" s="162" t="inlineStr">
        <is>
          <t>15 years, 2 months, 24 days</t>
        </is>
      </c>
      <c r="AI12" s="162" t="inlineStr">
        <is>
          <t>Suptech</t>
        </is>
      </c>
      <c r="AJ12" s="162" t="inlineStr">
        <is>
          <t>iFile</t>
        </is>
      </c>
      <c r="AK12" s="162" t="inlineStr">
        <is>
          <t>Quality Assurance</t>
        </is>
      </c>
      <c r="AL12" s="162" t="inlineStr">
        <is>
          <t>Quality Assurance</t>
        </is>
      </c>
      <c r="AM12" s="162" t="inlineStr">
        <is>
          <t>No</t>
        </is>
      </c>
      <c r="AN12" s="162" t="inlineStr">
        <is>
          <t>Product/Project</t>
        </is>
      </c>
      <c r="AO12" s="162" t="inlineStr">
        <is>
          <t>Software Testing</t>
        </is>
      </c>
      <c r="AP12" s="162" t="inlineStr">
        <is>
          <t>Technical · BA, PM and QA</t>
        </is>
      </c>
      <c r="AQ12" s="162" t="n">
        <v>20</v>
      </c>
      <c r="AR12" s="162" t="inlineStr">
        <is>
          <t>Covered</t>
        </is>
      </c>
      <c r="AS12" s="162" t="n"/>
      <c r="AT12" s="162" t="inlineStr">
        <is>
          <t>IRIS0728</t>
        </is>
      </c>
      <c r="AU12" s="162" t="inlineStr">
        <is>
          <t>Employee</t>
        </is>
      </c>
      <c r="AV12" s="162" t="inlineStr">
        <is>
          <t>Active</t>
        </is>
      </c>
      <c r="AW12" s="162" t="inlineStr">
        <is>
          <t>Davinder Pal Singh</t>
        </is>
      </c>
      <c r="AX12" s="163" t="n">
        <v>40695</v>
      </c>
      <c r="AY12" s="162" t="inlineStr">
        <is>
          <t>QA Manager</t>
        </is>
      </c>
      <c r="AZ12" s="162" t="inlineStr">
        <is>
          <t>Quality Assurance</t>
        </is>
      </c>
      <c r="BA12" s="162" t="inlineStr">
        <is>
          <t>Quality Engineering</t>
        </is>
      </c>
      <c r="BB12" s="162" t="inlineStr">
        <is>
          <t>QA Manager</t>
        </is>
      </c>
      <c r="BC12" s="162" t="inlineStr">
        <is>
          <t>L5 – Manager</t>
        </is>
      </c>
      <c r="BD12" s="162" t="inlineStr">
        <is>
          <t>B.Tech</t>
        </is>
      </c>
      <c r="BE12" s="162" t="inlineStr">
        <is>
          <t>Pradip Dey</t>
        </is>
      </c>
      <c r="BF12" s="162" t="inlineStr">
        <is>
          <t>N-2</t>
        </is>
      </c>
      <c r="BG12" s="162" t="inlineStr">
        <is>
          <t>Manager</t>
        </is>
      </c>
      <c r="BH12" s="162" t="inlineStr">
        <is>
          <t>1 years, 5 months, 0 days</t>
        </is>
      </c>
      <c r="BI12" s="162" t="inlineStr">
        <is>
          <t>15 years, 0 months, 19 days</t>
        </is>
      </c>
      <c r="BJ12" s="162" t="inlineStr">
        <is>
          <t>16 years, 5 months, 19 days</t>
        </is>
      </c>
      <c r="BK12" s="162" t="n">
        <v>15.0520547945206</v>
      </c>
      <c r="BL12" s="162" t="inlineStr">
        <is>
          <t>Suptech</t>
        </is>
      </c>
      <c r="BM12" s="162" t="inlineStr">
        <is>
          <t>iFile</t>
        </is>
      </c>
      <c r="BN12" s="162" t="inlineStr">
        <is>
          <t>Quality Assurance</t>
        </is>
      </c>
      <c r="BO12" s="162" t="inlineStr">
        <is>
          <t>Quality Assurance</t>
        </is>
      </c>
      <c r="BP12" s="162" t="inlineStr">
        <is>
          <t>No</t>
        </is>
      </c>
      <c r="BQ12" s="162" t="inlineStr">
        <is>
          <t>Product/Project</t>
        </is>
      </c>
      <c r="BR12" s="162" t="inlineStr">
        <is>
          <t>Software Testing</t>
        </is>
      </c>
      <c r="BS12" s="162" t="inlineStr">
        <is>
          <t>Technical · BA, PM and QA</t>
        </is>
      </c>
      <c r="BT12" s="162" t="inlineStr">
        <is>
          <t>Hybrid</t>
        </is>
      </c>
      <c r="BU12" s="162" t="n"/>
      <c r="BV12" s="162" t="inlineStr">
        <is>
          <t>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we are planning as per roadmap
At least 1-2 new implemenations should have 0 defects during UAT and PROD
2. SBC Project Management
Complete SBC project implementation as per time, scope and cost
Prepare project management artefacts, weekly status reports and communicate with clarity
Conduct RCA for critical issues and initiate resolution activities proactively
3. Team bulding, process adherence, &amp; strategic contributions
Develop future leaders. Ensure at least couple of team members are able to operate at a higher level independently by next year
Ensure adoption of digital way of working across product components and projects
Ensure SCRUM rituals are followed effectively
Contribute/support towards getting 1-2 new clients this financial year
4. PMP/PRINCE and AI
Complete PMP/PRINCE training and get certification
Leverage AI in day to day working - test plan, test cases and integration/funcitonal test cases writing and automaiton etc. 
Conduct frequent reviews and demos to leadership on the improvements</t>
        </is>
      </c>
      <c r="BW12" s="162" t="inlineStr">
        <is>
          <t>SBC project milestones completion and invoicing
Process improvements
Initiate PMP/PRINCE Certification
Digital way of working and measurement of metrics through the tools</t>
        </is>
      </c>
      <c r="BX12" s="162" t="inlineStr">
        <is>
          <t>Meets Expectations</t>
        </is>
      </c>
      <c r="BY12" s="163" t="n">
        <v>45931</v>
      </c>
      <c r="BZ12" s="162" t="inlineStr">
        <is>
          <t>QA Manager</t>
        </is>
      </c>
      <c r="CA12" s="162" t="n"/>
      <c r="CB12" s="162" t="n">
        <v>4</v>
      </c>
      <c r="CC12" s="162" t="inlineStr">
        <is>
          <t>High</t>
        </is>
      </c>
      <c r="CD12" s="162" t="inlineStr">
        <is>
          <t>Trusted Professional</t>
        </is>
      </c>
      <c r="CE12" s="162" t="n"/>
      <c r="CF12" s="162" t="inlineStr">
        <is>
          <t>Y</t>
        </is>
      </c>
      <c r="CG12" s="162" t="inlineStr">
        <is>
          <t>N</t>
        </is>
      </c>
      <c r="CH12" s="162" t="n"/>
      <c r="CI12" s="162" t="inlineStr">
        <is>
          <t>Communications and Soft Skills</t>
        </is>
      </c>
      <c r="CJ12" s="162" t="n"/>
      <c r="CK12" s="162" t="inlineStr">
        <is>
          <t>IFSCA,CMA-Oman,CMA-Kuwait,ACRA,SBC,ADX/DFM</t>
        </is>
      </c>
    </row>
    <row r="13" ht="64" customHeight="1">
      <c r="A13" s="109" t="inlineStr">
        <is>
          <t>IRIS2115</t>
        </is>
      </c>
      <c r="B13" s="111" t="inlineStr">
        <is>
          <t>Sameer Joshi</t>
        </is>
      </c>
      <c r="C13" s="111" t="inlineStr">
        <is>
          <t>Quality Assurance</t>
        </is>
      </c>
      <c r="D13" s="114" t="inlineStr">
        <is>
          <t>QA-Lead</t>
        </is>
      </c>
      <c r="E13" s="114" t="inlineStr">
        <is>
          <t>Senior QA Specialist – POD Lead</t>
        </is>
      </c>
      <c r="F13" s="114" t="inlineStr">
        <is>
          <t>L5 – Lead · IC</t>
        </is>
      </c>
      <c r="G13" s="114" t="inlineStr">
        <is>
          <t>B2</t>
        </is>
      </c>
      <c r="H13" s="139" t="inlineStr">
        <is>
          <t>▼ Down · protected</t>
        </is>
      </c>
      <c r="I13" s="111" t="inlineStr">
        <is>
          <t>Quality Assurance</t>
        </is>
      </c>
      <c r="J13" s="111" t="inlineStr">
        <is>
          <t>Test Management &amp; QA Leadership</t>
        </is>
      </c>
      <c r="K13" s="111" t="inlineStr"/>
      <c r="L13" s="111" t="n">
        <v>20</v>
      </c>
      <c r="M13" s="142" t="inlineStr">
        <is>
          <t>P4 / M3</t>
        </is>
      </c>
      <c r="N13" s="115" t="inlineStr">
        <is>
          <t>Senior / Manager</t>
        </is>
      </c>
      <c r="O13" s="115" t="inlineStr">
        <is>
          <t>4–5</t>
        </is>
      </c>
      <c r="P13" s="115" t="inlineStr">
        <is>
          <t>6–9 yrs</t>
        </is>
      </c>
      <c r="Q13" s="115" t="inlineStr">
        <is>
          <t>7–10 · 6–11</t>
        </is>
      </c>
      <c r="R13" s="115" t="inlineStr">
        <is>
          <t>QA Lead / Senior SDET</t>
        </is>
      </c>
      <c r="S13" s="115" t="inlineStr">
        <is>
          <r>
            <rPr>
              <rFont val="Calibri"/>
              <b val="1"/>
              <sz val="10"/>
            </rPr>
            <t>Workiva:</t>
          </r>
          <r>
            <rPr>
              <rFont val="Calibri"/>
              <sz val="10"/>
            </rPr>
            <t xml:space="preserve"> Senior SE · Broadridge India: Lead SE · Nasdaq / AxiomSL: Senior SE · IRIS Vs Market Benchmark — ISTQB certification pathway: Advanced · Test Manager / TAE · IRIS Vs Competitor Benchmark — testing managers: QA Manager</t>
          </r>
        </is>
      </c>
      <c r="T13" s="115" t="inlineStr">
        <is>
          <t>ISTQB Foundation → Advanced → Expert; SFIA testing</t>
        </is>
      </c>
      <c r="U13" s="115" t="inlineStr">
        <is>
          <t>Core 3 · Future 3 · Functional 4 · Leadership 3</t>
        </is>
      </c>
      <c r="V13" s="161" t="n">
        <v>268</v>
      </c>
      <c r="W13" s="162" t="inlineStr">
        <is>
          <t>IRIS2115</t>
        </is>
      </c>
      <c r="X13" s="162" t="inlineStr">
        <is>
          <t>Employee</t>
        </is>
      </c>
      <c r="Y13" s="162" t="inlineStr">
        <is>
          <t>Active</t>
        </is>
      </c>
      <c r="Z13" s="162" t="inlineStr">
        <is>
          <t>Sameer Joshi</t>
        </is>
      </c>
      <c r="AA13" s="249" t="n">
        <v>45033</v>
      </c>
      <c r="AB13" s="162" t="inlineStr">
        <is>
          <t>QA-Lead</t>
        </is>
      </c>
      <c r="AC13" s="162" t="inlineStr">
        <is>
          <t>B.SC</t>
        </is>
      </c>
      <c r="AD13" s="162" t="inlineStr">
        <is>
          <t>Davinder Pal Singh</t>
        </is>
      </c>
      <c r="AE13" s="162" t="inlineStr">
        <is>
          <t>N-4</t>
        </is>
      </c>
      <c r="AF13" s="162" t="inlineStr">
        <is>
          <t>Manager</t>
        </is>
      </c>
      <c r="AG13" s="162" t="inlineStr">
        <is>
          <t>16 years, 0 months, 15 days</t>
        </is>
      </c>
      <c r="AH13" s="162" t="inlineStr">
        <is>
          <t>3 years, 4 months, 8 days</t>
        </is>
      </c>
      <c r="AI13" s="162" t="inlineStr">
        <is>
          <t>Suptech</t>
        </is>
      </c>
      <c r="AJ13" s="162" t="inlineStr">
        <is>
          <t>iFile</t>
        </is>
      </c>
      <c r="AK13" s="162" t="inlineStr">
        <is>
          <t>Quality Assurance</t>
        </is>
      </c>
      <c r="AL13" s="162" t="inlineStr">
        <is>
          <t>Quality Assurance</t>
        </is>
      </c>
      <c r="AM13" s="162" t="inlineStr">
        <is>
          <t>No</t>
        </is>
      </c>
      <c r="AN13" s="162" t="inlineStr">
        <is>
          <t>Product/Project</t>
        </is>
      </c>
      <c r="AO13" s="162" t="inlineStr">
        <is>
          <t>Software Testing</t>
        </is>
      </c>
      <c r="AP13" s="162" t="inlineStr">
        <is>
          <t>Technical · BA, PM and QA</t>
        </is>
      </c>
      <c r="AQ13" s="162" t="n">
        <v>20</v>
      </c>
      <c r="AR13" s="162" t="inlineStr">
        <is>
          <t>Covered</t>
        </is>
      </c>
      <c r="AS13" s="162" t="n"/>
      <c r="AT13" s="162" t="inlineStr">
        <is>
          <t>IRIS2115</t>
        </is>
      </c>
      <c r="AU13" s="162" t="inlineStr">
        <is>
          <t>Employee</t>
        </is>
      </c>
      <c r="AV13" s="162" t="inlineStr">
        <is>
          <t>Active</t>
        </is>
      </c>
      <c r="AW13" s="162" t="inlineStr">
        <is>
          <t>Sameer Joshi</t>
        </is>
      </c>
      <c r="AX13" s="163" t="n">
        <v>45033</v>
      </c>
      <c r="AY13" s="162" t="inlineStr">
        <is>
          <t>QA-Lead</t>
        </is>
      </c>
      <c r="AZ13" s="162" t="inlineStr">
        <is>
          <t>Quality Assurance</t>
        </is>
      </c>
      <c r="BA13" s="162" t="inlineStr">
        <is>
          <t>Quality Engineering</t>
        </is>
      </c>
      <c r="BB13" s="162" t="inlineStr">
        <is>
          <t>QA-Lead</t>
        </is>
      </c>
      <c r="BC13" s="162" t="inlineStr">
        <is>
          <t>L5 – Lead · IC</t>
        </is>
      </c>
      <c r="BD13" s="162" t="inlineStr">
        <is>
          <t>B.SC</t>
        </is>
      </c>
      <c r="BE13" s="162" t="inlineStr">
        <is>
          <t>Davinder Pal Singh</t>
        </is>
      </c>
      <c r="BF13" s="162" t="inlineStr">
        <is>
          <t>N-3</t>
        </is>
      </c>
      <c r="BG13" s="162" t="inlineStr">
        <is>
          <t>Manager</t>
        </is>
      </c>
      <c r="BH13" s="162" t="inlineStr">
        <is>
          <t>16 years, 0 months, 15 days</t>
        </is>
      </c>
      <c r="BI13" s="162" t="inlineStr">
        <is>
          <t>3 years, 2 months, 3 days</t>
        </is>
      </c>
      <c r="BJ13" s="162" t="inlineStr">
        <is>
          <t>19 years, 2 months, 18 days</t>
        </is>
      </c>
      <c r="BK13" s="162" t="n">
        <v>3.17488584474886</v>
      </c>
      <c r="BL13" s="162" t="inlineStr">
        <is>
          <t>Suptech</t>
        </is>
      </c>
      <c r="BM13" s="162" t="inlineStr">
        <is>
          <t>iFile</t>
        </is>
      </c>
      <c r="BN13" s="162" t="inlineStr">
        <is>
          <t>Quality Assurance</t>
        </is>
      </c>
      <c r="BO13" s="162" t="inlineStr">
        <is>
          <t>Quality Assurance</t>
        </is>
      </c>
      <c r="BP13" s="162" t="inlineStr">
        <is>
          <t>No</t>
        </is>
      </c>
      <c r="BQ13" s="162" t="inlineStr">
        <is>
          <t>Product/Project</t>
        </is>
      </c>
      <c r="BR13" s="162" t="inlineStr">
        <is>
          <t>Software Testing</t>
        </is>
      </c>
      <c r="BS13" s="162" t="inlineStr">
        <is>
          <t>Technical · BA, PM and QA</t>
        </is>
      </c>
      <c r="BT13" s="162" t="inlineStr">
        <is>
          <t>Hybrid</t>
        </is>
      </c>
      <c r="BU13" s="162" t="inlineStr">
        <is>
          <t>1) Test Automation for Teapot Regression Suite 
 -Achieve 80% regression test automation coverage for Teapot, reducing manual regression cycle time by 50-70%.
2. Test Automation for Stable Features in SARB Project 
 -Automate 80-100% of identified stable features in SARB, with tests integrated into CI/CD pipeline.`
3. Learn and Implement Usage of AI in Test Activities 
 - Learn to maximum usage of AI in day-to-day test activities. so it will reduce manual efforts by 30-40%.
4. Assist and Mentor in Functional QA Activities in SARB Project
 - Mentor QA engineers in SARB on functional testing and backlog grooming, with monthly knowledge-sharing sessions and 20% reduction in defect leakage.
5. Contribute to and Oversee Non-Functional Testing Activities - iFile · if need arises 
 `Define NFR test strategy for iFile and execute performance test cycles</t>
        </is>
      </c>
      <c r="BV13" s="162" t="inlineStr">
        <is>
          <t>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minimal impact on project timelines.
3. Continued to drive the Teapot automation initiative by expanding automation coverage, improving regression efficiency, and reducing manual testing effort.
4. Demonstrated strong leadership, planning, and execution skills by managing multiple priorities, coordinating cross-functional teams, and ensuring timely delivery of project milestones.
5. Maintained high standards of ownership and accountability while mentoring the Automation team, promoting best practices, and contributing to the team's overall productivity and successful project delivery.</t>
        </is>
      </c>
      <c r="BW13" s="162" t="inlineStr">
        <is>
          <t>Tea pot Automation for First Phase</t>
        </is>
      </c>
      <c r="BX13" s="162" t="n">
        <v>4</v>
      </c>
      <c r="BY13" s="162" t="inlineStr">
        <is>
          <t>15-06-2026</t>
        </is>
      </c>
      <c r="BZ13" s="162" t="inlineStr">
        <is>
          <t>QA Lead</t>
        </is>
      </c>
      <c r="CA13" s="162" t="inlineStr">
        <is>
          <t>No</t>
        </is>
      </c>
      <c r="CB13" s="162" t="n">
        <v>4</v>
      </c>
      <c r="CC13" s="162" t="inlineStr">
        <is>
          <t>High</t>
        </is>
      </c>
      <c r="CD13" s="162" t="inlineStr">
        <is>
          <t>Reliable Specialist</t>
        </is>
      </c>
      <c r="CE13" s="162" t="inlineStr">
        <is>
          <t>No</t>
        </is>
      </c>
      <c r="CF13" s="162" t="inlineStr">
        <is>
          <t>No</t>
        </is>
      </c>
      <c r="CG13" s="162" t="n"/>
      <c r="CH13" s="162" t="inlineStr">
        <is>
          <t>yet to identify</t>
        </is>
      </c>
      <c r="CI13" s="162" t="n"/>
      <c r="CJ13" s="162" t="inlineStr">
        <is>
          <t>AI Knowledge, Ai trainee</t>
        </is>
      </c>
      <c r="CK13" s="162" t="n"/>
    </row>
    <row r="14" ht="64" customHeight="1">
      <c r="A14" s="109" t="inlineStr">
        <is>
          <t>IRIS1654</t>
        </is>
      </c>
      <c r="B14" s="111" t="inlineStr">
        <is>
          <t>Pallavi Suryavanshi</t>
        </is>
      </c>
      <c r="C14" s="111" t="inlineStr">
        <is>
          <t>Quality Assurance</t>
        </is>
      </c>
      <c r="D14" s="114" t="inlineStr">
        <is>
          <t>Senior QA - Engineer</t>
        </is>
      </c>
      <c r="E14" s="114" t="inlineStr">
        <is>
          <t>QA Specialist – POD Lead</t>
        </is>
      </c>
      <c r="F14" s="114" t="inlineStr">
        <is>
          <t>L4 – Senior</t>
        </is>
      </c>
      <c r="G14" s="114" t="inlineStr">
        <is>
          <t>B1</t>
        </is>
      </c>
      <c r="H14" s="117" t="inlineStr">
        <is>
          <t>▲ Up</t>
        </is>
      </c>
      <c r="I14" s="111" t="inlineStr">
        <is>
          <t>Quality Assurance</t>
        </is>
      </c>
      <c r="J14" s="111" t="inlineStr">
        <is>
          <t>Functional &amp; Domain Testing</t>
        </is>
      </c>
      <c r="K14" s="111" t="inlineStr"/>
      <c r="L14" s="111" t="n">
        <v>20</v>
      </c>
      <c r="M14" s="142" t="inlineStr">
        <is>
          <t>P3 / M2</t>
        </is>
      </c>
      <c r="N14" s="115" t="inlineStr">
        <is>
          <t>Career / · Team Lead</t>
        </is>
      </c>
      <c r="O14" s="115" t="inlineStr">
        <is>
          <t>4 Enable</t>
        </is>
      </c>
      <c r="P14" s="115" t="inlineStr">
        <is>
          <t>4–7 yrs</t>
        </is>
      </c>
      <c r="Q14" s="115" t="inlineStr">
        <is>
          <t>5–8 · 4–8</t>
        </is>
      </c>
      <c r="R14" s="115" t="inlineStr">
        <is>
          <t>Senior QA Engineer</t>
        </is>
      </c>
      <c r="S14" s="115" t="inlineStr">
        <is>
          <r>
            <rPr>
              <rFont val="Calibri"/>
              <b val="1"/>
              <sz val="10"/>
            </rPr>
            <t>Workiva:</t>
          </r>
          <r>
            <rPr>
              <rFont val="Calibri"/>
              <sz val="10"/>
            </rPr>
            <t xml:space="preserve"> SE / Senior SE · Broadridge India: Senior SE · Nasdaq / AxiomSL: Senior SE · IRIS Vs Market Benchmark — ISTQB certification pathway: Advanced · Test Analyst</t>
          </r>
        </is>
      </c>
      <c r="T14" s="115" t="inlineStr">
        <is>
          <t>ISTQB Foundation → Advanced → Expert; SFIA testing</t>
        </is>
      </c>
      <c r="U14" s="115" t="inlineStr">
        <is>
          <t>Core 3 · Future 3 · Functional 3 · Leadership 2</t>
        </is>
      </c>
      <c r="V14" s="161" t="n">
        <v>136</v>
      </c>
      <c r="W14" s="162" t="inlineStr">
        <is>
          <t>IRIS1654</t>
        </is>
      </c>
      <c r="X14" s="162" t="inlineStr">
        <is>
          <t>Employee</t>
        </is>
      </c>
      <c r="Y14" s="162" t="inlineStr">
        <is>
          <t>Active</t>
        </is>
      </c>
      <c r="Z14" s="162" t="inlineStr">
        <is>
          <t>Pallavi Suryavanshi</t>
        </is>
      </c>
      <c r="AA14" s="249" t="n">
        <v>42919</v>
      </c>
      <c r="AB14" s="162" t="inlineStr">
        <is>
          <t>Senior QA - Engineer</t>
        </is>
      </c>
      <c r="AC14" s="162" t="inlineStr">
        <is>
          <t>MCA</t>
        </is>
      </c>
      <c r="AD14" s="162" t="inlineStr">
        <is>
          <t>Davinder Pal Singh</t>
        </is>
      </c>
      <c r="AE14" s="162" t="inlineStr">
        <is>
          <t>N-4</t>
        </is>
      </c>
      <c r="AF14" s="162" t="inlineStr">
        <is>
          <t>Manager</t>
        </is>
      </c>
      <c r="AG14" s="162" t="inlineStr">
        <is>
          <t>2 years, 0 months, 0 days</t>
        </is>
      </c>
      <c r="AH14" s="162" t="inlineStr">
        <is>
          <t>9 years, 1 months, 22 days</t>
        </is>
      </c>
      <c r="AI14" s="162" t="inlineStr">
        <is>
          <t>Suptech</t>
        </is>
      </c>
      <c r="AJ14" s="162" t="inlineStr">
        <is>
          <t>iFile</t>
        </is>
      </c>
      <c r="AK14" s="162" t="inlineStr">
        <is>
          <t>Quality Assurance</t>
        </is>
      </c>
      <c r="AL14" s="162" t="inlineStr">
        <is>
          <t>Quality Assurance</t>
        </is>
      </c>
      <c r="AM14" s="162" t="inlineStr">
        <is>
          <t>No</t>
        </is>
      </c>
      <c r="AN14" s="162" t="inlineStr">
        <is>
          <t>Product/Project</t>
        </is>
      </c>
      <c r="AO14" s="162" t="inlineStr">
        <is>
          <t>Software Testing</t>
        </is>
      </c>
      <c r="AP14" s="162" t="inlineStr">
        <is>
          <t>Technical · BA, PM and QA</t>
        </is>
      </c>
      <c r="AQ14" s="162" t="n">
        <v>20</v>
      </c>
      <c r="AR14" s="162" t="inlineStr">
        <is>
          <t>Covered</t>
        </is>
      </c>
      <c r="AS14" s="162" t="n"/>
      <c r="AT14" s="162" t="inlineStr">
        <is>
          <t>IRIS1654</t>
        </is>
      </c>
      <c r="AU14" s="162" t="inlineStr">
        <is>
          <t>Employee</t>
        </is>
      </c>
      <c r="AV14" s="162" t="inlineStr">
        <is>
          <t>Active</t>
        </is>
      </c>
      <c r="AW14" s="162" t="inlineStr">
        <is>
          <t>Pallavi Suryavanshi</t>
        </is>
      </c>
      <c r="AX14" s="163" t="n">
        <v>42919</v>
      </c>
      <c r="AY14" s="162" t="inlineStr">
        <is>
          <t>Senior QA - Engineer</t>
        </is>
      </c>
      <c r="AZ14" s="162" t="inlineStr">
        <is>
          <t>Quality Assurance</t>
        </is>
      </c>
      <c r="BA14" s="162" t="inlineStr">
        <is>
          <t>Quality Engineering</t>
        </is>
      </c>
      <c r="BB14" s="162" t="inlineStr">
        <is>
          <t>Senior QA - Engineer</t>
        </is>
      </c>
      <c r="BC14" s="162" t="inlineStr">
        <is>
          <t>L4 – Senior</t>
        </is>
      </c>
      <c r="BD14" s="162" t="inlineStr">
        <is>
          <t>MCA</t>
        </is>
      </c>
      <c r="BE14" s="162" t="inlineStr">
        <is>
          <t>Davinder Pal Singh</t>
        </is>
      </c>
      <c r="BF14" s="162" t="inlineStr">
        <is>
          <t>N-3</t>
        </is>
      </c>
      <c r="BG14" s="162" t="inlineStr">
        <is>
          <t>Manager</t>
        </is>
      </c>
      <c r="BH14" s="162" t="inlineStr">
        <is>
          <t>2 years, 0 months, 0 days</t>
        </is>
      </c>
      <c r="BI14" s="162" t="inlineStr">
        <is>
          <t>8 years, 11 months, 17 days</t>
        </is>
      </c>
      <c r="BJ14" s="162" t="inlineStr">
        <is>
          <t>10 years, 11 months, 17 days</t>
        </is>
      </c>
      <c r="BK14" s="162" t="n">
        <v>8.96324200913242</v>
      </c>
      <c r="BL14" s="162" t="inlineStr">
        <is>
          <t>Suptech</t>
        </is>
      </c>
      <c r="BM14" s="162" t="inlineStr">
        <is>
          <t>iFile</t>
        </is>
      </c>
      <c r="BN14" s="162" t="inlineStr">
        <is>
          <t>Quality Assurance</t>
        </is>
      </c>
      <c r="BO14" s="162" t="inlineStr">
        <is>
          <t>Quality Assurance</t>
        </is>
      </c>
      <c r="BP14" s="162" t="inlineStr">
        <is>
          <t>No</t>
        </is>
      </c>
      <c r="BQ14" s="162" t="inlineStr">
        <is>
          <t>Product/Project</t>
        </is>
      </c>
      <c r="BR14" s="162" t="inlineStr">
        <is>
          <t>Software Testing</t>
        </is>
      </c>
      <c r="BS14" s="162" t="inlineStr">
        <is>
          <t>Technical · BA, PM and QA</t>
        </is>
      </c>
      <c r="BT14" s="162" t="inlineStr">
        <is>
          <t>Hybrid</t>
        </is>
      </c>
      <c r="BU14" s="162" t="inlineStr">
        <is>
          <t>1. Delivered QFCRA Tech Refresh UAT and Production testing for ESS, FIRM, and iFile modules within the planned timeline. Coordinated with the client to resolve DevOps-related issues.
2. Prepared test scenarios for Banking, Insurance · Legacy &amp; New, and Product Return modules to ensure complete test coverage.
3. Conducted regular knowledge-sharing sessions to improve team collaboration and domain knowledge.
4. Provided QA sign-off for all QFCRA modules releases with minimal rollback incidents.
5. Used Claude AI to generate negative test data for IFRS 17 portal business rules, improving test coverage and efficiency.
6. Learned API testing using Postman to enhance testing capabilities.
7. Maintained QA documentation, including test plans, test cases, RTM, and execution reports for QFCRA project.</t>
        </is>
      </c>
      <c r="BV14" s="162" t="inlineStr">
        <is>
          <t>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project managers and ensuring timely releases whenever requested.
3. Successfully managed the RMA project and provided comprehensive knowledge transfer · KT to the Services team. Continued to support the team whenever required, ensuring a smooth transition and prompt resolution of project-related queries.
4. Maintained strong collaboration with project stakeholders, developers, and cross-functional teams, contributing to successful project delivery and ensuring business requirements were thoroughly validated.</t>
        </is>
      </c>
      <c r="BW14" s="162" t="inlineStr">
        <is>
          <t>Has proactively started working on automation for the iFILE tool by leveraging AI-assisted techniques. This initiative reflects a strong commitment to expanding automation capabilities and adopting modern AI-driven testing practices to improve efficiency and quality.</t>
        </is>
      </c>
      <c r="BX14" s="162" t="n">
        <v>4</v>
      </c>
      <c r="BY14" s="162" t="inlineStr">
        <is>
          <t>15-06-2026</t>
        </is>
      </c>
      <c r="BZ14" s="162" t="inlineStr">
        <is>
          <t>Senior QA - Engineer</t>
        </is>
      </c>
      <c r="CA14" s="162" t="inlineStr">
        <is>
          <t>no</t>
        </is>
      </c>
      <c r="CB14" s="162" t="n">
        <v>4</v>
      </c>
      <c r="CC14" s="162" t="inlineStr">
        <is>
          <t>Medium</t>
        </is>
      </c>
      <c r="CD14" s="162" t="inlineStr">
        <is>
          <t>Trusted Professional</t>
        </is>
      </c>
      <c r="CE14" s="162" t="inlineStr">
        <is>
          <t>No</t>
        </is>
      </c>
      <c r="CF14" s="162" t="inlineStr">
        <is>
          <t>No</t>
        </is>
      </c>
      <c r="CG14" s="162" t="inlineStr">
        <is>
          <t>No</t>
        </is>
      </c>
      <c r="CH14" s="162" t="inlineStr">
        <is>
          <t>yet to identify</t>
        </is>
      </c>
      <c r="CI14" s="162" t="inlineStr">
        <is>
          <t>Training of Automation,API, load testing</t>
        </is>
      </c>
      <c r="CJ14" s="162" t="n"/>
      <c r="CK14" s="162" t="n"/>
    </row>
    <row r="15" ht="64" customHeight="1">
      <c r="A15" s="109" t="inlineStr">
        <is>
          <t>IRIS1923</t>
        </is>
      </c>
      <c r="B15" s="111" t="inlineStr">
        <is>
          <t>Ruturaj Kadam</t>
        </is>
      </c>
      <c r="C15" s="111" t="inlineStr">
        <is>
          <t>Quality Assurance</t>
        </is>
      </c>
      <c r="D15" s="114" t="inlineStr">
        <is>
          <t>Senior QA - Engineer</t>
        </is>
      </c>
      <c r="E15" s="114" t="inlineStr">
        <is>
          <t>QA Specialist – POD Lead</t>
        </is>
      </c>
      <c r="F15" s="114" t="inlineStr">
        <is>
          <t>L4 – Senior</t>
        </is>
      </c>
      <c r="G15" s="114" t="inlineStr">
        <is>
          <t>B1</t>
        </is>
      </c>
      <c r="H15" s="117" t="inlineStr">
        <is>
          <t>▲ Up</t>
        </is>
      </c>
      <c r="I15" s="111" t="inlineStr">
        <is>
          <t>Quality Assurance</t>
        </is>
      </c>
      <c r="J15" s="111" t="inlineStr">
        <is>
          <t>Functional &amp; Domain Testing</t>
        </is>
      </c>
      <c r="K15" s="111" t="inlineStr"/>
      <c r="L15" s="111" t="n">
        <v>20</v>
      </c>
      <c r="M15" s="142" t="inlineStr">
        <is>
          <t>P3 / M2</t>
        </is>
      </c>
      <c r="N15" s="115" t="inlineStr">
        <is>
          <t>Career / · Team Lead</t>
        </is>
      </c>
      <c r="O15" s="115" t="inlineStr">
        <is>
          <t>4 Enable</t>
        </is>
      </c>
      <c r="P15" s="115" t="inlineStr">
        <is>
          <t>4–7 yrs</t>
        </is>
      </c>
      <c r="Q15" s="115" t="inlineStr">
        <is>
          <t>5–8 · 4–8</t>
        </is>
      </c>
      <c r="R15" s="115" t="inlineStr">
        <is>
          <t>Senior QA Engineer</t>
        </is>
      </c>
      <c r="S15" s="115" t="inlineStr">
        <is>
          <r>
            <rPr>
              <rFont val="Calibri"/>
              <b val="1"/>
              <sz val="10"/>
            </rPr>
            <t>Workiva:</t>
          </r>
          <r>
            <rPr>
              <rFont val="Calibri"/>
              <sz val="10"/>
            </rPr>
            <t xml:space="preserve"> SE / Senior SE · Broadridge India: Senior SE · Nasdaq / AxiomSL: Senior SE · IRIS Vs Market Benchmark — ISTQB certification pathway: Advanced · Test Analyst</t>
          </r>
        </is>
      </c>
      <c r="T15" s="115" t="inlineStr">
        <is>
          <t>ISTQB Foundation → Advanced → Expert; SFIA testing</t>
        </is>
      </c>
      <c r="U15" s="115" t="inlineStr">
        <is>
          <t>Core 3 · Future 3 · Functional 3 · Leadership 2</t>
        </is>
      </c>
      <c r="V15" s="161" t="n">
        <v>186</v>
      </c>
      <c r="W15" s="162" t="inlineStr">
        <is>
          <t>IRIS1923</t>
        </is>
      </c>
      <c r="X15" s="162" t="inlineStr">
        <is>
          <t>Employee</t>
        </is>
      </c>
      <c r="Y15" s="162" t="inlineStr">
        <is>
          <t>Active</t>
        </is>
      </c>
      <c r="Z15" s="162" t="inlineStr">
        <is>
          <t>Ruturaj Kadam</t>
        </is>
      </c>
      <c r="AA15" s="249" t="n">
        <v>44375</v>
      </c>
      <c r="AB15" s="162" t="inlineStr">
        <is>
          <t>Senior QA - Engineer</t>
        </is>
      </c>
      <c r="AC15" s="162" t="inlineStr">
        <is>
          <t>B.E</t>
        </is>
      </c>
      <c r="AD15" s="162" t="inlineStr">
        <is>
          <t>Davinder Pal Singh</t>
        </is>
      </c>
      <c r="AE15" s="162" t="inlineStr">
        <is>
          <t>N-4</t>
        </is>
      </c>
      <c r="AF15" s="162" t="inlineStr">
        <is>
          <t>Manager</t>
        </is>
      </c>
      <c r="AG15" s="162" t="inlineStr">
        <is>
          <t>3 years, 2 months, 0 days</t>
        </is>
      </c>
      <c r="AH15" s="162" t="inlineStr">
        <is>
          <t>5 years, 1 months, 28 days</t>
        </is>
      </c>
      <c r="AI15" s="162" t="inlineStr">
        <is>
          <t>Suptech</t>
        </is>
      </c>
      <c r="AJ15" s="162" t="inlineStr">
        <is>
          <t>iFile</t>
        </is>
      </c>
      <c r="AK15" s="162" t="inlineStr">
        <is>
          <t>Quality Assurance</t>
        </is>
      </c>
      <c r="AL15" s="162" t="inlineStr">
        <is>
          <t>Quality Assurance</t>
        </is>
      </c>
      <c r="AM15" s="162" t="inlineStr">
        <is>
          <t>No</t>
        </is>
      </c>
      <c r="AN15" s="162" t="inlineStr">
        <is>
          <t>Product/Project</t>
        </is>
      </c>
      <c r="AO15" s="162" t="inlineStr">
        <is>
          <t>Software Testing</t>
        </is>
      </c>
      <c r="AP15" s="162" t="inlineStr">
        <is>
          <t>Technical · BA, PM and QA</t>
        </is>
      </c>
      <c r="AQ15" s="162" t="n">
        <v>20</v>
      </c>
      <c r="AR15" s="162" t="inlineStr">
        <is>
          <t>Covered</t>
        </is>
      </c>
      <c r="AS15" s="162" t="n"/>
      <c r="AT15" s="162" t="inlineStr">
        <is>
          <t>IRIS1923</t>
        </is>
      </c>
      <c r="AU15" s="162" t="inlineStr">
        <is>
          <t>Employee</t>
        </is>
      </c>
      <c r="AV15" s="162" t="inlineStr">
        <is>
          <t>Active</t>
        </is>
      </c>
      <c r="AW15" s="162" t="inlineStr">
        <is>
          <t>Ruturaj Kadam</t>
        </is>
      </c>
      <c r="AX15" s="163" t="n">
        <v>44375</v>
      </c>
      <c r="AY15" s="162" t="inlineStr">
        <is>
          <t>Senior QA - Engineer</t>
        </is>
      </c>
      <c r="AZ15" s="162" t="inlineStr">
        <is>
          <t>Quality Assurance</t>
        </is>
      </c>
      <c r="BA15" s="162" t="inlineStr">
        <is>
          <t>Quality Engineering</t>
        </is>
      </c>
      <c r="BB15" s="162" t="inlineStr">
        <is>
          <t>Senior QA - Engineer</t>
        </is>
      </c>
      <c r="BC15" s="162" t="inlineStr">
        <is>
          <t>L4 – Senior</t>
        </is>
      </c>
      <c r="BD15" s="162" t="inlineStr">
        <is>
          <t>B.E</t>
        </is>
      </c>
      <c r="BE15" s="162" t="inlineStr">
        <is>
          <t>Davinder Pal Singh</t>
        </is>
      </c>
      <c r="BF15" s="162" t="inlineStr">
        <is>
          <t>N-3</t>
        </is>
      </c>
      <c r="BG15" s="162" t="inlineStr">
        <is>
          <t>Manager</t>
        </is>
      </c>
      <c r="BH15" s="162" t="inlineStr">
        <is>
          <t>3 years, 2 months, 0 days</t>
        </is>
      </c>
      <c r="BI15" s="162" t="inlineStr">
        <is>
          <t>4 years, 11 months, 23 days</t>
        </is>
      </c>
      <c r="BJ15" s="162" t="inlineStr">
        <is>
          <t>8 years, 1 months, 23 days</t>
        </is>
      </c>
      <c r="BK15" s="162" t="n">
        <v>4.9796803652968</v>
      </c>
      <c r="BL15" s="162" t="inlineStr">
        <is>
          <t>Suptech</t>
        </is>
      </c>
      <c r="BM15" s="162" t="inlineStr">
        <is>
          <t>iFile</t>
        </is>
      </c>
      <c r="BN15" s="162" t="inlineStr">
        <is>
          <t>Quality Assurance</t>
        </is>
      </c>
      <c r="BO15" s="162" t="inlineStr">
        <is>
          <t>Quality Assurance</t>
        </is>
      </c>
      <c r="BP15" s="162" t="inlineStr">
        <is>
          <t>No</t>
        </is>
      </c>
      <c r="BQ15" s="162" t="inlineStr">
        <is>
          <t>Product/Project</t>
        </is>
      </c>
      <c r="BR15" s="162" t="inlineStr">
        <is>
          <t>Software Testing</t>
        </is>
      </c>
      <c r="BS15" s="162" t="inlineStr">
        <is>
          <t>Technical · BA, PM and QA</t>
        </is>
      </c>
      <c r="BT15" s="162" t="inlineStr">
        <is>
          <t>Hybrid</t>
        </is>
      </c>
      <c r="BU15" s="162" t="inlineStr">
        <is>
          <t>1.Project Delivery &amp; QA Leadership Successfully deliver all planned releases with 95%+ test execution completion and zero critical defects escaping to production 30 July 2026 _ Phase 1 release portal + F010,F012,F013,F014,F015 Returns 
2.Lead QA activities for assigned projects and mentor team members. Led QA activities for the QCB Project UAT · Release 1, coordinating test planning, execution, defect tracking, and stakeholder communication. Managed end-to-end testing activities while leading a QA team member to ensure timely delivery.
3.Test Planning &amp; Execution Create, review, and execute 500+ functional, integration, regression, and UAT test cases annually with complete requirement coverage. Planned and executed comprehensive test scenarios for QCB UAT Release 1, ensuring complete business requirement coverage and maintaining high-quality test documentation.
4. QCB/LFIs User manual Creation for client- reviewed by BAs and Dev team.
5.Defect Management &amp; Quality Assurance Maintain defect rejection rate below 5%, ensure high-quality defect reporting using AI, and support timely defect closure. Improved defect quality by providing detailed reproduction steps, screenshots, logs, expected vs. actual results, and effective coordination with development teams, resulting in faster defect resolution.
6.API Testing &amp; Integration Validation Validate 100+ API scenarios using Postman. Successfully learned API testing and applied API validation during project execution, improving end-to-end quality and backend verification.
7.AI Adoption for QA Productivity Improve QA productivity by 30–40% through effective use of AI tools for documentation, test design, analysis, and reporting.
Leveraged ChatGPT,Claude Code, and AI-assisted workflows to generate test cases, bug reports, requirement summaries,
8.Team Leadership &amp; Knowledge Sharing Mentor team members, conduct regular knowledge-sharing sessions, and improve overall team capability. Guided reporting QA resources, shared testing knowledge, reviewed deliverables, and ensured consistent QA practices throughout project execution.</t>
        </is>
      </c>
      <c r="BV15" s="162" t="inlineStr">
        <is>
          <t>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deliverables and timely project completion.
2. Test Planning, Documentation &amp; Quality Assurance
Planned, reviewed, and executed comprehensive functional, integration, regression, and UAT test scenarios with complete business requirement coverage. Prepared and maintained detailed QCB/LFIs user manuals that were successfully reviewed and approved by the Business Analyst and Development teams, contributing to improved user adoption and documentation quality.
3. Defect Management &amp; API Testing
Produced high-quality defect reports with detailed reproduction steps, logs, screenshots, and expected versus actual results, enabling faster defect resolution. Successfully learned and applied API testing using Postman to validate backend integrations and improve end-to-end application quality.
4. AI Adoption &amp; Process Improvement
Effectively leveraged AI tools such as ChatGPT and Claude Code to accelerate test case creation, requirement analysis, documentation, bug reporting, and QA reporting. Improved productivity and reduced manual effort by incorporating AI-assisted testing practices into daily QA activities.
5. Team Collaboration &amp; Knowledge Sharing
Led QA activities for assigned projects while mentoring team members and promoting consistent QA practices. Shared testing knowledge, reviewed team deliverables, provided guidance throughout project execution, and collaborated effectively with cross-functional teams to ensure successful project delivery.</t>
        </is>
      </c>
      <c r="BW15" s="162" t="inlineStr">
        <is>
          <t>Managed the end-to-end testing of the QCB Returns module, completing all QA deliverables on schedule. The client sign-off is currently pending, and continued support is being provided to address client queries and facilitate final approval.</t>
        </is>
      </c>
      <c r="BX15" s="162" t="n">
        <v>4</v>
      </c>
      <c r="BY15" s="162" t="inlineStr">
        <is>
          <t>20-06-2026</t>
        </is>
      </c>
      <c r="BZ15" s="162" t="inlineStr">
        <is>
          <t>Senior QA - Engineer</t>
        </is>
      </c>
      <c r="CA15" s="162" t="inlineStr">
        <is>
          <t>no</t>
        </is>
      </c>
      <c r="CB15" s="162" t="n">
        <v>4</v>
      </c>
      <c r="CC15" s="162" t="inlineStr">
        <is>
          <t>Medium</t>
        </is>
      </c>
      <c r="CD15" s="162" t="inlineStr">
        <is>
          <t>Emerging Talent</t>
        </is>
      </c>
      <c r="CE15" s="162" t="inlineStr">
        <is>
          <t>No</t>
        </is>
      </c>
      <c r="CF15" s="162" t="inlineStr">
        <is>
          <t>No</t>
        </is>
      </c>
      <c r="CG15" s="162" t="inlineStr">
        <is>
          <t>No</t>
        </is>
      </c>
      <c r="CH15" s="162" t="inlineStr">
        <is>
          <t>yet to identify</t>
        </is>
      </c>
      <c r="CI15" s="162" t="inlineStr">
        <is>
          <t>AI training</t>
        </is>
      </c>
      <c r="CJ15"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15" s="162" t="n"/>
    </row>
    <row r="16" ht="64" customHeight="1">
      <c r="A16" s="109" t="inlineStr">
        <is>
          <t>IRIS1827</t>
        </is>
      </c>
      <c r="B16" s="111" t="inlineStr">
        <is>
          <t>Susan Peter</t>
        </is>
      </c>
      <c r="C16" s="111" t="inlineStr">
        <is>
          <t>Quality Assurance</t>
        </is>
      </c>
      <c r="D16" s="114" t="inlineStr">
        <is>
          <t>Senior QA - Engineer</t>
        </is>
      </c>
      <c r="E16" s="114" t="inlineStr">
        <is>
          <t>QA Specialist – POD Lead</t>
        </is>
      </c>
      <c r="F16" s="114" t="inlineStr">
        <is>
          <t>L4 – Senior</t>
        </is>
      </c>
      <c r="G16" s="114" t="inlineStr">
        <is>
          <t>B1</t>
        </is>
      </c>
      <c r="H16" s="117" t="inlineStr">
        <is>
          <t>▲ Up</t>
        </is>
      </c>
      <c r="I16" s="111" t="inlineStr">
        <is>
          <t>Quality Assurance</t>
        </is>
      </c>
      <c r="J16" s="111" t="inlineStr">
        <is>
          <t>Functional &amp; Domain Testing</t>
        </is>
      </c>
      <c r="K16" s="111" t="inlineStr"/>
      <c r="L16" s="111" t="n">
        <v>20</v>
      </c>
      <c r="M16" s="142" t="inlineStr">
        <is>
          <t>P3 / M2</t>
        </is>
      </c>
      <c r="N16" s="115" t="inlineStr">
        <is>
          <t>Career / · Team Lead</t>
        </is>
      </c>
      <c r="O16" s="115" t="inlineStr">
        <is>
          <t>4 Enable</t>
        </is>
      </c>
      <c r="P16" s="115" t="inlineStr">
        <is>
          <t>4–7 yrs</t>
        </is>
      </c>
      <c r="Q16" s="115" t="inlineStr">
        <is>
          <t>5–8 · 4–8</t>
        </is>
      </c>
      <c r="R16" s="115" t="inlineStr">
        <is>
          <t>Senior QA Engineer</t>
        </is>
      </c>
      <c r="S16" s="115" t="inlineStr">
        <is>
          <r>
            <rPr>
              <rFont val="Calibri"/>
              <b val="1"/>
              <sz val="10"/>
            </rPr>
            <t>Workiva:</t>
          </r>
          <r>
            <rPr>
              <rFont val="Calibri"/>
              <sz val="10"/>
            </rPr>
            <t xml:space="preserve"> SE / Senior SE · Broadridge India: Senior SE · Nasdaq / AxiomSL: Senior SE · IRIS Vs Market Benchmark — ISTQB certification pathway: Advanced · Test Analyst</t>
          </r>
        </is>
      </c>
      <c r="T16" s="115" t="inlineStr">
        <is>
          <t>ISTQB Foundation → Advanced → Expert; SFIA testing</t>
        </is>
      </c>
      <c r="U16" s="115" t="inlineStr">
        <is>
          <t>Core 3 · Future 3 · Functional 3 · Leadership 2</t>
        </is>
      </c>
      <c r="V16" s="161" t="n">
        <v>162</v>
      </c>
      <c r="W16" s="162" t="inlineStr">
        <is>
          <t>IRIS1827</t>
        </is>
      </c>
      <c r="X16" s="162" t="inlineStr">
        <is>
          <t>Employee</t>
        </is>
      </c>
      <c r="Y16" s="162" t="inlineStr">
        <is>
          <t>Active</t>
        </is>
      </c>
      <c r="Z16" s="162" t="inlineStr">
        <is>
          <t>Susan Peter</t>
        </is>
      </c>
      <c r="AA16" s="249" t="n">
        <v>43809</v>
      </c>
      <c r="AB16" s="162" t="inlineStr">
        <is>
          <t>Senior QA - Engineer</t>
        </is>
      </c>
      <c r="AC16" s="162" t="inlineStr">
        <is>
          <t>B.E</t>
        </is>
      </c>
      <c r="AD16" s="162" t="inlineStr">
        <is>
          <t>Davinder Pal Singh</t>
        </is>
      </c>
      <c r="AE16" s="162" t="inlineStr">
        <is>
          <t>N-4</t>
        </is>
      </c>
      <c r="AF16" s="162" t="inlineStr">
        <is>
          <t>Manager</t>
        </is>
      </c>
      <c r="AG16" s="162" t="inlineStr">
        <is>
          <t>5 years, 4 months, 0 days</t>
        </is>
      </c>
      <c r="AH16" s="162" t="inlineStr">
        <is>
          <t>6 years, 8 months, 15 days</t>
        </is>
      </c>
      <c r="AI16" s="162" t="inlineStr">
        <is>
          <t>Suptech</t>
        </is>
      </c>
      <c r="AJ16" s="162" t="inlineStr">
        <is>
          <t>iFile</t>
        </is>
      </c>
      <c r="AK16" s="162" t="inlineStr">
        <is>
          <t>Quality Assurance</t>
        </is>
      </c>
      <c r="AL16" s="162" t="inlineStr">
        <is>
          <t>Quality Assurance</t>
        </is>
      </c>
      <c r="AM16" s="162" t="inlineStr">
        <is>
          <t>No</t>
        </is>
      </c>
      <c r="AN16" s="162" t="inlineStr">
        <is>
          <t>Product/Project</t>
        </is>
      </c>
      <c r="AO16" s="162" t="inlineStr">
        <is>
          <t>Software Testing</t>
        </is>
      </c>
      <c r="AP16" s="162" t="inlineStr">
        <is>
          <t>Technical · BA, PM and QA</t>
        </is>
      </c>
      <c r="AQ16" s="162" t="n">
        <v>20</v>
      </c>
      <c r="AR16" s="162" t="inlineStr">
        <is>
          <t>Covered</t>
        </is>
      </c>
      <c r="AS16" s="162" t="n"/>
      <c r="AT16" s="162" t="inlineStr">
        <is>
          <t>IRIS1827</t>
        </is>
      </c>
      <c r="AU16" s="162" t="inlineStr">
        <is>
          <t>Employee</t>
        </is>
      </c>
      <c r="AV16" s="162" t="inlineStr">
        <is>
          <t>Active</t>
        </is>
      </c>
      <c r="AW16" s="162" t="inlineStr">
        <is>
          <t>Susan Peter</t>
        </is>
      </c>
      <c r="AX16" s="163" t="n">
        <v>43809</v>
      </c>
      <c r="AY16" s="162" t="inlineStr">
        <is>
          <t>Senior QA - Engineer</t>
        </is>
      </c>
      <c r="AZ16" s="162" t="inlineStr">
        <is>
          <t>Quality Assurance</t>
        </is>
      </c>
      <c r="BA16" s="162" t="inlineStr">
        <is>
          <t>Quality Engineering</t>
        </is>
      </c>
      <c r="BB16" s="162" t="inlineStr">
        <is>
          <t>Senior QA - Engineer</t>
        </is>
      </c>
      <c r="BC16" s="162" t="inlineStr">
        <is>
          <t>L4 – Senior</t>
        </is>
      </c>
      <c r="BD16" s="162" t="inlineStr">
        <is>
          <t>B.E</t>
        </is>
      </c>
      <c r="BE16" s="162" t="inlineStr">
        <is>
          <t>Davinder Pal Singh</t>
        </is>
      </c>
      <c r="BF16" s="162" t="inlineStr">
        <is>
          <t>N-3</t>
        </is>
      </c>
      <c r="BG16" s="162" t="inlineStr">
        <is>
          <t>Manager</t>
        </is>
      </c>
      <c r="BH16" s="162" t="inlineStr">
        <is>
          <t>5 years, 4 months, 0 days</t>
        </is>
      </c>
      <c r="BI16" s="162" t="inlineStr">
        <is>
          <t>6 years, 6 months, 10 days</t>
        </is>
      </c>
      <c r="BJ16" s="162" t="inlineStr">
        <is>
          <t>11 years, 10 months, 10 days</t>
        </is>
      </c>
      <c r="BK16" s="162" t="n">
        <v>6.52739726027397</v>
      </c>
      <c r="BL16" s="162" t="inlineStr">
        <is>
          <t>Suptech</t>
        </is>
      </c>
      <c r="BM16" s="162" t="inlineStr">
        <is>
          <t>iFile</t>
        </is>
      </c>
      <c r="BN16" s="162" t="inlineStr">
        <is>
          <t>Quality Assurance</t>
        </is>
      </c>
      <c r="BO16" s="162" t="inlineStr">
        <is>
          <t>Quality Assurance</t>
        </is>
      </c>
      <c r="BP16" s="162" t="inlineStr">
        <is>
          <t>No</t>
        </is>
      </c>
      <c r="BQ16" s="162" t="inlineStr">
        <is>
          <t>Product/Project</t>
        </is>
      </c>
      <c r="BR16" s="162" t="inlineStr">
        <is>
          <t>Software Testing</t>
        </is>
      </c>
      <c r="BS16" s="162" t="inlineStr">
        <is>
          <t>Technical · BA, PM and QA</t>
        </is>
      </c>
      <c r="BT16" s="162" t="inlineStr">
        <is>
          <t>Remote - Mumbai</t>
        </is>
      </c>
      <c r="BU16" s="162" t="inlineStr">
        <is>
          <t>1.Complete at least Playwright training 
2.Maintain test cases and reports with 100% compliance.	
3.Teapot &amp; webform testing in GTA in multiple environments till Production
4. Automation of Smoke testing using playwright with typescript of Teapot portal
5. Complete 100% of planned test execution for assigned releases within timelines.
6. Achieve at least 95% test coverage for critical business flows and reduce production defects</t>
        </is>
      </c>
      <c r="BV16" s="162" t="inlineStr">
        <is>
          <t>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Production, within agreed timelines.
4. Automate critical smoke-test scenarios for the Teapot Portal using Playwright with TypeScript.
5. Complete 100% of planned test execution, achieve at least 95% coverage of critical business flows, and reduce production defects through early identification and validation.</t>
        </is>
      </c>
      <c r="BW16" s="162" t="inlineStr">
        <is>
          <t>Tea pot Automation for First Phase</t>
        </is>
      </c>
      <c r="BX16" s="162" t="n">
        <v>4</v>
      </c>
      <c r="BY16" s="163" t="n">
        <v>46149</v>
      </c>
      <c r="BZ16" s="162" t="inlineStr">
        <is>
          <t>Senior QA - Engineer</t>
        </is>
      </c>
      <c r="CA16" s="162" t="inlineStr">
        <is>
          <t>no</t>
        </is>
      </c>
      <c r="CB16" s="162" t="n"/>
      <c r="CC16" s="162" t="n"/>
      <c r="CD16" s="162" t="n"/>
      <c r="CE16" s="162" t="n"/>
      <c r="CF16" s="162" t="n"/>
      <c r="CG16" s="162" t="n"/>
      <c r="CH16" s="162" t="inlineStr">
        <is>
          <t>yet to identify</t>
        </is>
      </c>
      <c r="CI16" s="162" t="inlineStr">
        <is>
          <t>Automation training</t>
        </is>
      </c>
      <c r="CJ16"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16" s="162" t="n"/>
    </row>
    <row r="17" ht="64" customHeight="1">
      <c r="A17" s="109" t="inlineStr">
        <is>
          <t>IRIS2304</t>
        </is>
      </c>
      <c r="B17" s="111" t="inlineStr">
        <is>
          <t>Adnan Yakub Majgaonkar</t>
        </is>
      </c>
      <c r="C17" s="111" t="inlineStr">
        <is>
          <t>Quality Assurance</t>
        </is>
      </c>
      <c r="D17" s="114" t="inlineStr">
        <is>
          <t>QA Engineer</t>
        </is>
      </c>
      <c r="E17" s="114" t="inlineStr">
        <is>
          <t>Senior QA Automation Engineer</t>
        </is>
      </c>
      <c r="F17" s="114" t="inlineStr">
        <is>
          <t>L3 – Professional / Associate</t>
        </is>
      </c>
      <c r="G17" s="114" t="inlineStr">
        <is>
          <t>A3</t>
        </is>
      </c>
      <c r="H17" s="117" t="inlineStr">
        <is>
          <t>▲ Up</t>
        </is>
      </c>
      <c r="I17" s="111" t="inlineStr">
        <is>
          <t>Quality Assurance</t>
        </is>
      </c>
      <c r="J17" s="111" t="inlineStr">
        <is>
          <t>Test Automation</t>
        </is>
      </c>
      <c r="K17" s="111" t="inlineStr"/>
      <c r="L17" s="111" t="n">
        <v>20</v>
      </c>
      <c r="M17" s="142" t="inlineStr">
        <is>
          <t>P2</t>
        </is>
      </c>
      <c r="N17" s="115" t="inlineStr">
        <is>
          <t>Developing</t>
        </is>
      </c>
      <c r="O17" s="115" t="inlineStr">
        <is>
          <t>3 Apply</t>
        </is>
      </c>
      <c r="P17" s="115" t="inlineStr">
        <is>
          <t>2–4 yrs</t>
        </is>
      </c>
      <c r="Q17" s="115" t="inlineStr">
        <is>
          <t>3–5 · 2–5</t>
        </is>
      </c>
      <c r="R17" s="115" t="inlineStr">
        <is>
          <t>QA Engineer</t>
        </is>
      </c>
      <c r="S17" s="115" t="inlineStr">
        <is>
          <r>
            <rPr>
              <rFont val="Calibri"/>
              <b val="1"/>
              <sz val="10"/>
            </rPr>
            <t>Workiva:</t>
          </r>
          <r>
            <rPr>
              <rFont val="Calibri"/>
              <sz val="10"/>
            </rPr>
            <t xml:space="preserve"> SE · Broadridge India: SE · Nasdaq / AxiomSL: SE · IRIS Vs Market Benchmark — ISTQB certification pathway: Foundation</t>
          </r>
        </is>
      </c>
      <c r="T17" s="115" t="inlineStr">
        <is>
          <t>ISTQB Foundation → Advanced → Expert; SFIA testing</t>
        </is>
      </c>
      <c r="U17" s="115" t="inlineStr">
        <is>
          <t>Core 2 · Future 2 · Functional 3 · Leadership not scored</t>
        </is>
      </c>
      <c r="V17" s="161" t="n">
        <v>340</v>
      </c>
      <c r="W17" s="162" t="inlineStr">
        <is>
          <t>IRIS2304</t>
        </is>
      </c>
      <c r="X17" s="162" t="inlineStr">
        <is>
          <t>Employee</t>
        </is>
      </c>
      <c r="Y17" s="162" t="inlineStr">
        <is>
          <t>Active</t>
        </is>
      </c>
      <c r="Z17" s="162" t="inlineStr">
        <is>
          <t>Adnan Yakub Majgaonkar</t>
        </is>
      </c>
      <c r="AA17" s="249" t="n">
        <v>45544</v>
      </c>
      <c r="AB17" s="162" t="inlineStr">
        <is>
          <t>QA Engineer</t>
        </is>
      </c>
      <c r="AC17" s="162" t="inlineStr">
        <is>
          <t>B.Tech</t>
        </is>
      </c>
      <c r="AD17" s="162" t="inlineStr">
        <is>
          <t>Susan Peter</t>
        </is>
      </c>
      <c r="AE17" s="162" t="inlineStr">
        <is>
          <t>N-5</t>
        </is>
      </c>
      <c r="AF17" s="162" t="inlineStr">
        <is>
          <t>Individual Contributor</t>
        </is>
      </c>
      <c r="AG17" s="162" t="inlineStr">
        <is>
          <t>2 years, 0 months, 0 days</t>
        </is>
      </c>
      <c r="AH17" s="162" t="inlineStr">
        <is>
          <t>1 years, 11 months, 16 days</t>
        </is>
      </c>
      <c r="AI17" s="162" t="inlineStr">
        <is>
          <t>Suptech</t>
        </is>
      </c>
      <c r="AJ17" s="162" t="inlineStr">
        <is>
          <t>iFile</t>
        </is>
      </c>
      <c r="AK17" s="162" t="inlineStr">
        <is>
          <t>Quality Assurance</t>
        </is>
      </c>
      <c r="AL17" s="162" t="inlineStr">
        <is>
          <t>Quality Assurance</t>
        </is>
      </c>
      <c r="AM17" s="162" t="inlineStr">
        <is>
          <t>No</t>
        </is>
      </c>
      <c r="AN17" s="162" t="inlineStr">
        <is>
          <t>Product/Project</t>
        </is>
      </c>
      <c r="AO17" s="162" t="inlineStr">
        <is>
          <t>Software Testing</t>
        </is>
      </c>
      <c r="AP17" s="162" t="inlineStr">
        <is>
          <t>Technical · BA, PM and QA</t>
        </is>
      </c>
      <c r="AQ17" s="162" t="n">
        <v>20</v>
      </c>
      <c r="AR17" s="162" t="inlineStr">
        <is>
          <t>Covered</t>
        </is>
      </c>
      <c r="AS17" s="162" t="n"/>
      <c r="AT17" s="162" t="inlineStr">
        <is>
          <t>IRIS2304</t>
        </is>
      </c>
      <c r="AU17" s="162" t="inlineStr">
        <is>
          <t>Employee</t>
        </is>
      </c>
      <c r="AV17" s="162" t="inlineStr">
        <is>
          <t>Active</t>
        </is>
      </c>
      <c r="AW17" s="162" t="inlineStr">
        <is>
          <t>Adnan Yakub Majgaonkar</t>
        </is>
      </c>
      <c r="AX17" s="163" t="n">
        <v>45544</v>
      </c>
      <c r="AY17" s="162" t="inlineStr">
        <is>
          <t>QA Engineer</t>
        </is>
      </c>
      <c r="AZ17" s="162" t="inlineStr">
        <is>
          <t>Quality Assurance</t>
        </is>
      </c>
      <c r="BA17" s="162" t="inlineStr">
        <is>
          <t>Quality Engineering</t>
        </is>
      </c>
      <c r="BB17" s="162" t="inlineStr">
        <is>
          <t>QA Engineer</t>
        </is>
      </c>
      <c r="BC17" s="162" t="inlineStr">
        <is>
          <t>L3 – Professional / Associate</t>
        </is>
      </c>
      <c r="BD17" s="162" t="inlineStr">
        <is>
          <t>B.Tech</t>
        </is>
      </c>
      <c r="BE17" s="162" t="inlineStr">
        <is>
          <t>Susan Peter</t>
        </is>
      </c>
      <c r="BF17" s="162" t="inlineStr">
        <is>
          <t>N-4</t>
        </is>
      </c>
      <c r="BG17" s="162" t="inlineStr">
        <is>
          <t>Individual Contributor</t>
        </is>
      </c>
      <c r="BH17" s="162" t="inlineStr">
        <is>
          <t>2 years, 0 months, 0 days</t>
        </is>
      </c>
      <c r="BI17" s="162" t="inlineStr">
        <is>
          <t>1 years, 9 months, 11 days</t>
        </is>
      </c>
      <c r="BJ17" s="162" t="inlineStr">
        <is>
          <t>3 years, 9 months, 11 days</t>
        </is>
      </c>
      <c r="BK17" s="162" t="n"/>
      <c r="BL17" s="162" t="inlineStr">
        <is>
          <t>Suptech</t>
        </is>
      </c>
      <c r="BM17" s="162" t="inlineStr">
        <is>
          <t>iFile</t>
        </is>
      </c>
      <c r="BN17" s="162" t="inlineStr">
        <is>
          <t>Quality Assurance</t>
        </is>
      </c>
      <c r="BO17" s="162" t="inlineStr">
        <is>
          <t>Quality Assurance</t>
        </is>
      </c>
      <c r="BP17" s="162" t="inlineStr">
        <is>
          <t>No</t>
        </is>
      </c>
      <c r="BQ17" s="162" t="inlineStr">
        <is>
          <t>Product/Project</t>
        </is>
      </c>
      <c r="BR17" s="162" t="inlineStr">
        <is>
          <t>Software Testing</t>
        </is>
      </c>
      <c r="BS17" s="162" t="inlineStr">
        <is>
          <t>Technical · BA, PM and QA</t>
        </is>
      </c>
      <c r="BT17" s="162" t="inlineStr">
        <is>
          <t>Remote- Outside Mumbai</t>
        </is>
      </c>
      <c r="BU17" s="162" t="inlineStr">
        <is>
          <t>1. WebForm Testing &amp; Bug Leakage Reduction
Tested the newly developed WebForm module within the SBC portal, ensuring functional accuracy and minimizing production bug leakage through rigorous test design, edge-case coverage, and early defect detection during the development cycle.
2. End-to-End Portal Testing Prior to Release
Conducted comprehensive testing of the existing SBC portal · pre-release across all major workflows to validate stability, functionality, and readiness before go-live, ensuring a smooth transition with minimal post-release issues.
3. UI Upgrade Testing – Large-Scale Test Case Execution
Contributed to the testing of the upgraded SBC portal UI by executing approximately 1,600 test cases covering functional, UI/UX, and regression scenarios, ensuring complete coverage of the revamped portal before release.
4. Defect Management &amp; Retesting
Logged, tracked, and retested defects identified during the UI upgrade testing cycle, working closely with the development team to ensure timely resolution and verification, thereby improving overall product quality and release readiness.
5. Quality Risk Identification &amp; Stakeholder Communication
Proactively raised critical concerns and quality risks identified during testing to relevant stakeholders, enabling informed decision-making and timely corrective action before deployment, contributing to a more stable and reliable release.
6. Test Coverage &amp; Process Improvement
Supported the QA team in improving test coverage for the SBC portal by reviewing and contributing to test case design, helping strengthen the overall testing framework for future release cycles.</t>
        </is>
      </c>
      <c r="BV17" s="162" t="inlineStr">
        <is>
          <t>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collaboration with the project team.
3. He has shown the ability to understand complex business requirements and adapt quickly to changing project priorities.
4. Going forward, Adnan should focus on strengthening his automation testing skills, particularly in API automation, as the SARB project's API architecture differs from other projects and requires specialized knowledge.
5. Developing expertise in automation will enable him to contribute more effectively to future releases and improve overall testing efficiency.</t>
        </is>
      </c>
      <c r="BW17" s="162" t="inlineStr">
        <is>
          <t>SBC Project Completeion till dec</t>
        </is>
      </c>
      <c r="BX17" s="162" t="n">
        <v>4</v>
      </c>
      <c r="BY17" s="163" t="n">
        <v>46362</v>
      </c>
      <c r="BZ17" s="162" t="inlineStr">
        <is>
          <t>QA Engineer</t>
        </is>
      </c>
      <c r="CA17" s="162" t="inlineStr">
        <is>
          <t>No</t>
        </is>
      </c>
      <c r="CB17" s="162" t="n">
        <v>4</v>
      </c>
      <c r="CC17" s="162" t="inlineStr">
        <is>
          <t>Medium</t>
        </is>
      </c>
      <c r="CD17" s="162" t="inlineStr">
        <is>
          <t>Trusted Professional</t>
        </is>
      </c>
      <c r="CE17" s="162" t="inlineStr">
        <is>
          <t>No</t>
        </is>
      </c>
      <c r="CF17" s="162" t="inlineStr">
        <is>
          <t>No</t>
        </is>
      </c>
      <c r="CG17" s="162" t="inlineStr">
        <is>
          <t>No</t>
        </is>
      </c>
      <c r="CH17" s="162" t="inlineStr">
        <is>
          <t>yet to identify</t>
        </is>
      </c>
      <c r="CI17" s="162" t="inlineStr">
        <is>
          <t>Autoation traianing is required</t>
        </is>
      </c>
      <c r="CJ17" s="162" t="n"/>
      <c r="CK17" s="162" t="n"/>
    </row>
    <row r="18" ht="64" customHeight="1">
      <c r="A18" s="109" t="inlineStr">
        <is>
          <t>IRIS2508</t>
        </is>
      </c>
      <c r="B18" s="111" t="inlineStr">
        <is>
          <t>Ayush Saurkar</t>
        </is>
      </c>
      <c r="C18" s="111" t="inlineStr">
        <is>
          <t>Quality Assurance</t>
        </is>
      </c>
      <c r="D18" s="114" t="inlineStr">
        <is>
          <t>QA Engineer</t>
        </is>
      </c>
      <c r="E18" s="114" t="inlineStr">
        <is>
          <t>Senior QA Engineer</t>
        </is>
      </c>
      <c r="F18" s="114" t="inlineStr">
        <is>
          <t>L3 – Professional / Associate</t>
        </is>
      </c>
      <c r="G18" s="114" t="inlineStr">
        <is>
          <t>A3</t>
        </is>
      </c>
      <c r="H18" s="117" t="inlineStr">
        <is>
          <t>▲ Up</t>
        </is>
      </c>
      <c r="I18" s="111" t="inlineStr">
        <is>
          <t>Quality Assurance</t>
        </is>
      </c>
      <c r="J18" s="111" t="inlineStr">
        <is>
          <t>Functional &amp; Domain Testing</t>
        </is>
      </c>
      <c r="K18" s="111" t="inlineStr"/>
      <c r="L18" s="111" t="n">
        <v>19</v>
      </c>
      <c r="M18" s="142" t="inlineStr">
        <is>
          <t>P2</t>
        </is>
      </c>
      <c r="N18" s="115" t="inlineStr">
        <is>
          <t>Developing</t>
        </is>
      </c>
      <c r="O18" s="115" t="inlineStr">
        <is>
          <t>3 Apply</t>
        </is>
      </c>
      <c r="P18" s="115" t="inlineStr">
        <is>
          <t>2–4 yrs</t>
        </is>
      </c>
      <c r="Q18" s="115" t="inlineStr">
        <is>
          <t>3–5 · 2–5</t>
        </is>
      </c>
      <c r="R18" s="115" t="inlineStr">
        <is>
          <t>QA Engineer</t>
        </is>
      </c>
      <c r="S18" s="115" t="inlineStr">
        <is>
          <r>
            <rPr>
              <rFont val="Calibri"/>
              <b val="1"/>
              <sz val="10"/>
            </rPr>
            <t>Workiva:</t>
          </r>
          <r>
            <rPr>
              <rFont val="Calibri"/>
              <sz val="10"/>
            </rPr>
            <t xml:space="preserve"> SE · Broadridge India: SE · Nasdaq / AxiomSL: SE · IRIS Vs Market Benchmark — ISTQB certification pathway: Foundation</t>
          </r>
        </is>
      </c>
      <c r="T18" s="115" t="inlineStr">
        <is>
          <t>ISTQB Foundation → Advanced → Expert; SFIA testing</t>
        </is>
      </c>
      <c r="U18" s="115" t="inlineStr">
        <is>
          <t>Core 2 · Future 2 · Functional 3 · Leadership not scored</t>
        </is>
      </c>
      <c r="V18" s="161" t="n">
        <v>478</v>
      </c>
      <c r="W18" s="162" t="inlineStr">
        <is>
          <t>IRIS2508</t>
        </is>
      </c>
      <c r="X18" s="162" t="inlineStr">
        <is>
          <t>Employee</t>
        </is>
      </c>
      <c r="Y18" s="162" t="inlineStr">
        <is>
          <t>Active</t>
        </is>
      </c>
      <c r="Z18" s="162" t="inlineStr">
        <is>
          <t>Ayush Saurkar</t>
        </is>
      </c>
      <c r="AA18" s="249" t="n">
        <v>46118</v>
      </c>
      <c r="AB18" s="162" t="inlineStr">
        <is>
          <t>QA Engineer</t>
        </is>
      </c>
      <c r="AC18" s="162" t="inlineStr">
        <is>
          <t>B.Tech</t>
        </is>
      </c>
      <c r="AD18" s="162" t="inlineStr">
        <is>
          <t>Anup Salve</t>
        </is>
      </c>
      <c r="AE18" s="162" t="inlineStr">
        <is>
          <t>N-5</t>
        </is>
      </c>
      <c r="AF18" s="162" t="inlineStr">
        <is>
          <t>Individual Contributor</t>
        </is>
      </c>
      <c r="AG18" s="162" t="inlineStr">
        <is>
          <t>2 years, 2 months, 0 days</t>
        </is>
      </c>
      <c r="AH18" s="162" t="inlineStr">
        <is>
          <t>0 years, 4 months, 19 days</t>
        </is>
      </c>
      <c r="AI18" s="162" t="inlineStr">
        <is>
          <t>Suptech</t>
        </is>
      </c>
      <c r="AJ18" s="162" t="inlineStr">
        <is>
          <t>iFile</t>
        </is>
      </c>
      <c r="AK18" s="162" t="inlineStr">
        <is>
          <t>Quality Assurance</t>
        </is>
      </c>
      <c r="AL18" s="162" t="inlineStr">
        <is>
          <t>Quality Assurance</t>
        </is>
      </c>
      <c r="AM18" s="162" t="inlineStr">
        <is>
          <t>No</t>
        </is>
      </c>
      <c r="AN18" s="162" t="inlineStr">
        <is>
          <t>Product/Project</t>
        </is>
      </c>
      <c r="AO18" s="162" t="inlineStr">
        <is>
          <t>Software Testing</t>
        </is>
      </c>
      <c r="AP18" s="162" t="inlineStr">
        <is>
          <t>Technical · BA, PM and QA</t>
        </is>
      </c>
      <c r="AQ18" s="162" t="n">
        <v>20</v>
      </c>
      <c r="AR18" s="162" t="inlineStr">
        <is>
          <t>Covered</t>
        </is>
      </c>
      <c r="AS18" s="162" t="n"/>
      <c r="AT18" s="162" t="inlineStr">
        <is>
          <t>IRIS2508</t>
        </is>
      </c>
      <c r="AU18" s="162" t="inlineStr">
        <is>
          <t>Employee</t>
        </is>
      </c>
      <c r="AV18" s="162" t="inlineStr">
        <is>
          <t>Active</t>
        </is>
      </c>
      <c r="AW18" s="162" t="inlineStr">
        <is>
          <t>Ayush Saurkar</t>
        </is>
      </c>
      <c r="AX18" s="163" t="n">
        <v>46118</v>
      </c>
      <c r="AY18" s="162" t="inlineStr">
        <is>
          <t>QA Engineer</t>
        </is>
      </c>
      <c r="AZ18" s="162" t="inlineStr">
        <is>
          <t>Quality Assurance</t>
        </is>
      </c>
      <c r="BA18" s="162" t="inlineStr">
        <is>
          <t>Quality Engineering</t>
        </is>
      </c>
      <c r="BB18" s="162" t="inlineStr">
        <is>
          <t>QA Engineer</t>
        </is>
      </c>
      <c r="BC18" s="162" t="inlineStr">
        <is>
          <t>L3 – Professional / Associate</t>
        </is>
      </c>
      <c r="BD18" s="162" t="inlineStr">
        <is>
          <t>B.Tech</t>
        </is>
      </c>
      <c r="BE18" s="162" t="inlineStr">
        <is>
          <t>Anup Salve</t>
        </is>
      </c>
      <c r="BF18" s="162" t="inlineStr">
        <is>
          <t>N-4</t>
        </is>
      </c>
      <c r="BG18" s="162" t="inlineStr">
        <is>
          <t>Individual Contributor</t>
        </is>
      </c>
      <c r="BH18" s="162" t="inlineStr">
        <is>
          <t>2 years, 2 months, 0 days</t>
        </is>
      </c>
      <c r="BI18" s="162" t="inlineStr">
        <is>
          <t>0 years, 2 months, 14 days</t>
        </is>
      </c>
      <c r="BJ18" s="162" t="inlineStr">
        <is>
          <t>2 years, 4 months, 14 days</t>
        </is>
      </c>
      <c r="BK18" s="162" t="n"/>
      <c r="BL18" s="162" t="inlineStr">
        <is>
          <t>Suptech</t>
        </is>
      </c>
      <c r="BM18" s="162" t="inlineStr">
        <is>
          <t>iFile</t>
        </is>
      </c>
      <c r="BN18" s="162" t="inlineStr">
        <is>
          <t>Quality Assurance</t>
        </is>
      </c>
      <c r="BO18" s="162" t="inlineStr">
        <is>
          <t>Quality Assurance</t>
        </is>
      </c>
      <c r="BP18" s="162" t="inlineStr">
        <is>
          <t>No</t>
        </is>
      </c>
      <c r="BQ18" s="162" t="inlineStr">
        <is>
          <t>Product/Project</t>
        </is>
      </c>
      <c r="BR18" s="162" t="inlineStr">
        <is>
          <t>Software Testing</t>
        </is>
      </c>
      <c r="BS18" s="162" t="inlineStr">
        <is>
          <t>Technical · BA, PM and QA</t>
        </is>
      </c>
      <c r="BT18" s="162" t="inlineStr">
        <is>
          <t>Client Side</t>
        </is>
      </c>
      <c r="BU18" s="162" t="inlineStr">
        <is>
          <t>1. Improve Defect Detection and Reporting
2. Improve Defect Detection and Reporting
3. Support Smooth and Quality Releases
4. Enhance Test Coverage
5. Build Automation Testing Skills</t>
        </is>
      </c>
      <c r="BV18" s="162"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BW18" s="162" t="inlineStr">
        <is>
          <r>
            <rPr>
              <rFont val="Calibri"/>
              <b val="1"/>
              <sz val="10"/>
            </rPr>
            <t>Q1:</t>
          </r>
          <r>
            <rPr>
              <rFont val="Calibri"/>
              <sz val="10"/>
            </rPr>
            <t xml:space="preserve"> Achieve &gt;=95% test case execution coverage for each assigned release
</t>
          </r>
          <r>
            <rPr>
              <rFont val="Calibri"/>
              <b val="1"/>
              <sz val="10"/>
            </rPr>
            <t>Q1:</t>
          </r>
          <r>
            <rPr>
              <rFont val="Calibri"/>
              <sz val="10"/>
            </rPr>
            <t xml:space="preserve"> Keep defect detection effectiveness &gt;=90% · defects caught pre-production
</t>
          </r>
          <r>
            <rPr>
              <rFont val="Calibri"/>
              <b val="1"/>
              <sz val="10"/>
            </rPr>
            <t>Q1:</t>
          </r>
          <r>
            <rPr>
              <rFont val="Calibri"/>
              <sz val="10"/>
            </rPr>
            <t xml:space="preserve"> Automate &gt;=20% of repetitive/regression test cases this quarter
</t>
          </r>
          <r>
            <rPr>
              <rFont val="Calibri"/>
              <b val="1"/>
              <sz val="10"/>
            </rPr>
            <t>Q1:</t>
          </r>
          <r>
            <rPr>
              <rFont val="Calibri"/>
              <sz val="10"/>
            </rPr>
            <t xml:space="preserve"> Maintain test documentation &amp; defect logs with 100% traceability to requirements
</t>
          </r>
          <r>
            <rPr>
              <rFont val="Calibri"/>
              <b val="1"/>
              <sz val="10"/>
            </rPr>
            <t>Q2:</t>
          </r>
          <r>
            <rPr>
              <rFont val="Calibri"/>
              <sz val="10"/>
            </rPr>
            <t xml:space="preserve"> Strengthen Technical and Domain Knowledge
</t>
          </r>
          <r>
            <rPr>
              <rFont val="Calibri"/>
              <b val="1"/>
              <sz val="10"/>
            </rPr>
            <t>Q2:</t>
          </r>
          <r>
            <rPr>
              <rFont val="Calibri"/>
              <sz val="10"/>
            </rPr>
            <t xml:space="preserve"> Improve Test Process and Standards
</t>
          </r>
          <r>
            <rPr>
              <rFont val="Calibri"/>
              <b val="1"/>
              <sz val="10"/>
            </rPr>
            <t>Q2:</t>
          </r>
          <r>
            <rPr>
              <rFont val="Calibri"/>
              <sz val="10"/>
            </rPr>
            <t xml:space="preserve"> Support Faster and More Reliable Releases
</t>
          </r>
          <r>
            <rPr>
              <rFont val="Calibri"/>
              <b val="1"/>
              <sz val="10"/>
            </rPr>
            <t>Q2:</t>
          </r>
          <r>
            <rPr>
              <rFont val="Calibri"/>
              <sz val="10"/>
            </rPr>
            <t xml:space="preserve"> To ensure the DRR Portal application remains stable, reliable, and defect-free by validating functionality
</t>
          </r>
          <r>
            <rPr>
              <rFont val="Calibri"/>
              <b val="1"/>
              <sz val="10"/>
            </rPr>
            <t>Q2:</t>
          </r>
          <r>
            <rPr>
              <rFont val="Calibri"/>
              <sz val="10"/>
            </rPr>
            <t xml:space="preserve"> Support Faster and More Reliable Releases</t>
          </r>
        </is>
      </c>
      <c r="BX18" s="162" t="n">
        <v>2</v>
      </c>
      <c r="BY18" s="163" t="n">
        <v>46143</v>
      </c>
      <c r="BZ18" s="162" t="inlineStr">
        <is>
          <t>QA Engineer</t>
        </is>
      </c>
      <c r="CA18" s="162" t="inlineStr">
        <is>
          <t>No</t>
        </is>
      </c>
      <c r="CB18" s="162" t="n">
        <v>2</v>
      </c>
      <c r="CC18" s="162" t="inlineStr">
        <is>
          <t>Medium</t>
        </is>
      </c>
      <c r="CD18" s="162" t="inlineStr">
        <is>
          <t>Emerging Talent</t>
        </is>
      </c>
      <c r="CE18" s="162" t="n"/>
      <c r="CF18" s="162" t="n"/>
      <c r="CG18" s="162" t="n"/>
      <c r="CH18" s="162" t="n"/>
      <c r="CI18" s="162" t="inlineStr">
        <is>
          <t>Test automation frameworks · Selenium/Playwright; API testing; CI/CD test integration; defect analytics</t>
        </is>
      </c>
      <c r="CJ18"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8" s="162" t="n"/>
    </row>
    <row r="19" ht="64" customHeight="1">
      <c r="A19" s="109" t="inlineStr">
        <is>
          <t>IRIS1984</t>
        </is>
      </c>
      <c r="B19" s="111" t="inlineStr">
        <is>
          <t>Bhagyshree Khedkar</t>
        </is>
      </c>
      <c r="C19" s="111" t="inlineStr">
        <is>
          <t>Quality Assurance</t>
        </is>
      </c>
      <c r="D19" s="114" t="inlineStr">
        <is>
          <t>QA Engineer</t>
        </is>
      </c>
      <c r="E19" s="114" t="inlineStr">
        <is>
          <t>Senior QA Engineer</t>
        </is>
      </c>
      <c r="F19" s="114" t="inlineStr">
        <is>
          <t>L3 – Professional / Associate</t>
        </is>
      </c>
      <c r="G19" s="114" t="inlineStr">
        <is>
          <t>A3</t>
        </is>
      </c>
      <c r="H19" s="117" t="inlineStr">
        <is>
          <t>▲ Up</t>
        </is>
      </c>
      <c r="I19" s="111" t="inlineStr">
        <is>
          <t>Quality Assurance</t>
        </is>
      </c>
      <c r="J19" s="111" t="inlineStr">
        <is>
          <t>Functional &amp; Domain Testing</t>
        </is>
      </c>
      <c r="K19" s="111" t="inlineStr"/>
      <c r="L19" s="111" t="n">
        <v>20</v>
      </c>
      <c r="M19" s="142" t="inlineStr">
        <is>
          <t>P2</t>
        </is>
      </c>
      <c r="N19" s="115" t="inlineStr">
        <is>
          <t>Developing</t>
        </is>
      </c>
      <c r="O19" s="115" t="inlineStr">
        <is>
          <t>3 Apply</t>
        </is>
      </c>
      <c r="P19" s="115" t="inlineStr">
        <is>
          <t>2–4 yrs</t>
        </is>
      </c>
      <c r="Q19" s="115" t="inlineStr">
        <is>
          <t>3–5 · 2–5</t>
        </is>
      </c>
      <c r="R19" s="115" t="inlineStr">
        <is>
          <t>QA Engineer</t>
        </is>
      </c>
      <c r="S19" s="115" t="inlineStr">
        <is>
          <r>
            <rPr>
              <rFont val="Calibri"/>
              <b val="1"/>
              <sz val="10"/>
            </rPr>
            <t>Workiva:</t>
          </r>
          <r>
            <rPr>
              <rFont val="Calibri"/>
              <sz val="10"/>
            </rPr>
            <t xml:space="preserve"> SE · Broadridge India: SE · Nasdaq / AxiomSL: SE · IRIS Vs Market Benchmark — ISTQB certification pathway: Foundation</t>
          </r>
        </is>
      </c>
      <c r="T19" s="115" t="inlineStr">
        <is>
          <t>ISTQB Foundation → Advanced → Expert; SFIA testing</t>
        </is>
      </c>
      <c r="U19" s="115" t="inlineStr">
        <is>
          <t>Core 2 · Future 2 · Functional 3 · Leadership not scored</t>
        </is>
      </c>
      <c r="V19" s="161" t="n">
        <v>207</v>
      </c>
      <c r="W19" s="162" t="inlineStr">
        <is>
          <t>IRIS1984</t>
        </is>
      </c>
      <c r="X19" s="162" t="inlineStr">
        <is>
          <t>Employee</t>
        </is>
      </c>
      <c r="Y19" s="162" t="inlineStr">
        <is>
          <t>Active</t>
        </is>
      </c>
      <c r="Z19" s="162" t="inlineStr">
        <is>
          <t>Bhagyshree Khedkar</t>
        </is>
      </c>
      <c r="AA19" s="249" t="n">
        <v>44585</v>
      </c>
      <c r="AB19" s="162" t="inlineStr">
        <is>
          <t>QA Engineer</t>
        </is>
      </c>
      <c r="AC19" s="162" t="inlineStr">
        <is>
          <t>B.E</t>
        </is>
      </c>
      <c r="AD19" s="162" t="inlineStr">
        <is>
          <t>Davinder Pal Singh</t>
        </is>
      </c>
      <c r="AE19" s="162" t="inlineStr">
        <is>
          <t>N-4</t>
        </is>
      </c>
      <c r="AF19" s="162" t="inlineStr">
        <is>
          <t>Individual Contributor</t>
        </is>
      </c>
      <c r="AG19" s="162" t="inlineStr">
        <is>
          <t>2 years, 5 months, 0 days</t>
        </is>
      </c>
      <c r="AH19" s="162" t="inlineStr">
        <is>
          <t>4 years, 7 months, 1 days</t>
        </is>
      </c>
      <c r="AI19" s="162" t="inlineStr">
        <is>
          <t>Suptech</t>
        </is>
      </c>
      <c r="AJ19" s="162" t="inlineStr">
        <is>
          <t>iFile</t>
        </is>
      </c>
      <c r="AK19" s="162" t="inlineStr">
        <is>
          <t>Quality Assurance</t>
        </is>
      </c>
      <c r="AL19" s="162" t="inlineStr">
        <is>
          <t>Quality Assurance</t>
        </is>
      </c>
      <c r="AM19" s="162" t="inlineStr">
        <is>
          <t>No</t>
        </is>
      </c>
      <c r="AN19" s="162" t="inlineStr">
        <is>
          <t>Product/Project</t>
        </is>
      </c>
      <c r="AO19" s="162" t="inlineStr">
        <is>
          <t>Software Testing</t>
        </is>
      </c>
      <c r="AP19" s="162" t="inlineStr">
        <is>
          <t>Technical · BA, PM and QA</t>
        </is>
      </c>
      <c r="AQ19" s="162" t="n">
        <v>20</v>
      </c>
      <c r="AR19" s="162" t="inlineStr">
        <is>
          <t>Covered</t>
        </is>
      </c>
      <c r="AS19" s="162" t="n"/>
      <c r="AT19" s="162" t="inlineStr">
        <is>
          <t>IRIS1984</t>
        </is>
      </c>
      <c r="AU19" s="162" t="inlineStr">
        <is>
          <t>Employee</t>
        </is>
      </c>
      <c r="AV19" s="162" t="inlineStr">
        <is>
          <t>Active</t>
        </is>
      </c>
      <c r="AW19" s="162" t="inlineStr">
        <is>
          <t>Bhagyshree Khedkar</t>
        </is>
      </c>
      <c r="AX19" s="163" t="n">
        <v>44585</v>
      </c>
      <c r="AY19" s="162" t="inlineStr">
        <is>
          <t>QA Engineer</t>
        </is>
      </c>
      <c r="AZ19" s="162" t="inlineStr">
        <is>
          <t>Quality Assurance</t>
        </is>
      </c>
      <c r="BA19" s="162" t="inlineStr">
        <is>
          <t>Quality Engineering</t>
        </is>
      </c>
      <c r="BB19" s="162" t="inlineStr">
        <is>
          <t>QA Engineer</t>
        </is>
      </c>
      <c r="BC19" s="162" t="inlineStr">
        <is>
          <t>L3 – Professional / Associate</t>
        </is>
      </c>
      <c r="BD19" s="162" t="inlineStr">
        <is>
          <t>B.E</t>
        </is>
      </c>
      <c r="BE19" s="162" t="inlineStr">
        <is>
          <t>Davinder Pal Singh</t>
        </is>
      </c>
      <c r="BF19" s="162" t="inlineStr">
        <is>
          <t>N-3</t>
        </is>
      </c>
      <c r="BG19" s="162" t="inlineStr">
        <is>
          <t>Individual Contributor</t>
        </is>
      </c>
      <c r="BH19" s="162" t="inlineStr">
        <is>
          <t>2 years, 5 months, 0 days</t>
        </is>
      </c>
      <c r="BI19" s="162" t="inlineStr">
        <is>
          <t>4 years, 4 months, 27 days</t>
        </is>
      </c>
      <c r="BJ19" s="162" t="inlineStr">
        <is>
          <t>6 years, 9 months, 27 days</t>
        </is>
      </c>
      <c r="BK19" s="162" t="n"/>
      <c r="BL19" s="162" t="inlineStr">
        <is>
          <t>Suptech</t>
        </is>
      </c>
      <c r="BM19" s="162" t="inlineStr">
        <is>
          <t>iFile</t>
        </is>
      </c>
      <c r="BN19" s="162" t="inlineStr">
        <is>
          <t>Quality Assurance</t>
        </is>
      </c>
      <c r="BO19" s="162" t="inlineStr">
        <is>
          <t>Quality Assurance</t>
        </is>
      </c>
      <c r="BP19" s="162" t="inlineStr">
        <is>
          <t>No</t>
        </is>
      </c>
      <c r="BQ19" s="162" t="inlineStr">
        <is>
          <t>Product/Project</t>
        </is>
      </c>
      <c r="BR19" s="162" t="inlineStr">
        <is>
          <t>Software Testing</t>
        </is>
      </c>
      <c r="BS19" s="162" t="inlineStr">
        <is>
          <t>Technical · BA, PM and QA</t>
        </is>
      </c>
      <c r="BT19" s="162" t="inlineStr">
        <is>
          <t>Remote- Outside Mumbai</t>
        </is>
      </c>
      <c r="BU19" s="162" t="inlineStr">
        <is>
          <t>1 Client Support and Communication -
 Attended regular client calls for the Kuwait project to understand requirements and provide timely support.
  Worked closely with the client to resolve queries, clarify issues, and ensure smooth project execution.
2 Client Demonstration - CIP Portal
  Conducted product demonstrations for the client on the CIP Portal.
  Explained module functionalities, workflows, and key features to help users understand the application effectively.
3 CIP Portal Testing and Go-Live Support
 Performed functional and regression testing of the CIP Portal.
 Identified, reported, and verified defects to ensure application quality.
  Successfully supported the completion of testing activities and contributed to the successful Go-Live.
 4 Learning and Skill Development
Will try Enhanced technical skills by learning API Testing.
5 CMA Kuwait Maintenance
 Successfully completed QA activities during the CMA Kuwait maintenance phase.
Validated fixes, performed regression testing, and ensured the stability of the application after maintenance updates.</t>
        </is>
      </c>
      <c r="BV19" s="162" t="inlineStr">
        <is>
          <t>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coordinating directly with the client.
3. Served as the primary bridge between the client and the development team, facilitating clear communication and ensuring business requirements were accurately understood and implemented.
4. Up Skilles on AI used more Ai for testing</t>
        </is>
      </c>
      <c r="BW19" s="162" t="inlineStr">
        <is>
          <t>provide the Support to CMA kuwait and now As IFRS 18 coming in both project shee need to manage the CMA kuwait and CMA oman.</t>
        </is>
      </c>
      <c r="BX19" s="162" t="n">
        <v>4</v>
      </c>
      <c r="BY19" s="162" t="inlineStr">
        <is>
          <t>15-06-2026</t>
        </is>
      </c>
      <c r="BZ19" s="162" t="inlineStr">
        <is>
          <t>QA Engineer</t>
        </is>
      </c>
      <c r="CA19" s="162" t="inlineStr">
        <is>
          <t>Yes</t>
        </is>
      </c>
      <c r="CB19" s="162" t="n">
        <v>5</v>
      </c>
      <c r="CC19" s="162" t="inlineStr">
        <is>
          <t>Medium</t>
        </is>
      </c>
      <c r="CD19" s="162" t="inlineStr">
        <is>
          <t>High Impact / Growth Talent</t>
        </is>
      </c>
      <c r="CE19" s="162" t="inlineStr">
        <is>
          <t>No</t>
        </is>
      </c>
      <c r="CF19" s="162" t="inlineStr">
        <is>
          <t>No</t>
        </is>
      </c>
      <c r="CG19" s="162" t="inlineStr">
        <is>
          <t>No</t>
        </is>
      </c>
      <c r="CH19" s="162" t="inlineStr">
        <is>
          <t>yet to identify</t>
        </is>
      </c>
      <c r="CI19" s="162" t="inlineStr">
        <is>
          <t>Training of Automation,API, load testing</t>
        </is>
      </c>
      <c r="CJ19" s="162" t="n"/>
      <c r="CK19" s="162" t="inlineStr">
        <is>
          <t>Yes option is not displayed on AT she can move to senior tester</t>
        </is>
      </c>
    </row>
    <row r="20" ht="64" customHeight="1">
      <c r="A20" s="109" t="inlineStr">
        <is>
          <t>IRIS2075</t>
        </is>
      </c>
      <c r="B20" s="111" t="inlineStr">
        <is>
          <t>Deepika Bartwal</t>
        </is>
      </c>
      <c r="C20" s="111" t="inlineStr">
        <is>
          <t>Quality Assurance</t>
        </is>
      </c>
      <c r="D20" s="114" t="inlineStr">
        <is>
          <t>QA Engineer</t>
        </is>
      </c>
      <c r="E20" s="114" t="inlineStr">
        <is>
          <t>Senior QA Engineer</t>
        </is>
      </c>
      <c r="F20" s="114" t="inlineStr">
        <is>
          <t>L3 – Professional / Associate</t>
        </is>
      </c>
      <c r="G20" s="114" t="inlineStr">
        <is>
          <t>A3</t>
        </is>
      </c>
      <c r="H20" s="117" t="inlineStr">
        <is>
          <t>▲ Up</t>
        </is>
      </c>
      <c r="I20" s="111" t="inlineStr">
        <is>
          <t>Quality Assurance</t>
        </is>
      </c>
      <c r="J20" s="111" t="inlineStr">
        <is>
          <t>Functional &amp; Domain Testing</t>
        </is>
      </c>
      <c r="K20" s="111" t="inlineStr"/>
      <c r="L20" s="111" t="n">
        <v>20</v>
      </c>
      <c r="M20" s="142" t="inlineStr">
        <is>
          <t>P2</t>
        </is>
      </c>
      <c r="N20" s="115" t="inlineStr">
        <is>
          <t>Developing</t>
        </is>
      </c>
      <c r="O20" s="115" t="inlineStr">
        <is>
          <t>3 Apply</t>
        </is>
      </c>
      <c r="P20" s="115" t="inlineStr">
        <is>
          <t>2–4 yrs</t>
        </is>
      </c>
      <c r="Q20" s="115" t="inlineStr">
        <is>
          <t>3–5 · 2–5</t>
        </is>
      </c>
      <c r="R20" s="115" t="inlineStr">
        <is>
          <t>QA Engineer</t>
        </is>
      </c>
      <c r="S20" s="115" t="inlineStr">
        <is>
          <r>
            <rPr>
              <rFont val="Calibri"/>
              <b val="1"/>
              <sz val="10"/>
            </rPr>
            <t>Workiva:</t>
          </r>
          <r>
            <rPr>
              <rFont val="Calibri"/>
              <sz val="10"/>
            </rPr>
            <t xml:space="preserve"> SE · Broadridge India: SE · Nasdaq / AxiomSL: SE · IRIS Vs Market Benchmark — ISTQB certification pathway: Foundation</t>
          </r>
        </is>
      </c>
      <c r="T20" s="115" t="inlineStr">
        <is>
          <t>ISTQB Foundation → Advanced → Expert; SFIA testing</t>
        </is>
      </c>
      <c r="U20" s="115" t="inlineStr">
        <is>
          <t>Core 2 · Future 2 · Functional 3 · Leadership not scored</t>
        </is>
      </c>
      <c r="V20" s="161" t="n">
        <v>250</v>
      </c>
      <c r="W20" s="162" t="inlineStr">
        <is>
          <t>IRIS2075</t>
        </is>
      </c>
      <c r="X20" s="162" t="inlineStr">
        <is>
          <t>Employee</t>
        </is>
      </c>
      <c r="Y20" s="162" t="inlineStr">
        <is>
          <t>Active</t>
        </is>
      </c>
      <c r="Z20" s="162" t="inlineStr">
        <is>
          <t>Deepika Bartwal</t>
        </is>
      </c>
      <c r="AA20" s="249" t="n">
        <v>44866</v>
      </c>
      <c r="AB20" s="162" t="inlineStr">
        <is>
          <t>QA Engineer</t>
        </is>
      </c>
      <c r="AC20" s="162" t="inlineStr">
        <is>
          <t>B.Com</t>
        </is>
      </c>
      <c r="AD20" s="162" t="inlineStr">
        <is>
          <t>Pallavi Suryavanshi</t>
        </is>
      </c>
      <c r="AE20" s="162" t="inlineStr">
        <is>
          <t>N-5</t>
        </is>
      </c>
      <c r="AF20" s="162" t="inlineStr">
        <is>
          <t>Individual Contributor</t>
        </is>
      </c>
      <c r="AG20" s="162" t="inlineStr">
        <is>
          <t>0 years, 0 months, 0 days</t>
        </is>
      </c>
      <c r="AH20" s="162" t="inlineStr">
        <is>
          <t>3 years, 9 months, 24 days</t>
        </is>
      </c>
      <c r="AI20" s="162" t="inlineStr">
        <is>
          <t>Suptech</t>
        </is>
      </c>
      <c r="AJ20" s="162" t="inlineStr">
        <is>
          <t>iFile</t>
        </is>
      </c>
      <c r="AK20" s="162" t="inlineStr">
        <is>
          <t>Quality Assurance</t>
        </is>
      </c>
      <c r="AL20" s="162" t="inlineStr">
        <is>
          <t>Quality Assurance</t>
        </is>
      </c>
      <c r="AM20" s="162" t="inlineStr">
        <is>
          <t>No</t>
        </is>
      </c>
      <c r="AN20" s="162" t="inlineStr">
        <is>
          <t>Product/Project</t>
        </is>
      </c>
      <c r="AO20" s="162" t="inlineStr">
        <is>
          <t>Software Testing</t>
        </is>
      </c>
      <c r="AP20" s="162" t="inlineStr">
        <is>
          <t>Technical · BA, PM and QA</t>
        </is>
      </c>
      <c r="AQ20" s="162" t="n">
        <v>20</v>
      </c>
      <c r="AR20" s="162" t="inlineStr">
        <is>
          <t>Covered</t>
        </is>
      </c>
      <c r="AS20" s="162" t="n"/>
      <c r="AT20" s="162" t="inlineStr">
        <is>
          <t>IRIS2075</t>
        </is>
      </c>
      <c r="AU20" s="162" t="inlineStr">
        <is>
          <t>Employee</t>
        </is>
      </c>
      <c r="AV20" s="162" t="inlineStr">
        <is>
          <t>Active</t>
        </is>
      </c>
      <c r="AW20" s="162" t="inlineStr">
        <is>
          <t>Deepika Bartwal</t>
        </is>
      </c>
      <c r="AX20" s="163" t="n">
        <v>44866</v>
      </c>
      <c r="AY20" s="162" t="inlineStr">
        <is>
          <t>QA Engineer</t>
        </is>
      </c>
      <c r="AZ20" s="162" t="inlineStr">
        <is>
          <t>Quality Assurance</t>
        </is>
      </c>
      <c r="BA20" s="162" t="inlineStr">
        <is>
          <t>Quality Engineering</t>
        </is>
      </c>
      <c r="BB20" s="162" t="inlineStr">
        <is>
          <t>QA Engineer</t>
        </is>
      </c>
      <c r="BC20" s="162" t="inlineStr">
        <is>
          <t>L3 – Professional / Associate</t>
        </is>
      </c>
      <c r="BD20" s="162" t="inlineStr">
        <is>
          <t>B.Com</t>
        </is>
      </c>
      <c r="BE20" s="162" t="inlineStr">
        <is>
          <t>Pallavi Suryavanshi</t>
        </is>
      </c>
      <c r="BF20" s="162" t="inlineStr">
        <is>
          <t>N-4</t>
        </is>
      </c>
      <c r="BG20" s="162" t="inlineStr">
        <is>
          <t>Individual Contributor</t>
        </is>
      </c>
      <c r="BH20" s="162" t="inlineStr">
        <is>
          <t>0 years, 0 months, 0 days</t>
        </is>
      </c>
      <c r="BI20" s="162" t="inlineStr">
        <is>
          <t>3 years, 7 months, 19 days</t>
        </is>
      </c>
      <c r="BJ20" s="162" t="inlineStr">
        <is>
          <t>3 years, 7 months, 19 days</t>
        </is>
      </c>
      <c r="BK20" s="162" t="n"/>
      <c r="BL20" s="162" t="inlineStr">
        <is>
          <t>Suptech</t>
        </is>
      </c>
      <c r="BM20" s="162" t="inlineStr">
        <is>
          <t>iFile</t>
        </is>
      </c>
      <c r="BN20" s="162" t="inlineStr">
        <is>
          <t>Quality Assurance</t>
        </is>
      </c>
      <c r="BO20" s="162" t="inlineStr">
        <is>
          <t>Quality Assurance</t>
        </is>
      </c>
      <c r="BP20" s="162" t="inlineStr">
        <is>
          <t>No</t>
        </is>
      </c>
      <c r="BQ20" s="162" t="inlineStr">
        <is>
          <t>Product/Project</t>
        </is>
      </c>
      <c r="BR20" s="162" t="inlineStr">
        <is>
          <t>Software Testing</t>
        </is>
      </c>
      <c r="BS20" s="162" t="inlineStr">
        <is>
          <t>Technical · BA, PM and QA</t>
        </is>
      </c>
      <c r="BT20" s="162" t="inlineStr">
        <is>
          <t>Remote- Outside Mumbai</t>
        </is>
      </c>
      <c r="BU20" s="162" t="inlineStr">
        <is>
          <t>1. On the QFCRA project, new testing requirements are anticipated for the IFRS17 enhancement and Banking change requests.
2. Delivered consistent, high-quality installer and portal testing across two major projects — QFCRA · Non-Captive, IFRS17, Banking Return, Insurance Return, and Product Return – Tech Refresh modules and RBI CIMS.
3. Proactively invested in self-development by completing a JMeter certification course and pursuing further learning in AI-based test design and automation scripting, as well as Generative AI for Software Testing · Manual to Auto, to stay aligned with evolving QA practices.</t>
        </is>
      </c>
      <c r="BV20" s="162" t="inlineStr">
        <is>
          <t>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to stable and timely project deliveries.
2. Demonstrated strong adaptability by supporting evolving business requirements and preparing for upcoming testing activities related to IFRS17 enhancements and Banking change requests. Maintained effective collaboration with stakeholders to ensure readiness for future project demands.
3. Showed a commendable commitment to continuous learning by successfully completing the JMeter certification and actively expanding knowledge in AI-driven test design, automation scripting, and Generative AI for Software Testing. This proactive approach will help strengthen future automation capabilities and improve overall testing efficiency.</t>
        </is>
      </c>
      <c r="BW20" s="162" t="inlineStr">
        <is>
          <t>Going forward, continued focus on applying the newly acquired automation and AI skills in live projects will further enhance productivity, increase automation coverage, and support the team's quality engineering initiatives.</t>
        </is>
      </c>
      <c r="BX20" s="162" t="n">
        <v>3</v>
      </c>
      <c r="BY20" s="162" t="inlineStr">
        <is>
          <t>15-06-2026</t>
        </is>
      </c>
      <c r="BZ20" s="162" t="inlineStr">
        <is>
          <t>QA Engineer</t>
        </is>
      </c>
      <c r="CA20" s="162" t="inlineStr">
        <is>
          <t>No</t>
        </is>
      </c>
      <c r="CB20" s="162" t="n">
        <v>3</v>
      </c>
      <c r="CC20" s="162" t="inlineStr">
        <is>
          <t>Medium</t>
        </is>
      </c>
      <c r="CD20" s="162" t="inlineStr">
        <is>
          <t>Trusted Professional</t>
        </is>
      </c>
      <c r="CE20" s="162" t="inlineStr">
        <is>
          <t>No</t>
        </is>
      </c>
      <c r="CF20" s="162" t="inlineStr">
        <is>
          <t>No</t>
        </is>
      </c>
      <c r="CG20" s="162" t="inlineStr">
        <is>
          <t>No</t>
        </is>
      </c>
      <c r="CH20" s="162" t="inlineStr">
        <is>
          <t>yet to identify</t>
        </is>
      </c>
      <c r="CI20" s="162" t="inlineStr">
        <is>
          <t>Test automation frameworks · Selenium/Playwright; API testing; CI/CD test integration; defect analytics</t>
        </is>
      </c>
      <c r="CJ20"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0" s="162" t="n"/>
    </row>
    <row r="21" ht="64" customHeight="1">
      <c r="A21" s="109" t="inlineStr">
        <is>
          <t>IRIS1975</t>
        </is>
      </c>
      <c r="B21" s="111" t="inlineStr">
        <is>
          <t>Rahul Devarkonda</t>
        </is>
      </c>
      <c r="C21" s="111" t="inlineStr">
        <is>
          <t>Quality Assurance</t>
        </is>
      </c>
      <c r="D21" s="114" t="inlineStr">
        <is>
          <t>QA Engineer</t>
        </is>
      </c>
      <c r="E21" s="114" t="inlineStr">
        <is>
          <t>Senior QA Engineer</t>
        </is>
      </c>
      <c r="F21" s="114" t="inlineStr">
        <is>
          <t>L3 – Professional / Associate</t>
        </is>
      </c>
      <c r="G21" s="114" t="inlineStr">
        <is>
          <t>A3</t>
        </is>
      </c>
      <c r="H21" s="117" t="inlineStr">
        <is>
          <t>▲ Up</t>
        </is>
      </c>
      <c r="I21" s="111" t="inlineStr">
        <is>
          <t>Quality Assurance</t>
        </is>
      </c>
      <c r="J21" s="111" t="inlineStr">
        <is>
          <t>Functional &amp; Domain Testing</t>
        </is>
      </c>
      <c r="K21" s="111" t="inlineStr"/>
      <c r="L21" s="111" t="n">
        <v>20</v>
      </c>
      <c r="M21" s="142" t="inlineStr">
        <is>
          <t>P2</t>
        </is>
      </c>
      <c r="N21" s="115" t="inlineStr">
        <is>
          <t>Developing</t>
        </is>
      </c>
      <c r="O21" s="115" t="inlineStr">
        <is>
          <t>3 Apply</t>
        </is>
      </c>
      <c r="P21" s="115" t="inlineStr">
        <is>
          <t>2–4 yrs</t>
        </is>
      </c>
      <c r="Q21" s="115" t="inlineStr">
        <is>
          <t>3–5 · 2–5</t>
        </is>
      </c>
      <c r="R21" s="115" t="inlineStr">
        <is>
          <t>QA Engineer</t>
        </is>
      </c>
      <c r="S21" s="115" t="inlineStr">
        <is>
          <r>
            <rPr>
              <rFont val="Calibri"/>
              <b val="1"/>
              <sz val="10"/>
            </rPr>
            <t>Workiva:</t>
          </r>
          <r>
            <rPr>
              <rFont val="Calibri"/>
              <sz val="10"/>
            </rPr>
            <t xml:space="preserve"> SE · Broadridge India: SE · Nasdaq / AxiomSL: SE · IRIS Vs Market Benchmark — ISTQB certification pathway: Foundation</t>
          </r>
        </is>
      </c>
      <c r="T21" s="115" t="inlineStr">
        <is>
          <t>ISTQB Foundation → Advanced → Expert; SFIA testing</t>
        </is>
      </c>
      <c r="U21" s="115" t="inlineStr">
        <is>
          <t>Core 2 · Future 2 · Functional 3 · Leadership not scored</t>
        </is>
      </c>
      <c r="V21" s="161" t="n">
        <v>205</v>
      </c>
      <c r="W21" s="162" t="inlineStr">
        <is>
          <t>IRIS1975</t>
        </is>
      </c>
      <c r="X21" s="162" t="inlineStr">
        <is>
          <t>Employee</t>
        </is>
      </c>
      <c r="Y21" s="162" t="inlineStr">
        <is>
          <t>Active</t>
        </is>
      </c>
      <c r="Z21" s="162" t="inlineStr">
        <is>
          <t>Rahul Devarkonda</t>
        </is>
      </c>
      <c r="AA21" s="249" t="n">
        <v>44558</v>
      </c>
      <c r="AB21" s="162" t="inlineStr">
        <is>
          <t>QA Engineer</t>
        </is>
      </c>
      <c r="AC21" s="162" t="inlineStr">
        <is>
          <t>B.SC</t>
        </is>
      </c>
      <c r="AD21" s="162" t="inlineStr">
        <is>
          <t>Davinder Pal Singh</t>
        </is>
      </c>
      <c r="AE21" s="162" t="inlineStr">
        <is>
          <t>N-4</t>
        </is>
      </c>
      <c r="AF21" s="162" t="inlineStr">
        <is>
          <t>Individual Contributor</t>
        </is>
      </c>
      <c r="AG21" s="162" t="inlineStr">
        <is>
          <t>2 years, 3 months, 0 days</t>
        </is>
      </c>
      <c r="AH21" s="162" t="inlineStr">
        <is>
          <t>4 years, 7 months, 28 days</t>
        </is>
      </c>
      <c r="AI21" s="162" t="inlineStr">
        <is>
          <t>Suptech</t>
        </is>
      </c>
      <c r="AJ21" s="162" t="inlineStr">
        <is>
          <t>iFile</t>
        </is>
      </c>
      <c r="AK21" s="162" t="inlineStr">
        <is>
          <t>Quality Assurance</t>
        </is>
      </c>
      <c r="AL21" s="162" t="inlineStr">
        <is>
          <t>Quality Assurance</t>
        </is>
      </c>
      <c r="AM21" s="162" t="inlineStr">
        <is>
          <t>No</t>
        </is>
      </c>
      <c r="AN21" s="162" t="inlineStr">
        <is>
          <t>Product/Project</t>
        </is>
      </c>
      <c r="AO21" s="162" t="inlineStr">
        <is>
          <t>Software Testing</t>
        </is>
      </c>
      <c r="AP21" s="162" t="inlineStr">
        <is>
          <t>Technical · BA, PM and QA</t>
        </is>
      </c>
      <c r="AQ21" s="162" t="n">
        <v>20</v>
      </c>
      <c r="AR21" s="162" t="inlineStr">
        <is>
          <t>Covered</t>
        </is>
      </c>
      <c r="AS21" s="162" t="n"/>
      <c r="AT21" s="162" t="inlineStr">
        <is>
          <t>IRIS1975</t>
        </is>
      </c>
      <c r="AU21" s="162" t="inlineStr">
        <is>
          <t>Employee</t>
        </is>
      </c>
      <c r="AV21" s="162" t="inlineStr">
        <is>
          <t>Active</t>
        </is>
      </c>
      <c r="AW21" s="162" t="inlineStr">
        <is>
          <t>Rahul Devarkonda</t>
        </is>
      </c>
      <c r="AX21" s="163" t="n">
        <v>44558</v>
      </c>
      <c r="AY21" s="162" t="inlineStr">
        <is>
          <t>QA Engineer</t>
        </is>
      </c>
      <c r="AZ21" s="162" t="inlineStr">
        <is>
          <t>Quality Assurance</t>
        </is>
      </c>
      <c r="BA21" s="162" t="inlineStr">
        <is>
          <t>Quality Engineering</t>
        </is>
      </c>
      <c r="BB21" s="162" t="inlineStr">
        <is>
          <t>QA Engineer</t>
        </is>
      </c>
      <c r="BC21" s="162" t="inlineStr">
        <is>
          <t>L3 – Professional / Associate</t>
        </is>
      </c>
      <c r="BD21" s="162" t="inlineStr">
        <is>
          <t>B.SC</t>
        </is>
      </c>
      <c r="BE21" s="162" t="inlineStr">
        <is>
          <t>Davinder Pal Singh</t>
        </is>
      </c>
      <c r="BF21" s="162" t="inlineStr">
        <is>
          <t>N-3</t>
        </is>
      </c>
      <c r="BG21" s="162" t="inlineStr">
        <is>
          <t>Individual Contributor</t>
        </is>
      </c>
      <c r="BH21" s="162" t="inlineStr">
        <is>
          <t>2 years, 3 months, 0 days</t>
        </is>
      </c>
      <c r="BI21" s="162" t="inlineStr">
        <is>
          <t>4 years, 5 months, 23 days</t>
        </is>
      </c>
      <c r="BJ21" s="162" t="inlineStr">
        <is>
          <t>6 years, 8 months, 23 days</t>
        </is>
      </c>
      <c r="BK21" s="162" t="n"/>
      <c r="BL21" s="162" t="inlineStr">
        <is>
          <t>Suptech</t>
        </is>
      </c>
      <c r="BM21" s="162" t="inlineStr">
        <is>
          <t>iFile</t>
        </is>
      </c>
      <c r="BN21" s="162" t="inlineStr">
        <is>
          <t>Quality Assurance</t>
        </is>
      </c>
      <c r="BO21" s="162" t="inlineStr">
        <is>
          <t>Quality Assurance</t>
        </is>
      </c>
      <c r="BP21" s="162" t="inlineStr">
        <is>
          <t>No</t>
        </is>
      </c>
      <c r="BQ21" s="162" t="inlineStr">
        <is>
          <t>Product/Project</t>
        </is>
      </c>
      <c r="BR21" s="162" t="inlineStr">
        <is>
          <t>Software Testing</t>
        </is>
      </c>
      <c r="BS21" s="162" t="inlineStr">
        <is>
          <t>Technical · BA, PM and QA</t>
        </is>
      </c>
      <c r="BT21" s="162" t="inlineStr">
        <is>
          <t>Client Side</t>
        </is>
      </c>
      <c r="BU21" s="162" t="inlineStr">
        <is>
          <t>1. Test Planning &amp; Scenario Design
Create comprehensive test scenarios, test cases, and test data for all enhancements and new functionalities across environments · UAT, SIT, Production, ensuring full coverage of BRD/FRS requirements and edge cases before release.
2. Functional &amp; End-to-End Testing
Execute functional, integration, and regression testing for the SDMX Manager data collection and dissemination modules, validating that entity and RBI workflows behave as specified and meet acceptance criteria.
3. API Testing
Perform API testing for data collection and dissemination flows · RBI and entities, validating request/response payloads, status codes, data integrity, error handling, and schema conformance.
4. Security &amp; VAPT Testing
Conduct security testing of the portal covering MFA, authentication/authorization, session management, and other VAPT-identified risk areas, and track remediation of vulnerabilities to closure.
5. Defect Management &amp; Root Cause Analysis
Identify, log, and prioritize defects; collaborate with the development team on backend defect analysis and RCA; verify fixes and prevent recurrence through structured re-testing.
6. UAT Support &amp; Stakeholder Demos
Support UAT execution and conduct full functional demos of deployed features to stakeholders, ensuring sign-off readiness and clear communication of test outcomes and coverage.
7. Production Deployment &amp; Go-Live Support
Support successful deployment of SDMX Manager data collection to live entities, including release validation, smoke/sanity testing, and post-deployment verification in production.
8. Production Support &amp; Live Returns Monitoring
Provide ongoing production support for live returns, specifically EBR data collection on the CIMS portal, addressing production issues, triaging incidents, and ensuring data collection continuity for entities.
9. Stakeholder Communication &amp; Query Resolution
Resolve functionality- and BRD-related queries raised by entities and internal teams through Webex sessions and team calls, acting as a QA point of contact for clarifications and issue resolution.
10. Continuous Quality Improvement
Contribute to quality process improvements by strengthening test coverage, refining test scenarios for recurring issues, and sharing feedback with dev/BA teams to improve requirement clarity and reduce defect leakage.</t>
        </is>
      </c>
      <c r="BV21" s="162" t="inlineStr">
        <is>
          <t>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production queries, and ensuring smooth coordination across stakeholders.
3. In the absence of a dedicated BKC development team, Rahul has taken ownership of deployment activities, production support, and issue coordination, ensuring uninterrupted service for live return modules and maintaining a high level of client satisfaction.
4. He has continuously expanded his technical expertise by learning API testing and other relevant technologies, enabling him to handle increasingly complex project requirements.
5. Beyond his project responsibilities, Rahul actively supports and mentors other BKC team members by sharing his knowledge and providing guidance whenever needed, contributing significantly to the overall success and capability of the team.</t>
        </is>
      </c>
      <c r="BW21" s="162" t="inlineStr">
        <is>
          <t>next few monthtry to complete EBR form and come out from BKC</t>
        </is>
      </c>
      <c r="BX21" s="162" t="n">
        <v>5</v>
      </c>
      <c r="BY21" s="162" t="inlineStr">
        <is>
          <t>15-06-2026</t>
        </is>
      </c>
      <c r="BZ21" s="162" t="inlineStr">
        <is>
          <t>QA Engineer</t>
        </is>
      </c>
      <c r="CA21" s="162" t="inlineStr">
        <is>
          <t>no</t>
        </is>
      </c>
      <c r="CB21" s="162" t="n">
        <v>5</v>
      </c>
      <c r="CC21" s="162" t="inlineStr">
        <is>
          <t>High</t>
        </is>
      </c>
      <c r="CD21" s="162" t="inlineStr">
        <is>
          <t>High Impact / Growth Talent</t>
        </is>
      </c>
      <c r="CE21" s="162" t="inlineStr">
        <is>
          <t>No</t>
        </is>
      </c>
      <c r="CF21" s="162" t="inlineStr">
        <is>
          <t>No</t>
        </is>
      </c>
      <c r="CG21" s="162" t="inlineStr">
        <is>
          <t>No</t>
        </is>
      </c>
      <c r="CH21" s="162" t="inlineStr">
        <is>
          <t>yet to identify</t>
        </is>
      </c>
      <c r="CI21" s="162" t="inlineStr">
        <is>
          <t>Automation and load testingtraining is required as Client location manual test is there but he had skill to learn other Up skill thing</t>
        </is>
      </c>
      <c r="CJ21" s="162" t="n"/>
      <c r="CK21" s="162" t="n"/>
    </row>
    <row r="22" ht="64" customHeight="1">
      <c r="A22" s="109" t="inlineStr">
        <is>
          <t>IRIS0651</t>
        </is>
      </c>
      <c r="B22" s="111" t="inlineStr">
        <is>
          <t>Sakina Rampurawala</t>
        </is>
      </c>
      <c r="C22" s="111" t="inlineStr">
        <is>
          <t>Quality Assurance</t>
        </is>
      </c>
      <c r="D22" s="114" t="inlineStr">
        <is>
          <t>Senior QA - Engineer</t>
        </is>
      </c>
      <c r="E22" s="114" t="inlineStr">
        <is>
          <t>QA Specialist</t>
        </is>
      </c>
      <c r="F22" s="114" t="inlineStr">
        <is>
          <t>L4 – Senior</t>
        </is>
      </c>
      <c r="G22" s="114" t="inlineStr">
        <is>
          <t>A3</t>
        </is>
      </c>
      <c r="H22" s="117" t="inlineStr">
        <is>
          <t>▲ Up</t>
        </is>
      </c>
      <c r="I22" s="111" t="inlineStr">
        <is>
          <t>Quality Assurance</t>
        </is>
      </c>
      <c r="J22" s="111" t="inlineStr">
        <is>
          <t>Functional &amp; Domain Testing</t>
        </is>
      </c>
      <c r="K22" s="111" t="inlineStr"/>
      <c r="L22" s="111" t="n">
        <v>20</v>
      </c>
      <c r="M22" s="142" t="inlineStr">
        <is>
          <t>P2</t>
        </is>
      </c>
      <c r="N22" s="115" t="inlineStr">
        <is>
          <t>Developing</t>
        </is>
      </c>
      <c r="O22" s="115" t="inlineStr">
        <is>
          <t>3 Apply</t>
        </is>
      </c>
      <c r="P22" s="115" t="inlineStr">
        <is>
          <t>2–4 yrs</t>
        </is>
      </c>
      <c r="Q22" s="115" t="inlineStr">
        <is>
          <t>3–5 · 2–5</t>
        </is>
      </c>
      <c r="R22" s="115" t="inlineStr">
        <is>
          <t>Senior QA Engineer</t>
        </is>
      </c>
      <c r="S22" s="115" t="inlineStr">
        <is>
          <r>
            <rPr>
              <rFont val="Calibri"/>
              <b val="1"/>
              <sz val="10"/>
            </rPr>
            <t>Workiva:</t>
          </r>
          <r>
            <rPr>
              <rFont val="Calibri"/>
              <sz val="10"/>
            </rPr>
            <t xml:space="preserve"> SE · Broadridge India: SE · Nasdaq / AxiomSL: SE · IRIS Vs Market Benchmark — ISTQB certification pathway: Foundation</t>
          </r>
        </is>
      </c>
      <c r="T22" s="115" t="inlineStr">
        <is>
          <t>ISTQB Foundation → Advanced → Expert; SFIA testing</t>
        </is>
      </c>
      <c r="U22" s="115" t="inlineStr">
        <is>
          <t>Core 2 · Future 2 · Functional 3 · Leadership not scored</t>
        </is>
      </c>
      <c r="V22" s="161" t="n">
        <v>86</v>
      </c>
      <c r="W22" s="162" t="inlineStr">
        <is>
          <t>IRIS0651</t>
        </is>
      </c>
      <c r="X22" s="162" t="inlineStr">
        <is>
          <t>Employee</t>
        </is>
      </c>
      <c r="Y22" s="162" t="inlineStr">
        <is>
          <t>Active</t>
        </is>
      </c>
      <c r="Z22" s="162" t="inlineStr">
        <is>
          <t>Sakina Rampurawala</t>
        </is>
      </c>
      <c r="AA22" s="249" t="n">
        <v>40686</v>
      </c>
      <c r="AB22" s="162" t="inlineStr">
        <is>
          <t>Senior QA - Engineer</t>
        </is>
      </c>
      <c r="AC22" s="162" t="inlineStr">
        <is>
          <t>M.Com</t>
        </is>
      </c>
      <c r="AD22" s="162" t="inlineStr">
        <is>
          <t>Davinder Pal Singh</t>
        </is>
      </c>
      <c r="AE22" s="162" t="inlineStr">
        <is>
          <t>N-4</t>
        </is>
      </c>
      <c r="AF22" s="162" t="inlineStr">
        <is>
          <t>Individual Contributor</t>
        </is>
      </c>
      <c r="AG22" s="162" t="inlineStr">
        <is>
          <t>0 years, 0 months, 0 days</t>
        </is>
      </c>
      <c r="AH22" s="162" t="inlineStr">
        <is>
          <t>15 years, 3 months, 2 days</t>
        </is>
      </c>
      <c r="AI22" s="162" t="inlineStr">
        <is>
          <t>Suptech</t>
        </is>
      </c>
      <c r="AJ22" s="162" t="inlineStr">
        <is>
          <t>iFile</t>
        </is>
      </c>
      <c r="AK22" s="162" t="inlineStr">
        <is>
          <t>Quality Assurance</t>
        </is>
      </c>
      <c r="AL22" s="162" t="inlineStr">
        <is>
          <t>Quality Assurance</t>
        </is>
      </c>
      <c r="AM22" s="162" t="inlineStr">
        <is>
          <t>No</t>
        </is>
      </c>
      <c r="AN22" s="162" t="inlineStr">
        <is>
          <t>Product/Project</t>
        </is>
      </c>
      <c r="AO22" s="162" t="inlineStr">
        <is>
          <t>Software Testing</t>
        </is>
      </c>
      <c r="AP22" s="162" t="inlineStr">
        <is>
          <t>Technical · BA, PM and QA</t>
        </is>
      </c>
      <c r="AQ22" s="162" t="n">
        <v>20</v>
      </c>
      <c r="AR22" s="162" t="inlineStr">
        <is>
          <t>Covered</t>
        </is>
      </c>
      <c r="AS22" s="162" t="n"/>
      <c r="AT22" s="162" t="inlineStr">
        <is>
          <t>IRIS0651</t>
        </is>
      </c>
      <c r="AU22" s="162" t="inlineStr">
        <is>
          <t>Employee</t>
        </is>
      </c>
      <c r="AV22" s="162" t="inlineStr">
        <is>
          <t>Active</t>
        </is>
      </c>
      <c r="AW22" s="162" t="inlineStr">
        <is>
          <t>Sakina Sanchawala</t>
        </is>
      </c>
      <c r="AX22" s="163" t="n">
        <v>40686</v>
      </c>
      <c r="AY22" s="162" t="inlineStr">
        <is>
          <t>Senior QA - Engineer</t>
        </is>
      </c>
      <c r="AZ22" s="162" t="inlineStr">
        <is>
          <t>Quality Assurance</t>
        </is>
      </c>
      <c r="BA22" s="162" t="inlineStr">
        <is>
          <t>Quality Engineering</t>
        </is>
      </c>
      <c r="BB22" s="162" t="inlineStr">
        <is>
          <t>Senior QA - Engineer</t>
        </is>
      </c>
      <c r="BC22" s="162" t="inlineStr">
        <is>
          <t>L4 – Senior</t>
        </is>
      </c>
      <c r="BD22" s="162" t="inlineStr">
        <is>
          <t>M.Com</t>
        </is>
      </c>
      <c r="BE22" s="162" t="inlineStr">
        <is>
          <t>Davinder Pal Singh</t>
        </is>
      </c>
      <c r="BF22" s="162" t="inlineStr">
        <is>
          <t>N-3</t>
        </is>
      </c>
      <c r="BG22" s="162" t="inlineStr">
        <is>
          <t>Individual Contributor</t>
        </is>
      </c>
      <c r="BH22" s="162" t="inlineStr">
        <is>
          <t>0 years, 0 months, 0 days</t>
        </is>
      </c>
      <c r="BI22" s="162" t="inlineStr">
        <is>
          <t>15 years, 0 months, 28 days</t>
        </is>
      </c>
      <c r="BJ22" s="162" t="inlineStr">
        <is>
          <t>15 years, 0 months, 28 days</t>
        </is>
      </c>
      <c r="BK22" s="162" t="n"/>
      <c r="BL22" s="162" t="inlineStr">
        <is>
          <t>Suptech</t>
        </is>
      </c>
      <c r="BM22" s="162" t="inlineStr">
        <is>
          <t>iFile</t>
        </is>
      </c>
      <c r="BN22" s="162" t="inlineStr">
        <is>
          <t>Quality Assurance</t>
        </is>
      </c>
      <c r="BO22" s="162" t="inlineStr">
        <is>
          <t>Quality Assurance</t>
        </is>
      </c>
      <c r="BP22" s="162" t="inlineStr">
        <is>
          <t>No</t>
        </is>
      </c>
      <c r="BQ22" s="162" t="inlineStr">
        <is>
          <t>Product/Project</t>
        </is>
      </c>
      <c r="BR22" s="162" t="inlineStr">
        <is>
          <t>Software Testing</t>
        </is>
      </c>
      <c r="BS22" s="162" t="inlineStr">
        <is>
          <t>Technical · BA, PM and QA</t>
        </is>
      </c>
      <c r="BT22" s="162" t="inlineStr">
        <is>
          <t>Remote - Mumbai</t>
        </is>
      </c>
      <c r="BU22" s="162" t="inlineStr">
        <is>
          <t>1. Improve product knowledge through documentation. Created and maintained a comprehensive Webform User Manual covering features and functionalities implemented across multiple Webform projects, enabling easier onboarding and knowledge sharing.
2. Ensure quality delivery of Webform projects across environments.	Successfully tested SBC Webform projects in QA and UAT environments, supporting on-time project delivery.
3. Enhance customer satisfaction through client support and issue resolution.	Collaborated directly with SBC clients to reproduce, analyze, and resolve production and UAT issues, reducing issue turnaround time and improving client confidence.
4. Increase QA efficiency using AI-assisted testing techniques.	Leveraged AI tools · Claude and ChatGPT to prepare test cases, generate test data, and identify testing scenarios, improving test preparation efficiency and coverage.
5. Strengthen cross-functional collaboration.Coordinated with Development, Taxonomy, and Business teams to resolve missing inputs, clarify requirements, and ensure smooth execution of testing activities with minimal blockers. 
6. Knowledge sharing and product demonstrations.Conducted Webform product demonstrations for Tadawul clients, explaining application workflows and features, contributing to successful client understanding and engagement.</t>
        </is>
      </c>
      <c r="BV22" s="162" t="inlineStr">
        <is>
          <t>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testing activities within project timelines.
3. Enhance Customer Satisfaction Through Issue Resolution
Resolve or support resolution of 95% of assigned UAT and production issues within agreed SLA timelines.
Accurately reproduce and analyze client-reported issues to improve turnaround time.
4. Increase QA Efficiency Using AI-Assisted Testing
Utilize AI tools · ChatGPT, Claude, etc. to prepare 80% of test cases and test data for assigned projects.
Reduce test preparation effort by at least 25% while maintaining testing quality.
Continuously identify opportunities to improve QA processes through AI-assisted testing.
5. Continuously identify opportunities to improve QA processes through AI-assisted testing.
Strengthen Cross-Functional Collaboration &amp; Knowledge Sharing
Collaborate effectively with Development, Business, and Taxonomy teams to resolve project dependencies with minimal delays.
Conduct at least 4 knowledge-sharing sessions or product demonstrations annually.
Ensure timely communication and support to facilitate smooth project execution across teams.</t>
        </is>
      </c>
      <c r="BW22" s="162" t="inlineStr">
        <is>
          <t>Deliver a bug-free application to the client and obtain sign-off for both the SBC and Tadawul projects.</t>
        </is>
      </c>
      <c r="BX22" s="162" t="n">
        <v>4</v>
      </c>
      <c r="BY22" s="163" t="n">
        <v>46362</v>
      </c>
      <c r="BZ22" s="162" t="inlineStr">
        <is>
          <t>Senior QA - Engineer</t>
        </is>
      </c>
      <c r="CA22" s="162" t="inlineStr">
        <is>
          <t>No</t>
        </is>
      </c>
      <c r="CB22" s="162" t="n">
        <v>4</v>
      </c>
      <c r="CC22" s="162" t="inlineStr">
        <is>
          <t>Medium</t>
        </is>
      </c>
      <c r="CD22" s="162" t="inlineStr">
        <is>
          <t>Trusted Professional</t>
        </is>
      </c>
      <c r="CE22" s="162" t="inlineStr">
        <is>
          <t>No</t>
        </is>
      </c>
      <c r="CF22" s="162" t="inlineStr">
        <is>
          <t>No</t>
        </is>
      </c>
      <c r="CG22" s="162" t="n"/>
      <c r="CH22" s="162" t="inlineStr">
        <is>
          <t>yet to identify</t>
        </is>
      </c>
      <c r="CI22" s="162" t="n"/>
      <c r="CJ22" s="162" t="inlineStr">
        <is>
          <t>BA trainee required, she lready create Webform gudie book</t>
        </is>
      </c>
      <c r="CK22" s="162" t="n"/>
    </row>
    <row r="23" ht="64" customHeight="1">
      <c r="A23" s="109" t="inlineStr">
        <is>
          <t>IRIS1762</t>
        </is>
      </c>
      <c r="B23" s="111" t="inlineStr">
        <is>
          <t>Sanchi Pawaskar</t>
        </is>
      </c>
      <c r="C23" s="111" t="inlineStr">
        <is>
          <t>Quality Assurance</t>
        </is>
      </c>
      <c r="D23" s="114" t="inlineStr">
        <is>
          <t>QA Engineer</t>
        </is>
      </c>
      <c r="E23" s="114" t="inlineStr">
        <is>
          <t>Senior QA Engineer</t>
        </is>
      </c>
      <c r="F23" s="114" t="inlineStr">
        <is>
          <t>L3 – Professional / Associate</t>
        </is>
      </c>
      <c r="G23" s="114" t="inlineStr">
        <is>
          <t>A3</t>
        </is>
      </c>
      <c r="H23" s="117" t="inlineStr">
        <is>
          <t>▲ Up</t>
        </is>
      </c>
      <c r="I23" s="111" t="inlineStr">
        <is>
          <t>Quality Assurance</t>
        </is>
      </c>
      <c r="J23" s="111" t="inlineStr">
        <is>
          <t>Functional &amp; Domain Testing</t>
        </is>
      </c>
      <c r="K23" s="111" t="inlineStr"/>
      <c r="L23" s="111" t="n">
        <v>20</v>
      </c>
      <c r="M23" s="142" t="inlineStr">
        <is>
          <t>P2</t>
        </is>
      </c>
      <c r="N23" s="115" t="inlineStr">
        <is>
          <t>Developing</t>
        </is>
      </c>
      <c r="O23" s="115" t="inlineStr">
        <is>
          <t>3 Apply</t>
        </is>
      </c>
      <c r="P23" s="115" t="inlineStr">
        <is>
          <t>2–4 yrs</t>
        </is>
      </c>
      <c r="Q23" s="115" t="inlineStr">
        <is>
          <t>3–5 · 2–5</t>
        </is>
      </c>
      <c r="R23" s="115" t="inlineStr">
        <is>
          <t>QA Engineer</t>
        </is>
      </c>
      <c r="S23" s="115" t="inlineStr">
        <is>
          <r>
            <rPr>
              <rFont val="Calibri"/>
              <b val="1"/>
              <sz val="10"/>
            </rPr>
            <t>Workiva:</t>
          </r>
          <r>
            <rPr>
              <rFont val="Calibri"/>
              <sz val="10"/>
            </rPr>
            <t xml:space="preserve"> SE · Broadridge India: SE · Nasdaq / AxiomSL: SE · IRIS Vs Market Benchmark — ISTQB certification pathway: Foundation</t>
          </r>
        </is>
      </c>
      <c r="T23" s="115" t="inlineStr">
        <is>
          <t>ISTQB Foundation → Advanced → Expert; SFIA testing</t>
        </is>
      </c>
      <c r="U23" s="115" t="inlineStr">
        <is>
          <t>Core 2 · Future 2 · Functional 3 · Leadership not scored</t>
        </is>
      </c>
      <c r="V23" s="161" t="n">
        <v>153</v>
      </c>
      <c r="W23" s="162" t="inlineStr">
        <is>
          <t>IRIS1762</t>
        </is>
      </c>
      <c r="X23" s="162" t="inlineStr">
        <is>
          <t>Employee</t>
        </is>
      </c>
      <c r="Y23" s="162" t="inlineStr">
        <is>
          <t>Active</t>
        </is>
      </c>
      <c r="Z23" s="162" t="inlineStr">
        <is>
          <t>Manali Tendulkar</t>
        </is>
      </c>
      <c r="AA23" s="249" t="n">
        <v>43473</v>
      </c>
      <c r="AB23" s="162" t="inlineStr">
        <is>
          <t>QA Engineer</t>
        </is>
      </c>
      <c r="AC23" s="162" t="inlineStr">
        <is>
          <t>B.SC</t>
        </is>
      </c>
      <c r="AD23" s="162" t="inlineStr">
        <is>
          <t>Davinder Pal Singh</t>
        </is>
      </c>
      <c r="AE23" s="162" t="inlineStr">
        <is>
          <t>N-4</t>
        </is>
      </c>
      <c r="AF23" s="162" t="inlineStr">
        <is>
          <t>Individual Contributor</t>
        </is>
      </c>
      <c r="AG23" s="162" t="inlineStr">
        <is>
          <t>0 years, 6 months, 0 days</t>
        </is>
      </c>
      <c r="AH23" s="162" t="inlineStr">
        <is>
          <t>7 years, 7 months, 17 days</t>
        </is>
      </c>
      <c r="AI23" s="162" t="inlineStr">
        <is>
          <t>Suptech</t>
        </is>
      </c>
      <c r="AJ23" s="162" t="inlineStr">
        <is>
          <t>iFile</t>
        </is>
      </c>
      <c r="AK23" s="162" t="inlineStr">
        <is>
          <t>Quality Assurance</t>
        </is>
      </c>
      <c r="AL23" s="162" t="inlineStr">
        <is>
          <t>Quality Assurance</t>
        </is>
      </c>
      <c r="AM23" s="162" t="inlineStr">
        <is>
          <t>No</t>
        </is>
      </c>
      <c r="AN23" s="162" t="inlineStr">
        <is>
          <t>Product/Project</t>
        </is>
      </c>
      <c r="AO23" s="162" t="inlineStr">
        <is>
          <t>Software Testing</t>
        </is>
      </c>
      <c r="AP23" s="162" t="inlineStr">
        <is>
          <t>Technical · BA, PM and QA</t>
        </is>
      </c>
      <c r="AQ23" s="162" t="n">
        <v>20</v>
      </c>
      <c r="AR23" s="162" t="inlineStr">
        <is>
          <t>Covered</t>
        </is>
      </c>
      <c r="AS23" s="162" t="n"/>
      <c r="AT23" s="162" t="inlineStr">
        <is>
          <t>IRIS1762</t>
        </is>
      </c>
      <c r="AU23" s="162" t="inlineStr">
        <is>
          <t>Employee</t>
        </is>
      </c>
      <c r="AV23" s="162" t="inlineStr">
        <is>
          <t>Active</t>
        </is>
      </c>
      <c r="AW23" s="162" t="inlineStr">
        <is>
          <t>Sanchi Pawaskar</t>
        </is>
      </c>
      <c r="AX23" s="163" t="n">
        <v>43473</v>
      </c>
      <c r="AY23" s="162" t="inlineStr">
        <is>
          <t>QA Engineer</t>
        </is>
      </c>
      <c r="AZ23" s="162" t="inlineStr">
        <is>
          <t>Quality Assurance</t>
        </is>
      </c>
      <c r="BA23" s="162" t="inlineStr">
        <is>
          <t>Quality Engineering</t>
        </is>
      </c>
      <c r="BB23" s="162" t="inlineStr">
        <is>
          <t>QA Engineer</t>
        </is>
      </c>
      <c r="BC23" s="162" t="inlineStr">
        <is>
          <t>L3 – Professional / Associate</t>
        </is>
      </c>
      <c r="BD23" s="162" t="inlineStr">
        <is>
          <t>B.SC</t>
        </is>
      </c>
      <c r="BE23" s="162" t="inlineStr">
        <is>
          <t>Davinder Pal Singh</t>
        </is>
      </c>
      <c r="BF23" s="162" t="inlineStr">
        <is>
          <t>N-3</t>
        </is>
      </c>
      <c r="BG23" s="162" t="inlineStr">
        <is>
          <t>Individual Contributor</t>
        </is>
      </c>
      <c r="BH23" s="162" t="inlineStr">
        <is>
          <t>0 years, 6 months, 0 days</t>
        </is>
      </c>
      <c r="BI23" s="162" t="inlineStr">
        <is>
          <t>7 years, 5 months, 12 days</t>
        </is>
      </c>
      <c r="BJ23" s="162" t="inlineStr">
        <is>
          <t>7 years, 11 months, 12 days</t>
        </is>
      </c>
      <c r="BK23" s="162" t="n"/>
      <c r="BL23" s="162" t="inlineStr">
        <is>
          <t>Suptech</t>
        </is>
      </c>
      <c r="BM23" s="162" t="inlineStr">
        <is>
          <t>iFile</t>
        </is>
      </c>
      <c r="BN23" s="162" t="inlineStr">
        <is>
          <t>Quality Assurance</t>
        </is>
      </c>
      <c r="BO23" s="162" t="inlineStr">
        <is>
          <t>Quality Assurance</t>
        </is>
      </c>
      <c r="BP23" s="162" t="inlineStr">
        <is>
          <t>No</t>
        </is>
      </c>
      <c r="BQ23" s="162" t="inlineStr">
        <is>
          <t>Product/Project</t>
        </is>
      </c>
      <c r="BR23" s="162" t="inlineStr">
        <is>
          <t>Software Testing</t>
        </is>
      </c>
      <c r="BS23" s="162" t="inlineStr">
        <is>
          <t>Technical · BA, PM and QA</t>
        </is>
      </c>
      <c r="BT23" s="162" t="inlineStr">
        <is>
          <t>Remote- Outside Mumbai</t>
        </is>
      </c>
      <c r="BU23" s="162" t="inlineStr">
        <is>
          <t>1. Enhanced technical preparedness for upcoming testing activities through knowledge building, environment familiarization, and process understanding.
2. Reviewed implementation requirements, testing approaches, and system functionalities to ensure effective test execution readiness.
3. Strengthened understanding of testing tools, workflows, and business processes to support seamless project implementation.
4. Proactively prepared for future testing phases by identifying potential risks, dependencies, and improvement opportunities.</t>
        </is>
      </c>
      <c r="BV23" s="162" t="inlineStr">
        <is>
          <r>
            <rPr>
              <rFont val="Calibri"/>
              <sz val="10"/>
            </rPr>
            <t xml:space="preserve">1. Enhance Technical Skills · Automation &amp; API Testing
</t>
          </r>
          <r>
            <rPr>
              <rFont val="Calibri"/>
              <b val="1"/>
              <sz val="10"/>
            </rPr>
            <t>Objective:</t>
          </r>
          <r>
            <rPr>
              <rFont val="Calibri"/>
              <sz val="10"/>
            </rPr>
            <t xml:space="preserve"> Develop automation and API testing capabilities by completing structured learning and contributing to at least one automation initiative within the next review cycle.
2. Strengthen Project Ownership
</t>
          </r>
          <r>
            <rPr>
              <rFont val="Calibri"/>
              <b val="1"/>
              <sz val="10"/>
            </rPr>
            <t>Objective:</t>
          </r>
          <r>
            <rPr>
              <rFont val="Calibri"/>
              <sz val="10"/>
            </rPr>
            <t xml:space="preserve"> Continue providing high-quality support for ACRA, QFCRA, CBJ, and other assigned projects while taking greater ownership of planning, execution, and timely delivery of testing activities.
3. Expand Product Knowledge
</t>
          </r>
          <r>
            <rPr>
              <rFont val="Calibri"/>
              <b val="1"/>
              <sz val="10"/>
            </rPr>
            <t>Objective:</t>
          </r>
          <r>
            <rPr>
              <rFont val="Calibri"/>
              <sz val="10"/>
            </rPr>
            <t xml:space="preserve"> Build deeper functional expertise in SSM and other IRIS products to independently handle complex testing scenarios, client queries, and production support with minimal guidance.
4. Improve Cross-Project Efficiency
</t>
          </r>
          <r>
            <rPr>
              <rFont val="Calibri"/>
              <b val="1"/>
              <sz val="10"/>
            </rPr>
            <t>Objective:</t>
          </r>
          <r>
            <rPr>
              <rFont val="Calibri"/>
              <sz val="10"/>
            </rPr>
            <t xml:space="preserve"> Effectively manage multiple concurrent projects by improving task prioritization, communication, and delivery, ensuring all assigned work is completed within agreed timelines.
5. Knowledge Sharing &amp; Team Collaboration
</t>
          </r>
          <r>
            <rPr>
              <rFont val="Calibri"/>
              <b val="1"/>
              <sz val="10"/>
            </rPr>
            <t>Objective:</t>
          </r>
          <r>
            <rPr>
              <rFont val="Calibri"/>
              <sz val="10"/>
            </rPr>
            <t xml:space="preserve"> Share functional knowledge and project learnings with team members, participate in knowledge-sharing sessions, and document key testing scenarios and support processes for legacy projects.</t>
          </r>
        </is>
      </c>
      <c r="BW23" s="162" t="inlineStr">
        <is>
          <t>Continuously upskill by completing relevant technical certifications or training in QA automation, AI-assisted testing, or API testing, and apply the acquired knowledge to improve testing efficiency and quality across projects.</t>
        </is>
      </c>
      <c r="BX23" s="162" t="n">
        <v>3</v>
      </c>
      <c r="BY23" s="162" t="inlineStr">
        <is>
          <t>20-06-2026</t>
        </is>
      </c>
      <c r="BZ23" s="162" t="inlineStr">
        <is>
          <t>QA Engineer</t>
        </is>
      </c>
      <c r="CA23" s="162" t="inlineStr">
        <is>
          <t>no</t>
        </is>
      </c>
      <c r="CB23" s="162" t="n">
        <v>3</v>
      </c>
      <c r="CC23" s="162" t="n"/>
      <c r="CD23" s="162" t="inlineStr">
        <is>
          <t>Trusted Professional</t>
        </is>
      </c>
      <c r="CE23" s="162" t="inlineStr">
        <is>
          <t>No</t>
        </is>
      </c>
      <c r="CF23" s="162" t="inlineStr">
        <is>
          <t>No</t>
        </is>
      </c>
      <c r="CG23" s="162" t="inlineStr">
        <is>
          <t>No</t>
        </is>
      </c>
      <c r="CH23" s="162" t="inlineStr">
        <is>
          <t>yet to identify</t>
        </is>
      </c>
      <c r="CI23" s="162" t="inlineStr">
        <is>
          <t>AI training</t>
        </is>
      </c>
      <c r="CJ23"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3" s="162" t="n"/>
    </row>
    <row r="24" ht="64" customHeight="1">
      <c r="A24" s="109" t="inlineStr">
        <is>
          <t>IRIS2040</t>
        </is>
      </c>
      <c r="B24" s="111" t="inlineStr">
        <is>
          <t>Sandeep Padhi</t>
        </is>
      </c>
      <c r="C24" s="111" t="inlineStr">
        <is>
          <t>Quality Assurance</t>
        </is>
      </c>
      <c r="D24" s="114" t="inlineStr">
        <is>
          <t>QA Engineer</t>
        </is>
      </c>
      <c r="E24" s="114" t="inlineStr">
        <is>
          <t>Senior QA Engineer</t>
        </is>
      </c>
      <c r="F24" s="114" t="inlineStr">
        <is>
          <t>L3 – Professional / Associate</t>
        </is>
      </c>
      <c r="G24" s="114" t="inlineStr">
        <is>
          <t>A3</t>
        </is>
      </c>
      <c r="H24" s="117" t="inlineStr">
        <is>
          <t>▲ Up</t>
        </is>
      </c>
      <c r="I24" s="111" t="inlineStr">
        <is>
          <t>Quality Assurance</t>
        </is>
      </c>
      <c r="J24" s="111" t="inlineStr">
        <is>
          <t>Functional &amp; Domain Testing</t>
        </is>
      </c>
      <c r="K24" s="111" t="inlineStr"/>
      <c r="L24" s="111" t="n">
        <v>20</v>
      </c>
      <c r="M24" s="142" t="inlineStr">
        <is>
          <t>P2</t>
        </is>
      </c>
      <c r="N24" s="115" t="inlineStr">
        <is>
          <t>Developing</t>
        </is>
      </c>
      <c r="O24" s="115" t="inlineStr">
        <is>
          <t>3 Apply</t>
        </is>
      </c>
      <c r="P24" s="115" t="inlineStr">
        <is>
          <t>2–4 yrs</t>
        </is>
      </c>
      <c r="Q24" s="115" t="inlineStr">
        <is>
          <t>3–5 · 2–5</t>
        </is>
      </c>
      <c r="R24" s="115" t="inlineStr">
        <is>
          <t>QA Engineer</t>
        </is>
      </c>
      <c r="S24" s="115" t="inlineStr">
        <is>
          <r>
            <rPr>
              <rFont val="Calibri"/>
              <b val="1"/>
              <sz val="10"/>
            </rPr>
            <t>Workiva:</t>
          </r>
          <r>
            <rPr>
              <rFont val="Calibri"/>
              <sz val="10"/>
            </rPr>
            <t xml:space="preserve"> SE · Broadridge India: SE · Nasdaq / AxiomSL: SE · IRIS Vs Market Benchmark — ISTQB certification pathway: Foundation</t>
          </r>
        </is>
      </c>
      <c r="T24" s="115" t="inlineStr">
        <is>
          <t>ISTQB Foundation → Advanced → Expert; SFIA testing</t>
        </is>
      </c>
      <c r="U24" s="115" t="inlineStr">
        <is>
          <t>Core 2 · Future 2 · Functional 3 · Leadership not scored</t>
        </is>
      </c>
      <c r="V24" s="161" t="n">
        <v>229</v>
      </c>
      <c r="W24" s="162" t="inlineStr">
        <is>
          <t>IRIS2040</t>
        </is>
      </c>
      <c r="X24" s="162" t="inlineStr">
        <is>
          <t>Employee</t>
        </is>
      </c>
      <c r="Y24" s="162" t="inlineStr">
        <is>
          <t>Active</t>
        </is>
      </c>
      <c r="Z24" s="162" t="inlineStr">
        <is>
          <t>Sandeep Padhi</t>
        </is>
      </c>
      <c r="AA24" s="249" t="n">
        <v>44755</v>
      </c>
      <c r="AB24" s="162" t="inlineStr">
        <is>
          <t>QA Engineer</t>
        </is>
      </c>
      <c r="AC24" s="162" t="inlineStr">
        <is>
          <t>B.Tech</t>
        </is>
      </c>
      <c r="AD24" s="162" t="inlineStr">
        <is>
          <t>Sameer Joshi</t>
        </is>
      </c>
      <c r="AE24" s="162" t="inlineStr">
        <is>
          <t>N-5</t>
        </is>
      </c>
      <c r="AF24" s="162" t="inlineStr">
        <is>
          <t>Individual Contributor</t>
        </is>
      </c>
      <c r="AG24" s="162" t="inlineStr">
        <is>
          <t>0 years, 9 months, 0 days</t>
        </is>
      </c>
      <c r="AH24" s="162" t="inlineStr">
        <is>
          <t>4 years, 1 months, 12 days</t>
        </is>
      </c>
      <c r="AI24" s="162" t="inlineStr">
        <is>
          <t>Suptech</t>
        </is>
      </c>
      <c r="AJ24" s="162" t="inlineStr">
        <is>
          <t>iFile</t>
        </is>
      </c>
      <c r="AK24" s="162" t="inlineStr">
        <is>
          <t>Quality Assurance</t>
        </is>
      </c>
      <c r="AL24" s="162" t="inlineStr">
        <is>
          <t>Quality Assurance</t>
        </is>
      </c>
      <c r="AM24" s="162" t="inlineStr">
        <is>
          <t>No</t>
        </is>
      </c>
      <c r="AN24" s="162" t="inlineStr">
        <is>
          <t>Product/Project</t>
        </is>
      </c>
      <c r="AO24" s="162" t="inlineStr">
        <is>
          <t>Software Testing</t>
        </is>
      </c>
      <c r="AP24" s="162" t="inlineStr">
        <is>
          <t>Technical · BA, PM and QA</t>
        </is>
      </c>
      <c r="AQ24" s="162" t="n">
        <v>20</v>
      </c>
      <c r="AR24" s="162" t="inlineStr">
        <is>
          <t>Covered</t>
        </is>
      </c>
      <c r="AS24" s="162" t="n"/>
      <c r="AT24" s="162" t="inlineStr">
        <is>
          <t>IRIS2040</t>
        </is>
      </c>
      <c r="AU24" s="162" t="inlineStr">
        <is>
          <t>Employee</t>
        </is>
      </c>
      <c r="AV24" s="162" t="inlineStr">
        <is>
          <t>Active</t>
        </is>
      </c>
      <c r="AW24" s="162" t="inlineStr">
        <is>
          <t>Sandeep Padhi</t>
        </is>
      </c>
      <c r="AX24" s="163" t="n">
        <v>44755</v>
      </c>
      <c r="AY24" s="162" t="inlineStr">
        <is>
          <t>QA Engineer</t>
        </is>
      </c>
      <c r="AZ24" s="162" t="inlineStr">
        <is>
          <t>Quality Assurance</t>
        </is>
      </c>
      <c r="BA24" s="162" t="inlineStr">
        <is>
          <t>Quality Engineering</t>
        </is>
      </c>
      <c r="BB24" s="162" t="inlineStr">
        <is>
          <t>QA Engineer</t>
        </is>
      </c>
      <c r="BC24" s="162" t="inlineStr">
        <is>
          <t>L3 – Professional / Associate</t>
        </is>
      </c>
      <c r="BD24" s="162" t="inlineStr">
        <is>
          <t>B.Tech</t>
        </is>
      </c>
      <c r="BE24" s="162" t="inlineStr">
        <is>
          <t>Sameer Joshi</t>
        </is>
      </c>
      <c r="BF24" s="162" t="inlineStr">
        <is>
          <t>N-4</t>
        </is>
      </c>
      <c r="BG24" s="162" t="inlineStr">
        <is>
          <t>Individual Contributor</t>
        </is>
      </c>
      <c r="BH24" s="162" t="inlineStr">
        <is>
          <t>0 years, 9 months, 0 days</t>
        </is>
      </c>
      <c r="BI24" s="162" t="inlineStr">
        <is>
          <t>3 years, 11 months, 7 days</t>
        </is>
      </c>
      <c r="BJ24" s="162" t="inlineStr">
        <is>
          <t>4 years, 8 months, 7 days</t>
        </is>
      </c>
      <c r="BK24" s="162" t="n"/>
      <c r="BL24" s="162" t="inlineStr">
        <is>
          <t>Suptech</t>
        </is>
      </c>
      <c r="BM24" s="162" t="inlineStr">
        <is>
          <t>iFile</t>
        </is>
      </c>
      <c r="BN24" s="162" t="inlineStr">
        <is>
          <t>Quality Assurance</t>
        </is>
      </c>
      <c r="BO24" s="162" t="inlineStr">
        <is>
          <t>Quality Assurance</t>
        </is>
      </c>
      <c r="BP24" s="162" t="inlineStr">
        <is>
          <t>No</t>
        </is>
      </c>
      <c r="BQ24" s="162" t="inlineStr">
        <is>
          <t>Product/Project</t>
        </is>
      </c>
      <c r="BR24" s="162" t="inlineStr">
        <is>
          <t>Software Testing</t>
        </is>
      </c>
      <c r="BS24" s="162" t="inlineStr">
        <is>
          <t>Technical · BA, PM and QA</t>
        </is>
      </c>
      <c r="BT24" s="162" t="inlineStr">
        <is>
          <t>Remote- Outside Mumbai</t>
        </is>
      </c>
      <c r="BU24" s="162" t="inlineStr">
        <is>
          <t>1. End-to-End Testing of SBC API Functionality
Led the QA activities for the newly developed SBC API by defining the testing approach and strategy.
Designed and executed comprehensive API test cases covering functional, integration, and end-to-end testing scenarios.
Validated business rules, taxonomy mappings, business formulas, and business calculations to ensure accurate financial data processing.
Performed defect identification, reporting, retesting, and regression testing to ensure high-quality API releases.
Developed JavaScript automation scripts in Postman to dynamically generate date values for API requests · Using AI.
Automated multiple filing submissions at predefined time intervals, reducing manual effort and improving execution efficiency.
Improved the API testing process through reusable automation scripts and optimized test execution.
2. Knowledge Sharing and Client Demonstrations
Conducted multiple functional demonstrations of the SBC API for internal stakeholders and clients.
Explained API workflows, business validations, and testing outcomes to improve product understanding and support successful feature adoption.
3. PDF Validation Testing
Performed end-to-end testing of the newly developed Python-based PDF validation solution.
Validated 15 business rules across multiple environments to ensure accuracy, consistency, and compliance with business requirements.
Collaborated with the development team to verify fixes and maintain product quality.
4. SBC Upgrade Program Testing
Contributed to the testing activities for the SBC Upgrade Program.
Executed functional, regression, and validation testing to ensure smooth implementation of upgrade-related enhancements with minimal impact on existing functionality.
5. Support for SARB MVP 4 Testing
Supported QA activities for SARB MVP 4 backlog items and newly developed features.
Performed test execution, defect validation, regression testing, and coordinated with developers to ensure timely delivery of quality releases.
6. Continuous Learning and Skill Development
Successfully learned MySQL to strengthen database validation and data analysis capabilities.
Currently learning Python to enhance automation testing skills and improve testing efficiency through scripting and automation.
7. Innovation and Process Improvement
Initiated the development of an AI-powered "Defect Writing" project aimed at improving the quality, consistency, and efficiency of defect reporting.
Exploring the use of AI to standardize defect descriptions, generate structured defect reports, and reduce manual effort in the testing process.</t>
        </is>
      </c>
      <c r="BV24" s="162" t="inlineStr">
        <is>
          <t>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reduce manual effort, automate repetitive tasks, and optimize the overall testing process.
3. Validate business rules, taxonomy mappings, business formulas, financial calculations, and PDF validation across multiple environments to ensure compliance with business requirements and product quality.
4. Successfully support testing activities for the SBC Upgrade Program and SARB MVP releases by executing functional, regression, and validation testing, ensuring timely delivery with minimal production issues.
5. Continuously enhance technical capabilities by learning MySQL, Python, AI-assisted testing techniques, and developing innovative QA solutions such as the AI-powered Defect Writing tool to improve testing productivity and defect quality.</t>
        </is>
      </c>
      <c r="BW24" s="162" t="inlineStr">
        <is>
          <t>1.  Conduct functional demonstrations, collaborate effectively with clients, developers, and internal stakeholders, and share product knowledge to improve feature understanding, user adoption, and project success.</t>
        </is>
      </c>
      <c r="BX24" s="162" t="n">
        <v>4</v>
      </c>
      <c r="BY24" s="163" t="n">
        <v>46149</v>
      </c>
      <c r="BZ24" s="162" t="inlineStr">
        <is>
          <t>QA Engineer</t>
        </is>
      </c>
      <c r="CA24" s="162" t="inlineStr">
        <is>
          <t>no</t>
        </is>
      </c>
      <c r="CB24" s="162" t="n">
        <v>4</v>
      </c>
      <c r="CC24" s="162" t="inlineStr">
        <is>
          <t>Medium</t>
        </is>
      </c>
      <c r="CD24" s="162" t="inlineStr">
        <is>
          <t>High Impact / Growth Talent</t>
        </is>
      </c>
      <c r="CE24" s="162" t="inlineStr">
        <is>
          <t>No</t>
        </is>
      </c>
      <c r="CF24" s="162" t="inlineStr">
        <is>
          <t>No</t>
        </is>
      </c>
      <c r="CG24" s="162" t="inlineStr">
        <is>
          <t>No</t>
        </is>
      </c>
      <c r="CH24" s="162" t="inlineStr">
        <is>
          <t>yet to identify</t>
        </is>
      </c>
      <c r="CI24" s="162" t="inlineStr">
        <is>
          <t>Automation training</t>
        </is>
      </c>
      <c r="CJ24"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4" s="162" t="n"/>
    </row>
    <row r="25" ht="64" customHeight="1">
      <c r="A25" s="109" t="inlineStr">
        <is>
          <t>IRIS2041</t>
        </is>
      </c>
      <c r="B25" s="111" t="inlineStr">
        <is>
          <t>Sandip Potkule</t>
        </is>
      </c>
      <c r="C25" s="111" t="inlineStr">
        <is>
          <t>Quality Assurance</t>
        </is>
      </c>
      <c r="D25" s="114" t="inlineStr">
        <is>
          <t>QA Engineer</t>
        </is>
      </c>
      <c r="E25" s="114" t="inlineStr">
        <is>
          <t>Senior QA Engineer</t>
        </is>
      </c>
      <c r="F25" s="114" t="inlineStr">
        <is>
          <t>L3 – Professional / Associate</t>
        </is>
      </c>
      <c r="G25" s="114" t="inlineStr">
        <is>
          <t>A3</t>
        </is>
      </c>
      <c r="H25" s="117" t="inlineStr">
        <is>
          <t>▲ Up</t>
        </is>
      </c>
      <c r="I25" s="111" t="inlineStr">
        <is>
          <t>Quality Assurance</t>
        </is>
      </c>
      <c r="J25" s="111" t="inlineStr">
        <is>
          <t>Functional &amp; Domain Testing</t>
        </is>
      </c>
      <c r="K25" s="111" t="inlineStr"/>
      <c r="L25" s="111" t="n">
        <v>0</v>
      </c>
      <c r="M25" s="142" t="inlineStr">
        <is>
          <t>P2</t>
        </is>
      </c>
      <c r="N25" s="115" t="inlineStr">
        <is>
          <t>Developing</t>
        </is>
      </c>
      <c r="O25" s="115" t="inlineStr">
        <is>
          <t>3 Apply</t>
        </is>
      </c>
      <c r="P25" s="115" t="inlineStr">
        <is>
          <t>2–4 yrs</t>
        </is>
      </c>
      <c r="Q25" s="115" t="inlineStr">
        <is>
          <t>3–5 · 2–5</t>
        </is>
      </c>
      <c r="R25" s="115" t="inlineStr">
        <is>
          <t>QA Engineer</t>
        </is>
      </c>
      <c r="S25" s="115" t="inlineStr">
        <is>
          <r>
            <rPr>
              <rFont val="Calibri"/>
              <b val="1"/>
              <sz val="10"/>
            </rPr>
            <t>Workiva:</t>
          </r>
          <r>
            <rPr>
              <rFont val="Calibri"/>
              <sz val="10"/>
            </rPr>
            <t xml:space="preserve"> SE · Broadridge India: SE · Nasdaq / AxiomSL: SE · IRIS Vs Market Benchmark — ISTQB certification pathway: Foundation</t>
          </r>
        </is>
      </c>
      <c r="T25" s="115" t="inlineStr">
        <is>
          <t>ISTQB Foundation → Advanced → Expert; SFIA testing</t>
        </is>
      </c>
      <c r="U25" s="115" t="inlineStr">
        <is>
          <t>Core 2 · Future 2 · Functional 3 · Leadership not scored</t>
        </is>
      </c>
      <c r="V25" s="161" t="n">
        <v>230</v>
      </c>
      <c r="W25" s="162" t="inlineStr">
        <is>
          <t>IRIS2041</t>
        </is>
      </c>
      <c r="X25" s="162" t="inlineStr">
        <is>
          <t>Employee</t>
        </is>
      </c>
      <c r="Y25" s="162" t="inlineStr">
        <is>
          <t>Serving Notice</t>
        </is>
      </c>
      <c r="Z25" s="162" t="inlineStr">
        <is>
          <t>Sandip Potkule</t>
        </is>
      </c>
      <c r="AA25" s="249" t="n">
        <v>44755</v>
      </c>
      <c r="AB25" s="162" t="inlineStr">
        <is>
          <t>QA Engineer</t>
        </is>
      </c>
      <c r="AC25" s="162" t="inlineStr">
        <is>
          <t>B.E</t>
        </is>
      </c>
      <c r="AD25" s="162" t="inlineStr">
        <is>
          <t>Pallavi Suryavanshi</t>
        </is>
      </c>
      <c r="AE25" s="162" t="inlineStr">
        <is>
          <t>N-5</t>
        </is>
      </c>
      <c r="AF25" s="162" t="inlineStr">
        <is>
          <t>Individual Contributor</t>
        </is>
      </c>
      <c r="AG25" s="162" t="inlineStr">
        <is>
          <t>0 years, 0 months, 0 days</t>
        </is>
      </c>
      <c r="AH25" s="162" t="inlineStr">
        <is>
          <t>4 years, 1 months, 12 days</t>
        </is>
      </c>
      <c r="AI25" s="162" t="inlineStr">
        <is>
          <t>Suptech</t>
        </is>
      </c>
      <c r="AJ25" s="162" t="inlineStr">
        <is>
          <t>iFile</t>
        </is>
      </c>
      <c r="AK25" s="162" t="inlineStr">
        <is>
          <t>Quality Assurance</t>
        </is>
      </c>
      <c r="AL25" s="162" t="inlineStr">
        <is>
          <t>Quality Assurance</t>
        </is>
      </c>
      <c r="AM25" s="162" t="inlineStr">
        <is>
          <t>No</t>
        </is>
      </c>
      <c r="AN25" s="162" t="inlineStr">
        <is>
          <t>Product/Project</t>
        </is>
      </c>
      <c r="AO25" s="162" t="inlineStr">
        <is>
          <t>Software Testing</t>
        </is>
      </c>
      <c r="AP25" s="162" t="inlineStr">
        <is>
          <t>Technical · BA, PM and QA</t>
        </is>
      </c>
      <c r="AQ25" s="162" t="n">
        <v>0</v>
      </c>
      <c r="AR25" s="162" t="inlineStr">
        <is>
          <t>Excluded</t>
        </is>
      </c>
      <c r="AS25" s="162" t="n"/>
      <c r="AT25" s="162" t="inlineStr">
        <is>
          <t>IRIS2041</t>
        </is>
      </c>
      <c r="AU25" s="162" t="inlineStr">
        <is>
          <t>Employee</t>
        </is>
      </c>
      <c r="AV25" s="162" t="inlineStr">
        <is>
          <t>Active</t>
        </is>
      </c>
      <c r="AW25" s="162" t="inlineStr">
        <is>
          <t>Sandip Potkule</t>
        </is>
      </c>
      <c r="AX25" s="163" t="n">
        <v>44755</v>
      </c>
      <c r="AY25" s="162" t="inlineStr">
        <is>
          <t>QA Engineer</t>
        </is>
      </c>
      <c r="AZ25" s="162" t="inlineStr">
        <is>
          <t>Quality Assurance</t>
        </is>
      </c>
      <c r="BA25" s="162" t="inlineStr">
        <is>
          <t>Quality Engineering</t>
        </is>
      </c>
      <c r="BB25" s="162" t="inlineStr">
        <is>
          <t>QA Engineer</t>
        </is>
      </c>
      <c r="BC25" s="162" t="inlineStr">
        <is>
          <t>L3 – Professional / Associate</t>
        </is>
      </c>
      <c r="BD25" s="162" t="inlineStr">
        <is>
          <t>B.E</t>
        </is>
      </c>
      <c r="BE25" s="162" t="inlineStr">
        <is>
          <t>Pallavi Suryavanshi</t>
        </is>
      </c>
      <c r="BF25" s="162" t="inlineStr">
        <is>
          <t>N-4</t>
        </is>
      </c>
      <c r="BG25" s="162" t="inlineStr">
        <is>
          <t>Individual Contributor</t>
        </is>
      </c>
      <c r="BH25" s="162" t="inlineStr">
        <is>
          <t>0 years, 0 months, 0 days</t>
        </is>
      </c>
      <c r="BI25" s="162" t="inlineStr">
        <is>
          <t>3 years, 11 months, 7 days</t>
        </is>
      </c>
      <c r="BJ25" s="162" t="inlineStr">
        <is>
          <t>3 years, 11 months, 7 days</t>
        </is>
      </c>
      <c r="BK25" s="162" t="n"/>
      <c r="BL25" s="162" t="inlineStr">
        <is>
          <t>Suptech</t>
        </is>
      </c>
      <c r="BM25" s="162" t="inlineStr">
        <is>
          <t>iFile</t>
        </is>
      </c>
      <c r="BN25" s="162" t="inlineStr">
        <is>
          <t>Quality Assurance</t>
        </is>
      </c>
      <c r="BO25" s="162" t="inlineStr">
        <is>
          <t>Quality Assurance</t>
        </is>
      </c>
      <c r="BP25" s="162" t="inlineStr">
        <is>
          <t>No</t>
        </is>
      </c>
      <c r="BQ25" s="162" t="inlineStr">
        <is>
          <t>Product/Project</t>
        </is>
      </c>
      <c r="BR25" s="162" t="inlineStr">
        <is>
          <t>Software Testing</t>
        </is>
      </c>
      <c r="BS25" s="162" t="inlineStr">
        <is>
          <t>Technical · BA, PM and QA</t>
        </is>
      </c>
      <c r="BT25" s="162" t="inlineStr">
        <is>
          <t>Remote- Outside Mumbai</t>
        </is>
      </c>
      <c r="BU25" s="162" t="inlineStr">
        <is>
          <t>1.QA environment Testing · SBC
2. Test cases writing · SBC
3. Test case execution · SBC
4. API testing · SBC
5. Production issues retesting · SBC</t>
        </is>
      </c>
      <c r="BV25" s="162" t="inlineStr">
        <is>
          <t>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track defects, validate fixes, and ensure successful project delivery.
4. Review testing outcomes, ensure all quality criteria are met, and provide formal QA sign-off to the client for production deployment.</t>
        </is>
      </c>
      <c r="BW25" s="162" t="inlineStr">
        <is>
          <t>SBC Project Completeion till dec</t>
        </is>
      </c>
      <c r="BX25" s="162" t="n">
        <v>4</v>
      </c>
      <c r="BY25" s="162" t="inlineStr">
        <is>
          <t>25-06-2026</t>
        </is>
      </c>
      <c r="BZ25" s="162" t="inlineStr">
        <is>
          <t>QA Engineer</t>
        </is>
      </c>
      <c r="CA25" s="162" t="inlineStr">
        <is>
          <t>No</t>
        </is>
      </c>
      <c r="CB25" s="162" t="n">
        <v>4</v>
      </c>
      <c r="CC25" s="162" t="inlineStr">
        <is>
          <t>Medium</t>
        </is>
      </c>
      <c r="CD25" s="162" t="inlineStr">
        <is>
          <t>Trusted Professional</t>
        </is>
      </c>
      <c r="CE25" s="162" t="inlineStr">
        <is>
          <t>No</t>
        </is>
      </c>
      <c r="CF25" s="162" t="inlineStr">
        <is>
          <t>No</t>
        </is>
      </c>
      <c r="CG25" s="162" t="inlineStr">
        <is>
          <t>No</t>
        </is>
      </c>
      <c r="CH25" s="162" t="inlineStr">
        <is>
          <t>Adnan</t>
        </is>
      </c>
      <c r="CI25" s="162" t="inlineStr">
        <is>
          <t>Test automation frameworks · Selenium/Playwright; API testing; CI/CD test integration; defect analytics</t>
        </is>
      </c>
      <c r="CJ25"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5" s="162" t="n"/>
    </row>
    <row r="26" ht="64" customHeight="1">
      <c r="A26" s="109" t="inlineStr">
        <is>
          <t>IRIS2227</t>
        </is>
      </c>
      <c r="B26" s="111" t="inlineStr">
        <is>
          <t>Suraj Govind Walhekar</t>
        </is>
      </c>
      <c r="C26" s="111" t="inlineStr">
        <is>
          <t>Quality Assurance</t>
        </is>
      </c>
      <c r="D26" s="114" t="inlineStr">
        <is>
          <t>QA Engineer</t>
        </is>
      </c>
      <c r="E26" s="114" t="inlineStr">
        <is>
          <t>Senior QA Engineer</t>
        </is>
      </c>
      <c r="F26" s="114" t="inlineStr">
        <is>
          <t>L3 – Professional / Associate</t>
        </is>
      </c>
      <c r="G26" s="114" t="inlineStr">
        <is>
          <t>A3</t>
        </is>
      </c>
      <c r="H26" s="117" t="inlineStr">
        <is>
          <t>▲ Up</t>
        </is>
      </c>
      <c r="I26" s="111" t="inlineStr">
        <is>
          <t>Quality Assurance</t>
        </is>
      </c>
      <c r="J26" s="111" t="inlineStr">
        <is>
          <t>Functional &amp; Domain Testing</t>
        </is>
      </c>
      <c r="K26" s="111" t="inlineStr"/>
      <c r="L26" s="111" t="n">
        <v>20</v>
      </c>
      <c r="M26" s="142" t="inlineStr">
        <is>
          <t>P2</t>
        </is>
      </c>
      <c r="N26" s="115" t="inlineStr">
        <is>
          <t>Developing</t>
        </is>
      </c>
      <c r="O26" s="115" t="inlineStr">
        <is>
          <t>3 Apply</t>
        </is>
      </c>
      <c r="P26" s="115" t="inlineStr">
        <is>
          <t>2–4 yrs</t>
        </is>
      </c>
      <c r="Q26" s="115" t="inlineStr">
        <is>
          <t>3–5 · 2–5</t>
        </is>
      </c>
      <c r="R26" s="115" t="inlineStr">
        <is>
          <t>QA Engineer</t>
        </is>
      </c>
      <c r="S26" s="115" t="inlineStr">
        <is>
          <r>
            <rPr>
              <rFont val="Calibri"/>
              <b val="1"/>
              <sz val="10"/>
            </rPr>
            <t>Workiva:</t>
          </r>
          <r>
            <rPr>
              <rFont val="Calibri"/>
              <sz val="10"/>
            </rPr>
            <t xml:space="preserve"> SE · Broadridge India: SE · Nasdaq / AxiomSL: SE · IRIS Vs Market Benchmark — ISTQB certification pathway: Foundation</t>
          </r>
        </is>
      </c>
      <c r="T26" s="115" t="inlineStr">
        <is>
          <t>ISTQB Foundation → Advanced → Expert; SFIA testing</t>
        </is>
      </c>
      <c r="U26" s="115" t="inlineStr">
        <is>
          <t>Core 2 · Future 2 · Functional 3 · Leadership not scored</t>
        </is>
      </c>
      <c r="V26" s="161" t="n">
        <v>307</v>
      </c>
      <c r="W26" s="162" t="inlineStr">
        <is>
          <t>IRIS2227</t>
        </is>
      </c>
      <c r="X26" s="162" t="inlineStr">
        <is>
          <t>Employee</t>
        </is>
      </c>
      <c r="Y26" s="162" t="inlineStr">
        <is>
          <t>Active</t>
        </is>
      </c>
      <c r="Z26" s="162" t="inlineStr">
        <is>
          <t>Suraj Govind Walhekar</t>
        </is>
      </c>
      <c r="AA26" s="249" t="n">
        <v>45343</v>
      </c>
      <c r="AB26" s="162" t="inlineStr">
        <is>
          <t>QA Engineer</t>
        </is>
      </c>
      <c r="AC26" s="162" t="inlineStr">
        <is>
          <t>B.E</t>
        </is>
      </c>
      <c r="AD26" s="162" t="inlineStr">
        <is>
          <t>Sameer Joshi</t>
        </is>
      </c>
      <c r="AE26" s="162" t="inlineStr">
        <is>
          <t>N-5</t>
        </is>
      </c>
      <c r="AF26" s="162" t="inlineStr">
        <is>
          <t>Individual Contributor</t>
        </is>
      </c>
      <c r="AG26" s="162" t="inlineStr">
        <is>
          <t>2 years, 9 months, 0 days</t>
        </is>
      </c>
      <c r="AH26" s="162" t="inlineStr">
        <is>
          <t>2 years, 6 months, 4 days</t>
        </is>
      </c>
      <c r="AI26" s="162" t="inlineStr">
        <is>
          <t>Suptech</t>
        </is>
      </c>
      <c r="AJ26" s="162" t="inlineStr">
        <is>
          <t>iFile</t>
        </is>
      </c>
      <c r="AK26" s="162" t="inlineStr">
        <is>
          <t>Quality Assurance</t>
        </is>
      </c>
      <c r="AL26" s="162" t="inlineStr">
        <is>
          <t>Quality Assurance</t>
        </is>
      </c>
      <c r="AM26" s="162" t="inlineStr">
        <is>
          <t>No</t>
        </is>
      </c>
      <c r="AN26" s="162" t="inlineStr">
        <is>
          <t>Product/Project</t>
        </is>
      </c>
      <c r="AO26" s="162" t="inlineStr">
        <is>
          <t>Software Testing</t>
        </is>
      </c>
      <c r="AP26" s="162" t="inlineStr">
        <is>
          <t>Technical · BA, PM and QA</t>
        </is>
      </c>
      <c r="AQ26" s="162" t="n">
        <v>20</v>
      </c>
      <c r="AR26" s="162" t="inlineStr">
        <is>
          <t>Covered</t>
        </is>
      </c>
      <c r="AS26" s="162" t="n"/>
      <c r="AT26" s="162" t="inlineStr">
        <is>
          <t>IRIS2227</t>
        </is>
      </c>
      <c r="AU26" s="162" t="inlineStr">
        <is>
          <t>Employee</t>
        </is>
      </c>
      <c r="AV26" s="162" t="inlineStr">
        <is>
          <t>Active</t>
        </is>
      </c>
      <c r="AW26" s="162" t="inlineStr">
        <is>
          <t>Suraj Govind Walhekar</t>
        </is>
      </c>
      <c r="AX26" s="163" t="n">
        <v>45343</v>
      </c>
      <c r="AY26" s="162" t="inlineStr">
        <is>
          <t>QA Engineer</t>
        </is>
      </c>
      <c r="AZ26" s="162" t="inlineStr">
        <is>
          <t>Quality Assurance</t>
        </is>
      </c>
      <c r="BA26" s="162" t="inlineStr">
        <is>
          <t>Quality Engineering</t>
        </is>
      </c>
      <c r="BB26" s="162" t="inlineStr">
        <is>
          <t>QA Engineer</t>
        </is>
      </c>
      <c r="BC26" s="162" t="inlineStr">
        <is>
          <t>L3 – Professional / Associate</t>
        </is>
      </c>
      <c r="BD26" s="162" t="inlineStr">
        <is>
          <t>B.E</t>
        </is>
      </c>
      <c r="BE26" s="162" t="inlineStr">
        <is>
          <t>Sameer Joshi</t>
        </is>
      </c>
      <c r="BF26" s="162" t="inlineStr">
        <is>
          <t>N-4</t>
        </is>
      </c>
      <c r="BG26" s="162" t="inlineStr">
        <is>
          <t>Individual Contributor</t>
        </is>
      </c>
      <c r="BH26" s="162" t="inlineStr">
        <is>
          <t>2 years, 9 months, 0 days</t>
        </is>
      </c>
      <c r="BI26" s="162" t="inlineStr">
        <is>
          <t>2 years, 3 months, 30 days</t>
        </is>
      </c>
      <c r="BJ26" s="162" t="inlineStr">
        <is>
          <t>5 years, 0 months, 30 days</t>
        </is>
      </c>
      <c r="BK26" s="162" t="n"/>
      <c r="BL26" s="162" t="inlineStr">
        <is>
          <t>Suptech</t>
        </is>
      </c>
      <c r="BM26" s="162" t="inlineStr">
        <is>
          <t>iFile</t>
        </is>
      </c>
      <c r="BN26" s="162" t="inlineStr">
        <is>
          <t>Quality Assurance</t>
        </is>
      </c>
      <c r="BO26" s="162" t="inlineStr">
        <is>
          <t>Quality Assurance</t>
        </is>
      </c>
      <c r="BP26" s="162" t="inlineStr">
        <is>
          <t>No</t>
        </is>
      </c>
      <c r="BQ26" s="162" t="inlineStr">
        <is>
          <t>Product/Project</t>
        </is>
      </c>
      <c r="BR26" s="162" t="inlineStr">
        <is>
          <t>Software Testing</t>
        </is>
      </c>
      <c r="BS26" s="162" t="inlineStr">
        <is>
          <t>Technical · BA, PM and QA</t>
        </is>
      </c>
      <c r="BT26" s="162" t="inlineStr">
        <is>
          <t>Hybrid</t>
        </is>
      </c>
      <c r="BU26" s="162" t="inlineStr">
        <is>
          <t>1. SARB Phase 4 Testing
Perform functional and regression testing for all assigned SARB Phase 4 development activities and provide timely QA sign-off.
2. High Priority Support
Test and validate high-priority support tickets, verify fixes, and ensure timely completion of QA activities.
3. AI in QA
Adopt AI tools in day-to-day QA activities to improve test case creation, defect analysis, and overall productivity.
4. Learning – Playwright with TypeScript
Learn Playwright with TypeScript and build automation skills by creating scripts for key test scenarios.
5. MSME: Business Loan &amp; Invoicing Testing
Perform end-to-end testing of the Business Loan and Invoicing modules to ensure quality before release.</t>
        </is>
      </c>
      <c r="BV26" s="162" t="inlineStr">
        <is>
          <t>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thoroughly testing implemented fixes, performing regression testing, and coordinating with developers to ensure timely resolution and minimal business impact.
3. Increase QA productivity by effectively using AI tools for test case generation, requirement analysis, defect writing, test data preparation, and documentation, reducing manual effort while improving the quality and consistency of QA deliverables.
4.Develop proficiency in Playwright with TypeScript by creating and maintaining automation scripts for critical business scenarios, following project coding standards, and contributing to the team's automation framework.
5. Perform comprehensive end-to-end testing of the MSME Business Loan and Invoicing modules, ensuring complete business requirement coverage, accurate validation, and high-quality releases with minimal production defects.</t>
        </is>
      </c>
      <c r="BW26" s="162" t="inlineStr">
        <is>
          <t>1. Collaborate proactively with Business Analysts, Developers, and stakeholders throughout the testing lifecycle, participate in requirement discussions, support defect resolution, and contribute to continuous improvements in QA processes, automation, and overall product quality.</t>
        </is>
      </c>
      <c r="BX26" s="162" t="n">
        <v>4</v>
      </c>
      <c r="BY26" s="163" t="n">
        <v>46149</v>
      </c>
      <c r="BZ26" s="162" t="inlineStr">
        <is>
          <t>QA Engineer</t>
        </is>
      </c>
      <c r="CA26" s="162" t="inlineStr">
        <is>
          <t>NO</t>
        </is>
      </c>
      <c r="CB26" s="162" t="n">
        <v>4</v>
      </c>
      <c r="CC26" s="162" t="inlineStr">
        <is>
          <t>Medium</t>
        </is>
      </c>
      <c r="CD26" s="162" t="inlineStr">
        <is>
          <t>High Impact / Growth Talent</t>
        </is>
      </c>
      <c r="CE26" s="162" t="inlineStr">
        <is>
          <t>No</t>
        </is>
      </c>
      <c r="CF26" s="162" t="inlineStr">
        <is>
          <t>No</t>
        </is>
      </c>
      <c r="CG26" s="162" t="inlineStr">
        <is>
          <t>No</t>
        </is>
      </c>
      <c r="CH26" s="162" t="inlineStr">
        <is>
          <t>yet to identify</t>
        </is>
      </c>
      <c r="CI26" s="162" t="inlineStr">
        <is>
          <t>Automation training</t>
        </is>
      </c>
      <c r="CJ26" s="162" t="n"/>
      <c r="CK26" s="162" t="n"/>
    </row>
    <row r="27" ht="64" customHeight="1">
      <c r="A27" s="109" t="inlineStr">
        <is>
          <t>IRIS2496</t>
        </is>
      </c>
      <c r="B27" s="111" t="inlineStr">
        <is>
          <t>Tejas Rane</t>
        </is>
      </c>
      <c r="C27" s="111" t="inlineStr">
        <is>
          <t>Quality Assurance</t>
        </is>
      </c>
      <c r="D27" s="114" t="inlineStr">
        <is>
          <t>QA Engineer</t>
        </is>
      </c>
      <c r="E27" s="114" t="inlineStr">
        <is>
          <t>Senior QA Engineer</t>
        </is>
      </c>
      <c r="F27" s="114" t="inlineStr">
        <is>
          <t>L3 – Professional / Associate</t>
        </is>
      </c>
      <c r="G27" s="114" t="inlineStr">
        <is>
          <t>A3</t>
        </is>
      </c>
      <c r="H27" s="117" t="inlineStr">
        <is>
          <t>▲ Up</t>
        </is>
      </c>
      <c r="I27" s="111" t="inlineStr">
        <is>
          <t>Quality Assurance</t>
        </is>
      </c>
      <c r="J27" s="111" t="inlineStr">
        <is>
          <t>Functional &amp; Domain Testing</t>
        </is>
      </c>
      <c r="K27" s="111" t="inlineStr"/>
      <c r="L27" s="111" t="n">
        <v>20</v>
      </c>
      <c r="M27" s="142" t="inlineStr">
        <is>
          <t>P2</t>
        </is>
      </c>
      <c r="N27" s="115" t="inlineStr">
        <is>
          <t>Developing</t>
        </is>
      </c>
      <c r="O27" s="115" t="inlineStr">
        <is>
          <t>3 Apply</t>
        </is>
      </c>
      <c r="P27" s="115" t="inlineStr">
        <is>
          <t>2–4 yrs</t>
        </is>
      </c>
      <c r="Q27" s="115" t="inlineStr">
        <is>
          <t>3–5 · 2–5</t>
        </is>
      </c>
      <c r="R27" s="115" t="inlineStr">
        <is>
          <t>QA Engineer</t>
        </is>
      </c>
      <c r="S27" s="115" t="inlineStr">
        <is>
          <r>
            <rPr>
              <rFont val="Calibri"/>
              <b val="1"/>
              <sz val="10"/>
            </rPr>
            <t>Workiva:</t>
          </r>
          <r>
            <rPr>
              <rFont val="Calibri"/>
              <sz val="10"/>
            </rPr>
            <t xml:space="preserve"> SE · Broadridge India: SE · Nasdaq / AxiomSL: SE · IRIS Vs Market Benchmark — ISTQB certification pathway: Foundation</t>
          </r>
        </is>
      </c>
      <c r="T27" s="115" t="inlineStr">
        <is>
          <t>ISTQB Foundation → Advanced → Expert; SFIA testing</t>
        </is>
      </c>
      <c r="U27" s="115" t="inlineStr">
        <is>
          <t>Core 2 · Future 2 · Functional 3 · Leadership not scored</t>
        </is>
      </c>
      <c r="V27" s="161" t="n">
        <v>469</v>
      </c>
      <c r="W27" s="162" t="inlineStr">
        <is>
          <t>IRIS2496</t>
        </is>
      </c>
      <c r="X27" s="162" t="inlineStr">
        <is>
          <t>Employee</t>
        </is>
      </c>
      <c r="Y27" s="162" t="inlineStr">
        <is>
          <t>Active</t>
        </is>
      </c>
      <c r="Z27" s="162" t="inlineStr">
        <is>
          <t>Tejas Rane</t>
        </is>
      </c>
      <c r="AA27" s="249" t="n">
        <v>46097</v>
      </c>
      <c r="AB27" s="162" t="inlineStr">
        <is>
          <t>QA Engineer</t>
        </is>
      </c>
      <c r="AC27" s="162" t="inlineStr">
        <is>
          <t>PG-DAC</t>
        </is>
      </c>
      <c r="AD27" s="162" t="inlineStr">
        <is>
          <t>Davinder Pal Singh</t>
        </is>
      </c>
      <c r="AE27" s="162" t="inlineStr">
        <is>
          <t>N-4</t>
        </is>
      </c>
      <c r="AF27" s="162" t="inlineStr">
        <is>
          <t>Individual Contributor</t>
        </is>
      </c>
      <c r="AG27" s="162" t="inlineStr">
        <is>
          <t>4 years, 5 months, 0 days</t>
        </is>
      </c>
      <c r="AH27" s="162" t="inlineStr">
        <is>
          <t>0 years, 5 months, 9 days</t>
        </is>
      </c>
      <c r="AI27" s="162" t="inlineStr">
        <is>
          <t>Suptech</t>
        </is>
      </c>
      <c r="AJ27" s="162" t="inlineStr">
        <is>
          <t>iFile</t>
        </is>
      </c>
      <c r="AK27" s="162" t="inlineStr">
        <is>
          <t>Quality Assurance</t>
        </is>
      </c>
      <c r="AL27" s="162" t="inlineStr">
        <is>
          <t>Quality Assurance</t>
        </is>
      </c>
      <c r="AM27" s="162" t="inlineStr">
        <is>
          <t>No</t>
        </is>
      </c>
      <c r="AN27" s="162" t="inlineStr">
        <is>
          <t>Product/Project</t>
        </is>
      </c>
      <c r="AO27" s="162" t="inlineStr">
        <is>
          <t>Software Testing</t>
        </is>
      </c>
      <c r="AP27" s="162" t="inlineStr">
        <is>
          <t>Technical · BA, PM and QA</t>
        </is>
      </c>
      <c r="AQ27" s="162" t="n">
        <v>20</v>
      </c>
      <c r="AR27" s="162" t="inlineStr">
        <is>
          <t>Covered</t>
        </is>
      </c>
      <c r="AS27" s="162" t="n"/>
      <c r="AT27" s="162" t="inlineStr">
        <is>
          <t>IRIS2496</t>
        </is>
      </c>
      <c r="AU27" s="162" t="inlineStr">
        <is>
          <t>Employee</t>
        </is>
      </c>
      <c r="AV27" s="162" t="inlineStr">
        <is>
          <t>Active</t>
        </is>
      </c>
      <c r="AW27" s="162" t="inlineStr">
        <is>
          <t>Tejas Rane</t>
        </is>
      </c>
      <c r="AX27" s="163" t="n">
        <v>46097</v>
      </c>
      <c r="AY27" s="162" t="inlineStr">
        <is>
          <t>QA Engineer</t>
        </is>
      </c>
      <c r="AZ27" s="162" t="inlineStr">
        <is>
          <t>Quality Assurance</t>
        </is>
      </c>
      <c r="BA27" s="162" t="inlineStr">
        <is>
          <t>Quality Engineering</t>
        </is>
      </c>
      <c r="BB27" s="162" t="inlineStr">
        <is>
          <t>QA Engineer</t>
        </is>
      </c>
      <c r="BC27" s="162" t="inlineStr">
        <is>
          <t>L3 – Professional / Associate</t>
        </is>
      </c>
      <c r="BD27" s="162" t="inlineStr">
        <is>
          <t>PG-DAC</t>
        </is>
      </c>
      <c r="BE27" s="162" t="inlineStr">
        <is>
          <t>Davinder Pal Singh</t>
        </is>
      </c>
      <c r="BF27" s="162" t="inlineStr">
        <is>
          <t>N-3</t>
        </is>
      </c>
      <c r="BG27" s="162" t="inlineStr">
        <is>
          <t>Individual Contributor</t>
        </is>
      </c>
      <c r="BH27" s="162" t="inlineStr">
        <is>
          <t>4 years, 5 months, 0 days</t>
        </is>
      </c>
      <c r="BI27" s="162" t="inlineStr">
        <is>
          <t>0 years, 3 months, 4 days</t>
        </is>
      </c>
      <c r="BJ27" s="162" t="inlineStr">
        <is>
          <t>4 years, 8 months, 4 days</t>
        </is>
      </c>
      <c r="BK27" s="162" t="n"/>
      <c r="BL27" s="162" t="inlineStr">
        <is>
          <t>Suptech</t>
        </is>
      </c>
      <c r="BM27" s="162" t="inlineStr">
        <is>
          <t>iFile</t>
        </is>
      </c>
      <c r="BN27" s="162" t="inlineStr">
        <is>
          <t>Quality Assurance</t>
        </is>
      </c>
      <c r="BO27" s="162" t="inlineStr">
        <is>
          <t>Quality Assurance</t>
        </is>
      </c>
      <c r="BP27" s="162" t="inlineStr">
        <is>
          <t>No</t>
        </is>
      </c>
      <c r="BQ27" s="162" t="inlineStr">
        <is>
          <t>Product/Project</t>
        </is>
      </c>
      <c r="BR27" s="162" t="inlineStr">
        <is>
          <t>Software Testing</t>
        </is>
      </c>
      <c r="BS27" s="162" t="inlineStr">
        <is>
          <t>Technical · BA, PM and QA</t>
        </is>
      </c>
      <c r="BT27" s="162" t="inlineStr">
        <is>
          <t>Work From Office - Turbhe</t>
        </is>
      </c>
      <c r="BU27" s="162" t="inlineStr">
        <is>
          <t>Understood the Teapot Portal, DynaForm Builder, and DynaForm feature -&gt; will test all assigned features with documented test cases and logged results
Performed manual testing and created/executed test cases -&gt; will expand coverage across all assigned Teapot and DynaForm features
Identified, reported, and validated defects -&gt; will report all defects with clear steps, severity, and evidence, and retest fixes
Started Playwright TypeScript automation using AI assistance -&gt; will build a growing set of scripts, reviewed, validated, and committed to project standards
Worked on the BOJ Demo project and participated in requirement understanding -&gt; will participate consistently in requirement discussions and feature verification</t>
        </is>
      </c>
      <c r="BV27" s="162" t="inlineStr">
        <is>
          <t>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comprehensive test cases and maintaining accurate test data and execution results for all assigned features.
3.Improve defect reporting quality by identifying, documenting, and validating defects with detailed reproduction steps, severity, supporting evidence, and timely verification of fixes to ensure high product quality.
4.Enhance automation skills by developing and maintaining Playwright TypeScript automation scripts, leveraging AI-assisted development while ensuring all scripts follow project coding standards and are integrated into the automation framework.
5.Actively participate in requirement analysis, design discussions, and feature verification sessions to improve functional understanding, provide early QA feedback, and ensure complete validation of business requirements before release.</t>
        </is>
      </c>
      <c r="BW27" s="162" t="inlineStr">
        <is>
          <t>Tea pot Automation for First Phase</t>
        </is>
      </c>
      <c r="BX27" s="162" t="n">
        <v>3</v>
      </c>
      <c r="BY27" s="163" t="n">
        <v>46271</v>
      </c>
      <c r="BZ27" s="162" t="inlineStr">
        <is>
          <t>QA Engineer</t>
        </is>
      </c>
      <c r="CA27" s="162" t="inlineStr">
        <is>
          <t>No</t>
        </is>
      </c>
      <c r="CB27" s="162" t="n">
        <v>3</v>
      </c>
      <c r="CC27" s="162" t="inlineStr">
        <is>
          <t>Medium</t>
        </is>
      </c>
      <c r="CD27" s="162" t="inlineStr">
        <is>
          <t>Trusted Professional</t>
        </is>
      </c>
      <c r="CE27" s="162" t="inlineStr">
        <is>
          <t>No</t>
        </is>
      </c>
      <c r="CF27" s="162" t="inlineStr">
        <is>
          <t>No</t>
        </is>
      </c>
      <c r="CG27" s="162" t="inlineStr">
        <is>
          <t>No</t>
        </is>
      </c>
      <c r="CH27" s="162" t="n"/>
      <c r="CI27" s="162" t="inlineStr">
        <is>
          <t>Automation training</t>
        </is>
      </c>
      <c r="CJ27" s="162" t="n"/>
      <c r="CK27" s="162" t="n"/>
    </row>
    <row r="28" ht="64" customHeight="1">
      <c r="A28" s="109" t="inlineStr">
        <is>
          <t>IRIS2456</t>
        </is>
      </c>
      <c r="B28" s="111" t="inlineStr">
        <is>
          <t>Vishal Khare</t>
        </is>
      </c>
      <c r="C28" s="111" t="inlineStr">
        <is>
          <t>Quality Assurance</t>
        </is>
      </c>
      <c r="D28" s="114" t="inlineStr">
        <is>
          <t>QA Engineer</t>
        </is>
      </c>
      <c r="E28" s="114" t="inlineStr">
        <is>
          <t>Senior QA Engineer</t>
        </is>
      </c>
      <c r="F28" s="114" t="inlineStr">
        <is>
          <t>L3 – Professional / Associate</t>
        </is>
      </c>
      <c r="G28" s="114" t="inlineStr">
        <is>
          <t>A3</t>
        </is>
      </c>
      <c r="H28" s="117" t="inlineStr">
        <is>
          <t>▲ Up</t>
        </is>
      </c>
      <c r="I28" s="111" t="inlineStr">
        <is>
          <t>Quality Assurance</t>
        </is>
      </c>
      <c r="J28" s="111" t="inlineStr">
        <is>
          <t>Functional &amp; Domain Testing</t>
        </is>
      </c>
      <c r="K28" s="111" t="inlineStr"/>
      <c r="L28" s="111" t="n">
        <v>20</v>
      </c>
      <c r="M28" s="142" t="inlineStr">
        <is>
          <t>P2</t>
        </is>
      </c>
      <c r="N28" s="115" t="inlineStr">
        <is>
          <t>Developing</t>
        </is>
      </c>
      <c r="O28" s="115" t="inlineStr">
        <is>
          <t>3 Apply</t>
        </is>
      </c>
      <c r="P28" s="115" t="inlineStr">
        <is>
          <t>2–4 yrs</t>
        </is>
      </c>
      <c r="Q28" s="115" t="inlineStr">
        <is>
          <t>3–5 · 2–5</t>
        </is>
      </c>
      <c r="R28" s="115" t="inlineStr">
        <is>
          <t>QA Engineer</t>
        </is>
      </c>
      <c r="S28" s="115" t="inlineStr">
        <is>
          <r>
            <rPr>
              <rFont val="Calibri"/>
              <b val="1"/>
              <sz val="10"/>
            </rPr>
            <t>Workiva:</t>
          </r>
          <r>
            <rPr>
              <rFont val="Calibri"/>
              <sz val="10"/>
            </rPr>
            <t xml:space="preserve"> SE · Broadridge India: SE · Nasdaq / AxiomSL: SE · IRIS Vs Market Benchmark — ISTQB certification pathway: Foundation</t>
          </r>
        </is>
      </c>
      <c r="T28" s="115" t="inlineStr">
        <is>
          <t>ISTQB Foundation → Advanced → Expert; SFIA testing</t>
        </is>
      </c>
      <c r="U28" s="115" t="inlineStr">
        <is>
          <t>Core 2 · Future 2 · Functional 3 · Leadership not scored</t>
        </is>
      </c>
      <c r="V28" s="161" t="n">
        <v>426</v>
      </c>
      <c r="W28" s="162" t="inlineStr">
        <is>
          <t>IRIS2456</t>
        </is>
      </c>
      <c r="X28" s="162" t="inlineStr">
        <is>
          <t>Employee</t>
        </is>
      </c>
      <c r="Y28" s="162" t="inlineStr">
        <is>
          <t>Active</t>
        </is>
      </c>
      <c r="Z28" s="162" t="inlineStr">
        <is>
          <t>Vishal Khare</t>
        </is>
      </c>
      <c r="AA28" s="249" t="n">
        <v>46015</v>
      </c>
      <c r="AB28" s="162" t="inlineStr">
        <is>
          <t>QA Engineer</t>
        </is>
      </c>
      <c r="AC28" s="162" t="inlineStr">
        <is>
          <t>B.E</t>
        </is>
      </c>
      <c r="AD28" s="162" t="inlineStr">
        <is>
          <t>Davinder Pal Singh</t>
        </is>
      </c>
      <c r="AE28" s="162" t="inlineStr">
        <is>
          <t>N-4</t>
        </is>
      </c>
      <c r="AF28" s="162" t="inlineStr">
        <is>
          <t>Individual Contributor</t>
        </is>
      </c>
      <c r="AG28" s="162" t="inlineStr">
        <is>
          <t>3 years, 4 months, 0 days</t>
        </is>
      </c>
      <c r="AH28" s="162" t="inlineStr">
        <is>
          <t>0 years, 8 months, 1 days</t>
        </is>
      </c>
      <c r="AI28" s="162" t="inlineStr">
        <is>
          <t>Suptech</t>
        </is>
      </c>
      <c r="AJ28" s="162" t="inlineStr">
        <is>
          <t>iFile</t>
        </is>
      </c>
      <c r="AK28" s="162" t="inlineStr">
        <is>
          <t>Quality Assurance</t>
        </is>
      </c>
      <c r="AL28" s="162" t="inlineStr">
        <is>
          <t>Quality Assurance</t>
        </is>
      </c>
      <c r="AM28" s="162" t="inlineStr">
        <is>
          <t>No</t>
        </is>
      </c>
      <c r="AN28" s="162" t="inlineStr">
        <is>
          <t>Product/Project</t>
        </is>
      </c>
      <c r="AO28" s="162" t="inlineStr">
        <is>
          <t>Software Testing</t>
        </is>
      </c>
      <c r="AP28" s="162" t="inlineStr">
        <is>
          <t>Technical · BA, PM and QA</t>
        </is>
      </c>
      <c r="AQ28" s="162" t="n">
        <v>20</v>
      </c>
      <c r="AR28" s="162" t="inlineStr">
        <is>
          <t>Covered</t>
        </is>
      </c>
      <c r="AS28" s="162" t="n"/>
      <c r="AT28" s="162" t="inlineStr">
        <is>
          <t>IRIS2456</t>
        </is>
      </c>
      <c r="AU28" s="162" t="inlineStr">
        <is>
          <t>Employee</t>
        </is>
      </c>
      <c r="AV28" s="162" t="inlineStr">
        <is>
          <t>Active</t>
        </is>
      </c>
      <c r="AW28" s="162" t="inlineStr">
        <is>
          <t>Vishal Khare</t>
        </is>
      </c>
      <c r="AX28" s="163" t="n">
        <v>46015</v>
      </c>
      <c r="AY28" s="162" t="inlineStr">
        <is>
          <t>QA Engineer</t>
        </is>
      </c>
      <c r="AZ28" s="162" t="inlineStr">
        <is>
          <t>Quality Assurance</t>
        </is>
      </c>
      <c r="BA28" s="162" t="inlineStr">
        <is>
          <t>Quality Engineering</t>
        </is>
      </c>
      <c r="BB28" s="162" t="inlineStr">
        <is>
          <t>QA Engineer</t>
        </is>
      </c>
      <c r="BC28" s="162" t="inlineStr">
        <is>
          <t>L3 – Professional / Associate</t>
        </is>
      </c>
      <c r="BD28" s="162" t="inlineStr">
        <is>
          <t>B.E</t>
        </is>
      </c>
      <c r="BE28" s="162" t="inlineStr">
        <is>
          <t>Davinder Pal Singh</t>
        </is>
      </c>
      <c r="BF28" s="162" t="inlineStr">
        <is>
          <t>N-3</t>
        </is>
      </c>
      <c r="BG28" s="162" t="inlineStr">
        <is>
          <t>Individual Contributor</t>
        </is>
      </c>
      <c r="BH28" s="162" t="inlineStr">
        <is>
          <t>3 years, 4 months, 0 days</t>
        </is>
      </c>
      <c r="BI28" s="162" t="inlineStr">
        <is>
          <t>0 years, 5 months, 27 days</t>
        </is>
      </c>
      <c r="BJ28" s="162" t="inlineStr">
        <is>
          <t>3 years, 9 months, 27 days</t>
        </is>
      </c>
      <c r="BK28" s="162" t="n"/>
      <c r="BL28" s="162" t="inlineStr">
        <is>
          <t>Suptech</t>
        </is>
      </c>
      <c r="BM28" s="162" t="inlineStr">
        <is>
          <t>iFile</t>
        </is>
      </c>
      <c r="BN28" s="162" t="inlineStr">
        <is>
          <t>Quality Assurance</t>
        </is>
      </c>
      <c r="BO28" s="162" t="inlineStr">
        <is>
          <t>Quality Assurance</t>
        </is>
      </c>
      <c r="BP28" s="162" t="inlineStr">
        <is>
          <t>No</t>
        </is>
      </c>
      <c r="BQ28" s="162" t="inlineStr">
        <is>
          <t>Product/Project</t>
        </is>
      </c>
      <c r="BR28" s="162" t="inlineStr">
        <is>
          <t>Software Testing</t>
        </is>
      </c>
      <c r="BS28" s="162" t="inlineStr">
        <is>
          <t>Technical · BA, PM and QA</t>
        </is>
      </c>
      <c r="BT28" s="162" t="inlineStr">
        <is>
          <t>Client Side</t>
        </is>
      </c>
      <c r="BU28" s="162" t="inlineStr">
        <is>
          <t>1. Functional, Smoke, Sanity, Regression, Retesting, RBR · XBRL &amp; Non-XBRL Return Testing &amp; Installer Testing: Perform functional, smoke, sanity, regression, retesting, RBR · XBRL &amp; Non-XBRL return testing through Web Form and File Upload channels, along with installer testing, to ensure application quality and stability.
2. Test Case Design &amp; Documentation: Create, review, and maintain test cases and documentation using AI tools to improve efficiency and test coverage.
3. Defect Reporting &amp; Tracking: Identify, log, track, retest, and verify defects until successful closure.
4. Client Support &amp; Issue Resolution: Provide timely client support by analyzing, reproducing, and resolving reported issues.
5. Client Demonstration &amp; Product Walkthrough: Conduct product demonstrations and explain application features and workflows to clients.
6. Quality Assurance &amp; Release Validation: Ensure application quality standards and validate releases before deployment.
7. Team Collaboration &amp; Timely Delivery: Collaborate with cross-functional teams to complete testing activities within project timelines.</t>
        </is>
      </c>
      <c r="BV28" s="162" t="inlineStr">
        <is>
          <t>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queries confidently, and build positive working relationships.
Vishal consistently demonstrates a positive attitude, willingness to learn, and ownership of assigned tasks. His growing technical knowledge and ability to handle project responsibilities make him a valuable member of the QA team.</t>
        </is>
      </c>
      <c r="BW28" s="162" t="inlineStr">
        <is>
          <t>Keep ticket count low and work on CR</t>
        </is>
      </c>
      <c r="BX28" s="162" t="n">
        <v>3</v>
      </c>
      <c r="BY28" s="162" t="inlineStr">
        <is>
          <t>15-06-2026</t>
        </is>
      </c>
      <c r="BZ28" s="162" t="inlineStr">
        <is>
          <t>QA Engineer</t>
        </is>
      </c>
      <c r="CA28" s="162" t="inlineStr">
        <is>
          <t>no</t>
        </is>
      </c>
      <c r="CB28" s="162" t="n">
        <v>3</v>
      </c>
      <c r="CC28" s="162" t="inlineStr">
        <is>
          <t>Medium</t>
        </is>
      </c>
      <c r="CD28" s="162" t="inlineStr">
        <is>
          <t>Emerging Talent</t>
        </is>
      </c>
      <c r="CE28" s="162" t="inlineStr">
        <is>
          <t>No</t>
        </is>
      </c>
      <c r="CF28" s="162" t="inlineStr">
        <is>
          <t>No</t>
        </is>
      </c>
      <c r="CG28" s="162" t="inlineStr">
        <is>
          <t>No</t>
        </is>
      </c>
      <c r="CH28" s="162" t="n"/>
      <c r="CI28" s="162" t="n"/>
      <c r="CJ28" s="162" t="n"/>
      <c r="CK28" s="162" t="n"/>
    </row>
    <row r="29" ht="64" customHeight="1">
      <c r="A29" s="109" t="inlineStr">
        <is>
          <t>IRIS2562</t>
        </is>
      </c>
      <c r="B29" s="111" t="inlineStr">
        <is>
          <t>Sanskruti Varade</t>
        </is>
      </c>
      <c r="C29" s="111" t="inlineStr">
        <is>
          <t>Quality Assurance</t>
        </is>
      </c>
      <c r="D29" s="111" t="inlineStr">
        <is>
          <t>QA Engineer</t>
        </is>
      </c>
      <c r="E29" s="111" t="inlineStr">
        <is>
          <t>QA Engineer</t>
        </is>
      </c>
      <c r="F29" s="114" t="inlineStr">
        <is>
          <t>Not in current mapping files</t>
        </is>
      </c>
      <c r="G29" s="114" t="inlineStr">
        <is>
          <t>A2</t>
        </is>
      </c>
      <c r="H29" s="140" t="inlineStr">
        <is>
          <t>● Newly mapped</t>
        </is>
      </c>
      <c r="I29" s="111" t="inlineStr">
        <is>
          <t>Quality Assurance</t>
        </is>
      </c>
      <c r="J29" s="111" t="inlineStr">
        <is>
          <t>Functional &amp; Domain Testing</t>
        </is>
      </c>
      <c r="K29" s="144" t="inlineStr">
        <is>
          <t>• Total experience · outside + at IRIS — HR — HRIS
• Confirm prior experience · provisional placement — HR</t>
        </is>
      </c>
      <c r="L29" s="111" t="n">
        <v>20</v>
      </c>
      <c r="M29" s="142" t="inlineStr">
        <is>
          <t>P1–P2</t>
        </is>
      </c>
      <c r="N29" s="115" t="inlineStr">
        <is>
          <t>Entry / Developing</t>
        </is>
      </c>
      <c r="O29" s="115" t="inlineStr">
        <is>
          <t>2 Assist</t>
        </is>
      </c>
      <c r="P29" s="115" t="inlineStr">
        <is>
          <t>0–2 yrs</t>
        </is>
      </c>
      <c r="Q29" s="115" t="inlineStr">
        <is>
          <t>1–3 · 0–3</t>
        </is>
      </c>
      <c r="R29" s="115" t="inlineStr">
        <is>
          <t>Associate QA Engineer / QA Engineer</t>
        </is>
      </c>
      <c r="S29" s="115" t="inlineStr">
        <is>
          <r>
            <rPr>
              <rFont val="Calibri"/>
              <b val="1"/>
              <sz val="10"/>
            </rPr>
            <t>Workiva:</t>
          </r>
          <r>
            <rPr>
              <rFont val="Calibri"/>
              <sz val="10"/>
            </rPr>
            <t xml:space="preserve"> Associate SE · Broadridge India: SE · Nasdaq / AxiomSL: SE · IRIS Vs Market Benchmark — ISTQB certification pathway: Foundation</t>
          </r>
        </is>
      </c>
      <c r="T29" s="115" t="inlineStr">
        <is>
          <t>ISTQB Foundation → Advanced → Expert; SFIA testing</t>
        </is>
      </c>
      <c r="U29" s="115" t="inlineStr">
        <is>
          <t>Core 2 · Future 2 · Functional 2 · Leadership not scored</t>
        </is>
      </c>
      <c r="V29" s="161" t="n">
        <v>535</v>
      </c>
      <c r="W29" s="162" t="inlineStr">
        <is>
          <t>IRIS2562</t>
        </is>
      </c>
      <c r="X29" s="162" t="inlineStr">
        <is>
          <t>Employee</t>
        </is>
      </c>
      <c r="Y29" s="162" t="inlineStr">
        <is>
          <t>Active</t>
        </is>
      </c>
      <c r="Z29" s="162" t="inlineStr">
        <is>
          <t>Sanskruti Varade</t>
        </is>
      </c>
      <c r="AA29" s="249" t="n">
        <v>46272</v>
      </c>
      <c r="AB29" s="162" t="inlineStr">
        <is>
          <t>QA Engineer</t>
        </is>
      </c>
      <c r="AC29" s="162" t="inlineStr">
        <is>
          <t>B.Sc</t>
        </is>
      </c>
      <c r="AD29" s="162" t="inlineStr">
        <is>
          <t>Anup Salve</t>
        </is>
      </c>
      <c r="AE29" s="162" t="inlineStr">
        <is>
          <t>N-5</t>
        </is>
      </c>
      <c r="AF29" s="162" t="inlineStr">
        <is>
          <t>Individual Contributor</t>
        </is>
      </c>
      <c r="AG29" s="162" t="n"/>
      <c r="AH29" s="162" t="n"/>
      <c r="AI29" s="162" t="inlineStr">
        <is>
          <t>Suptech</t>
        </is>
      </c>
      <c r="AJ29" s="162" t="inlineStr">
        <is>
          <t>iFile</t>
        </is>
      </c>
      <c r="AK29" s="162" t="inlineStr">
        <is>
          <t>Quality Assurance</t>
        </is>
      </c>
      <c r="AL29" s="162" t="inlineStr">
        <is>
          <t>Quality Assurance</t>
        </is>
      </c>
      <c r="AM29" s="162" t="inlineStr">
        <is>
          <t>No</t>
        </is>
      </c>
      <c r="AN29" s="162" t="inlineStr">
        <is>
          <t>Product/Project</t>
        </is>
      </c>
      <c r="AO29" s="162" t="inlineStr">
        <is>
          <t>Software Testing</t>
        </is>
      </c>
      <c r="AP29" s="162" t="inlineStr">
        <is>
          <t>Technical · BA, PM and QA</t>
        </is>
      </c>
      <c r="AQ29" s="162" t="n">
        <v>20</v>
      </c>
      <c r="AR29" s="162" t="inlineStr">
        <is>
          <t>Covered</t>
        </is>
      </c>
      <c r="AS29" s="162" t="n"/>
      <c r="AT29" s="162" t="n"/>
      <c r="AU29" s="162" t="n"/>
      <c r="AV29" s="162" t="n"/>
      <c r="AW29" s="162" t="n"/>
      <c r="AX29" s="162" t="n"/>
      <c r="AY29" s="162" t="n"/>
      <c r="AZ29" s="162" t="n"/>
      <c r="BA29" s="162" t="n"/>
      <c r="BB29" s="162" t="n"/>
      <c r="BC29" s="162" t="n"/>
      <c r="BD29" s="162" t="n"/>
      <c r="BE29" s="162" t="n"/>
      <c r="BF29" s="162" t="n"/>
      <c r="BG29" s="162" t="n"/>
      <c r="BH29" s="162" t="n"/>
      <c r="BI29" s="162" t="n"/>
      <c r="BJ29" s="162" t="n"/>
      <c r="BK29" s="162" t="n"/>
      <c r="BL29" s="162" t="n"/>
      <c r="BM29" s="162" t="n"/>
      <c r="BN29" s="162" t="n"/>
      <c r="BO29" s="162" t="n"/>
      <c r="BP29" s="162" t="n"/>
      <c r="BQ29" s="162" t="n"/>
      <c r="BR29" s="162" t="n"/>
      <c r="BS29" s="162" t="n"/>
      <c r="BT29" s="162" t="n"/>
      <c r="BU29" s="162" t="n"/>
      <c r="BV29" s="162" t="n"/>
      <c r="BW29" s="162" t="n"/>
      <c r="BX29" s="162" t="n"/>
      <c r="BY29" s="162" t="n"/>
      <c r="BZ29" s="162" t="n"/>
      <c r="CA29" s="162" t="n"/>
      <c r="CB29" s="162" t="n"/>
      <c r="CC29" s="162" t="n"/>
      <c r="CD29" s="162" t="n"/>
      <c r="CE29" s="162" t="n"/>
      <c r="CF29" s="162" t="n"/>
      <c r="CG29" s="162" t="n"/>
      <c r="CH29" s="162" t="n"/>
      <c r="CI29" s="162" t="n"/>
      <c r="CJ29" s="162" t="n"/>
      <c r="CK29" s="162" t="n"/>
    </row>
    <row r="30" ht="64" customHeight="1">
      <c r="A30" s="109" t="inlineStr">
        <is>
          <t>IRIS2452</t>
        </is>
      </c>
      <c r="B30" s="111" t="inlineStr">
        <is>
          <t>Chinmay Dambe</t>
        </is>
      </c>
      <c r="C30" s="111" t="inlineStr">
        <is>
          <t>Quality Assurance</t>
        </is>
      </c>
      <c r="D30" s="114" t="inlineStr">
        <is>
          <t>Trainee QA Engineer</t>
        </is>
      </c>
      <c r="E30" s="114" t="inlineStr">
        <is>
          <t>Trainee QA Automation Engineer</t>
        </is>
      </c>
      <c r="F30" s="111" t="inlineStr">
        <is>
          <t>L2 – Trainee</t>
        </is>
      </c>
      <c r="G30" s="24" t="inlineStr">
        <is>
          <t>A1</t>
        </is>
      </c>
      <c r="H30" s="147" t="inlineStr">
        <is>
          <t>• Same level</t>
        </is>
      </c>
      <c r="I30" s="111" t="inlineStr">
        <is>
          <t>Quality Assurance</t>
        </is>
      </c>
      <c r="J30" s="111" t="inlineStr">
        <is>
          <t>Test Automation</t>
        </is>
      </c>
      <c r="K30" s="111" t="inlineStr"/>
      <c r="L30" s="111" t="n">
        <v>19</v>
      </c>
      <c r="M30" s="142" t="inlineStr">
        <is>
          <t>Entry / P1 · intern</t>
        </is>
      </c>
      <c r="N30" s="115" t="inlineStr">
        <is>
          <t>Entry</t>
        </is>
      </c>
      <c r="O30" s="115" t="inlineStr">
        <is>
          <t>1 Follow</t>
        </is>
      </c>
      <c r="P30" s="115" t="inlineStr">
        <is>
          <t>0 yrs · fresher / intern</t>
        </is>
      </c>
      <c r="Q30" s="115" t="inlineStr">
        <is>
          <t>—</t>
        </is>
      </c>
      <c r="R30" s="115" t="inlineStr">
        <is>
          <t>Associate QA Engineer</t>
        </is>
      </c>
      <c r="S30" s="115" t="inlineStr">
        <is>
          <t>—</t>
        </is>
      </c>
      <c r="T30" s="115" t="inlineStr">
        <is>
          <t>ISTQB Foundation → Advanced → Expert; SFIA testing</t>
        </is>
      </c>
      <c r="U30" s="115" t="inlineStr">
        <is>
          <t>Core 1 · Future 1 · Functional 1 · Leadership not scored</t>
        </is>
      </c>
      <c r="V30" s="161" t="n">
        <v>418</v>
      </c>
      <c r="W30" s="162" t="inlineStr">
        <is>
          <t>IRIS2452</t>
        </is>
      </c>
      <c r="X30" s="162" t="inlineStr">
        <is>
          <t>Employee</t>
        </is>
      </c>
      <c r="Y30" s="162" t="inlineStr">
        <is>
          <t>Active</t>
        </is>
      </c>
      <c r="Z30" s="162" t="inlineStr">
        <is>
          <t>Chinmay Dambe</t>
        </is>
      </c>
      <c r="AA30" s="249" t="n">
        <v>45995</v>
      </c>
      <c r="AB30" s="162" t="inlineStr">
        <is>
          <t>Trainee QA Engineer</t>
        </is>
      </c>
      <c r="AC30" s="162" t="inlineStr">
        <is>
          <t>B.E</t>
        </is>
      </c>
      <c r="AD30" s="162" t="inlineStr">
        <is>
          <t>Ruturaj Kadam</t>
        </is>
      </c>
      <c r="AE30" s="162" t="inlineStr">
        <is>
          <t>N-5</t>
        </is>
      </c>
      <c r="AF30" s="162" t="inlineStr">
        <is>
          <t>Individual Contributor</t>
        </is>
      </c>
      <c r="AG30" s="162" t="inlineStr">
        <is>
          <t>0 years, 0 months, 0 days</t>
        </is>
      </c>
      <c r="AH30" s="162" t="inlineStr">
        <is>
          <t>0 years, 8 months, 21 days</t>
        </is>
      </c>
      <c r="AI30" s="162" t="inlineStr">
        <is>
          <t>Suptech</t>
        </is>
      </c>
      <c r="AJ30" s="162" t="inlineStr">
        <is>
          <t>iFile</t>
        </is>
      </c>
      <c r="AK30" s="162" t="inlineStr">
        <is>
          <t>Quality Assurance</t>
        </is>
      </c>
      <c r="AL30" s="162" t="inlineStr">
        <is>
          <t>Quality Assurance</t>
        </is>
      </c>
      <c r="AM30" s="162" t="inlineStr">
        <is>
          <t>No</t>
        </is>
      </c>
      <c r="AN30" s="162" t="inlineStr">
        <is>
          <t>Product/Project</t>
        </is>
      </c>
      <c r="AO30" s="162" t="inlineStr">
        <is>
          <t>Software Testing</t>
        </is>
      </c>
      <c r="AP30" s="162" t="inlineStr">
        <is>
          <t>Technical · BA, PM and QA</t>
        </is>
      </c>
      <c r="AQ30" s="162" t="n">
        <v>20</v>
      </c>
      <c r="AR30" s="162" t="inlineStr">
        <is>
          <t>Covered</t>
        </is>
      </c>
      <c r="AS30" s="162" t="n"/>
      <c r="AT30" s="162" t="inlineStr">
        <is>
          <t>IRIS2452</t>
        </is>
      </c>
      <c r="AU30" s="162" t="inlineStr">
        <is>
          <t>Employee</t>
        </is>
      </c>
      <c r="AV30" s="162" t="inlineStr">
        <is>
          <t>Active</t>
        </is>
      </c>
      <c r="AW30" s="162" t="inlineStr">
        <is>
          <t>Chinmay Dambe</t>
        </is>
      </c>
      <c r="AX30" s="163" t="n">
        <v>45995</v>
      </c>
      <c r="AY30" s="162" t="inlineStr">
        <is>
          <t>Trainee QA Engineer</t>
        </is>
      </c>
      <c r="AZ30" s="162" t="inlineStr">
        <is>
          <t>Quality Assurance</t>
        </is>
      </c>
      <c r="BA30" s="162" t="inlineStr">
        <is>
          <t>Quality Engineering</t>
        </is>
      </c>
      <c r="BB30" s="162" t="inlineStr">
        <is>
          <t>Trainee QA Engineer</t>
        </is>
      </c>
      <c r="BC30" s="162" t="inlineStr">
        <is>
          <t>L2 – Trainee</t>
        </is>
      </c>
      <c r="BD30" s="162" t="inlineStr">
        <is>
          <t>B.E</t>
        </is>
      </c>
      <c r="BE30" s="162" t="inlineStr">
        <is>
          <t>Ruturaj Kadam</t>
        </is>
      </c>
      <c r="BF30" s="162" t="inlineStr">
        <is>
          <t>N-4</t>
        </is>
      </c>
      <c r="BG30" s="162" t="inlineStr">
        <is>
          <t>Individual Contributor</t>
        </is>
      </c>
      <c r="BH30" s="162" t="inlineStr">
        <is>
          <t>0 years, 0 months, 0 days</t>
        </is>
      </c>
      <c r="BI30" s="162" t="inlineStr">
        <is>
          <t>0 years, 6 months, 16 days</t>
        </is>
      </c>
      <c r="BJ30" s="162" t="inlineStr">
        <is>
          <t>0 years, 6 months, 16 days</t>
        </is>
      </c>
      <c r="BK30" s="162" t="n"/>
      <c r="BL30" s="162" t="inlineStr">
        <is>
          <t>Suptech</t>
        </is>
      </c>
      <c r="BM30" s="162" t="inlineStr">
        <is>
          <t>iFile</t>
        </is>
      </c>
      <c r="BN30" s="162" t="inlineStr">
        <is>
          <t>Quality Assurance</t>
        </is>
      </c>
      <c r="BO30" s="162" t="inlineStr">
        <is>
          <t>Quality Assurance</t>
        </is>
      </c>
      <c r="BP30" s="162" t="inlineStr">
        <is>
          <t>No</t>
        </is>
      </c>
      <c r="BQ30" s="162" t="inlineStr">
        <is>
          <t>Product/Project</t>
        </is>
      </c>
      <c r="BR30" s="162" t="inlineStr">
        <is>
          <t>Software Testing</t>
        </is>
      </c>
      <c r="BS30" s="162" t="inlineStr">
        <is>
          <t>Technical · BA, PM and QA</t>
        </is>
      </c>
      <c r="BT30" s="162" t="inlineStr">
        <is>
          <t>Work From Office - Turbhe</t>
        </is>
      </c>
      <c r="BU30" s="162" t="inlineStr">
        <is>
          <t>1) Teapot Automation repo try to convert and implementation on project QCB for some modules automate the manual testing process contribution with Automation team.
2) API Testing Skill Enhancement Learn and execute API testing for assigned modules; validate at least 100+ API test scenarios using Postman/Swagger. Successfully learned API testing and applied it to validate APIs, improving end-to-end test coverage.
3) AI Adoption for QA Productivity Use AI tools Claude chatgpt cursor AI to reduce manual effort in QA documentation and communication by 30–40%. Leveraged AI to generate bug reports, test cases, email drafts, and requirement summaries, significantly reducing manual effort and improving productivity.
4) Certificate completed:
1) ISTQB Foundation level certificate
2) ISTQB Agile tester certificate
3) Manual &amp; Playwright Automation Testing certificate Qspider
4) Devops Qspider certificate
5) Test Case Design &amp; Using the AI Claude helpfully to time Maintenance Create/update 300+ test cases annually with complete requirement coverage.
6) Used AI-assisted drafting while ensuring manual validation, improving documentation quality and reducing preparation time.
7) Defect Management Maintain &lt;5% defect rejection rate and ensure high-quality bug reporting. Improved defect reports with clear reproduction steps, expected vs. actual results, screenshots, and logs using AI-assisted formatting.
Continuous Learning &amp; Process Improvement
8) Complete 2–3 technical learning initiatives and implement 3 process improvements annually. Completed API testing learning and explored AI-based QA practices, introducing efficient ways to create test artifacts and improve team productivity.</t>
        </is>
      </c>
      <c r="BV30" s="162" t="inlineStr">
        <is>
          <t>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proactively collaborate with developers to discuss and resolve issues efficiently, ensuring faster defect resolution and improved team coordination.
4. Should continue to upskill in API testing and test automation to enhance technical capabilities and contribute more effectively to future automation initiatives.</t>
        </is>
      </c>
      <c r="BW30" s="162" t="inlineStr">
        <is>
          <t>QCB testing Completion</t>
        </is>
      </c>
      <c r="BX30" s="162" t="n">
        <v>3</v>
      </c>
      <c r="BY30" s="163" t="n">
        <v>46362</v>
      </c>
      <c r="BZ30" s="162" t="inlineStr">
        <is>
          <t>Trainee QA Engineer</t>
        </is>
      </c>
      <c r="CA30" s="162" t="inlineStr">
        <is>
          <t>No</t>
        </is>
      </c>
      <c r="CB30" s="162" t="n">
        <v>3</v>
      </c>
      <c r="CC30" s="162" t="inlineStr">
        <is>
          <t>Medium</t>
        </is>
      </c>
      <c r="CD30" s="162" t="inlineStr">
        <is>
          <t>High Impact / Growth Talent</t>
        </is>
      </c>
      <c r="CE30" s="162" t="inlineStr">
        <is>
          <t>No</t>
        </is>
      </c>
      <c r="CF30" s="162" t="inlineStr">
        <is>
          <t>No</t>
        </is>
      </c>
      <c r="CG30" s="162" t="inlineStr">
        <is>
          <t>No</t>
        </is>
      </c>
      <c r="CH30" s="162" t="n"/>
      <c r="CI30" s="162" t="inlineStr">
        <is>
          <t>API training andAutoamtion</t>
        </is>
      </c>
      <c r="CJ30" s="162" t="n"/>
      <c r="CK30" s="162" t="n"/>
    </row>
    <row r="31" ht="64" customHeight="1">
      <c r="A31" s="109" t="inlineStr">
        <is>
          <t>IRIS2453</t>
        </is>
      </c>
      <c r="B31" s="111" t="inlineStr">
        <is>
          <t>Mahesh Dhokale</t>
        </is>
      </c>
      <c r="C31" s="111" t="inlineStr">
        <is>
          <t>Quality Assurance</t>
        </is>
      </c>
      <c r="D31" s="114" t="inlineStr">
        <is>
          <t>Trainee QA Engineer</t>
        </is>
      </c>
      <c r="E31" s="114" t="inlineStr">
        <is>
          <t>Trainee QA Automation Engineer</t>
        </is>
      </c>
      <c r="F31" s="111" t="inlineStr">
        <is>
          <t>L2 – Trainee</t>
        </is>
      </c>
      <c r="G31" s="24" t="inlineStr">
        <is>
          <t>A1</t>
        </is>
      </c>
      <c r="H31" s="147" t="inlineStr">
        <is>
          <t>• Same level</t>
        </is>
      </c>
      <c r="I31" s="111" t="inlineStr">
        <is>
          <t>Quality Assurance</t>
        </is>
      </c>
      <c r="J31" s="111" t="inlineStr">
        <is>
          <t>Test Automation</t>
        </is>
      </c>
      <c r="K31" s="111" t="inlineStr"/>
      <c r="L31" s="111" t="n">
        <v>20</v>
      </c>
      <c r="M31" s="142" t="inlineStr">
        <is>
          <t>Entry / P1 · intern</t>
        </is>
      </c>
      <c r="N31" s="115" t="inlineStr">
        <is>
          <t>Entry</t>
        </is>
      </c>
      <c r="O31" s="115" t="inlineStr">
        <is>
          <t>1 Follow</t>
        </is>
      </c>
      <c r="P31" s="115" t="inlineStr">
        <is>
          <t>0 yrs · fresher / intern</t>
        </is>
      </c>
      <c r="Q31" s="115" t="inlineStr">
        <is>
          <t>—</t>
        </is>
      </c>
      <c r="R31" s="115" t="inlineStr">
        <is>
          <t>Associate QA Engineer</t>
        </is>
      </c>
      <c r="S31" s="115" t="inlineStr">
        <is>
          <t>—</t>
        </is>
      </c>
      <c r="T31" s="115" t="inlineStr">
        <is>
          <t>ISTQB Foundation → Advanced → Expert; SFIA testing</t>
        </is>
      </c>
      <c r="U31" s="115" t="inlineStr">
        <is>
          <t>Core 1 · Future 1 · Functional 1 · Leadership not scored</t>
        </is>
      </c>
      <c r="V31" s="161" t="n">
        <v>419</v>
      </c>
      <c r="W31" s="162" t="inlineStr">
        <is>
          <t>IRIS2453</t>
        </is>
      </c>
      <c r="X31" s="162" t="inlineStr">
        <is>
          <t>Employee</t>
        </is>
      </c>
      <c r="Y31" s="162" t="inlineStr">
        <is>
          <t>Active</t>
        </is>
      </c>
      <c r="Z31" s="162" t="inlineStr">
        <is>
          <t>Mahesh Dhokale</t>
        </is>
      </c>
      <c r="AA31" s="249" t="n">
        <v>45995</v>
      </c>
      <c r="AB31" s="162" t="inlineStr">
        <is>
          <t>Trainee QA Engineer</t>
        </is>
      </c>
      <c r="AC31" s="162" t="inlineStr">
        <is>
          <t>MCA</t>
        </is>
      </c>
      <c r="AD31" s="162" t="inlineStr">
        <is>
          <t>Jerigan Gracias</t>
        </is>
      </c>
      <c r="AE31" s="162" t="inlineStr">
        <is>
          <t>N-6</t>
        </is>
      </c>
      <c r="AF31" s="162" t="inlineStr">
        <is>
          <t>Individual Contributor</t>
        </is>
      </c>
      <c r="AG31" s="162" t="inlineStr">
        <is>
          <t>0 years, 0 months, 0 days</t>
        </is>
      </c>
      <c r="AH31" s="162" t="inlineStr">
        <is>
          <t>0 years, 8 months, 21 days</t>
        </is>
      </c>
      <c r="AI31" s="162" t="inlineStr">
        <is>
          <t>Suptech</t>
        </is>
      </c>
      <c r="AJ31" s="162" t="inlineStr">
        <is>
          <t>iFile</t>
        </is>
      </c>
      <c r="AK31" s="162" t="inlineStr">
        <is>
          <t>Quality Assurance</t>
        </is>
      </c>
      <c r="AL31" s="162" t="inlineStr">
        <is>
          <t>Quality Assurance</t>
        </is>
      </c>
      <c r="AM31" s="162" t="inlineStr">
        <is>
          <t>No</t>
        </is>
      </c>
      <c r="AN31" s="162" t="inlineStr">
        <is>
          <t>Product/Project</t>
        </is>
      </c>
      <c r="AO31" s="162" t="inlineStr">
        <is>
          <t>Software Testing</t>
        </is>
      </c>
      <c r="AP31" s="162" t="inlineStr">
        <is>
          <t>Technical · BA, PM and QA</t>
        </is>
      </c>
      <c r="AQ31" s="162" t="n">
        <v>20</v>
      </c>
      <c r="AR31" s="162" t="inlineStr">
        <is>
          <t>Covered</t>
        </is>
      </c>
      <c r="AS31" s="162" t="n"/>
      <c r="AT31" s="162" t="inlineStr">
        <is>
          <t>IRIS2453</t>
        </is>
      </c>
      <c r="AU31" s="162" t="inlineStr">
        <is>
          <t>Employee</t>
        </is>
      </c>
      <c r="AV31" s="162" t="inlineStr">
        <is>
          <t>Active</t>
        </is>
      </c>
      <c r="AW31" s="162" t="inlineStr">
        <is>
          <t>Mahesh Dhokale</t>
        </is>
      </c>
      <c r="AX31" s="163" t="n">
        <v>45995</v>
      </c>
      <c r="AY31" s="162" t="inlineStr">
        <is>
          <t>Trainee QA Engineer</t>
        </is>
      </c>
      <c r="AZ31" s="162" t="inlineStr">
        <is>
          <t>Quality Assurance</t>
        </is>
      </c>
      <c r="BA31" s="162" t="inlineStr">
        <is>
          <t>Quality Engineering</t>
        </is>
      </c>
      <c r="BB31" s="162" t="inlineStr">
        <is>
          <t>Trainee QA Engineer</t>
        </is>
      </c>
      <c r="BC31" s="162" t="inlineStr">
        <is>
          <t>L2 – Trainee</t>
        </is>
      </c>
      <c r="BD31" s="162" t="inlineStr">
        <is>
          <t>MCA</t>
        </is>
      </c>
      <c r="BE31" s="162" t="inlineStr">
        <is>
          <t>Jerigan Gracias</t>
        </is>
      </c>
      <c r="BF31" s="162" t="inlineStr">
        <is>
          <t>N-5</t>
        </is>
      </c>
      <c r="BG31" s="162" t="inlineStr">
        <is>
          <t>Individual Contributor</t>
        </is>
      </c>
      <c r="BH31" s="162" t="inlineStr">
        <is>
          <t>0 years, 0 months, 0 days</t>
        </is>
      </c>
      <c r="BI31" s="162" t="inlineStr">
        <is>
          <t>0 years, 6 months, 16 days</t>
        </is>
      </c>
      <c r="BJ31" s="162" t="inlineStr">
        <is>
          <t>0 years, 6 months, 16 days</t>
        </is>
      </c>
      <c r="BK31" s="162" t="n"/>
      <c r="BL31" s="162" t="inlineStr">
        <is>
          <t>Suptech</t>
        </is>
      </c>
      <c r="BM31" s="162" t="inlineStr">
        <is>
          <t>iFile</t>
        </is>
      </c>
      <c r="BN31" s="162" t="inlineStr">
        <is>
          <t>Quality Assurance</t>
        </is>
      </c>
      <c r="BO31" s="162" t="inlineStr">
        <is>
          <t>Quality Assurance</t>
        </is>
      </c>
      <c r="BP31" s="162" t="inlineStr">
        <is>
          <t>No</t>
        </is>
      </c>
      <c r="BQ31" s="162" t="inlineStr">
        <is>
          <t>Product/Project</t>
        </is>
      </c>
      <c r="BR31" s="162" t="inlineStr">
        <is>
          <t>Software Testing</t>
        </is>
      </c>
      <c r="BS31" s="162" t="inlineStr">
        <is>
          <t>Technical · BA, PM and QA</t>
        </is>
      </c>
      <c r="BT31" s="162" t="inlineStr">
        <is>
          <t>Client Side</t>
        </is>
      </c>
      <c r="BU31" s="162" t="n"/>
      <c r="BV31" s="162"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BW31" s="162" t="inlineStr">
        <is>
          <r>
            <rPr>
              <rFont val="Calibri"/>
              <b val="1"/>
              <sz val="10"/>
            </rPr>
            <t>Q1:</t>
          </r>
          <r>
            <rPr>
              <rFont val="Calibri"/>
              <sz val="10"/>
            </rPr>
            <t xml:space="preserve"> Achieve &gt;=95% test case execution coverage for each assigned release
</t>
          </r>
          <r>
            <rPr>
              <rFont val="Calibri"/>
              <b val="1"/>
              <sz val="10"/>
            </rPr>
            <t>Q1:</t>
          </r>
          <r>
            <rPr>
              <rFont val="Calibri"/>
              <sz val="10"/>
            </rPr>
            <t xml:space="preserve"> Keep defect detection effectiveness &gt;=90% · defects caught pre-production
</t>
          </r>
          <r>
            <rPr>
              <rFont val="Calibri"/>
              <b val="1"/>
              <sz val="10"/>
            </rPr>
            <t>Q1:</t>
          </r>
          <r>
            <rPr>
              <rFont val="Calibri"/>
              <sz val="10"/>
            </rPr>
            <t xml:space="preserve"> Automate &gt;=20% of repetitive/regression test cases this quarter
</t>
          </r>
          <r>
            <rPr>
              <rFont val="Calibri"/>
              <b val="1"/>
              <sz val="10"/>
            </rPr>
            <t>Q1:</t>
          </r>
          <r>
            <rPr>
              <rFont val="Calibri"/>
              <sz val="10"/>
            </rPr>
            <t xml:space="preserve"> Maintain test documentation &amp; defect logs with 100% traceability to requirements
Mahesh is doing his assigned activities pretty well. He is learning the application.</t>
          </r>
        </is>
      </c>
      <c r="BX31" s="162" t="n">
        <v>3</v>
      </c>
      <c r="BY31" s="162" t="n"/>
      <c r="BZ31" s="162" t="inlineStr">
        <is>
          <t>Trainee QA Engineer</t>
        </is>
      </c>
      <c r="CA31" s="162" t="n"/>
      <c r="CB31" s="162" t="n">
        <v>3</v>
      </c>
      <c r="CC31" s="162" t="inlineStr">
        <is>
          <t>Medium</t>
        </is>
      </c>
      <c r="CD31" s="162" t="inlineStr">
        <is>
          <t>Core Contributor</t>
        </is>
      </c>
      <c r="CE31" s="162" t="inlineStr">
        <is>
          <t>No</t>
        </is>
      </c>
      <c r="CF31" s="162" t="n"/>
      <c r="CG31" s="162" t="inlineStr">
        <is>
          <t>No</t>
        </is>
      </c>
      <c r="CH31" s="162" t="n"/>
      <c r="CI31" s="162" t="inlineStr">
        <is>
          <t>Test automation frameworks · Selenium/Playwright; API testing; CI/CD test integration; defect analytics</t>
        </is>
      </c>
      <c r="CJ31"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31" s="162" t="n"/>
    </row>
    <row r="32" ht="64" customHeight="1">
      <c r="A32" s="109" t="inlineStr">
        <is>
          <t>INTN0288</t>
        </is>
      </c>
      <c r="B32" s="111" t="inlineStr">
        <is>
          <t>Yugal Kishore Singh</t>
        </is>
      </c>
      <c r="C32" s="111" t="inlineStr">
        <is>
          <t>Quality Assurance</t>
        </is>
      </c>
      <c r="D32" s="114" t="inlineStr">
        <is>
          <t>Intern</t>
        </is>
      </c>
      <c r="E32" s="114" t="inlineStr">
        <is>
          <t>Intern – Functional &amp; Domain Testing</t>
        </is>
      </c>
      <c r="F32" s="111" t="inlineStr">
        <is>
          <t>L1 – Intern</t>
        </is>
      </c>
      <c r="G32" s="24" t="inlineStr">
        <is>
          <t>A1</t>
        </is>
      </c>
      <c r="H32" s="147" t="inlineStr">
        <is>
          <t>• Same level</t>
        </is>
      </c>
      <c r="I32" s="111" t="inlineStr">
        <is>
          <t>Quality Assurance</t>
        </is>
      </c>
      <c r="J32" s="111" t="inlineStr">
        <is>
          <t>Functional &amp; Domain Testing</t>
        </is>
      </c>
      <c r="K32" s="111" t="inlineStr"/>
      <c r="L32" s="111" t="n">
        <v>20</v>
      </c>
      <c r="M32" s="142" t="inlineStr">
        <is>
          <t>Entry / P1 · intern</t>
        </is>
      </c>
      <c r="N32" s="115" t="inlineStr">
        <is>
          <t>Entry</t>
        </is>
      </c>
      <c r="O32" s="115" t="inlineStr">
        <is>
          <t>1 Follow</t>
        </is>
      </c>
      <c r="P32" s="115" t="inlineStr">
        <is>
          <t>0 yrs · fresher / intern</t>
        </is>
      </c>
      <c r="Q32" s="115" t="inlineStr">
        <is>
          <t>—</t>
        </is>
      </c>
      <c r="R32" s="115" t="inlineStr">
        <is>
          <t>Associate QA Engineer</t>
        </is>
      </c>
      <c r="S32" s="115" t="inlineStr">
        <is>
          <t>—</t>
        </is>
      </c>
      <c r="T32" s="115" t="inlineStr">
        <is>
          <t>ISTQB Foundation → Advanced → Expert; SFIA testing</t>
        </is>
      </c>
      <c r="U32" s="115" t="inlineStr">
        <is>
          <t>Core 1 · Future 1 · Functional 1 · Leadership not scored</t>
        </is>
      </c>
      <c r="V32" s="161" t="n">
        <v>434</v>
      </c>
      <c r="W32" s="162" t="inlineStr">
        <is>
          <t>INTN0288</t>
        </is>
      </c>
      <c r="X32" s="162" t="inlineStr">
        <is>
          <t>Intern</t>
        </is>
      </c>
      <c r="Y32" s="162" t="inlineStr">
        <is>
          <t>Active</t>
        </is>
      </c>
      <c r="Z32" s="162" t="inlineStr">
        <is>
          <t>Yugal Kishore Singh</t>
        </is>
      </c>
      <c r="AA32" s="249" t="n">
        <v>46027</v>
      </c>
      <c r="AB32" s="162" t="inlineStr">
        <is>
          <t>Intern</t>
        </is>
      </c>
      <c r="AC32" s="162" t="inlineStr">
        <is>
          <t>B.Sc</t>
        </is>
      </c>
      <c r="AD32" s="162" t="inlineStr">
        <is>
          <t>Susan Peter</t>
        </is>
      </c>
      <c r="AE32" s="162" t="inlineStr">
        <is>
          <t>N-5</t>
        </is>
      </c>
      <c r="AF32" s="162" t="inlineStr">
        <is>
          <t>Individual Contributor</t>
        </is>
      </c>
      <c r="AG32" s="162" t="inlineStr">
        <is>
          <t>3 years, 7 months, 0 days</t>
        </is>
      </c>
      <c r="AH32" s="162" t="inlineStr">
        <is>
          <t>0 years, 7 months, 20 days</t>
        </is>
      </c>
      <c r="AI32" s="162" t="inlineStr">
        <is>
          <t>Suptech</t>
        </is>
      </c>
      <c r="AJ32" s="162" t="inlineStr">
        <is>
          <t>iFile</t>
        </is>
      </c>
      <c r="AK32" s="162" t="inlineStr">
        <is>
          <t>Quality Assurance</t>
        </is>
      </c>
      <c r="AL32" s="162" t="inlineStr">
        <is>
          <t>Quality Assurance</t>
        </is>
      </c>
      <c r="AM32" s="162" t="inlineStr">
        <is>
          <t>No</t>
        </is>
      </c>
      <c r="AN32" s="162" t="inlineStr">
        <is>
          <t>Product/Project</t>
        </is>
      </c>
      <c r="AO32" s="162" t="inlineStr">
        <is>
          <t>Software Testing</t>
        </is>
      </c>
      <c r="AP32" s="162" t="inlineStr">
        <is>
          <t>Technical · BA, PM and QA</t>
        </is>
      </c>
      <c r="AQ32" s="162" t="n">
        <v>20</v>
      </c>
      <c r="AR32" s="162" t="inlineStr">
        <is>
          <t>Covered</t>
        </is>
      </c>
      <c r="AS32" s="162" t="n"/>
      <c r="AT32" s="162" t="inlineStr">
        <is>
          <t>INTN0288</t>
        </is>
      </c>
      <c r="AU32" s="162" t="inlineStr">
        <is>
          <t>Intern</t>
        </is>
      </c>
      <c r="AV32" s="162" t="inlineStr">
        <is>
          <t>Active</t>
        </is>
      </c>
      <c r="AW32" s="162" t="inlineStr">
        <is>
          <t>Yugal Kishore Singh</t>
        </is>
      </c>
      <c r="AX32" s="163" t="n">
        <v>46027</v>
      </c>
      <c r="AY32" s="162" t="inlineStr">
        <is>
          <t>Intern</t>
        </is>
      </c>
      <c r="AZ32" s="162" t="inlineStr">
        <is>
          <t>Quality Assurance</t>
        </is>
      </c>
      <c r="BA32" s="162" t="inlineStr">
        <is>
          <t>Quality Engineering</t>
        </is>
      </c>
      <c r="BB32" s="162" t="inlineStr">
        <is>
          <t>Intern</t>
        </is>
      </c>
      <c r="BC32" s="162" t="inlineStr">
        <is>
          <t>L1 – Intern</t>
        </is>
      </c>
      <c r="BD32" s="162" t="inlineStr">
        <is>
          <t>B.Sc</t>
        </is>
      </c>
      <c r="BE32" s="162" t="inlineStr">
        <is>
          <t>Susan Peter</t>
        </is>
      </c>
      <c r="BF32" s="162" t="inlineStr">
        <is>
          <t>N-4</t>
        </is>
      </c>
      <c r="BG32" s="162" t="inlineStr">
        <is>
          <t>Individual Contributor</t>
        </is>
      </c>
      <c r="BH32" s="162" t="inlineStr">
        <is>
          <t>3 years, 7 months, 0 days</t>
        </is>
      </c>
      <c r="BI32" s="162" t="inlineStr">
        <is>
          <t>0 years, 5 months, 15 days</t>
        </is>
      </c>
      <c r="BJ32" s="162" t="inlineStr">
        <is>
          <t>4 years, 0 months, 15 days</t>
        </is>
      </c>
      <c r="BK32" s="162" t="n"/>
      <c r="BL32" s="162" t="inlineStr">
        <is>
          <t>Suptech</t>
        </is>
      </c>
      <c r="BM32" s="162" t="inlineStr">
        <is>
          <t>iFile</t>
        </is>
      </c>
      <c r="BN32" s="162" t="inlineStr">
        <is>
          <t>Quality Assurance</t>
        </is>
      </c>
      <c r="BO32" s="162" t="inlineStr">
        <is>
          <t>Quality Assurance</t>
        </is>
      </c>
      <c r="BP32" s="162" t="inlineStr">
        <is>
          <t>No</t>
        </is>
      </c>
      <c r="BQ32" s="162" t="inlineStr">
        <is>
          <t>Product/Project</t>
        </is>
      </c>
      <c r="BR32" s="162" t="inlineStr">
        <is>
          <t>Software Testing</t>
        </is>
      </c>
      <c r="BS32" s="162" t="inlineStr">
        <is>
          <t>Technical · BA, PM and QA</t>
        </is>
      </c>
      <c r="BT32" s="162" t="inlineStr">
        <is>
          <t>Work From Office - Turbhe</t>
        </is>
      </c>
      <c r="BU32" s="162" t="inlineStr">
        <is>
          <t>1. Successfully contributed to the GTA project by performing test case planning, execution, and implementation, ensuring quality deliverables across assigned modules.
2. Executed comprehensive testing activities, including Validation, Regression, Smoke, and Module Testing for Web Forms and Portal modules, maintaining high defect detection and quality standards.
3. Supported the BOJ project by completing filing-related activities accurately and within the required timelines.
4. Continued contributing to the GTA project · Prefill Module by performing Smoke, Regression, Functional, and end-to-end testing to ensure application stability and quality.
5. Focused on continuous skill enhancement by learning API Testing, with planned upskilling in Automation Testing, AI in Testing, and Load/Performance Testing to improve overall testing capabilities.</t>
        </is>
      </c>
      <c r="BV32" s="162" t="inlineStr">
        <is>
          <t>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early and ensuring application stability, reliability, and adherence to quality standards.
3. Supported the BOJ project by accurately executing filing-related activities within the committed timelines, contributing to successful project delivery and maintaining high-quality standards.
4. Successfully executed functional, regression, smoke, and end-to-end testing for the GTA Prefill Module, validating business workflows and ensuring stable application performance before release.
5. Demonstrated a commitment to continuous learning by acquiring API Testing skills and actively working toward expanding expertise in Automation Testing, AI-assisted Testing, and Performance/Load Testing to support future project requirements.</t>
        </is>
      </c>
      <c r="BW32" s="162" t="inlineStr">
        <is>
          <t>CTA testing on time for Journal  approach.</t>
        </is>
      </c>
      <c r="BX32" s="162" t="n">
        <v>3</v>
      </c>
      <c r="BY32" s="163" t="n">
        <v>46149</v>
      </c>
      <c r="BZ32" s="162" t="inlineStr">
        <is>
          <t>Intern</t>
        </is>
      </c>
      <c r="CA32" s="162" t="inlineStr">
        <is>
          <t>No</t>
        </is>
      </c>
      <c r="CB32" s="162" t="n">
        <v>3</v>
      </c>
      <c r="CC32" s="162" t="inlineStr">
        <is>
          <t>Medium</t>
        </is>
      </c>
      <c r="CD32" s="162" t="inlineStr">
        <is>
          <t>High Impact / Growth Talent</t>
        </is>
      </c>
      <c r="CE32" s="162" t="inlineStr">
        <is>
          <t>No</t>
        </is>
      </c>
      <c r="CF32" s="162" t="inlineStr">
        <is>
          <t>No</t>
        </is>
      </c>
      <c r="CG32" s="162" t="inlineStr">
        <is>
          <t>No</t>
        </is>
      </c>
      <c r="CH32" s="162" t="n"/>
      <c r="CI32" s="162" t="inlineStr">
        <is>
          <t>Automation training</t>
        </is>
      </c>
      <c r="CJ32" s="162" t="n"/>
      <c r="CK32" s="162" t="n"/>
    </row>
    <row r="33" ht="64" customHeight="1">
      <c r="A33" s="109" t="inlineStr">
        <is>
          <t>IRIS0012</t>
        </is>
      </c>
      <c r="B33" s="111" t="inlineStr">
        <is>
          <t>Shailesh Gupta</t>
        </is>
      </c>
      <c r="C33" s="111" t="inlineStr">
        <is>
          <t>Sales</t>
        </is>
      </c>
      <c r="D33" s="111" t="inlineStr">
        <is>
          <t>Business Head – SupTech &amp; Bank-RegTech</t>
        </is>
      </c>
      <c r="E33" s="111" t="inlineStr">
        <is>
          <t>Business Head – SupTech &amp; Bank-RegTech</t>
        </is>
      </c>
      <c r="F33" s="114" t="inlineStr">
        <is>
          <t>Not in current mapping files</t>
        </is>
      </c>
      <c r="G33" s="114" t="inlineStr">
        <is>
          <t>D2</t>
        </is>
      </c>
      <c r="H33" s="140" t="inlineStr">
        <is>
          <t>● Newly mapped</t>
        </is>
      </c>
      <c r="I33" s="111" t="inlineStr">
        <is>
          <t>Executive Leadership</t>
        </is>
      </c>
      <c r="J33" s="111" t="inlineStr">
        <is>
          <t>Business &amp; Functional Leadership</t>
        </is>
      </c>
      <c r="K33" s="144" t="inlineStr">
        <is>
          <t>• Survey response or KRAs describing the work · nothing on file — Employee + manager</t>
        </is>
      </c>
      <c r="L33" s="111" t="n">
        <v>0</v>
      </c>
      <c r="M33" s="142" t="inlineStr">
        <is>
          <t>E3–E4</t>
        </is>
      </c>
      <c r="N33" s="115" t="inlineStr">
        <is>
          <t>SVP</t>
        </is>
      </c>
      <c r="O33" s="115" t="inlineStr">
        <is>
          <t>7 Set strategy</t>
        </is>
      </c>
      <c r="P33" s="115" t="inlineStr">
        <is>
          <t>18–24 yrs</t>
        </is>
      </c>
      <c r="Q33" s="115" t="inlineStr">
        <is>
          <t>—</t>
        </is>
      </c>
      <c r="R33" s="115" t="inlineStr">
        <is>
          <t>Associate Vice President / Business Head</t>
        </is>
      </c>
      <c r="S33" s="115" t="inlineStr">
        <is>
          <t>IRIS Vs Market Benchmark — Aon Radford / Mercer executive codes: E3–E4 SVP · IRIS Vs Competitor Benchmark — regtech / SaaS executive titles: SVP</t>
        </is>
      </c>
      <c r="T33" s="115" t="inlineStr">
        <is>
          <t>Aon Radford executive levels E1–E6; Mercer ET1–ET3; Korn Ferry Leadership Architect</t>
        </is>
      </c>
      <c r="U33" s="115" t="inlineStr">
        <is>
          <t>Core 5 · Future 4 · Functional 4 · Leadership 5</t>
        </is>
      </c>
      <c r="V33" s="161" t="n">
        <v>6</v>
      </c>
      <c r="W33" s="162" t="inlineStr">
        <is>
          <t>IRIS0012</t>
        </is>
      </c>
      <c r="X33" s="162" t="inlineStr">
        <is>
          <t>Employee</t>
        </is>
      </c>
      <c r="Y33" s="162" t="inlineStr">
        <is>
          <t>Active</t>
        </is>
      </c>
      <c r="Z33" s="162" t="inlineStr">
        <is>
          <t>Shailesh Gupta</t>
        </is>
      </c>
      <c r="AA33" s="249" t="n">
        <v>38250</v>
      </c>
      <c r="AB33" s="162" t="inlineStr">
        <is>
          <t>Business Head – SupTech &amp; Bank-RegTech</t>
        </is>
      </c>
      <c r="AC33" s="162" t="inlineStr">
        <is>
          <t>MBA</t>
        </is>
      </c>
      <c r="AD33" s="162" t="inlineStr">
        <is>
          <t>Balachandran K</t>
        </is>
      </c>
      <c r="AE33" s="162" t="inlineStr">
        <is>
          <t>N-1</t>
        </is>
      </c>
      <c r="AF33" s="162" t="inlineStr">
        <is>
          <t>Manager</t>
        </is>
      </c>
      <c r="AG33" s="162" t="inlineStr">
        <is>
          <t>0 years, 0 months, 0 days</t>
        </is>
      </c>
      <c r="AH33" s="162" t="inlineStr">
        <is>
          <t>21 years, 11 months, 5 days</t>
        </is>
      </c>
      <c r="AI33" s="162" t="inlineStr">
        <is>
          <t>Suptech</t>
        </is>
      </c>
      <c r="AJ33" s="162" t="inlineStr">
        <is>
          <t>iFile</t>
        </is>
      </c>
      <c r="AK33" s="162" t="inlineStr">
        <is>
          <t>Sales</t>
        </is>
      </c>
      <c r="AL33" s="162" t="inlineStr">
        <is>
          <t>Pre-Sales</t>
        </is>
      </c>
      <c r="AM33" s="162" t="inlineStr">
        <is>
          <t>No</t>
        </is>
      </c>
      <c r="AN33" s="162" t="inlineStr">
        <is>
          <t>Sales, Marketing &amp; Support</t>
        </is>
      </c>
      <c r="AO33" s="162" t="inlineStr">
        <is>
          <t>Pre-Sales</t>
        </is>
      </c>
      <c r="AP33" s="162" t="inlineStr">
        <is>
          <t>Non-technical</t>
        </is>
      </c>
      <c r="AQ33" s="162" t="n">
        <v>0</v>
      </c>
      <c r="AR33" s="162" t="inlineStr">
        <is>
          <t>E-Top management</t>
        </is>
      </c>
      <c r="AS33" s="162" t="n"/>
      <c r="AT33" s="162" t="n"/>
      <c r="AU33" s="162" t="n"/>
      <c r="AV33" s="162" t="n"/>
      <c r="AW33" s="162" t="n"/>
      <c r="AX33" s="162" t="n"/>
      <c r="AY33" s="162" t="n"/>
      <c r="AZ33" s="162" t="n"/>
      <c r="BA33" s="162" t="n"/>
      <c r="BB33" s="162" t="n"/>
      <c r="BC33" s="162" t="n"/>
      <c r="BD33" s="162" t="n"/>
      <c r="BE33" s="162" t="n"/>
      <c r="BF33" s="162" t="n"/>
      <c r="BG33" s="162" t="n"/>
      <c r="BH33" s="162" t="n"/>
      <c r="BI33" s="162" t="n"/>
      <c r="BJ33" s="162" t="n"/>
      <c r="BK33" s="162" t="n"/>
      <c r="BL33" s="162" t="n"/>
      <c r="BM33" s="162" t="n"/>
      <c r="BN33" s="162" t="n"/>
      <c r="BO33" s="162" t="n"/>
      <c r="BP33" s="162" t="n"/>
      <c r="BQ33" s="162" t="n"/>
      <c r="BR33" s="162" t="n"/>
      <c r="BS33" s="162" t="n"/>
      <c r="BT33" s="162" t="n"/>
      <c r="BU33" s="162" t="n"/>
      <c r="BV33" s="162" t="n"/>
      <c r="BW33" s="162" t="n"/>
      <c r="BX33" s="162" t="n"/>
      <c r="BY33" s="162" t="n"/>
      <c r="BZ33" s="162" t="n"/>
      <c r="CA33" s="162" t="n"/>
      <c r="CB33" s="162" t="n"/>
      <c r="CC33" s="162" t="n"/>
      <c r="CD33" s="162" t="n"/>
      <c r="CE33" s="162" t="n"/>
      <c r="CF33" s="162" t="n"/>
      <c r="CG33" s="162" t="n"/>
      <c r="CH33" s="162" t="n"/>
      <c r="CI33" s="162" t="n"/>
      <c r="CJ33" s="162" t="n"/>
      <c r="CK33" s="162" t="n"/>
    </row>
    <row r="34" ht="64" customHeight="1">
      <c r="A34" s="109" t="inlineStr">
        <is>
          <t>IRIS0242</t>
        </is>
      </c>
      <c r="B34" s="111" t="inlineStr">
        <is>
          <t>Arup Ganguly</t>
        </is>
      </c>
      <c r="C34" s="111" t="inlineStr">
        <is>
          <t>Sales</t>
        </is>
      </c>
      <c r="D34" s="114" t="inlineStr">
        <is>
          <t>Head Sales - SupTech</t>
        </is>
      </c>
      <c r="E34" s="114" t="inlineStr">
        <is>
          <t>Head – Sales</t>
        </is>
      </c>
      <c r="F34" s="114" t="inlineStr">
        <is>
          <t>Not in current mapping files</t>
        </is>
      </c>
      <c r="G34" s="114" t="inlineStr">
        <is>
          <t>C2</t>
        </is>
      </c>
      <c r="H34" s="140" t="inlineStr">
        <is>
          <t>● Newly mapped</t>
        </is>
      </c>
      <c r="I34" s="111" t="inlineStr">
        <is>
          <t>Sales &amp; Business Development</t>
        </is>
      </c>
      <c r="J34" s="111" t="inlineStr">
        <is>
          <t>Sales Leadership</t>
        </is>
      </c>
      <c r="K34" s="144" t="inlineStr">
        <is>
          <t>• Survey response or KRAs describing the work · nothing on file — Employee + manager</t>
        </is>
      </c>
      <c r="L34" s="111" t="n">
        <v>0</v>
      </c>
      <c r="M34" s="142" t="inlineStr">
        <is>
          <t>P7 / M6</t>
        </is>
      </c>
      <c r="N34" s="115" t="inlineStr">
        <is>
          <t>— / Senior Director</t>
        </is>
      </c>
      <c r="O34" s="115" t="inlineStr">
        <is>
          <t>6 Initiate, influence</t>
        </is>
      </c>
      <c r="P34" s="115" t="inlineStr">
        <is>
          <t>12–17 yrs</t>
        </is>
      </c>
      <c r="Q34" s="115" t="inlineStr">
        <is>
          <t>—</t>
        </is>
      </c>
      <c r="R34" s="115" t="inlineStr">
        <is>
          <t>Senior Head / General Manager</t>
        </is>
      </c>
      <c r="S34" s="115" t="inlineStr">
        <is>
          <t>IRIS Vs Competitor Benchmark — SaaS sales ladder — management: Director of Sales</t>
        </is>
      </c>
      <c r="T34" s="115" t="inlineStr">
        <is>
          <t>SaaS sales ladder · SDR → AE → Enterprise AE → VP / CRO; MEDDICC-style qualification</t>
        </is>
      </c>
      <c r="U34" s="115" t="inlineStr">
        <is>
          <t>Core 4 · Future 4 · Functional 5 · Leadership 4</t>
        </is>
      </c>
      <c r="V34" s="161" t="n">
        <v>43</v>
      </c>
      <c r="W34" s="162" t="inlineStr">
        <is>
          <t>IRIS0242</t>
        </is>
      </c>
      <c r="X34" s="162" t="inlineStr">
        <is>
          <t>Employee</t>
        </is>
      </c>
      <c r="Y34" s="162" t="inlineStr">
        <is>
          <t>Active</t>
        </is>
      </c>
      <c r="Z34" s="162" t="inlineStr">
        <is>
          <t>Arup Ganguly</t>
        </is>
      </c>
      <c r="AA34" s="249" t="n">
        <v>39734</v>
      </c>
      <c r="AB34" s="162" t="inlineStr">
        <is>
          <t>Head Sales - SupTech</t>
        </is>
      </c>
      <c r="AC34" s="162" t="inlineStr">
        <is>
          <t>MBA</t>
        </is>
      </c>
      <c r="AD34" s="162" t="inlineStr">
        <is>
          <t>Shailesh Gupta</t>
        </is>
      </c>
      <c r="AE34" s="162" t="inlineStr">
        <is>
          <t>N-2</t>
        </is>
      </c>
      <c r="AF34" s="162" t="inlineStr">
        <is>
          <t>Manager</t>
        </is>
      </c>
      <c r="AG34" s="162" t="inlineStr">
        <is>
          <t>6 years, 2 months, 0 days</t>
        </is>
      </c>
      <c r="AH34" s="162" t="inlineStr">
        <is>
          <t>17 years, 10 months, 12 days</t>
        </is>
      </c>
      <c r="AI34" s="162" t="inlineStr">
        <is>
          <t>Suptech</t>
        </is>
      </c>
      <c r="AJ34" s="162" t="inlineStr">
        <is>
          <t>iFile</t>
        </is>
      </c>
      <c r="AK34" s="162" t="inlineStr">
        <is>
          <t>Sales</t>
        </is>
      </c>
      <c r="AL34" s="162" t="inlineStr">
        <is>
          <t>Sales</t>
        </is>
      </c>
      <c r="AM34" s="162" t="inlineStr">
        <is>
          <t>No</t>
        </is>
      </c>
      <c r="AN34" s="162" t="inlineStr">
        <is>
          <t>Sales, Marketing &amp; Support</t>
        </is>
      </c>
      <c r="AO34" s="162" t="inlineStr">
        <is>
          <t>Sales</t>
        </is>
      </c>
      <c r="AP34" s="162" t="inlineStr">
        <is>
          <t>Non-technical</t>
        </is>
      </c>
      <c r="AQ34" s="162" t="n">
        <v>0</v>
      </c>
      <c r="AR34" s="162" t="inlineStr">
        <is>
          <t>E-Top management</t>
        </is>
      </c>
      <c r="AS34" s="162" t="n"/>
      <c r="AT34" s="162" t="n"/>
      <c r="AU34" s="162" t="n"/>
      <c r="AV34" s="162" t="n"/>
      <c r="AW34" s="162" t="n"/>
      <c r="AX34" s="162" t="n"/>
      <c r="AY34" s="162" t="n"/>
      <c r="AZ34" s="162" t="n"/>
      <c r="BA34" s="162" t="n"/>
      <c r="BB34" s="162" t="n"/>
      <c r="BC34" s="162" t="n"/>
      <c r="BD34" s="162" t="n"/>
      <c r="BE34" s="162" t="n"/>
      <c r="BF34" s="162" t="n"/>
      <c r="BG34" s="162" t="n"/>
      <c r="BH34" s="162" t="n"/>
      <c r="BI34" s="162" t="n"/>
      <c r="BJ34" s="162" t="n"/>
      <c r="BK34" s="162" t="n"/>
      <c r="BL34" s="162" t="n"/>
      <c r="BM34" s="162" t="n"/>
      <c r="BN34" s="162" t="n"/>
      <c r="BO34" s="162" t="n"/>
      <c r="BP34" s="162" t="n"/>
      <c r="BQ34" s="162" t="n"/>
      <c r="BR34" s="162" t="n"/>
      <c r="BS34" s="162" t="n"/>
      <c r="BT34" s="162" t="n"/>
      <c r="BU34" s="162" t="n"/>
      <c r="BV34" s="162" t="n"/>
      <c r="BW34" s="162" t="n"/>
      <c r="BX34" s="162" t="n"/>
      <c r="BY34" s="162" t="n"/>
      <c r="BZ34" s="162" t="n"/>
      <c r="CA34" s="162" t="n"/>
      <c r="CB34" s="162" t="n"/>
      <c r="CC34" s="162" t="n"/>
      <c r="CD34" s="162" t="n"/>
      <c r="CE34" s="162" t="n"/>
      <c r="CF34" s="162" t="n"/>
      <c r="CG34" s="162" t="n"/>
      <c r="CH34" s="162" t="n"/>
      <c r="CI34" s="162" t="n"/>
      <c r="CJ34" s="162" t="n"/>
      <c r="CK34" s="162" t="n"/>
    </row>
    <row r="35" ht="64" customHeight="1">
      <c r="A35" s="109" t="inlineStr">
        <is>
          <t>IRIS2428</t>
        </is>
      </c>
      <c r="B35" s="111" t="inlineStr">
        <is>
          <t>Ajay Singh Chauhan</t>
        </is>
      </c>
      <c r="C35" s="111" t="inlineStr">
        <is>
          <t>Sales</t>
        </is>
      </c>
      <c r="D35" s="114" t="inlineStr">
        <is>
          <t>Vice President Sales</t>
        </is>
      </c>
      <c r="E35" s="114" t="inlineStr">
        <is>
          <t>Principal – Enterprise Sales</t>
        </is>
      </c>
      <c r="F35" s="114" t="inlineStr">
        <is>
          <t>L8 – Vice President</t>
        </is>
      </c>
      <c r="G35" s="114" t="inlineStr">
        <is>
          <t>C1</t>
        </is>
      </c>
      <c r="H35" s="139" t="inlineStr">
        <is>
          <t>▼ Down · protected</t>
        </is>
      </c>
      <c r="I35" s="111" t="inlineStr">
        <is>
          <t>Sales &amp; Business Development</t>
        </is>
      </c>
      <c r="J35" s="111" t="inlineStr">
        <is>
          <t>Sales Leadership</t>
        </is>
      </c>
      <c r="K35" s="144" t="inlineStr">
        <is>
          <t>• Confirm structure behind the senior title · org chart — Business head</t>
        </is>
      </c>
      <c r="L35" s="111" t="n">
        <v>0</v>
      </c>
      <c r="M35" s="142" t="inlineStr">
        <is>
          <t>P6 / M5</t>
        </is>
      </c>
      <c r="N35" s="115" t="inlineStr">
        <is>
          <t>Principal / Director</t>
        </is>
      </c>
      <c r="O35" s="115" t="inlineStr">
        <is>
          <t>5–6</t>
        </is>
      </c>
      <c r="P35" s="115" t="inlineStr">
        <is>
          <t>10–14 yrs</t>
        </is>
      </c>
      <c r="Q35" s="115" t="inlineStr">
        <is>
          <t>12–16 · 12–18</t>
        </is>
      </c>
      <c r="R35" s="115" t="inlineStr">
        <is>
          <t>—</t>
        </is>
      </c>
      <c r="S35" s="115" t="inlineStr">
        <is>
          <t>IRIS Vs Competitor Benchmark — SaaS sales ladder — IC: Strategic / Principal AE · IRIS Vs Competitor Benchmark — SaaS sales ladder — management: Regional Sales Head</t>
        </is>
      </c>
      <c r="T35" s="115" t="inlineStr">
        <is>
          <t>SaaS sales ladder · SDR → AE → Enterprise AE → VP / CRO; MEDDICC-style qualification</t>
        </is>
      </c>
      <c r="U35" s="115" t="inlineStr">
        <is>
          <t>Core 4 · Future 4 · Functional 4 · Leadership 4</t>
        </is>
      </c>
      <c r="V35" s="161" t="n">
        <v>397</v>
      </c>
      <c r="W35" s="162" t="inlineStr">
        <is>
          <t>IRIS2428</t>
        </is>
      </c>
      <c r="X35" s="162" t="inlineStr">
        <is>
          <t>Employee</t>
        </is>
      </c>
      <c r="Y35" s="162" t="inlineStr">
        <is>
          <t>Active</t>
        </is>
      </c>
      <c r="Z35" s="162" t="inlineStr">
        <is>
          <t>Ajay Singh Chauhan</t>
        </is>
      </c>
      <c r="AA35" s="249" t="n">
        <v>45901</v>
      </c>
      <c r="AB35" s="162" t="inlineStr">
        <is>
          <t>Vice President Sales</t>
        </is>
      </c>
      <c r="AC35" s="162" t="inlineStr">
        <is>
          <t>PGDBA</t>
        </is>
      </c>
      <c r="AD35" s="162" t="inlineStr">
        <is>
          <t>Pradip Dey</t>
        </is>
      </c>
      <c r="AE35" s="162" t="inlineStr">
        <is>
          <t>N-3</t>
        </is>
      </c>
      <c r="AF35" s="162" t="inlineStr">
        <is>
          <t>Individual Contributor</t>
        </is>
      </c>
      <c r="AG35" s="162" t="inlineStr">
        <is>
          <t>15 years, 0 months, 0 days</t>
        </is>
      </c>
      <c r="AH35" s="162" t="inlineStr">
        <is>
          <t>0 years, 11 months, 24 days</t>
        </is>
      </c>
      <c r="AI35" s="162" t="inlineStr">
        <is>
          <t>Suptech</t>
        </is>
      </c>
      <c r="AJ35" s="162" t="inlineStr">
        <is>
          <t>iFile</t>
        </is>
      </c>
      <c r="AK35" s="162" t="inlineStr">
        <is>
          <t>Sales</t>
        </is>
      </c>
      <c r="AL35" s="162" t="inlineStr">
        <is>
          <t>Sales</t>
        </is>
      </c>
      <c r="AM35" s="162" t="inlineStr">
        <is>
          <t>No</t>
        </is>
      </c>
      <c r="AN35" s="162" t="inlineStr">
        <is>
          <t>Sales, Marketing &amp; Support</t>
        </is>
      </c>
      <c r="AO35" s="162" t="inlineStr">
        <is>
          <t>Sales</t>
        </is>
      </c>
      <c r="AP35" s="162" t="inlineStr">
        <is>
          <t>Non-technical</t>
        </is>
      </c>
      <c r="AQ35" s="162" t="n">
        <v>0</v>
      </c>
      <c r="AR35" s="162" t="inlineStr">
        <is>
          <t>E-Top management</t>
        </is>
      </c>
      <c r="AS35" s="162" t="n"/>
      <c r="AT35" s="162" t="inlineStr">
        <is>
          <t>IRIS2428</t>
        </is>
      </c>
      <c r="AU35" s="162" t="inlineStr">
        <is>
          <t>Employee</t>
        </is>
      </c>
      <c r="AV35" s="162" t="inlineStr">
        <is>
          <t>Active</t>
        </is>
      </c>
      <c r="AW35" s="162" t="inlineStr">
        <is>
          <t>Ajay Singh Chauhan</t>
        </is>
      </c>
      <c r="AX35" s="163" t="n">
        <v>45901</v>
      </c>
      <c r="AY35" s="162" t="inlineStr">
        <is>
          <t>Vice President Sales</t>
        </is>
      </c>
      <c r="AZ35" s="162" t="inlineStr">
        <is>
          <t>Executive Leadership</t>
        </is>
      </c>
      <c r="BA35" s="162" t="inlineStr">
        <is>
          <t>Business / Functional Leadership</t>
        </is>
      </c>
      <c r="BB35" s="162" t="inlineStr">
        <is>
          <t>Vice President Sales</t>
        </is>
      </c>
      <c r="BC35" s="162" t="inlineStr">
        <is>
          <t>L8 – Vice President</t>
        </is>
      </c>
      <c r="BD35" s="162" t="inlineStr">
        <is>
          <t>PGDBA</t>
        </is>
      </c>
      <c r="BE35" s="162" t="inlineStr">
        <is>
          <t>Pradip Dey</t>
        </is>
      </c>
      <c r="BF35" s="162" t="inlineStr">
        <is>
          <t>N-2</t>
        </is>
      </c>
      <c r="BG35" s="162" t="inlineStr">
        <is>
          <t>Individual Contributor</t>
        </is>
      </c>
      <c r="BH35" s="162" t="inlineStr">
        <is>
          <t>15 years, 0 months, 0 days</t>
        </is>
      </c>
      <c r="BI35" s="162" t="inlineStr">
        <is>
          <t>0 years, 9 months, 19 days</t>
        </is>
      </c>
      <c r="BJ35" s="162" t="inlineStr">
        <is>
          <t>15 years, 9 months, 19 days</t>
        </is>
      </c>
      <c r="BK35" s="162" t="n"/>
      <c r="BL35" s="162" t="inlineStr">
        <is>
          <t>Suptech</t>
        </is>
      </c>
      <c r="BM35" s="162" t="inlineStr">
        <is>
          <t>iFile</t>
        </is>
      </c>
      <c r="BN35" s="162" t="inlineStr">
        <is>
          <t>Sales</t>
        </is>
      </c>
      <c r="BO35" s="162" t="inlineStr">
        <is>
          <t>Sales</t>
        </is>
      </c>
      <c r="BP35" s="162" t="inlineStr">
        <is>
          <t>No</t>
        </is>
      </c>
      <c r="BQ35" s="162" t="inlineStr">
        <is>
          <t>Sales, Marketing &amp; Support</t>
        </is>
      </c>
      <c r="BR35" s="162" t="inlineStr">
        <is>
          <t>Sales</t>
        </is>
      </c>
      <c r="BS35" s="162" t="inlineStr">
        <is>
          <t>Non-technical</t>
        </is>
      </c>
      <c r="BT35" s="162" t="inlineStr">
        <is>
          <t>Remote- Outside Mumbai</t>
        </is>
      </c>
      <c r="BU35" s="162" t="n"/>
      <c r="BV35" s="162" t="inlineStr">
        <is>
          <t>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agreement in a year
Couple of successful submission of the RFPs- bringing potential partner.
At least 1 new contract through partners by Jun, 2027
3.Domain/product knowledge
Gain thorough knowledge of SupTech Domain and iFile platform
Attend 4-5 events per year 
New Regulation hunting - Conduct workshops, events, engagements for new regulations</t>
        </is>
      </c>
      <c r="BW35" s="162" t="inlineStr">
        <is>
          <t>Attend 1-2 suptech/fintech events
3-4 new partnership agreements
Submission of 2-3 RFPs</t>
        </is>
      </c>
      <c r="BX35" s="162" t="inlineStr">
        <is>
          <t>Exceed Expectations</t>
        </is>
      </c>
      <c r="BY35" s="162" t="n"/>
      <c r="BZ35" s="162" t="inlineStr">
        <is>
          <t>Vice President Sales</t>
        </is>
      </c>
      <c r="CA35" s="162" t="n"/>
      <c r="CB35" s="162" t="n">
        <v>4</v>
      </c>
      <c r="CC35" s="162" t="inlineStr">
        <is>
          <t>High</t>
        </is>
      </c>
      <c r="CD35" s="162" t="inlineStr">
        <is>
          <t>Trusted Professional</t>
        </is>
      </c>
      <c r="CE35" s="162" t="n"/>
      <c r="CF35" s="162" t="inlineStr">
        <is>
          <t>Yes</t>
        </is>
      </c>
      <c r="CG35" s="162" t="inlineStr">
        <is>
          <t>Yes</t>
        </is>
      </c>
      <c r="CH35" s="162" t="n"/>
      <c r="CI35" s="162" t="inlineStr">
        <is>
          <t>SupTech Domain</t>
        </is>
      </c>
      <c r="CJ35" s="162" t="n"/>
      <c r="CK35" s="162" t="inlineStr">
        <is>
          <t>IRIS Instant - MBRS</t>
        </is>
      </c>
    </row>
    <row r="36" ht="64" customHeight="1">
      <c r="A36" s="109" t="inlineStr">
        <is>
          <t>IRIS1687</t>
        </is>
      </c>
      <c r="B36" s="111" t="inlineStr">
        <is>
          <t>Amit Jaidka</t>
        </is>
      </c>
      <c r="C36" s="111" t="inlineStr">
        <is>
          <t>Sales</t>
        </is>
      </c>
      <c r="D36" s="114" t="inlineStr">
        <is>
          <t>Manager Sales</t>
        </is>
      </c>
      <c r="E36" s="114" t="inlineStr">
        <is>
          <t>Lead Alliances Specialist – POD Lead</t>
        </is>
      </c>
      <c r="F36" s="114" t="inlineStr">
        <is>
          <t>L5 – Manager</t>
        </is>
      </c>
      <c r="G36" s="114" t="inlineStr">
        <is>
          <t>B3</t>
        </is>
      </c>
      <c r="H36" s="117" t="inlineStr">
        <is>
          <t>▲ Up</t>
        </is>
      </c>
      <c r="I36" s="111" t="inlineStr">
        <is>
          <t>Sales &amp; Business Development</t>
        </is>
      </c>
      <c r="J36" s="111" t="inlineStr">
        <is>
          <t>Partnerships &amp; Alliances</t>
        </is>
      </c>
      <c r="K36" s="111" t="inlineStr"/>
      <c r="L36" s="111" t="n">
        <v>20</v>
      </c>
      <c r="M36" s="142" t="inlineStr">
        <is>
          <t>P5 / M4</t>
        </is>
      </c>
      <c r="N36" s="115" t="inlineStr">
        <is>
          <t>Expert / Senior Manager</t>
        </is>
      </c>
      <c r="O36" s="115" t="inlineStr">
        <is>
          <t>5 Ensure, advise</t>
        </is>
      </c>
      <c r="P36" s="115" t="inlineStr">
        <is>
          <t>8–12 yrs</t>
        </is>
      </c>
      <c r="Q36" s="115" t="inlineStr">
        <is>
          <t>9–13 · 9–14</t>
        </is>
      </c>
      <c r="R36" s="115" t="inlineStr">
        <is>
          <t>Enterprise / Strategic AE</t>
        </is>
      </c>
      <c r="S36" s="115" t="inlineStr">
        <is>
          <t>IRIS Vs Competitor Benchmark — SaaS sales ladder — IC: Enterprise AE · IRIS Vs Competitor Benchmark — SaaS sales ladder — management: Senior Sales Manager</t>
        </is>
      </c>
      <c r="T36" s="115" t="inlineStr">
        <is>
          <t>SaaS sales ladder · SDR → AE → Enterprise AE → VP / CRO; MEDDICC-style qualification</t>
        </is>
      </c>
      <c r="U36" s="115" t="inlineStr">
        <is>
          <t>Core 4 · Future 3 · Functional 4 · Leadership 4</t>
        </is>
      </c>
      <c r="V36" s="161" t="n">
        <v>140</v>
      </c>
      <c r="W36" s="162" t="inlineStr">
        <is>
          <t>IRIS1687</t>
        </is>
      </c>
      <c r="X36" s="162" t="inlineStr">
        <is>
          <t>Employee</t>
        </is>
      </c>
      <c r="Y36" s="162" t="inlineStr">
        <is>
          <t>Active</t>
        </is>
      </c>
      <c r="Z36" s="162" t="inlineStr">
        <is>
          <t>Amit Jaidka</t>
        </is>
      </c>
      <c r="AA36" s="249" t="n">
        <v>43066</v>
      </c>
      <c r="AB36" s="162" t="inlineStr">
        <is>
          <t>Manager Sales</t>
        </is>
      </c>
      <c r="AC36" s="162" t="inlineStr">
        <is>
          <t>MBA</t>
        </is>
      </c>
      <c r="AD36" s="162" t="inlineStr">
        <is>
          <t>Arup Ganguly</t>
        </is>
      </c>
      <c r="AE36" s="162" t="inlineStr">
        <is>
          <t>N-3</t>
        </is>
      </c>
      <c r="AF36" s="162" t="inlineStr">
        <is>
          <t>Manager</t>
        </is>
      </c>
      <c r="AG36" s="162" t="inlineStr">
        <is>
          <t>11 years, 0 months, 0 days</t>
        </is>
      </c>
      <c r="AH36" s="162" t="inlineStr">
        <is>
          <t>8 years, 8 months, 29 days</t>
        </is>
      </c>
      <c r="AI36" s="162" t="inlineStr">
        <is>
          <t>Suptech</t>
        </is>
      </c>
      <c r="AJ36" s="162" t="inlineStr">
        <is>
          <t>iFile</t>
        </is>
      </c>
      <c r="AK36" s="162" t="inlineStr">
        <is>
          <t>Sales</t>
        </is>
      </c>
      <c r="AL36" s="162" t="inlineStr">
        <is>
          <t>Sales</t>
        </is>
      </c>
      <c r="AM36" s="162" t="inlineStr">
        <is>
          <t>No</t>
        </is>
      </c>
      <c r="AN36" s="162" t="inlineStr">
        <is>
          <t>Sales, Marketing &amp; Support</t>
        </is>
      </c>
      <c r="AO36" s="162" t="inlineStr">
        <is>
          <t>Sales</t>
        </is>
      </c>
      <c r="AP36" s="162" t="inlineStr">
        <is>
          <t>Non-technical</t>
        </is>
      </c>
      <c r="AQ36" s="162" t="n">
        <v>20</v>
      </c>
      <c r="AR36" s="162" t="inlineStr">
        <is>
          <t>Covered</t>
        </is>
      </c>
      <c r="AS36" s="162" t="n"/>
      <c r="AT36" s="162" t="inlineStr">
        <is>
          <t>IRIS1687</t>
        </is>
      </c>
      <c r="AU36" s="162" t="inlineStr">
        <is>
          <t>Employee</t>
        </is>
      </c>
      <c r="AV36" s="162" t="inlineStr">
        <is>
          <t>Active</t>
        </is>
      </c>
      <c r="AW36" s="162" t="inlineStr">
        <is>
          <t>Amit Jaidka</t>
        </is>
      </c>
      <c r="AX36" s="163" t="n">
        <v>43066</v>
      </c>
      <c r="AY36" s="162" t="inlineStr">
        <is>
          <t>Manager Sales</t>
        </is>
      </c>
      <c r="AZ36" s="162" t="inlineStr">
        <is>
          <t>Sales &amp; Business Development</t>
        </is>
      </c>
      <c r="BA36" s="162" t="inlineStr">
        <is>
          <t>Sales / Account Management</t>
        </is>
      </c>
      <c r="BB36" s="162" t="inlineStr">
        <is>
          <t>Manager Sales</t>
        </is>
      </c>
      <c r="BC36" s="162" t="inlineStr">
        <is>
          <t>L5 – Manager</t>
        </is>
      </c>
      <c r="BD36" s="162" t="inlineStr">
        <is>
          <t>MBA</t>
        </is>
      </c>
      <c r="BE36" s="162" t="inlineStr">
        <is>
          <t>Arup Ganguly</t>
        </is>
      </c>
      <c r="BF36" s="162" t="inlineStr">
        <is>
          <t>N-2</t>
        </is>
      </c>
      <c r="BG36" s="162" t="inlineStr">
        <is>
          <t>Manager</t>
        </is>
      </c>
      <c r="BH36" s="162" t="inlineStr">
        <is>
          <t>11 years, 0 months, 0 days</t>
        </is>
      </c>
      <c r="BI36" s="162" t="inlineStr">
        <is>
          <t>8 years, 6 months, 24 days</t>
        </is>
      </c>
      <c r="BJ36" s="162" t="inlineStr">
        <is>
          <t>19 years, 6 months, 24 days</t>
        </is>
      </c>
      <c r="BK36" s="162" t="n">
        <v>8.56575342465754</v>
      </c>
      <c r="BL36" s="162" t="inlineStr">
        <is>
          <t>Suptech</t>
        </is>
      </c>
      <c r="BM36" s="162" t="inlineStr">
        <is>
          <t>iFile</t>
        </is>
      </c>
      <c r="BN36" s="162" t="inlineStr">
        <is>
          <t>Sales</t>
        </is>
      </c>
      <c r="BO36" s="162" t="inlineStr">
        <is>
          <t>Sales</t>
        </is>
      </c>
      <c r="BP36" s="162" t="inlineStr">
        <is>
          <t>No</t>
        </is>
      </c>
      <c r="BQ36" s="162" t="inlineStr">
        <is>
          <t>Sales, Marketing &amp; Support</t>
        </is>
      </c>
      <c r="BR36" s="162" t="inlineStr">
        <is>
          <t>Sales</t>
        </is>
      </c>
      <c r="BS36" s="162" t="inlineStr">
        <is>
          <t>Non-technical</t>
        </is>
      </c>
      <c r="BT36" s="162" t="inlineStr">
        <is>
          <t>Client Side</t>
        </is>
      </c>
      <c r="BU36" s="162" t="inlineStr">
        <is>
          <t>1. Own MEA sales strategy, pipeline creation and revenue conversion for iFile/iDEAL/ Carbon/ MSME and related regulatory opportunities.
2. Build and manage senior regulator, partner and enterprise relationships across Africa and Middle East.
3. Lead tender strategy, qualification, pricing inputs, demos and commercial negotiation for priority opportunities.
4. Manage team productivity, weekly reviews, forecasts and cross-functional coordination with product, delivery and leadership.
5. Target: INR 5 Cr</t>
        </is>
      </c>
      <c r="BV36" s="162" t="inlineStr">
        <is>
          <t>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Middle East.
4. Maintain accurate forecasting, management reporting and opportunity governance for all key accounts.
5. Lead and coach team members to improve productivity, ownership, domain knowledge and deal conversion.</t>
        </is>
      </c>
      <c r="BW36" s="162" t="inlineStr">
        <is>
          <r>
            <rPr>
              <rFont val="Calibri"/>
              <b val="1"/>
              <sz val="10"/>
            </rPr>
            <t>Q1:</t>
          </r>
          <r>
            <rPr>
              <rFont val="Calibri"/>
              <sz val="10"/>
            </rPr>
            <t xml:space="preserve"> Achieve assigned MEA revenue and pipeline targets across iFile/SupTech/iDEAL and related opportunities.
</t>
          </r>
          <r>
            <rPr>
              <rFont val="Calibri"/>
              <b val="1"/>
              <sz val="10"/>
            </rPr>
            <t>Q1:</t>
          </r>
          <r>
            <rPr>
              <rFont val="Calibri"/>
              <sz val="10"/>
            </rPr>
            <t xml:space="preserve"> Convert priority regulator/enterprise opportunities through demos, tenders, partner strategy and commercial negotiation.
</t>
          </r>
          <r>
            <rPr>
              <rFont val="Calibri"/>
              <b val="1"/>
              <sz val="10"/>
            </rPr>
            <t>Q1:</t>
          </r>
          <r>
            <rPr>
              <rFont val="Calibri"/>
              <sz val="10"/>
            </rPr>
            <t xml:space="preserve"> Build strong partner ecosystem and senior stakeholder relationships across Africa and Middle East.
</t>
          </r>
          <r>
            <rPr>
              <rFont val="Calibri"/>
              <b val="1"/>
              <sz val="10"/>
            </rPr>
            <t>Q1:</t>
          </r>
          <r>
            <rPr>
              <rFont val="Calibri"/>
              <sz val="10"/>
            </rPr>
            <t xml:space="preserve"> Maintain accurate forecasting, management reporting and opportunity governance for all key accounts.
</t>
          </r>
          <r>
            <rPr>
              <rFont val="Calibri"/>
              <b val="1"/>
              <sz val="10"/>
            </rPr>
            <t>Q1:</t>
          </r>
          <r>
            <rPr>
              <rFont val="Calibri"/>
              <sz val="10"/>
            </rPr>
            <t xml:space="preserve"> Lead and coach team members to improve productivity, ownership, domain knowledge and deal conversion.</t>
          </r>
        </is>
      </c>
      <c r="BX36" s="162" t="n">
        <v>5</v>
      </c>
      <c r="BY36" s="162" t="n"/>
      <c r="BZ36" s="162" t="inlineStr">
        <is>
          <t>VP Sales</t>
        </is>
      </c>
      <c r="CA36" s="162" t="inlineStr">
        <is>
          <t>No</t>
        </is>
      </c>
      <c r="CB36" s="162" t="n">
        <v>5</v>
      </c>
      <c r="CC36" s="162" t="inlineStr">
        <is>
          <t>High</t>
        </is>
      </c>
      <c r="CD36" s="162" t="inlineStr">
        <is>
          <t>Future Leader</t>
        </is>
      </c>
      <c r="CE36" s="162" t="inlineStr">
        <is>
          <t>Yes</t>
        </is>
      </c>
      <c r="CF36" s="162" t="inlineStr">
        <is>
          <t>Yes</t>
        </is>
      </c>
      <c r="CG36" s="162" t="inlineStr">
        <is>
          <t>Yes</t>
        </is>
      </c>
      <c r="CH36" s="162" t="n"/>
      <c r="CI36" s="162" t="inlineStr">
        <is>
          <t>Strategic account management, enterprise deal closure, forecasting, leadership reporting, cross-functional governance</t>
        </is>
      </c>
      <c r="CJ36" s="162" t="inlineStr">
        <is>
          <t>P&amp;L ownership, senior leadership development, financial planning, negotiation at CXO/regulator level</t>
        </is>
      </c>
      <c r="CK36" s="162" t="inlineStr">
        <is>
          <t>Handles responsibilities beyond current designation including MEA business development, regulators, partners, tenders, pipeline and revenue accountability. Strong promotion/structural alignment case.</t>
        </is>
      </c>
    </row>
    <row r="37" ht="64" customHeight="1">
      <c r="A37" s="109" t="inlineStr">
        <is>
          <t>IRIS1982</t>
        </is>
      </c>
      <c r="B37" s="111" t="inlineStr">
        <is>
          <t>Apurva Kirtikar</t>
        </is>
      </c>
      <c r="C37" s="111" t="inlineStr">
        <is>
          <t>Sales</t>
        </is>
      </c>
      <c r="D37" s="114" t="inlineStr">
        <is>
          <t>Senior Manager- Pre sales</t>
        </is>
      </c>
      <c r="E37" s="114" t="inlineStr">
        <is>
          <t>Senior Account Executive – POD Lead</t>
        </is>
      </c>
      <c r="F37" s="114" t="inlineStr">
        <is>
          <t>L6 – Senior Manager</t>
        </is>
      </c>
      <c r="G37" s="114" t="inlineStr">
        <is>
          <t>B2</t>
        </is>
      </c>
      <c r="H37" s="139" t="inlineStr">
        <is>
          <t>▼ Down · protected</t>
        </is>
      </c>
      <c r="I37" s="111" t="inlineStr">
        <is>
          <t>Sales &amp; Business Development</t>
        </is>
      </c>
      <c r="J37" s="111" t="inlineStr">
        <is>
          <t>Sales Leadership</t>
        </is>
      </c>
      <c r="K37" s="111" t="inlineStr"/>
      <c r="L37" s="111" t="n">
        <v>20</v>
      </c>
      <c r="M37" s="142" t="inlineStr">
        <is>
          <t>P4 / M3</t>
        </is>
      </c>
      <c r="N37" s="115" t="inlineStr">
        <is>
          <t>Senior / Manager</t>
        </is>
      </c>
      <c r="O37" s="115" t="inlineStr">
        <is>
          <t>4–5</t>
        </is>
      </c>
      <c r="P37" s="115" t="inlineStr">
        <is>
          <t>6–9 yrs</t>
        </is>
      </c>
      <c r="Q37" s="115" t="inlineStr">
        <is>
          <t>7–10 · 6–11</t>
        </is>
      </c>
      <c r="R37" s="115" t="inlineStr">
        <is>
          <t>Senior Account Executive</t>
        </is>
      </c>
      <c r="S37" s="115" t="inlineStr">
        <is>
          <t>IRIS Vs Competitor Benchmark — SaaS sales ladder — IC: Mid-Market AE · IRIS Vs Competitor Benchmark — SaaS sales ladder — management: Sales Manager</t>
        </is>
      </c>
      <c r="T37" s="115" t="inlineStr">
        <is>
          <t>SaaS sales ladder · SDR → AE → Enterprise AE → VP / CRO; MEDDICC-style qualification</t>
        </is>
      </c>
      <c r="U37" s="115" t="inlineStr">
        <is>
          <t>Core 3 · Future 3 · Functional 4 · Leadership 3</t>
        </is>
      </c>
      <c r="V37" s="161" t="n">
        <v>206</v>
      </c>
      <c r="W37" s="162" t="inlineStr">
        <is>
          <t>IRIS1982</t>
        </is>
      </c>
      <c r="X37" s="162" t="inlineStr">
        <is>
          <t>Employee</t>
        </is>
      </c>
      <c r="Y37" s="162" t="inlineStr">
        <is>
          <t>Active</t>
        </is>
      </c>
      <c r="Z37" s="162" t="inlineStr">
        <is>
          <t>Apurva Kirtikar</t>
        </is>
      </c>
      <c r="AA37" s="249" t="n">
        <v>44580</v>
      </c>
      <c r="AB37" s="162" t="inlineStr">
        <is>
          <t>Senior Manager- Pre sales</t>
        </is>
      </c>
      <c r="AC37" s="162" t="inlineStr">
        <is>
          <t>M.Com</t>
        </is>
      </c>
      <c r="AD37" s="162" t="inlineStr">
        <is>
          <t>Shailesh Gupta</t>
        </is>
      </c>
      <c r="AE37" s="162" t="inlineStr">
        <is>
          <t>N-2</t>
        </is>
      </c>
      <c r="AF37" s="162" t="inlineStr">
        <is>
          <t>Manager</t>
        </is>
      </c>
      <c r="AG37" s="162" t="inlineStr">
        <is>
          <t>8 years, 0 months, 0 days</t>
        </is>
      </c>
      <c r="AH37" s="162" t="inlineStr">
        <is>
          <t>4 years, 7 months, 6 days</t>
        </is>
      </c>
      <c r="AI37" s="162" t="inlineStr">
        <is>
          <t>Suptech</t>
        </is>
      </c>
      <c r="AJ37" s="162" t="inlineStr">
        <is>
          <t>iFile</t>
        </is>
      </c>
      <c r="AK37" s="162" t="inlineStr">
        <is>
          <t>Sales</t>
        </is>
      </c>
      <c r="AL37" s="162" t="inlineStr">
        <is>
          <t>Pre-Sales</t>
        </is>
      </c>
      <c r="AM37" s="162" t="inlineStr">
        <is>
          <t>No</t>
        </is>
      </c>
      <c r="AN37" s="162" t="inlineStr">
        <is>
          <t>Sales, Marketing &amp; Support</t>
        </is>
      </c>
      <c r="AO37" s="162" t="inlineStr">
        <is>
          <t>Pre-Sales</t>
        </is>
      </c>
      <c r="AP37" s="162" t="inlineStr">
        <is>
          <t>Non-technical</t>
        </is>
      </c>
      <c r="AQ37" s="162" t="n">
        <v>20</v>
      </c>
      <c r="AR37" s="162" t="inlineStr">
        <is>
          <t>Covered</t>
        </is>
      </c>
      <c r="AS37" s="162" t="n"/>
      <c r="AT37" s="162" t="inlineStr">
        <is>
          <t>IRIS1982</t>
        </is>
      </c>
      <c r="AU37" s="162" t="inlineStr">
        <is>
          <t>Employee</t>
        </is>
      </c>
      <c r="AV37" s="162" t="inlineStr">
        <is>
          <t>Active</t>
        </is>
      </c>
      <c r="AW37" s="162" t="inlineStr">
        <is>
          <t>Apurva Kirtikar</t>
        </is>
      </c>
      <c r="AX37" s="163" t="n">
        <v>44580</v>
      </c>
      <c r="AY37" s="162" t="inlineStr">
        <is>
          <t>Senior Manager- Pre sales</t>
        </is>
      </c>
      <c r="AZ37" s="162" t="inlineStr">
        <is>
          <t>Sales &amp; Business Development</t>
        </is>
      </c>
      <c r="BA37" s="162" t="inlineStr">
        <is>
          <t>Pre-Sales / Solutions</t>
        </is>
      </c>
      <c r="BB37" s="162" t="inlineStr">
        <is>
          <t>Senior Manager- Pre sales</t>
        </is>
      </c>
      <c r="BC37" s="162" t="inlineStr">
        <is>
          <t>L6 – Senior Manager</t>
        </is>
      </c>
      <c r="BD37" s="162" t="inlineStr">
        <is>
          <t>M.Com</t>
        </is>
      </c>
      <c r="BE37" s="162" t="inlineStr">
        <is>
          <t>Shailesh Gupta</t>
        </is>
      </c>
      <c r="BF37" s="162" t="inlineStr">
        <is>
          <t>N-2</t>
        </is>
      </c>
      <c r="BG37" s="162" t="inlineStr">
        <is>
          <t>Manager</t>
        </is>
      </c>
      <c r="BH37" s="162" t="inlineStr">
        <is>
          <t>8 years, 0 months, 0 days</t>
        </is>
      </c>
      <c r="BI37" s="162" t="inlineStr">
        <is>
          <t>4 years, 5 months, 1 days</t>
        </is>
      </c>
      <c r="BJ37" s="162" t="inlineStr">
        <is>
          <t>12 years, 5 months, 1 days</t>
        </is>
      </c>
      <c r="BK37" s="162" t="n">
        <v>4.41940639269406</v>
      </c>
      <c r="BL37" s="162" t="inlineStr">
        <is>
          <t>Suptech</t>
        </is>
      </c>
      <c r="BM37" s="162" t="inlineStr">
        <is>
          <t>iFile</t>
        </is>
      </c>
      <c r="BN37" s="162" t="inlineStr">
        <is>
          <t>Sales</t>
        </is>
      </c>
      <c r="BO37" s="162" t="inlineStr">
        <is>
          <t>Pre-Sales</t>
        </is>
      </c>
      <c r="BP37" s="162" t="inlineStr">
        <is>
          <t>No</t>
        </is>
      </c>
      <c r="BQ37" s="162" t="inlineStr">
        <is>
          <t>Sales, Marketing &amp; Support</t>
        </is>
      </c>
      <c r="BR37" s="162" t="inlineStr">
        <is>
          <t>Pre-Sales</t>
        </is>
      </c>
      <c r="BS37" s="162" t="inlineStr">
        <is>
          <t>Non-technical</t>
        </is>
      </c>
      <c r="BT37" s="162" t="inlineStr">
        <is>
          <t>Hybrid</t>
        </is>
      </c>
      <c r="BU37" s="162" t="n"/>
      <c r="BV37" s="162" t="inlineStr">
        <is>
          <t>1. Maintain healthy win rate on qualified opportunities
2. Keep CRM hygiene at 100% · all opportunities &amp; activities logged &amp; current
3. Independently deliver 100% of Product Demos
4. Cordinate with relevant teams to publish 2 case studiesw/white papers/articles per month 
5. Clear Certification courses on relevant topics like Cloud, XBRL, Microservices etc. 1 per quarter requiring atleast 8 hours of course work.</t>
        </is>
      </c>
      <c r="BW37" s="162" t="inlineStr">
        <is>
          <r>
            <rPr>
              <rFont val="Calibri"/>
              <b val="1"/>
              <sz val="10"/>
            </rPr>
            <t>Q1:</t>
          </r>
          <r>
            <rPr>
              <rFont val="Calibri"/>
              <sz val="10"/>
            </rPr>
            <t xml:space="preserve"> Achieve assigned quarterly sales / revenue quota · target: 100% of number
</t>
          </r>
          <r>
            <rPr>
              <rFont val="Calibri"/>
              <b val="1"/>
              <sz val="10"/>
            </rPr>
            <t>Q1:</t>
          </r>
          <r>
            <rPr>
              <rFont val="Calibri"/>
              <sz val="10"/>
            </rPr>
            <t xml:space="preserve"> Build and maintain qualified pipeline of &gt;=3x quota coverage
</t>
          </r>
          <r>
            <rPr>
              <rFont val="Calibri"/>
              <b val="1"/>
              <sz val="10"/>
            </rPr>
            <t>Q1:</t>
          </r>
          <r>
            <rPr>
              <rFont val="Calibri"/>
              <sz val="10"/>
            </rPr>
            <t xml:space="preserve"> Maintain healthy win rate on qualified opportunities
</t>
          </r>
          <r>
            <rPr>
              <rFont val="Calibri"/>
              <b val="1"/>
              <sz val="10"/>
            </rPr>
            <t>Q1:</t>
          </r>
          <r>
            <rPr>
              <rFont val="Calibri"/>
              <sz val="10"/>
            </rPr>
            <t xml:space="preserve"> Keep CRM hygiene at 100% · all opportunities &amp; activities logged &amp; current</t>
          </r>
        </is>
      </c>
      <c r="BX37" s="162" t="n">
        <v>4</v>
      </c>
      <c r="BY37" s="163" t="n">
        <v>46113</v>
      </c>
      <c r="BZ37" s="162" t="inlineStr">
        <is>
          <t>Senior Manager- Pre sales</t>
        </is>
      </c>
      <c r="CA37" s="162" t="inlineStr">
        <is>
          <t>Yes</t>
        </is>
      </c>
      <c r="CB37" s="162" t="n">
        <v>4</v>
      </c>
      <c r="CC37" s="162" t="inlineStr">
        <is>
          <t>Medium</t>
        </is>
      </c>
      <c r="CD37" s="162" t="inlineStr">
        <is>
          <t>High Impact / Growth Talent</t>
        </is>
      </c>
      <c r="CE37" s="162" t="inlineStr">
        <is>
          <t>No</t>
        </is>
      </c>
      <c r="CF37" s="162" t="inlineStr">
        <is>
          <t>No</t>
        </is>
      </c>
      <c r="CG37" s="162" t="n"/>
      <c r="CH37" s="162" t="n"/>
      <c r="CI37" s="162" t="inlineStr">
        <is>
          <t>SaaS/RegTech product &amp; domain knowledge, Knowledge of competition - product and pricing, Knowledge of Tech trends and AI</t>
        </is>
      </c>
      <c r="CJ37" s="162" t="n"/>
      <c r="CK37" s="162" t="n"/>
    </row>
    <row r="38" ht="64" customHeight="1">
      <c r="A38" s="109" t="inlineStr">
        <is>
          <t>IRIS2551</t>
        </is>
      </c>
      <c r="B38" s="111" t="inlineStr">
        <is>
          <t>Devam Khatri</t>
        </is>
      </c>
      <c r="C38" s="111" t="inlineStr">
        <is>
          <t>Sales</t>
        </is>
      </c>
      <c r="D38" s="114" t="inlineStr">
        <is>
          <t>Manager - Pre Sales</t>
        </is>
      </c>
      <c r="E38" s="114" t="inlineStr">
        <is>
          <t>Pre-Sales Specialist</t>
        </is>
      </c>
      <c r="F38" s="114" t="inlineStr">
        <is>
          <t>Not in current mapping files</t>
        </is>
      </c>
      <c r="G38" s="114" t="inlineStr">
        <is>
          <t>B1</t>
        </is>
      </c>
      <c r="H38" s="140" t="inlineStr">
        <is>
          <t>● Newly mapped</t>
        </is>
      </c>
      <c r="I38" s="111" t="inlineStr">
        <is>
          <t>Sales &amp; Business Development</t>
        </is>
      </c>
      <c r="J38" s="111" t="inlineStr">
        <is>
          <t>Pre-Sales &amp; Solution Demos</t>
        </is>
      </c>
      <c r="K38" s="111" t="inlineStr"/>
      <c r="L38" s="111" t="n">
        <v>20</v>
      </c>
      <c r="M38" s="142" t="inlineStr">
        <is>
          <t>P3 / M2</t>
        </is>
      </c>
      <c r="N38" s="115" t="inlineStr">
        <is>
          <t>Career / · Team Lead</t>
        </is>
      </c>
      <c r="O38" s="115" t="inlineStr">
        <is>
          <t>4 Enable</t>
        </is>
      </c>
      <c r="P38" s="115" t="inlineStr">
        <is>
          <t>4–7 yrs</t>
        </is>
      </c>
      <c r="Q38" s="115" t="inlineStr">
        <is>
          <t>5–8 · 4–8</t>
        </is>
      </c>
      <c r="R38" s="115" t="inlineStr">
        <is>
          <t>Account Executive</t>
        </is>
      </c>
      <c r="S38" s="115" t="inlineStr">
        <is>
          <t>IRIS Vs Competitor Benchmark — SaaS sales ladder — IC: Account Executive · SMB · IRIS Vs Competitor Benchmark — SaaS sales ladder — management: SDR Team Lead</t>
        </is>
      </c>
      <c r="T38" s="115" t="inlineStr">
        <is>
          <t>SaaS sales ladder · SDR → AE → Enterprise AE → VP / CRO; MEDDICC-style qualification</t>
        </is>
      </c>
      <c r="U38" s="115" t="inlineStr">
        <is>
          <t>Core 3 · Future 3 · Functional 3 · Leadership 1</t>
        </is>
      </c>
      <c r="V38" s="161" t="n">
        <v>524</v>
      </c>
      <c r="W38" s="162" t="inlineStr">
        <is>
          <t>IRIS2551</t>
        </is>
      </c>
      <c r="X38" s="162" t="inlineStr">
        <is>
          <t>Employee</t>
        </is>
      </c>
      <c r="Y38" s="162" t="inlineStr">
        <is>
          <t>Active</t>
        </is>
      </c>
      <c r="Z38" s="162" t="inlineStr">
        <is>
          <t>Devam Khatri</t>
        </is>
      </c>
      <c r="AA38" s="249" t="n">
        <v>46237</v>
      </c>
      <c r="AB38" s="162" t="inlineStr">
        <is>
          <t>Manager - Pre Sales</t>
        </is>
      </c>
      <c r="AC38" s="162" t="inlineStr">
        <is>
          <t>MBA</t>
        </is>
      </c>
      <c r="AD38" s="162" t="inlineStr">
        <is>
          <t>Apurva Kirtikar</t>
        </is>
      </c>
      <c r="AE38" s="162" t="inlineStr">
        <is>
          <t>N-3</t>
        </is>
      </c>
      <c r="AF38" s="162" t="inlineStr">
        <is>
          <t>Individual Contributor</t>
        </is>
      </c>
      <c r="AG38" s="162" t="inlineStr">
        <is>
          <t>5 years, 0 months, 0 days</t>
        </is>
      </c>
      <c r="AH38" s="162" t="inlineStr">
        <is>
          <t>0 years, 0 months, 22 days</t>
        </is>
      </c>
      <c r="AI38" s="162" t="inlineStr">
        <is>
          <t>Suptech</t>
        </is>
      </c>
      <c r="AJ38" s="162" t="inlineStr">
        <is>
          <t>iFile</t>
        </is>
      </c>
      <c r="AK38" s="162" t="inlineStr">
        <is>
          <t>Sales</t>
        </is>
      </c>
      <c r="AL38" s="162" t="inlineStr">
        <is>
          <t>Pre-Sales</t>
        </is>
      </c>
      <c r="AM38" s="162" t="inlineStr">
        <is>
          <t>No</t>
        </is>
      </c>
      <c r="AN38" s="162" t="inlineStr">
        <is>
          <t>Sales, Marketing &amp; Support</t>
        </is>
      </c>
      <c r="AO38" s="162" t="inlineStr">
        <is>
          <t>Pre-sales</t>
        </is>
      </c>
      <c r="AP38" s="162" t="inlineStr">
        <is>
          <t>Non-technical</t>
        </is>
      </c>
      <c r="AQ38" s="162" t="n">
        <v>20</v>
      </c>
      <c r="AR38" s="162" t="inlineStr">
        <is>
          <t>Covered</t>
        </is>
      </c>
      <c r="AS38" s="162" t="n"/>
      <c r="AT38" s="162" t="n"/>
      <c r="AU38" s="162" t="n"/>
      <c r="AV38" s="162" t="n"/>
      <c r="AW38" s="162" t="n"/>
      <c r="AX38" s="162" t="n"/>
      <c r="AY38" s="162" t="n"/>
      <c r="AZ38" s="162" t="n"/>
      <c r="BA38" s="162" t="n"/>
      <c r="BB38" s="162" t="n"/>
      <c r="BC38" s="162" t="n"/>
      <c r="BD38" s="162" t="n"/>
      <c r="BE38" s="162" t="n"/>
      <c r="BF38" s="162" t="n"/>
      <c r="BG38" s="162" t="n"/>
      <c r="BH38" s="162" t="n"/>
      <c r="BI38" s="162" t="n"/>
      <c r="BJ38" s="162" t="n"/>
      <c r="BK38" s="162" t="n"/>
      <c r="BL38" s="162" t="n"/>
      <c r="BM38" s="162" t="n"/>
      <c r="BN38" s="162" t="n"/>
      <c r="BO38" s="162" t="n"/>
      <c r="BP38" s="162" t="n"/>
      <c r="BQ38" s="162" t="n"/>
      <c r="BR38" s="162" t="n"/>
      <c r="BS38" s="162" t="n"/>
      <c r="BT38" s="162" t="n"/>
      <c r="BU38" s="162" t="n"/>
      <c r="BV38" s="162" t="n"/>
      <c r="BW38" s="162" t="n"/>
      <c r="BX38" s="162" t="n"/>
      <c r="BY38" s="162" t="n"/>
      <c r="BZ38" s="162" t="n"/>
      <c r="CA38" s="162" t="n"/>
      <c r="CB38" s="162" t="n"/>
      <c r="CC38" s="162" t="n"/>
      <c r="CD38" s="162" t="n"/>
      <c r="CE38" s="162" t="n"/>
      <c r="CF38" s="162" t="n"/>
      <c r="CG38" s="162" t="n"/>
      <c r="CH38" s="162" t="n"/>
      <c r="CI38" s="162" t="n"/>
      <c r="CJ38" s="162" t="n"/>
      <c r="CK38" s="162" t="n"/>
    </row>
    <row r="39" ht="64" customHeight="1">
      <c r="A39" s="109" t="inlineStr">
        <is>
          <t>IRIS2070</t>
        </is>
      </c>
      <c r="B39" s="111" t="inlineStr">
        <is>
          <t>Shreya Jolly</t>
        </is>
      </c>
      <c r="C39" s="111" t="inlineStr">
        <is>
          <t>Sales</t>
        </is>
      </c>
      <c r="D39" s="114" t="inlineStr">
        <is>
          <t>Assistant Manager Sales</t>
        </is>
      </c>
      <c r="E39" s="114" t="inlineStr">
        <is>
          <t>Account Executive – POD Lead</t>
        </is>
      </c>
      <c r="F39" s="111" t="inlineStr">
        <is>
          <t>L5 – Assistant Manager</t>
        </is>
      </c>
      <c r="G39" s="27" t="inlineStr">
        <is>
          <t>B1</t>
        </is>
      </c>
      <c r="H39" s="147" t="inlineStr">
        <is>
          <t>• Same level</t>
        </is>
      </c>
      <c r="I39" s="111" t="inlineStr">
        <is>
          <t>Sales &amp; Business Development</t>
        </is>
      </c>
      <c r="J39" s="111" t="inlineStr">
        <is>
          <t>Enterprise Sales &amp; Account Management</t>
        </is>
      </c>
      <c r="K39" s="111" t="inlineStr"/>
      <c r="L39" s="111" t="n">
        <v>20</v>
      </c>
      <c r="M39" s="142" t="inlineStr">
        <is>
          <t>P3 / M2</t>
        </is>
      </c>
      <c r="N39" s="115" t="inlineStr">
        <is>
          <t>Career / · Team Lead</t>
        </is>
      </c>
      <c r="O39" s="115" t="inlineStr">
        <is>
          <t>4 Enable</t>
        </is>
      </c>
      <c r="P39" s="115" t="inlineStr">
        <is>
          <t>4–7 yrs</t>
        </is>
      </c>
      <c r="Q39" s="115" t="inlineStr">
        <is>
          <t>5–8 · 4–8</t>
        </is>
      </c>
      <c r="R39" s="115" t="inlineStr">
        <is>
          <t>Account Executive</t>
        </is>
      </c>
      <c r="S39" s="115" t="inlineStr">
        <is>
          <t>IRIS Vs Competitor Benchmark — SaaS sales ladder — IC: Account Executive · SMB · IRIS Vs Competitor Benchmark — SaaS sales ladder — management: SDR Team Lead</t>
        </is>
      </c>
      <c r="T39" s="115" t="inlineStr">
        <is>
          <t>SaaS sales ladder · SDR → AE → Enterprise AE → VP / CRO; MEDDICC-style qualification</t>
        </is>
      </c>
      <c r="U39" s="115" t="inlineStr">
        <is>
          <t>Core 3 · Future 3 · Functional 3 · Leadership 2</t>
        </is>
      </c>
      <c r="V39" s="161" t="n">
        <v>246</v>
      </c>
      <c r="W39" s="162" t="inlineStr">
        <is>
          <t>IRIS2070</t>
        </is>
      </c>
      <c r="X39" s="162" t="inlineStr">
        <is>
          <t>Employee</t>
        </is>
      </c>
      <c r="Y39" s="162" t="inlineStr">
        <is>
          <t>Active</t>
        </is>
      </c>
      <c r="Z39" s="162" t="inlineStr">
        <is>
          <t>Shreya Jolly</t>
        </is>
      </c>
      <c r="AA39" s="249" t="n">
        <v>44851</v>
      </c>
      <c r="AB39" s="162" t="inlineStr">
        <is>
          <t>Assistant Manager Sales</t>
        </is>
      </c>
      <c r="AC39" s="162" t="inlineStr">
        <is>
          <t>MBA</t>
        </is>
      </c>
      <c r="AD39" s="162" t="inlineStr">
        <is>
          <t>Amit Jaidka</t>
        </is>
      </c>
      <c r="AE39" s="162" t="inlineStr">
        <is>
          <t>N-4</t>
        </is>
      </c>
      <c r="AF39" s="162" t="inlineStr">
        <is>
          <t>Manager</t>
        </is>
      </c>
      <c r="AG39" s="162" t="inlineStr">
        <is>
          <t>1 years, 1 months, 0 days</t>
        </is>
      </c>
      <c r="AH39" s="162" t="inlineStr">
        <is>
          <t>3 years, 10 months, 8 days</t>
        </is>
      </c>
      <c r="AI39" s="162" t="inlineStr">
        <is>
          <t>Suptech</t>
        </is>
      </c>
      <c r="AJ39" s="162" t="inlineStr">
        <is>
          <t>iFile</t>
        </is>
      </c>
      <c r="AK39" s="162" t="inlineStr">
        <is>
          <t>Sales</t>
        </is>
      </c>
      <c r="AL39" s="162" t="inlineStr">
        <is>
          <t>Sales</t>
        </is>
      </c>
      <c r="AM39" s="162" t="inlineStr">
        <is>
          <t>No</t>
        </is>
      </c>
      <c r="AN39" s="162" t="inlineStr">
        <is>
          <t>Sales, Marketing &amp; Support</t>
        </is>
      </c>
      <c r="AO39" s="162" t="inlineStr">
        <is>
          <t>Sales</t>
        </is>
      </c>
      <c r="AP39" s="162" t="inlineStr">
        <is>
          <t>Non-technical</t>
        </is>
      </c>
      <c r="AQ39" s="162" t="n">
        <v>20</v>
      </c>
      <c r="AR39" s="162" t="inlineStr">
        <is>
          <t>Covered</t>
        </is>
      </c>
      <c r="AS39" s="162" t="n"/>
      <c r="AT39" s="162" t="inlineStr">
        <is>
          <t>IRIS2070</t>
        </is>
      </c>
      <c r="AU39" s="162" t="inlineStr">
        <is>
          <t>Employee</t>
        </is>
      </c>
      <c r="AV39" s="162" t="inlineStr">
        <is>
          <t>Active</t>
        </is>
      </c>
      <c r="AW39" s="162" t="inlineStr">
        <is>
          <t>Shreya Jolly</t>
        </is>
      </c>
      <c r="AX39" s="163" t="n">
        <v>44851</v>
      </c>
      <c r="AY39" s="162" t="inlineStr">
        <is>
          <t>Assistant Manager Sales</t>
        </is>
      </c>
      <c r="AZ39" s="162" t="inlineStr">
        <is>
          <t>Sales &amp; Business Development</t>
        </is>
      </c>
      <c r="BA39" s="162" t="inlineStr">
        <is>
          <t>Sales / Account Management</t>
        </is>
      </c>
      <c r="BB39" s="162" t="inlineStr">
        <is>
          <t>Assistant Manager Sales</t>
        </is>
      </c>
      <c r="BC39" s="162" t="inlineStr">
        <is>
          <t>L5 – Assistant Manager</t>
        </is>
      </c>
      <c r="BD39" s="162" t="inlineStr">
        <is>
          <t>MBA</t>
        </is>
      </c>
      <c r="BE39" s="162" t="inlineStr">
        <is>
          <t>Amit Jaidka</t>
        </is>
      </c>
      <c r="BF39" s="162" t="inlineStr">
        <is>
          <t>N-3</t>
        </is>
      </c>
      <c r="BG39" s="162" t="inlineStr">
        <is>
          <t>Manager</t>
        </is>
      </c>
      <c r="BH39" s="162" t="inlineStr">
        <is>
          <t>1 years, 1 months, 0 days</t>
        </is>
      </c>
      <c r="BI39" s="162" t="inlineStr">
        <is>
          <t>3 years, 8 months, 3 days</t>
        </is>
      </c>
      <c r="BJ39" s="162" t="inlineStr">
        <is>
          <t>4 years, 9 months, 3 days</t>
        </is>
      </c>
      <c r="BK39" s="162" t="n">
        <v>3.67488584474886</v>
      </c>
      <c r="BL39" s="162" t="inlineStr">
        <is>
          <t>Suptech</t>
        </is>
      </c>
      <c r="BM39" s="162" t="inlineStr">
        <is>
          <t>iFile</t>
        </is>
      </c>
      <c r="BN39" s="162" t="inlineStr">
        <is>
          <t>Sales</t>
        </is>
      </c>
      <c r="BO39" s="162" t="inlineStr">
        <is>
          <t>Sales</t>
        </is>
      </c>
      <c r="BP39" s="162" t="inlineStr">
        <is>
          <t>No</t>
        </is>
      </c>
      <c r="BQ39" s="162" t="inlineStr">
        <is>
          <t>Sales, Marketing &amp; Support</t>
        </is>
      </c>
      <c r="BR39" s="162" t="inlineStr">
        <is>
          <t>Sales</t>
        </is>
      </c>
      <c r="BS39" s="162" t="inlineStr">
        <is>
          <t>Non-technical</t>
        </is>
      </c>
      <c r="BT39" s="162" t="inlineStr">
        <is>
          <t>Remote- Outside Mumbai</t>
        </is>
      </c>
      <c r="BU39" s="162" t="inlineStr">
        <is>
          <t>1. Achieve 100% of personal annual revenue quota of 1 Cr for IRIS INSTANT, iDeal, CARBON — measured by revenue booked vs. assigned target by 31 Mar 2027.
2. Build and maintain a qualified sales pipeline of — tracked monthly in with opportunity stage, value and expected close date updated weekly.
3. Deliver team revenue target: ensure direct reports - Vaibhav Paul, Shreya Sharma collectively achieve ≥90% of their assigned annual quotas — reviewed monthly via pipeline and booking reports.
4. Drive new business revenue — close a minimum of 40 Lakhs revenue of new accounts across IRIS INSTANT and 1.1 Cr for CARBON - SA &amp; Nigeria for iXBRL &amp; DM against the assigned new-business target for FY2026.
5. Maintain CRM hygiene at 100% across self and team — all opportunities, activities, and contact records logged and current; zero backlog of unlogged interactions older than 3 business days.
6. Achieve forecast accuracy within ±15% of committed number each quarter — Q1 through Q4 actuals vs. forecast submitted at start of each quarter.
7. Coach and develop team members: conduct structured monthly 1:1s with each direct report with documented goals, feedback and action items; ensure at least one measurable skill improvement per team member per half-year.
8. Achieve ≥90% on-time proposal and contract turnaround — all client proposals, order forms and commercial documents issued within agreed SLA · target: ≤3 business days from request.</t>
        </is>
      </c>
      <c r="BV39" s="162" t="inlineStr">
        <is>
          <r>
            <rPr>
              <rFont val="Calibri"/>
              <b val="1"/>
              <sz val="10"/>
            </rPr>
            <t>Q1:</t>
          </r>
          <r>
            <rPr>
              <rFont val="Calibri"/>
              <sz val="10"/>
            </rPr>
            <t xml:space="preserve"> Deliver assigned sales pipeline and revenue contribution across iFile/INSTANT/CARBON accounts.
</t>
          </r>
          <r>
            <rPr>
              <rFont val="Calibri"/>
              <b val="1"/>
              <sz val="10"/>
            </rPr>
            <t>Q1:</t>
          </r>
          <r>
            <rPr>
              <rFont val="Calibri"/>
              <sz val="10"/>
            </rPr>
            <t xml:space="preserve"> Lead customer engagement and ensure timely movement of opportunities from lead to demo, proposal and closure.
</t>
          </r>
          <r>
            <rPr>
              <rFont val="Calibri"/>
              <b val="1"/>
              <sz val="10"/>
            </rPr>
            <t>Q1:</t>
          </r>
          <r>
            <rPr>
              <rFont val="Calibri"/>
              <sz val="10"/>
            </rPr>
            <t xml:space="preserve"> Manage interns/junior resources with weekly task plans, output review and measurable productivity.
</t>
          </r>
          <r>
            <rPr>
              <rFont val="Calibri"/>
              <b val="1"/>
              <sz val="10"/>
            </rPr>
            <t>Q1:</t>
          </r>
          <r>
            <rPr>
              <rFont val="Calibri"/>
              <sz val="10"/>
            </rPr>
            <t xml:space="preserve"> Maintain forecast accuracy, CRM discipline and management reporting for assigned markets.
</t>
          </r>
          <r>
            <rPr>
              <rFont val="Calibri"/>
              <b val="1"/>
              <sz val="10"/>
            </rPr>
            <t>Q1:</t>
          </r>
          <r>
            <rPr>
              <rFont val="Calibri"/>
              <sz val="10"/>
            </rPr>
            <t xml:space="preserve"> Achive New bisiness of INR 1 Cr</t>
          </r>
        </is>
      </c>
      <c r="BW39" s="162" t="inlineStr">
        <is>
          <r>
            <rPr>
              <rFont val="Calibri"/>
              <b val="1"/>
              <sz val="10"/>
            </rPr>
            <t>Q1:</t>
          </r>
          <r>
            <rPr>
              <rFont val="Calibri"/>
              <sz val="10"/>
            </rPr>
            <t xml:space="preserve"> Build CARBON/Disclosure Management pipeline and move qualified opportunities to demo/proposal stage.
</t>
          </r>
          <r>
            <rPr>
              <rFont val="Calibri"/>
              <b val="1"/>
              <sz val="10"/>
            </rPr>
            <t>Q1:</t>
          </r>
          <r>
            <rPr>
              <rFont val="Calibri"/>
              <sz val="10"/>
            </rPr>
            <t xml:space="preserve"> Achieve assigned quarterly lead, meeting and opportunity creation targets for Africa/SA markets.
</t>
          </r>
          <r>
            <rPr>
              <rFont val="Calibri"/>
              <b val="1"/>
              <sz val="10"/>
            </rPr>
            <t>Q1:</t>
          </r>
          <r>
            <rPr>
              <rFont val="Calibri"/>
              <sz val="10"/>
            </rPr>
            <t xml:space="preserve"> Prepare prospect-specific ESG/iXBRL context and maintain accurate CRM/forecast hygiene.
</t>
          </r>
          <r>
            <rPr>
              <rFont val="Calibri"/>
              <b val="1"/>
              <sz val="10"/>
            </rPr>
            <t>Q1:</t>
          </r>
          <r>
            <rPr>
              <rFont val="Calibri"/>
              <sz val="10"/>
            </rPr>
            <t xml:space="preserve"> Support proposal, demo and follow-up cadence to improve conversion from discussion to commercial stage.
</t>
          </r>
          <r>
            <rPr>
              <rFont val="Calibri"/>
              <b val="1"/>
              <sz val="10"/>
            </rPr>
            <t>Q1:</t>
          </r>
          <r>
            <rPr>
              <rFont val="Calibri"/>
              <sz val="10"/>
            </rPr>
            <t xml:space="preserve"> Strengthen product/domain capability and operate effectively in hybrid mode with visible weekly outputs.</t>
          </r>
        </is>
      </c>
      <c r="BX39" s="162" t="n">
        <v>4</v>
      </c>
      <c r="BY39" s="163" t="n">
        <v>46172</v>
      </c>
      <c r="BZ39" s="162" t="inlineStr">
        <is>
          <t>Manager</t>
        </is>
      </c>
      <c r="CA39" s="162" t="inlineStr">
        <is>
          <t>No</t>
        </is>
      </c>
      <c r="CB39" s="162" t="n">
        <v>4</v>
      </c>
      <c r="CC39" s="162" t="inlineStr">
        <is>
          <t>High</t>
        </is>
      </c>
      <c r="CD39" s="162" t="inlineStr">
        <is>
          <t>High Impact / Growth Talent</t>
        </is>
      </c>
      <c r="CE39" s="162" t="inlineStr">
        <is>
          <t>Yes</t>
        </is>
      </c>
      <c r="CF39" s="162" t="inlineStr">
        <is>
          <t>Yes</t>
        </is>
      </c>
      <c r="CG39" s="162" t="inlineStr">
        <is>
          <t>Yes</t>
        </is>
      </c>
      <c r="CH39" s="162" t="inlineStr">
        <is>
          <t>No</t>
        </is>
      </c>
      <c r="CI39" s="162" t="inlineStr">
        <is>
          <t>1. Advanced Sales Negotiation &amp; Enterprise Deal Structuring — closing complex multi-stakeholder deals for IRIS INSTANT and CARBON
2. Regulatory &amp; Domain Knowledge: XBRL, DM ESG/Sustainability Reporting · TCFD, GRI, ISSB relevant to SA &amp; Nigeria markets
3. CRM Mastery &amp; Pipeline Management — forecasting discipline, deal hygiene and data-driven selling
4. People Management &amp; Coaching Skills — structured 1:1s, performance conversations, giving and receiving feedback
5. Africa Market Intelligence — understanding of SA &amp; Nigeria regulatory landscape, client buying behaviour and competitive dynamics
6. Remote/Hybrid Team Productivity — tools and practices to manage a distributed team effectively and drive in-office accountability</t>
        </is>
      </c>
      <c r="CJ39" s="162" t="n"/>
      <c r="CK39" s="162" t="n"/>
    </row>
    <row r="40" ht="64" customHeight="1">
      <c r="A40" s="109" t="inlineStr">
        <is>
          <t>INTN0304</t>
        </is>
      </c>
      <c r="B40" s="111" t="inlineStr">
        <is>
          <t>Anushka Chaturvedi</t>
        </is>
      </c>
      <c r="C40" s="111" t="inlineStr">
        <is>
          <t>Sales</t>
        </is>
      </c>
      <c r="D40" s="114" t="inlineStr">
        <is>
          <t>Intern</t>
        </is>
      </c>
      <c r="E40" s="114" t="inlineStr">
        <is>
          <t>Intern – Application &amp; Product Support</t>
        </is>
      </c>
      <c r="F40" s="111" t="inlineStr">
        <is>
          <t>L1 – Intern</t>
        </is>
      </c>
      <c r="G40" s="24" t="inlineStr">
        <is>
          <t>A1</t>
        </is>
      </c>
      <c r="H40" s="147" t="inlineStr">
        <is>
          <t>• Same level</t>
        </is>
      </c>
      <c r="I40" s="111" t="inlineStr">
        <is>
          <t>Customer Success &amp; Support</t>
        </is>
      </c>
      <c r="J40" s="111" t="inlineStr">
        <is>
          <t>Application &amp; Product Support</t>
        </is>
      </c>
      <c r="K40" s="111" t="inlineStr"/>
      <c r="L40" s="111" t="n">
        <v>20</v>
      </c>
      <c r="M40" s="142" t="inlineStr">
        <is>
          <t>Entry / P1 · intern</t>
        </is>
      </c>
      <c r="N40" s="115" t="inlineStr">
        <is>
          <t>Entry</t>
        </is>
      </c>
      <c r="O40" s="115" t="inlineStr">
        <is>
          <t>1 Follow</t>
        </is>
      </c>
      <c r="P40" s="115" t="inlineStr">
        <is>
          <t>0 yrs · fresher / intern</t>
        </is>
      </c>
      <c r="Q40" s="115" t="inlineStr">
        <is>
          <t>—</t>
        </is>
      </c>
      <c r="R40" s="115" t="inlineStr">
        <is>
          <t>Support Associate</t>
        </is>
      </c>
      <c r="S40" s="115" t="inlineStr">
        <is>
          <r>
            <rPr>
              <rFont val="Calibri"/>
              <b val="1"/>
              <sz val="10"/>
            </rPr>
            <t>Workiva:</t>
          </r>
          <r>
            <rPr>
              <rFont val="Calibri"/>
              <sz val="10"/>
            </rPr>
            <t xml:space="preserve"> Customer Success intern</t>
          </r>
        </is>
      </c>
      <c r="T40" s="115" t="inlineStr">
        <is>
          <t>TSIA frameworks and benchmarks; ITIL 4 service desk; Gainsight customer-success practice</t>
        </is>
      </c>
      <c r="U40" s="115" t="inlineStr">
        <is>
          <t>Core 1 · Future 1 · Functional 1 · Leadership not scored</t>
        </is>
      </c>
      <c r="V40" s="161" t="n">
        <v>499</v>
      </c>
      <c r="W40" s="162" t="inlineStr">
        <is>
          <t>INTN0304</t>
        </is>
      </c>
      <c r="X40" s="162" t="inlineStr">
        <is>
          <t>Intern</t>
        </is>
      </c>
      <c r="Y40" s="162" t="inlineStr">
        <is>
          <t>Active</t>
        </is>
      </c>
      <c r="Z40" s="162" t="inlineStr">
        <is>
          <t>Anushka Chaturvedi</t>
        </is>
      </c>
      <c r="AA40" s="249" t="n">
        <v>46146</v>
      </c>
      <c r="AB40" s="162" t="inlineStr">
        <is>
          <t>Intern</t>
        </is>
      </c>
      <c r="AC40" s="162" t="inlineStr">
        <is>
          <t>MBA</t>
        </is>
      </c>
      <c r="AD40" s="162" t="inlineStr">
        <is>
          <t>Amit Jaidka</t>
        </is>
      </c>
      <c r="AE40" s="162" t="inlineStr">
        <is>
          <t>N-4</t>
        </is>
      </c>
      <c r="AF40" s="162" t="inlineStr">
        <is>
          <t>Individual Contributor</t>
        </is>
      </c>
      <c r="AG40" s="162" t="inlineStr">
        <is>
          <t>0 years, 0 months, 0 days</t>
        </is>
      </c>
      <c r="AH40" s="162" t="inlineStr">
        <is>
          <t>0 years, 3 months, 21 days</t>
        </is>
      </c>
      <c r="AI40" s="162" t="inlineStr">
        <is>
          <t>Suptech</t>
        </is>
      </c>
      <c r="AJ40" s="162" t="inlineStr">
        <is>
          <t>iFile</t>
        </is>
      </c>
      <c r="AK40" s="162" t="inlineStr">
        <is>
          <t>Sales</t>
        </is>
      </c>
      <c r="AL40" s="162" t="inlineStr">
        <is>
          <t>Sales</t>
        </is>
      </c>
      <c r="AM40" s="162" t="inlineStr">
        <is>
          <t>No</t>
        </is>
      </c>
      <c r="AN40" s="162" t="inlineStr">
        <is>
          <t>Sales, Marketing &amp; Support</t>
        </is>
      </c>
      <c r="AO40" s="162" t="inlineStr">
        <is>
          <t>Sales</t>
        </is>
      </c>
      <c r="AP40" s="162" t="inlineStr">
        <is>
          <t>Non-technical</t>
        </is>
      </c>
      <c r="AQ40" s="162" t="n">
        <v>20</v>
      </c>
      <c r="AR40" s="162" t="inlineStr">
        <is>
          <t>Covered</t>
        </is>
      </c>
      <c r="AS40" s="162" t="n"/>
      <c r="AT40" s="162" t="inlineStr">
        <is>
          <t>INTN0304</t>
        </is>
      </c>
      <c r="AU40" s="162" t="inlineStr">
        <is>
          <t>Intern</t>
        </is>
      </c>
      <c r="AV40" s="162" t="inlineStr">
        <is>
          <t>Active</t>
        </is>
      </c>
      <c r="AW40" s="162" t="inlineStr">
        <is>
          <t>Anushka Chaturvedi</t>
        </is>
      </c>
      <c r="AX40" s="163" t="n">
        <v>46146</v>
      </c>
      <c r="AY40" s="162" t="inlineStr">
        <is>
          <t>Intern</t>
        </is>
      </c>
      <c r="AZ40" s="162" t="inlineStr">
        <is>
          <t>Sales &amp; Business Development</t>
        </is>
      </c>
      <c r="BA40" s="162" t="inlineStr">
        <is>
          <t>Sales / Account Management</t>
        </is>
      </c>
      <c r="BB40" s="162" t="inlineStr">
        <is>
          <t>Intern</t>
        </is>
      </c>
      <c r="BC40" s="162" t="inlineStr">
        <is>
          <t>L1 – Intern</t>
        </is>
      </c>
      <c r="BD40" s="162" t="inlineStr">
        <is>
          <t>MBA</t>
        </is>
      </c>
      <c r="BE40" s="162" t="inlineStr">
        <is>
          <t>Amit Jaidka</t>
        </is>
      </c>
      <c r="BF40" s="162" t="inlineStr">
        <is>
          <t>N-3</t>
        </is>
      </c>
      <c r="BG40" s="162" t="inlineStr">
        <is>
          <t>Individual Contributor</t>
        </is>
      </c>
      <c r="BH40" s="162" t="inlineStr">
        <is>
          <t>0 years, 0 months, 0 days</t>
        </is>
      </c>
      <c r="BI40" s="162" t="inlineStr">
        <is>
          <t>0 years, 1 months, 16 days</t>
        </is>
      </c>
      <c r="BJ40" s="162" t="inlineStr">
        <is>
          <t>0 years, 1 months, 16 days</t>
        </is>
      </c>
      <c r="BK40" s="162" t="n"/>
      <c r="BL40" s="162" t="inlineStr">
        <is>
          <t>Suptech</t>
        </is>
      </c>
      <c r="BM40" s="162" t="inlineStr">
        <is>
          <t>iFile</t>
        </is>
      </c>
      <c r="BN40" s="162" t="inlineStr">
        <is>
          <t>Sales</t>
        </is>
      </c>
      <c r="BO40" s="162" t="inlineStr">
        <is>
          <t>Sales</t>
        </is>
      </c>
      <c r="BP40" s="162" t="inlineStr">
        <is>
          <t>No</t>
        </is>
      </c>
      <c r="BQ40" s="162" t="inlineStr">
        <is>
          <t>Sales, Marketing &amp; Support</t>
        </is>
      </c>
      <c r="BR40" s="162" t="inlineStr">
        <is>
          <t>Sales</t>
        </is>
      </c>
      <c r="BS40" s="162" t="inlineStr">
        <is>
          <t>Non-technical</t>
        </is>
      </c>
      <c r="BT40" s="162" t="inlineStr">
        <is>
          <t>Hybrid</t>
        </is>
      </c>
      <c r="BU40" s="162" t="inlineStr">
        <is>
          <t>1. Support iFile/SupTech lead research, country mapping and regulator database creation.
2. Prepare briefing notes on target regulators, tenders and partner opportunities.
3. Assist in demo coordination, meeting follow-ups and opportunity trackers.
4. Maintain high-quality documentation for pipeline, contacts and action items.
5. Build knowledge of iFile, XBRL, SupTech and regulator data collection use cases.</t>
        </is>
      </c>
      <c r="BV40" s="162" t="inlineStr">
        <is>
          <t>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internal research summaries for assigned markets.
5. Demonstrate consistent output quality, ownership and responsiveness in hybrid mode.</t>
        </is>
      </c>
      <c r="BW40" s="162" t="inlineStr">
        <is>
          <r>
            <rPr>
              <rFont val="Calibri"/>
              <b val="1"/>
              <sz val="10"/>
            </rPr>
            <t>Q1:</t>
          </r>
          <r>
            <rPr>
              <rFont val="Calibri"/>
              <sz val="10"/>
            </rPr>
            <t xml:space="preserve"> Complete iFile/SupTech country/regulator research and lead database creation for assigned geographies.
</t>
          </r>
          <r>
            <rPr>
              <rFont val="Calibri"/>
              <b val="1"/>
              <sz val="10"/>
            </rPr>
            <t>Q1:</t>
          </r>
          <r>
            <rPr>
              <rFont val="Calibri"/>
              <sz val="10"/>
            </rPr>
            <t xml:space="preserve"> Support tender tracking, partner mapping and opportunity briefs with accurate documentation.
</t>
          </r>
          <r>
            <rPr>
              <rFont val="Calibri"/>
              <b val="1"/>
              <sz val="10"/>
            </rPr>
            <t>Q1:</t>
          </r>
          <r>
            <rPr>
              <rFont val="Calibri"/>
              <sz val="10"/>
            </rPr>
            <t xml:space="preserve"> Coordinate meeting/demo follow-ups and maintain clear action trackers.
</t>
          </r>
          <r>
            <rPr>
              <rFont val="Calibri"/>
              <b val="1"/>
              <sz val="10"/>
            </rPr>
            <t>Q1:</t>
          </r>
          <r>
            <rPr>
              <rFont val="Calibri"/>
              <sz val="10"/>
            </rPr>
            <t xml:space="preserve"> Learn iFile/SupTech basics and present internal research summaries for assigned markets.
</t>
          </r>
          <r>
            <rPr>
              <rFont val="Calibri"/>
              <b val="1"/>
              <sz val="10"/>
            </rPr>
            <t>Q1:</t>
          </r>
          <r>
            <rPr>
              <rFont val="Calibri"/>
              <sz val="10"/>
            </rPr>
            <t xml:space="preserve"> Demonstrate consistent output quality, ownership and responsiveness in hybrid mode.</t>
          </r>
        </is>
      </c>
      <c r="BX40" s="162" t="n">
        <v>4</v>
      </c>
      <c r="BY40" s="162" t="n"/>
      <c r="BZ40" s="162" t="inlineStr">
        <is>
          <t>Intern</t>
        </is>
      </c>
      <c r="CA40" s="162" t="inlineStr">
        <is>
          <t>No</t>
        </is>
      </c>
      <c r="CB40" s="162" t="n">
        <v>4</v>
      </c>
      <c r="CC40" s="162" t="inlineStr">
        <is>
          <t>Medium</t>
        </is>
      </c>
      <c r="CD40" s="162" t="inlineStr">
        <is>
          <t>Emerging Talent</t>
        </is>
      </c>
      <c r="CE40" s="162" t="inlineStr">
        <is>
          <t>No</t>
        </is>
      </c>
      <c r="CF40" s="162" t="inlineStr">
        <is>
          <t>No</t>
        </is>
      </c>
      <c r="CG40" s="162" t="inlineStr">
        <is>
          <t>No</t>
        </is>
      </c>
      <c r="CH40" s="162" t="inlineStr">
        <is>
          <t>No</t>
        </is>
      </c>
      <c r="CI40" s="162" t="n"/>
      <c r="CJ40" s="162" t="n"/>
      <c r="CK40" s="162" t="n"/>
    </row>
    <row r="41" ht="64" customHeight="1">
      <c r="A41" s="109" t="inlineStr">
        <is>
          <t>IRISSG001</t>
        </is>
      </c>
      <c r="B41" s="111" t="inlineStr">
        <is>
          <t>Anand Padmanabhan</t>
        </is>
      </c>
      <c r="C41" s="111" t="inlineStr">
        <is>
          <t>Sales</t>
        </is>
      </c>
      <c r="D41" s="114" t="inlineStr">
        <is>
          <t>President</t>
        </is>
      </c>
      <c r="E41" s="114" t="inlineStr">
        <is>
          <t>Senior Consultant – Enterprise Leadership</t>
        </is>
      </c>
      <c r="F41" s="114" t="inlineStr">
        <is>
          <t>Not in current mapping files</t>
        </is>
      </c>
      <c r="G41" s="114" t="inlineStr">
        <is>
          <t>X3</t>
        </is>
      </c>
      <c r="H41" s="140" t="inlineStr">
        <is>
          <t>● Newly mapped</t>
        </is>
      </c>
      <c r="I41" s="111" t="inlineStr">
        <is>
          <t>Executive Leadership</t>
        </is>
      </c>
      <c r="J41" s="111" t="inlineStr">
        <is>
          <t>Enterprise Leadership</t>
        </is>
      </c>
      <c r="K41" s="111" t="inlineStr"/>
      <c r="L41" s="111" t="n">
        <v>0</v>
      </c>
      <c r="M41" s="142" t="inlineStr">
        <is>
          <t>Contractor</t>
        </is>
      </c>
      <c r="N41" s="115" t="inlineStr">
        <is>
          <t>—</t>
        </is>
      </c>
      <c r="O41" s="115" t="inlineStr">
        <is>
          <t>—</t>
        </is>
      </c>
      <c r="P41" s="115" t="inlineStr">
        <is>
          <t>10+ yrs</t>
        </is>
      </c>
      <c r="Q41" s="115" t="inlineStr">
        <is>
          <t>—</t>
        </is>
      </c>
      <c r="R41" s="115" t="inlineStr">
        <is>
          <t>Contractor · rate card</t>
        </is>
      </c>
      <c r="S41" s="115" t="inlineStr">
        <is>
          <t>—</t>
        </is>
      </c>
      <c r="T41" s="115" t="inlineStr">
        <is>
          <t>Aon Radford executive levels E1–E6; Mercer ET1–ET3; Korn Ferry Leadership Architect</t>
        </is>
      </c>
      <c r="U41" s="115" t="inlineStr">
        <is>
          <t>Per statement of work</t>
        </is>
      </c>
      <c r="V41" s="161" t="n">
        <v>565</v>
      </c>
      <c r="W41" s="162" t="inlineStr">
        <is>
          <t>IRISSG001</t>
        </is>
      </c>
      <c r="X41" s="162" t="inlineStr">
        <is>
          <t>IRIS US</t>
        </is>
      </c>
      <c r="Y41" s="162" t="inlineStr">
        <is>
          <t>Active</t>
        </is>
      </c>
      <c r="Z41" s="162" t="inlineStr">
        <is>
          <t>Anand Padmanabhan</t>
        </is>
      </c>
      <c r="AA41" s="249" t="n">
        <v>40851</v>
      </c>
      <c r="AB41" s="162" t="inlineStr">
        <is>
          <t>President</t>
        </is>
      </c>
      <c r="AC41" s="162" t="inlineStr">
        <is>
          <t>CA</t>
        </is>
      </c>
      <c r="AD41" s="162" t="inlineStr">
        <is>
          <t>Balachandran K</t>
        </is>
      </c>
      <c r="AE41" s="162" t="inlineStr">
        <is>
          <t>N-1</t>
        </is>
      </c>
      <c r="AF41" s="162" t="inlineStr">
        <is>
          <t>Individual Contributor</t>
        </is>
      </c>
      <c r="AG41" s="162" t="n"/>
      <c r="AH41" s="162" t="inlineStr">
        <is>
          <t>14 years, 10 months, 19 days</t>
        </is>
      </c>
      <c r="AI41" s="162" t="inlineStr">
        <is>
          <t>Suptech</t>
        </is>
      </c>
      <c r="AJ41" s="162" t="inlineStr">
        <is>
          <t>iFile</t>
        </is>
      </c>
      <c r="AK41" s="162" t="inlineStr">
        <is>
          <t>Sales</t>
        </is>
      </c>
      <c r="AL41" s="162" t="inlineStr">
        <is>
          <t>Sales</t>
        </is>
      </c>
      <c r="AM41" s="162" t="inlineStr">
        <is>
          <t>No</t>
        </is>
      </c>
      <c r="AN41" s="162" t="inlineStr">
        <is>
          <t>Sales, Marketing &amp; Support</t>
        </is>
      </c>
      <c r="AO41" s="162" t="inlineStr">
        <is>
          <t>Sales</t>
        </is>
      </c>
      <c r="AP41" s="162" t="inlineStr">
        <is>
          <t>Non-technical</t>
        </is>
      </c>
      <c r="AQ41" s="162" t="n">
        <v>0</v>
      </c>
      <c r="AR41" s="162" t="inlineStr">
        <is>
          <t>E-Top management</t>
        </is>
      </c>
      <c r="AS41" s="162" t="n"/>
      <c r="AT41" s="162" t="n"/>
      <c r="AU41" s="162" t="n"/>
      <c r="AV41" s="162" t="n"/>
      <c r="AW41" s="162" t="n"/>
      <c r="AX41" s="162" t="n"/>
      <c r="AY41" s="162" t="n"/>
      <c r="AZ41" s="162" t="n"/>
      <c r="BA41" s="162" t="n"/>
      <c r="BB41" s="162" t="n"/>
      <c r="BC41" s="162" t="n"/>
      <c r="BD41" s="162" t="n"/>
      <c r="BE41" s="162" t="n"/>
      <c r="BF41" s="162" t="n"/>
      <c r="BG41" s="162" t="n"/>
      <c r="BH41" s="162" t="n"/>
      <c r="BI41" s="162" t="n"/>
      <c r="BJ41" s="162" t="n"/>
      <c r="BK41" s="162" t="n"/>
      <c r="BL41" s="162" t="n"/>
      <c r="BM41" s="162" t="n"/>
      <c r="BN41" s="162" t="n"/>
      <c r="BO41" s="162" t="n"/>
      <c r="BP41" s="162" t="n"/>
      <c r="BQ41" s="162" t="n"/>
      <c r="BR41" s="162" t="n"/>
      <c r="BS41" s="162" t="n"/>
      <c r="BT41" s="162" t="n"/>
      <c r="BU41" s="162" t="n"/>
      <c r="BV41" s="162" t="n"/>
      <c r="BW41" s="162" t="n"/>
      <c r="BX41" s="162" t="n"/>
      <c r="BY41" s="162" t="n"/>
      <c r="BZ41" s="162" t="n"/>
      <c r="CA41" s="162" t="n"/>
      <c r="CB41" s="162" t="n"/>
      <c r="CC41" s="162" t="n"/>
      <c r="CD41" s="162" t="n"/>
      <c r="CE41" s="162" t="n"/>
      <c r="CF41" s="162" t="n"/>
      <c r="CG41" s="162" t="n"/>
      <c r="CH41" s="162" t="n"/>
      <c r="CI41" s="162" t="n"/>
      <c r="CJ41" s="162" t="n"/>
      <c r="CK41" s="162" t="n"/>
    </row>
    <row r="42" ht="64" customHeight="1">
      <c r="A42" s="109" t="inlineStr">
        <is>
          <t>IRISC312</t>
        </is>
      </c>
      <c r="B42" s="111" t="inlineStr">
        <is>
          <t>Rajesh Nair</t>
        </is>
      </c>
      <c r="C42" s="111" t="inlineStr">
        <is>
          <t>Sales</t>
        </is>
      </c>
      <c r="D42" s="114" t="inlineStr">
        <is>
          <t>Consultant</t>
        </is>
      </c>
      <c r="E42" s="114" t="inlineStr">
        <is>
          <t>Consultant – Enterprise Sales &amp; Account Management</t>
        </is>
      </c>
      <c r="F42" s="111" t="inlineStr">
        <is>
          <t>L3 – Professional / Associate</t>
        </is>
      </c>
      <c r="G42" s="43" t="inlineStr">
        <is>
          <t>X2</t>
        </is>
      </c>
      <c r="H42" s="147" t="inlineStr">
        <is>
          <t>• Same level</t>
        </is>
      </c>
      <c r="I42" s="111" t="inlineStr">
        <is>
          <t>Sales &amp; Business Development</t>
        </is>
      </c>
      <c r="J42" s="111" t="inlineStr">
        <is>
          <t>Enterprise Sales &amp; Account Management</t>
        </is>
      </c>
      <c r="K42" s="111" t="inlineStr"/>
      <c r="L42" s="111" t="n">
        <v>20</v>
      </c>
      <c r="M42" s="142" t="inlineStr">
        <is>
          <t>Contractor</t>
        </is>
      </c>
      <c r="N42" s="115" t="inlineStr">
        <is>
          <t>—</t>
        </is>
      </c>
      <c r="O42" s="115" t="inlineStr">
        <is>
          <t>—</t>
        </is>
      </c>
      <c r="P42" s="115" t="inlineStr">
        <is>
          <t>4–10 yrs</t>
        </is>
      </c>
      <c r="Q42" s="115" t="inlineStr">
        <is>
          <t>—</t>
        </is>
      </c>
      <c r="R42" s="115" t="inlineStr">
        <is>
          <t>Contractor · rate card</t>
        </is>
      </c>
      <c r="S42" s="115" t="inlineStr">
        <is>
          <t>—</t>
        </is>
      </c>
      <c r="T42" s="115" t="inlineStr">
        <is>
          <t>SaaS sales ladder · SDR → AE → Enterprise AE → VP / CRO; MEDDICC-style qualification</t>
        </is>
      </c>
      <c r="U42" s="115" t="inlineStr">
        <is>
          <t>Per statement of work</t>
        </is>
      </c>
      <c r="V42" s="161" t="n">
        <v>373</v>
      </c>
      <c r="W42" s="162" t="inlineStr">
        <is>
          <t>IRISC312</t>
        </is>
      </c>
      <c r="X42" s="162" t="inlineStr">
        <is>
          <t>Full Time Consultant</t>
        </is>
      </c>
      <c r="Y42" s="162" t="inlineStr">
        <is>
          <t>Active</t>
        </is>
      </c>
      <c r="Z42" s="162" t="inlineStr">
        <is>
          <t>Rajesh Nair</t>
        </is>
      </c>
      <c r="AA42" s="249" t="n">
        <v>45811</v>
      </c>
      <c r="AB42" s="162" t="inlineStr">
        <is>
          <t>Consultant</t>
        </is>
      </c>
      <c r="AC42" s="162" t="inlineStr">
        <is>
          <t>MBA</t>
        </is>
      </c>
      <c r="AD42" s="162" t="inlineStr">
        <is>
          <t>Arup Ganguly</t>
        </is>
      </c>
      <c r="AE42" s="162" t="inlineStr">
        <is>
          <t>N-3</t>
        </is>
      </c>
      <c r="AF42" s="162" t="inlineStr">
        <is>
          <t>Individual Contributor</t>
        </is>
      </c>
      <c r="AG42" s="162" t="inlineStr">
        <is>
          <t>14 years, 0 months, 0 days</t>
        </is>
      </c>
      <c r="AH42" s="162" t="inlineStr">
        <is>
          <t>1 years, 2 months, 22 days</t>
        </is>
      </c>
      <c r="AI42" s="162" t="inlineStr">
        <is>
          <t>Suptech</t>
        </is>
      </c>
      <c r="AJ42" s="162" t="inlineStr">
        <is>
          <t>iFile</t>
        </is>
      </c>
      <c r="AK42" s="162" t="inlineStr">
        <is>
          <t>Sales</t>
        </is>
      </c>
      <c r="AL42" s="162" t="inlineStr">
        <is>
          <t>Sales</t>
        </is>
      </c>
      <c r="AM42" s="162" t="inlineStr">
        <is>
          <t>No</t>
        </is>
      </c>
      <c r="AN42" s="162" t="inlineStr">
        <is>
          <t>Sales, Marketing &amp; Support</t>
        </is>
      </c>
      <c r="AO42" s="162" t="inlineStr">
        <is>
          <t>Sales</t>
        </is>
      </c>
      <c r="AP42" s="162" t="inlineStr">
        <is>
          <t>Non-technical</t>
        </is>
      </c>
      <c r="AQ42" s="162" t="n">
        <v>20</v>
      </c>
      <c r="AR42" s="162" t="inlineStr">
        <is>
          <t>Covered</t>
        </is>
      </c>
      <c r="AS42" s="162" t="n"/>
      <c r="AT42" s="162" t="inlineStr">
        <is>
          <t>IRISC312</t>
        </is>
      </c>
      <c r="AU42" s="162" t="inlineStr">
        <is>
          <t>Full Time Consultant</t>
        </is>
      </c>
      <c r="AV42" s="162" t="inlineStr">
        <is>
          <t>Active</t>
        </is>
      </c>
      <c r="AW42" s="162" t="inlineStr">
        <is>
          <t>Rajesh Nair</t>
        </is>
      </c>
      <c r="AX42" s="163" t="n">
        <v>45811</v>
      </c>
      <c r="AY42" s="162" t="inlineStr">
        <is>
          <t>Consultant</t>
        </is>
      </c>
      <c r="AZ42" s="162" t="inlineStr">
        <is>
          <t>Consulting &amp; Professional Services</t>
        </is>
      </c>
      <c r="BA42" s="162" t="inlineStr">
        <is>
          <t>XBRL / Regulatory Reporting</t>
        </is>
      </c>
      <c r="BB42" s="162" t="inlineStr">
        <is>
          <t>Consultant</t>
        </is>
      </c>
      <c r="BC42" s="162" t="inlineStr">
        <is>
          <t>L3 – Professional / Associate</t>
        </is>
      </c>
      <c r="BD42" s="162" t="inlineStr">
        <is>
          <t>MBA</t>
        </is>
      </c>
      <c r="BE42" s="162" t="inlineStr">
        <is>
          <t>Arup Ganguly</t>
        </is>
      </c>
      <c r="BF42" s="162" t="inlineStr">
        <is>
          <t>N-2</t>
        </is>
      </c>
      <c r="BG42" s="162" t="inlineStr">
        <is>
          <t>Individual Contributor</t>
        </is>
      </c>
      <c r="BH42" s="162" t="inlineStr">
        <is>
          <t>14 years, 0 months, 0 days</t>
        </is>
      </c>
      <c r="BI42" s="162" t="inlineStr">
        <is>
          <t>1 years, 0 months, 17 days</t>
        </is>
      </c>
      <c r="BJ42" s="162" t="inlineStr">
        <is>
          <t>15 years, 0 months, 17 days</t>
        </is>
      </c>
      <c r="BK42" s="162" t="n"/>
      <c r="BL42" s="162" t="inlineStr">
        <is>
          <t>Suptech</t>
        </is>
      </c>
      <c r="BM42" s="162" t="inlineStr">
        <is>
          <t>iFile</t>
        </is>
      </c>
      <c r="BN42" s="162" t="inlineStr">
        <is>
          <t>Sales</t>
        </is>
      </c>
      <c r="BO42" s="162" t="inlineStr">
        <is>
          <t>Sales</t>
        </is>
      </c>
      <c r="BP42" s="162" t="inlineStr">
        <is>
          <t>No</t>
        </is>
      </c>
      <c r="BQ42" s="162" t="inlineStr">
        <is>
          <t>Sales, Marketing &amp; Support</t>
        </is>
      </c>
      <c r="BR42" s="162" t="inlineStr">
        <is>
          <t>Sales</t>
        </is>
      </c>
      <c r="BS42" s="162" t="inlineStr">
        <is>
          <t>Non-technical</t>
        </is>
      </c>
      <c r="BT42" s="162" t="inlineStr">
        <is>
          <t>Remote - Mumbai</t>
        </is>
      </c>
      <c r="BU42" s="162" t="inlineStr">
        <is>
          <t>1."Billing &amp; Collections @100% efficiency 
2.Coordination with Partner for monthly Payment @100 Efficiency 
3.Coordinate with Sales, Product for Client Success 
4.Keep CRM hygiene at 100% · all opportunities &amp; activities logged &amp; current @100% "
5. Coordinate &amp; Maintain Sales Qualification to Sales Outreach within a day</t>
        </is>
      </c>
      <c r="BV42" s="162" t="inlineStr">
        <is>
          <t>1. Achieve assigned annual sales / revenue quota · target: 100% of number
2. Build and maintain qualified pipeline of &gt;=3x quota coverage
3. Maintain healthy win rate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W42" s="162" t="inlineStr">
        <is>
          <r>
            <rPr>
              <rFont val="Calibri"/>
              <b val="1"/>
              <sz val="10"/>
            </rPr>
            <t>Q1:</t>
          </r>
          <r>
            <rPr>
              <rFont val="Calibri"/>
              <sz val="10"/>
            </rPr>
            <t xml:space="preserve"> Achieve assigned quarterly sales / revenue quota · target: 100% of number
</t>
          </r>
          <r>
            <rPr>
              <rFont val="Calibri"/>
              <b val="1"/>
              <sz val="10"/>
            </rPr>
            <t>Q1:</t>
          </r>
          <r>
            <rPr>
              <rFont val="Calibri"/>
              <sz val="10"/>
            </rPr>
            <t xml:space="preserve"> Build and maintain qualified pipeline of &gt;=3x quota coverage
</t>
          </r>
          <r>
            <rPr>
              <rFont val="Calibri"/>
              <b val="1"/>
              <sz val="10"/>
            </rPr>
            <t>Q1:</t>
          </r>
          <r>
            <rPr>
              <rFont val="Calibri"/>
              <sz val="10"/>
            </rPr>
            <t xml:space="preserve"> Maintain healthy win rate on qualified opportunities
</t>
          </r>
          <r>
            <rPr>
              <rFont val="Calibri"/>
              <b val="1"/>
              <sz val="10"/>
            </rPr>
            <t>Q1:</t>
          </r>
          <r>
            <rPr>
              <rFont val="Calibri"/>
              <sz val="10"/>
            </rPr>
            <t xml:space="preserve"> Keep CRM hygiene at 100% · all opportunities &amp; activities logged &amp; current</t>
          </r>
        </is>
      </c>
      <c r="BX42" s="162" t="n">
        <v>3</v>
      </c>
      <c r="BY42" s="162" t="inlineStr">
        <is>
          <t>June</t>
        </is>
      </c>
      <c r="BZ42" s="162" t="inlineStr">
        <is>
          <t>Sales Coordinator</t>
        </is>
      </c>
      <c r="CA42" s="162" t="n"/>
      <c r="CB42" s="162" t="n">
        <v>3</v>
      </c>
      <c r="CC42" s="162" t="inlineStr">
        <is>
          <t>Medium</t>
        </is>
      </c>
      <c r="CD42" s="162" t="inlineStr">
        <is>
          <t>Core Contributor</t>
        </is>
      </c>
      <c r="CE42" s="162" t="inlineStr">
        <is>
          <t>No</t>
        </is>
      </c>
      <c r="CF42" s="162" t="inlineStr">
        <is>
          <t>No</t>
        </is>
      </c>
      <c r="CG42" s="162" t="inlineStr">
        <is>
          <t>Yes</t>
        </is>
      </c>
      <c r="CH42" s="162" t="inlineStr">
        <is>
          <t>No</t>
        </is>
      </c>
      <c r="CI42" s="162" t="inlineStr">
        <is>
          <t>AI usage for the work , Deep CRM Knowledge</t>
        </is>
      </c>
      <c r="CJ42" s="162" t="n"/>
      <c r="CK42" s="162" t="n"/>
    </row>
    <row r="43" ht="64" customHeight="1">
      <c r="A43" s="109" t="inlineStr">
        <is>
          <t>IRIS1833</t>
        </is>
      </c>
      <c r="B43" s="111" t="inlineStr">
        <is>
          <t>Shraddha Gawali</t>
        </is>
      </c>
      <c r="C43" s="111" t="inlineStr">
        <is>
          <t>Support</t>
        </is>
      </c>
      <c r="D43" s="114" t="inlineStr">
        <is>
          <t>Team Lead</t>
        </is>
      </c>
      <c r="E43" s="114" t="inlineStr">
        <is>
          <t>Support Specialist</t>
        </is>
      </c>
      <c r="F43" s="114" t="inlineStr">
        <is>
          <t>L5 – Lead · IC</t>
        </is>
      </c>
      <c r="G43" s="114" t="inlineStr">
        <is>
          <t>B1</t>
        </is>
      </c>
      <c r="H43" s="139" t="inlineStr">
        <is>
          <t>▼ Down · protected</t>
        </is>
      </c>
      <c r="I43" s="111" t="inlineStr">
        <is>
          <t>Customer Success &amp; Support</t>
        </is>
      </c>
      <c r="J43" s="111" t="inlineStr">
        <is>
          <t>Application &amp; Product Support</t>
        </is>
      </c>
      <c r="K43" s="111" t="inlineStr"/>
      <c r="L43" s="111" t="n">
        <v>20</v>
      </c>
      <c r="M43" s="142" t="inlineStr">
        <is>
          <t>P3 / M2</t>
        </is>
      </c>
      <c r="N43" s="115" t="inlineStr">
        <is>
          <t>Career / · Team Lead</t>
        </is>
      </c>
      <c r="O43" s="115" t="inlineStr">
        <is>
          <t>4 Enable</t>
        </is>
      </c>
      <c r="P43" s="115" t="inlineStr">
        <is>
          <t>4–7 yrs</t>
        </is>
      </c>
      <c r="Q43" s="115" t="inlineStr">
        <is>
          <t>5–8 · 4–8</t>
        </is>
      </c>
      <c r="R43" s="115" t="inlineStr">
        <is>
          <t>Senior Executive / CSM</t>
        </is>
      </c>
      <c r="S43" s="115"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T43" s="115" t="inlineStr">
        <is>
          <t>TSIA frameworks and benchmarks; ITIL 4 service desk; Gainsight customer-success practice</t>
        </is>
      </c>
      <c r="U43" s="115" t="inlineStr">
        <is>
          <t>Core 3 · Future 3 · Functional 3 · Leadership 1</t>
        </is>
      </c>
      <c r="V43" s="161" t="n">
        <v>164</v>
      </c>
      <c r="W43" s="162" t="inlineStr">
        <is>
          <t>IRIS1833</t>
        </is>
      </c>
      <c r="X43" s="162" t="inlineStr">
        <is>
          <t>Employee</t>
        </is>
      </c>
      <c r="Y43" s="162" t="inlineStr">
        <is>
          <t>Active</t>
        </is>
      </c>
      <c r="Z43" s="162" t="inlineStr">
        <is>
          <t>Shraddha Gawali</t>
        </is>
      </c>
      <c r="AA43" s="249" t="n">
        <v>43837</v>
      </c>
      <c r="AB43" s="162" t="inlineStr">
        <is>
          <t>Team Lead</t>
        </is>
      </c>
      <c r="AC43" s="162" t="inlineStr">
        <is>
          <t>B.Com</t>
        </is>
      </c>
      <c r="AD43" s="162" t="inlineStr">
        <is>
          <t>Kimaya Mundlye</t>
        </is>
      </c>
      <c r="AE43" s="162" t="inlineStr">
        <is>
          <t>N-5</t>
        </is>
      </c>
      <c r="AF43" s="162" t="inlineStr">
        <is>
          <t>Individual Contributor</t>
        </is>
      </c>
      <c r="AG43" s="162" t="inlineStr">
        <is>
          <t>0 years, 0 months, 0 days</t>
        </is>
      </c>
      <c r="AH43" s="162" t="inlineStr">
        <is>
          <t>6 years, 7 months, 18 days</t>
        </is>
      </c>
      <c r="AI43" s="162" t="inlineStr">
        <is>
          <t>Suptech</t>
        </is>
      </c>
      <c r="AJ43" s="162" t="inlineStr">
        <is>
          <t>iFile</t>
        </is>
      </c>
      <c r="AK43" s="162" t="inlineStr">
        <is>
          <t>Support</t>
        </is>
      </c>
      <c r="AL43" s="162" t="inlineStr">
        <is>
          <t>Product Support</t>
        </is>
      </c>
      <c r="AM43" s="162" t="inlineStr">
        <is>
          <t>No</t>
        </is>
      </c>
      <c r="AN43" s="162" t="inlineStr">
        <is>
          <t>Product/Project</t>
        </is>
      </c>
      <c r="AO43" s="162" t="inlineStr">
        <is>
          <t>Tech Support</t>
        </is>
      </c>
      <c r="AP43" s="162" t="inlineStr">
        <is>
          <t>Non-technical</t>
        </is>
      </c>
      <c r="AQ43" s="162" t="n">
        <v>20</v>
      </c>
      <c r="AR43" s="162" t="inlineStr">
        <is>
          <t>Covered</t>
        </is>
      </c>
      <c r="AS43" s="162" t="n"/>
      <c r="AT43" s="162" t="inlineStr">
        <is>
          <t>IRIS1833</t>
        </is>
      </c>
      <c r="AU43" s="162" t="inlineStr">
        <is>
          <t>Employee</t>
        </is>
      </c>
      <c r="AV43" s="162" t="inlineStr">
        <is>
          <t>Active</t>
        </is>
      </c>
      <c r="AW43" s="162" t="inlineStr">
        <is>
          <t>Shraddha Gawali</t>
        </is>
      </c>
      <c r="AX43" s="163" t="n">
        <v>43837</v>
      </c>
      <c r="AY43" s="162" t="inlineStr">
        <is>
          <t>Team Lead</t>
        </is>
      </c>
      <c r="AZ43" s="162" t="inlineStr">
        <is>
          <t>Customer Success &amp; Support</t>
        </is>
      </c>
      <c r="BA43" s="162" t="inlineStr">
        <is>
          <t>Technical Support</t>
        </is>
      </c>
      <c r="BB43" s="162" t="inlineStr">
        <is>
          <t>Team Lead</t>
        </is>
      </c>
      <c r="BC43" s="162" t="inlineStr">
        <is>
          <t>L5 – Lead · IC</t>
        </is>
      </c>
      <c r="BD43" s="162" t="inlineStr">
        <is>
          <t>B.Com</t>
        </is>
      </c>
      <c r="BE43" s="162" t="inlineStr">
        <is>
          <t>Nivedita Wagh</t>
        </is>
      </c>
      <c r="BF43" s="162" t="inlineStr">
        <is>
          <t>N-3</t>
        </is>
      </c>
      <c r="BG43" s="162" t="inlineStr">
        <is>
          <t>Manager</t>
        </is>
      </c>
      <c r="BH43" s="162" t="inlineStr">
        <is>
          <t>0 years, 0 months, 0 days</t>
        </is>
      </c>
      <c r="BI43" s="162" t="inlineStr">
        <is>
          <t>6 years, 5 months, 13 days</t>
        </is>
      </c>
      <c r="BJ43" s="162" t="inlineStr">
        <is>
          <t>6 years, 5 months, 13 days</t>
        </is>
      </c>
      <c r="BK43" s="162" t="n">
        <v>6.45228310502283</v>
      </c>
      <c r="BL43" s="162" t="inlineStr">
        <is>
          <t>Suptech</t>
        </is>
      </c>
      <c r="BM43" s="162" t="inlineStr">
        <is>
          <t>iFile</t>
        </is>
      </c>
      <c r="BN43" s="162" t="inlineStr">
        <is>
          <t>Support</t>
        </is>
      </c>
      <c r="BO43" s="162" t="inlineStr">
        <is>
          <t>Product Support</t>
        </is>
      </c>
      <c r="BP43" s="162" t="inlineStr">
        <is>
          <t>No</t>
        </is>
      </c>
      <c r="BQ43" s="162" t="inlineStr">
        <is>
          <t>Product/Project</t>
        </is>
      </c>
      <c r="BR43" s="162" t="inlineStr">
        <is>
          <t>Tech Support</t>
        </is>
      </c>
      <c r="BS43" s="162" t="inlineStr">
        <is>
          <t>Non-technical</t>
        </is>
      </c>
      <c r="BT43" s="162" t="inlineStr">
        <is>
          <t>Hybrid</t>
        </is>
      </c>
      <c r="BU43" s="162" t="inlineStr">
        <is>
          <t>1.To gain Domain Knowledge, 2. To complate Data Analyst Course, 3. To make process degitize, 4. To maximise use of AI, 5. To achive good communication skills.</t>
        </is>
      </c>
      <c r="BV43" s="162" t="inlineStr">
        <is>
          <t>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&gt;=80% backup coverage on key accounts</t>
        </is>
      </c>
      <c r="BW43" s="162" t="inlineStr">
        <is>
          <r>
            <rPr>
              <rFont val="Calibri"/>
              <b val="1"/>
              <sz val="10"/>
            </rPr>
            <t>Q1:</t>
          </r>
          <r>
            <rPr>
              <rFont val="Calibri"/>
              <sz val="10"/>
            </rPr>
            <t xml:space="preserve"> Keep team CSAT &gt;=4.2/5 and NPS trending positive
</t>
          </r>
          <r>
            <rPr>
              <rFont val="Calibri"/>
              <b val="1"/>
              <sz val="10"/>
            </rPr>
            <t>Q1:</t>
          </r>
          <r>
            <rPr>
              <rFont val="Calibri"/>
              <sz val="10"/>
            </rPr>
            <t xml:space="preserve"> Ensure &gt;=95% team SLA adherence on resolution &amp; first response
</t>
          </r>
          <r>
            <rPr>
              <rFont val="Calibri"/>
              <b val="1"/>
              <sz val="10"/>
            </rPr>
            <t>Q1:</t>
          </r>
          <r>
            <rPr>
              <rFont val="Calibri"/>
              <sz val="10"/>
            </rPr>
            <t xml:space="preserve"> Drive assigned-portfolio renewal/retention to &gt;=90%
</t>
          </r>
          <r>
            <rPr>
              <rFont val="Calibri"/>
              <b val="1"/>
              <sz val="10"/>
            </rPr>
            <t>Q1:</t>
          </r>
          <r>
            <rPr>
              <rFont val="Calibri"/>
              <sz val="10"/>
            </rPr>
            <t xml:space="preserve"> Reduce repeat/escalated issues across team by &gt;=15%</t>
          </r>
        </is>
      </c>
      <c r="BX43" s="162" t="n">
        <v>3</v>
      </c>
      <c r="BY43" s="163" t="n">
        <v>45870</v>
      </c>
      <c r="BZ43" s="162" t="inlineStr">
        <is>
          <t>Technical Support Team Lead.</t>
        </is>
      </c>
      <c r="CA43" s="162" t="inlineStr">
        <is>
          <t>No</t>
        </is>
      </c>
      <c r="CB43" s="162" t="n">
        <v>3</v>
      </c>
      <c r="CC43" s="162" t="inlineStr">
        <is>
          <t>Medium</t>
        </is>
      </c>
      <c r="CD43" s="162" t="inlineStr">
        <is>
          <t>Core Contributor</t>
        </is>
      </c>
      <c r="CE43" s="162" t="inlineStr">
        <is>
          <t>No</t>
        </is>
      </c>
      <c r="CF43" s="162" t="inlineStr">
        <is>
          <t>Yes</t>
        </is>
      </c>
      <c r="CG43" s="162" t="inlineStr">
        <is>
          <t>No</t>
        </is>
      </c>
      <c r="CH43" s="162" t="inlineStr">
        <is>
          <t>Sayed Ibrahim</t>
        </is>
      </c>
      <c r="CI43" s="162" t="inlineStr">
        <is>
          <t>Customer success methods; communication &amp; de-escalation; product/domain depth; ticketing &amp; SLA tools | People management: goal-setting &amp; feedback, 1:1 coaching, performance conversations</t>
        </is>
      </c>
      <c r="CJ43"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43" s="162" t="n"/>
    </row>
    <row r="44" ht="64" customHeight="1">
      <c r="A44" s="109" t="inlineStr">
        <is>
          <t>IRIS1728</t>
        </is>
      </c>
      <c r="B44" s="111" t="inlineStr">
        <is>
          <t>Vijay Sakpal</t>
        </is>
      </c>
      <c r="C44" s="111" t="inlineStr">
        <is>
          <t>Support</t>
        </is>
      </c>
      <c r="D44" s="114" t="inlineStr">
        <is>
          <t>Team Lead</t>
        </is>
      </c>
      <c r="E44" s="114" t="inlineStr">
        <is>
          <t>Support Specialist</t>
        </is>
      </c>
      <c r="F44" s="114" t="inlineStr">
        <is>
          <t>L5 – Lead · IC</t>
        </is>
      </c>
      <c r="G44" s="114" t="inlineStr">
        <is>
          <t>B1</t>
        </is>
      </c>
      <c r="H44" s="139" t="inlineStr">
        <is>
          <t>▼ Down · protected</t>
        </is>
      </c>
      <c r="I44" s="111" t="inlineStr">
        <is>
          <t>Customer Success &amp; Support</t>
        </is>
      </c>
      <c r="J44" s="111" t="inlineStr">
        <is>
          <t>Application &amp; Product Support</t>
        </is>
      </c>
      <c r="K44" s="111" t="inlineStr"/>
      <c r="L44" s="111" t="n">
        <v>20</v>
      </c>
      <c r="M44" s="142" t="inlineStr">
        <is>
          <t>P3 / M2</t>
        </is>
      </c>
      <c r="N44" s="115" t="inlineStr">
        <is>
          <t>Career / · Team Lead</t>
        </is>
      </c>
      <c r="O44" s="115" t="inlineStr">
        <is>
          <t>4 Enable</t>
        </is>
      </c>
      <c r="P44" s="115" t="inlineStr">
        <is>
          <t>4–7 yrs</t>
        </is>
      </c>
      <c r="Q44" s="115" t="inlineStr">
        <is>
          <t>5–8 · 4–8</t>
        </is>
      </c>
      <c r="R44" s="115" t="inlineStr">
        <is>
          <t>Senior Executive / CSM</t>
        </is>
      </c>
      <c r="S44" s="115"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T44" s="115" t="inlineStr">
        <is>
          <t>TSIA frameworks and benchmarks; ITIL 4 service desk; Gainsight customer-success practice</t>
        </is>
      </c>
      <c r="U44" s="115" t="inlineStr">
        <is>
          <t>Core 3 · Future 3 · Functional 3 · Leadership 1</t>
        </is>
      </c>
      <c r="V44" s="161" t="n">
        <v>149</v>
      </c>
      <c r="W44" s="162" t="inlineStr">
        <is>
          <t>IRIS1728</t>
        </is>
      </c>
      <c r="X44" s="162" t="inlineStr">
        <is>
          <t>Employee</t>
        </is>
      </c>
      <c r="Y44" s="162" t="inlineStr">
        <is>
          <t>Active</t>
        </is>
      </c>
      <c r="Z44" s="162" t="inlineStr">
        <is>
          <t>Vijay Sakpal</t>
        </is>
      </c>
      <c r="AA44" s="249" t="n">
        <v>43290</v>
      </c>
      <c r="AB44" s="162" t="inlineStr">
        <is>
          <t>Team Lead</t>
        </is>
      </c>
      <c r="AC44" s="162" t="inlineStr">
        <is>
          <t>B.SC</t>
        </is>
      </c>
      <c r="AD44" s="162" t="inlineStr">
        <is>
          <t>Yunus Patel</t>
        </is>
      </c>
      <c r="AE44" s="162" t="inlineStr">
        <is>
          <t>N-5</t>
        </is>
      </c>
      <c r="AF44" s="162" t="inlineStr">
        <is>
          <t>Individual Contributor</t>
        </is>
      </c>
      <c r="AG44" s="162" t="inlineStr">
        <is>
          <t>6 years, 7 months, 0 days</t>
        </is>
      </c>
      <c r="AH44" s="162" t="inlineStr">
        <is>
          <t>8 years, 1 months, 16 days</t>
        </is>
      </c>
      <c r="AI44" s="162" t="inlineStr">
        <is>
          <t>Suptech</t>
        </is>
      </c>
      <c r="AJ44" s="162" t="inlineStr">
        <is>
          <t>iFile</t>
        </is>
      </c>
      <c r="AK44" s="162" t="inlineStr">
        <is>
          <t>Support</t>
        </is>
      </c>
      <c r="AL44" s="162" t="inlineStr">
        <is>
          <t>Product Support</t>
        </is>
      </c>
      <c r="AM44" s="162" t="inlineStr">
        <is>
          <t>No</t>
        </is>
      </c>
      <c r="AN44" s="162" t="inlineStr">
        <is>
          <t>Product/Project</t>
        </is>
      </c>
      <c r="AO44" s="162" t="inlineStr">
        <is>
          <t>Tech Support</t>
        </is>
      </c>
      <c r="AP44" s="162" t="inlineStr">
        <is>
          <t>Non-technical</t>
        </is>
      </c>
      <c r="AQ44" s="162" t="n">
        <v>20</v>
      </c>
      <c r="AR44" s="162" t="inlineStr">
        <is>
          <t>Covered</t>
        </is>
      </c>
      <c r="AS44" s="162" t="n"/>
      <c r="AT44" s="162" t="inlineStr">
        <is>
          <t>IRIS1728</t>
        </is>
      </c>
      <c r="AU44" s="162" t="inlineStr">
        <is>
          <t>Employee</t>
        </is>
      </c>
      <c r="AV44" s="162" t="inlineStr">
        <is>
          <t>Active</t>
        </is>
      </c>
      <c r="AW44" s="162" t="inlineStr">
        <is>
          <t>Vijay Sakpal</t>
        </is>
      </c>
      <c r="AX44" s="163" t="n">
        <v>43290</v>
      </c>
      <c r="AY44" s="162" t="inlineStr">
        <is>
          <t>Team Lead</t>
        </is>
      </c>
      <c r="AZ44" s="162" t="inlineStr">
        <is>
          <t>Customer Success &amp; Support</t>
        </is>
      </c>
      <c r="BA44" s="162" t="inlineStr">
        <is>
          <t>Technical Support</t>
        </is>
      </c>
      <c r="BB44" s="162" t="inlineStr">
        <is>
          <t>Team Lead</t>
        </is>
      </c>
      <c r="BC44" s="162" t="inlineStr">
        <is>
          <t>L5 – Lead · IC</t>
        </is>
      </c>
      <c r="BD44" s="162" t="inlineStr">
        <is>
          <t>B.SC</t>
        </is>
      </c>
      <c r="BE44" s="162" t="inlineStr">
        <is>
          <t>Yunus Patel</t>
        </is>
      </c>
      <c r="BF44" s="162" t="inlineStr">
        <is>
          <t>N-4</t>
        </is>
      </c>
      <c r="BG44" s="162" t="inlineStr">
        <is>
          <t>Individual Contributor</t>
        </is>
      </c>
      <c r="BH44" s="162" t="inlineStr">
        <is>
          <t>6 years, 7 months, 0 days</t>
        </is>
      </c>
      <c r="BI44" s="162" t="inlineStr">
        <is>
          <t>7 years, 11 months, 11 days</t>
        </is>
      </c>
      <c r="BJ44" s="162" t="inlineStr">
        <is>
          <t>14 years, 6 months, 11 days</t>
        </is>
      </c>
      <c r="BK44" s="162" t="n"/>
      <c r="BL44" s="162" t="inlineStr">
        <is>
          <t>Suptech</t>
        </is>
      </c>
      <c r="BM44" s="162" t="inlineStr">
        <is>
          <t>iFile</t>
        </is>
      </c>
      <c r="BN44" s="162" t="inlineStr">
        <is>
          <t>Support</t>
        </is>
      </c>
      <c r="BO44" s="162" t="inlineStr">
        <is>
          <t>Product Support</t>
        </is>
      </c>
      <c r="BP44" s="162" t="inlineStr">
        <is>
          <t>No</t>
        </is>
      </c>
      <c r="BQ44" s="162" t="inlineStr">
        <is>
          <t>Product/Project</t>
        </is>
      </c>
      <c r="BR44" s="162" t="inlineStr">
        <is>
          <t>Tech Support</t>
        </is>
      </c>
      <c r="BS44" s="162" t="inlineStr">
        <is>
          <t>Non-technical</t>
        </is>
      </c>
      <c r="BT44" s="162" t="inlineStr">
        <is>
          <t>Client Side</t>
        </is>
      </c>
      <c r="BU44" s="162" t="n"/>
      <c r="BV44" s="16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44" s="162" t="inlineStr">
        <is>
          <r>
            <rPr>
              <rFont val="Calibri"/>
              <b val="1"/>
              <sz val="10"/>
            </rPr>
            <t>Q1:</t>
          </r>
          <r>
            <rPr>
              <rFont val="Calibri"/>
              <sz val="10"/>
            </rPr>
            <t xml:space="preserve"> Maintain client/customer satisfaction · CSAT of &gt;=4.2 / 5
</t>
          </r>
          <r>
            <rPr>
              <rFont val="Calibri"/>
              <b val="1"/>
              <sz val="10"/>
            </rPr>
            <t>Q1:</t>
          </r>
          <r>
            <rPr>
              <rFont val="Calibri"/>
              <sz val="10"/>
            </rPr>
            <t xml:space="preserve"> Resolve &gt;=95% of assigned tickets/queries within SLA
</t>
          </r>
          <r>
            <rPr>
              <rFont val="Calibri"/>
              <b val="1"/>
              <sz val="10"/>
            </rPr>
            <t>Q1:</t>
          </r>
          <r>
            <rPr>
              <rFont val="Calibri"/>
              <sz val="10"/>
            </rPr>
            <t xml:space="preserve"> Keep first-response time within agreed SLA on 100% of cases
</t>
          </r>
          <r>
            <rPr>
              <rFont val="Calibri"/>
              <b val="1"/>
              <sz val="10"/>
            </rPr>
            <t>Q1:</t>
          </r>
          <r>
            <rPr>
              <rFont val="Calibri"/>
              <sz val="10"/>
            </rPr>
            <t xml:space="preserve"> Drive retention/renewal of assigned accounts to &gt;=90%
Role required just to manage defect SLA by talking to dev. team if it's going beyond SLA then he need to escalate,have to do analysis and comment on defects, Vijay is playing role very well</t>
          </r>
        </is>
      </c>
      <c r="BX44" s="162" t="n">
        <v>3</v>
      </c>
      <c r="BY44" s="162" t="inlineStr">
        <is>
          <t>Not Available</t>
        </is>
      </c>
      <c r="BZ44" s="162" t="inlineStr">
        <is>
          <t>Team Lead</t>
        </is>
      </c>
      <c r="CA44" s="162" t="n"/>
      <c r="CB44" s="162" t="n">
        <v>3</v>
      </c>
      <c r="CC44" s="162" t="inlineStr">
        <is>
          <t>Low</t>
        </is>
      </c>
      <c r="CD44" s="162" t="inlineStr">
        <is>
          <t>Reliable Specialist</t>
        </is>
      </c>
      <c r="CE44" s="162" t="inlineStr">
        <is>
          <t>No</t>
        </is>
      </c>
      <c r="CF44" s="162" t="inlineStr">
        <is>
          <t>No</t>
        </is>
      </c>
      <c r="CG44" s="162" t="inlineStr">
        <is>
          <t>No</t>
        </is>
      </c>
      <c r="CH44" s="162" t="n"/>
      <c r="CI44" s="162" t="inlineStr">
        <is>
          <t>Customer success methods; communication &amp; de-escalation; product/domain depth; ticketing &amp; SLA tools</t>
        </is>
      </c>
      <c r="CJ44"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44" s="162" t="n"/>
    </row>
    <row r="45" ht="64" customHeight="1">
      <c r="A45" s="109" t="inlineStr">
        <is>
          <t>IRIS2046</t>
        </is>
      </c>
      <c r="B45" s="111" t="inlineStr">
        <is>
          <t>Bhagyashree Bauskar</t>
        </is>
      </c>
      <c r="C45" s="111" t="inlineStr">
        <is>
          <t>Support</t>
        </is>
      </c>
      <c r="D45" s="114" t="inlineStr">
        <is>
          <t>Client Solutions Executive</t>
        </is>
      </c>
      <c r="E45" s="114" t="inlineStr">
        <is>
          <t>Senior Support Executive</t>
        </is>
      </c>
      <c r="F45" s="114" t="inlineStr">
        <is>
          <t>L3 – Professional / Associate</t>
        </is>
      </c>
      <c r="G45" s="114" t="inlineStr">
        <is>
          <t>A3</t>
        </is>
      </c>
      <c r="H45" s="117" t="inlineStr">
        <is>
          <t>▲ Up</t>
        </is>
      </c>
      <c r="I45" s="111" t="inlineStr">
        <is>
          <t>Customer Success &amp; Support</t>
        </is>
      </c>
      <c r="J45" s="111" t="inlineStr">
        <is>
          <t>Application &amp; Product Support</t>
        </is>
      </c>
      <c r="K45" s="111" t="inlineStr"/>
      <c r="L45" s="111" t="n">
        <v>20</v>
      </c>
      <c r="M45" s="142" t="inlineStr">
        <is>
          <t>P2</t>
        </is>
      </c>
      <c r="N45" s="115" t="inlineStr">
        <is>
          <t>Developing</t>
        </is>
      </c>
      <c r="O45" s="115" t="inlineStr">
        <is>
          <t>3 Apply</t>
        </is>
      </c>
      <c r="P45" s="115" t="inlineStr">
        <is>
          <t>2–4 yrs</t>
        </is>
      </c>
      <c r="Q45" s="115" t="inlineStr">
        <is>
          <t>3–5 · 2–5</t>
        </is>
      </c>
      <c r="R45" s="115" t="inlineStr">
        <is>
          <t>Support / CS Executive</t>
        </is>
      </c>
      <c r="S45" s="115" t="inlineStr">
        <is>
          <t>IRIS Vs Competitor Benchmark — SaaS customer-success ladder: Associate CSM · Regnology: Product Support Specialist · Reg Reporting · IRIS Vs Competitor Benchmark — support tiers: L2 Application Support</t>
        </is>
      </c>
      <c r="T45" s="115" t="inlineStr">
        <is>
          <t>TSIA frameworks and benchmarks; ITIL 4 service desk; Gainsight customer-success practice</t>
        </is>
      </c>
      <c r="U45" s="115" t="inlineStr">
        <is>
          <t>Core 2 · Future 2 · Functional 3 · Leadership not scored</t>
        </is>
      </c>
      <c r="V45" s="161" t="n">
        <v>232</v>
      </c>
      <c r="W45" s="162" t="inlineStr">
        <is>
          <t>IRIS2046</t>
        </is>
      </c>
      <c r="X45" s="162" t="inlineStr">
        <is>
          <t>Employee</t>
        </is>
      </c>
      <c r="Y45" s="162" t="inlineStr">
        <is>
          <t>Active</t>
        </is>
      </c>
      <c r="Z45" s="162" t="inlineStr">
        <is>
          <t>Bhagyashree Bauskar</t>
        </is>
      </c>
      <c r="AA45" s="249" t="n">
        <v>44774</v>
      </c>
      <c r="AB45" s="162" t="inlineStr">
        <is>
          <t>Client Solutions Executive</t>
        </is>
      </c>
      <c r="AC45" s="162" t="inlineStr">
        <is>
          <t>MBA</t>
        </is>
      </c>
      <c r="AD45" s="162" t="inlineStr">
        <is>
          <t>Kimaya Mundlye</t>
        </is>
      </c>
      <c r="AE45" s="162" t="inlineStr">
        <is>
          <t>N-5</t>
        </is>
      </c>
      <c r="AF45" s="162" t="inlineStr">
        <is>
          <t>Individual Contributor</t>
        </is>
      </c>
      <c r="AG45" s="162" t="inlineStr">
        <is>
          <t>1 years, 12 months, 0 days</t>
        </is>
      </c>
      <c r="AH45" s="162" t="inlineStr">
        <is>
          <t>4 years, 0 months, 24 days</t>
        </is>
      </c>
      <c r="AI45" s="162" t="inlineStr">
        <is>
          <t>Suptech</t>
        </is>
      </c>
      <c r="AJ45" s="162" t="inlineStr">
        <is>
          <t>iFile</t>
        </is>
      </c>
      <c r="AK45" s="162" t="inlineStr">
        <is>
          <t>Support</t>
        </is>
      </c>
      <c r="AL45" s="162" t="inlineStr">
        <is>
          <t>Product Support</t>
        </is>
      </c>
      <c r="AM45" s="162" t="inlineStr">
        <is>
          <t>No</t>
        </is>
      </c>
      <c r="AN45" s="162" t="inlineStr">
        <is>
          <t>Product/Project</t>
        </is>
      </c>
      <c r="AO45" s="162" t="inlineStr">
        <is>
          <t>Tech Support</t>
        </is>
      </c>
      <c r="AP45" s="162" t="inlineStr">
        <is>
          <t>Non-technical</t>
        </is>
      </c>
      <c r="AQ45" s="162" t="n">
        <v>20</v>
      </c>
      <c r="AR45" s="162" t="inlineStr">
        <is>
          <t>Covered</t>
        </is>
      </c>
      <c r="AS45" s="162" t="n"/>
      <c r="AT45" s="162" t="inlineStr">
        <is>
          <t>IRIS2046</t>
        </is>
      </c>
      <c r="AU45" s="162" t="inlineStr">
        <is>
          <t>Employee</t>
        </is>
      </c>
      <c r="AV45" s="162" t="inlineStr">
        <is>
          <t>Active</t>
        </is>
      </c>
      <c r="AW45" s="162" t="inlineStr">
        <is>
          <t>Bhagyashree Bauskar</t>
        </is>
      </c>
      <c r="AX45" s="163" t="n">
        <v>44774</v>
      </c>
      <c r="AY45" s="162" t="inlineStr">
        <is>
          <t>Client Solutions Executive</t>
        </is>
      </c>
      <c r="AZ45" s="162" t="inlineStr">
        <is>
          <t>Customer Success &amp; Support</t>
        </is>
      </c>
      <c r="BA45" s="162" t="inlineStr">
        <is>
          <t>Technical Support</t>
        </is>
      </c>
      <c r="BB45" s="162" t="inlineStr">
        <is>
          <t>Client Solutions Executive</t>
        </is>
      </c>
      <c r="BC45" s="162" t="inlineStr">
        <is>
          <t>L3 – Professional / Associate</t>
        </is>
      </c>
      <c r="BD45" s="162" t="inlineStr">
        <is>
          <t>MBA</t>
        </is>
      </c>
      <c r="BE45" s="162" t="inlineStr">
        <is>
          <t>Kimaya Mundlye</t>
        </is>
      </c>
      <c r="BF45" s="162" t="inlineStr">
        <is>
          <t>N-4</t>
        </is>
      </c>
      <c r="BG45" s="162" t="inlineStr">
        <is>
          <t>Individual Contributor</t>
        </is>
      </c>
      <c r="BH45" s="162" t="inlineStr">
        <is>
          <t>1 years, 12 months, 0 days</t>
        </is>
      </c>
      <c r="BI45" s="162" t="inlineStr">
        <is>
          <t>3 years, 10 months, 19 days</t>
        </is>
      </c>
      <c r="BJ45" s="162" t="inlineStr">
        <is>
          <t>5 years, 10 months, 19 days</t>
        </is>
      </c>
      <c r="BK45" s="162" t="n"/>
      <c r="BL45" s="162" t="inlineStr">
        <is>
          <t>Suptech</t>
        </is>
      </c>
      <c r="BM45" s="162" t="inlineStr">
        <is>
          <t>iFile</t>
        </is>
      </c>
      <c r="BN45" s="162" t="inlineStr">
        <is>
          <t>Support</t>
        </is>
      </c>
      <c r="BO45" s="162" t="inlineStr">
        <is>
          <t>Product Support</t>
        </is>
      </c>
      <c r="BP45" s="162" t="inlineStr">
        <is>
          <t>No</t>
        </is>
      </c>
      <c r="BQ45" s="162" t="inlineStr">
        <is>
          <t>Product/Project</t>
        </is>
      </c>
      <c r="BR45" s="162" t="inlineStr">
        <is>
          <t>Tech Support</t>
        </is>
      </c>
      <c r="BS45" s="162" t="inlineStr">
        <is>
          <t>Non-technical</t>
        </is>
      </c>
      <c r="BT45" s="162" t="inlineStr">
        <is>
          <t>Hybrid</t>
        </is>
      </c>
      <c r="BU45" s="162" t="n"/>
      <c r="BV45" s="16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45" s="162" t="inlineStr">
        <is>
          <r>
            <rPr>
              <rFont val="Calibri"/>
              <b val="1"/>
              <sz val="10"/>
            </rPr>
            <t>Q1:</t>
          </r>
          <r>
            <rPr>
              <rFont val="Calibri"/>
              <sz val="10"/>
            </rPr>
            <t xml:space="preserve"> Maintain client/customer satisfaction · CSAT of &gt;=4.2 / 5 - Yes satisfactory feedback from customer
</t>
          </r>
          <r>
            <rPr>
              <rFont val="Calibri"/>
              <b val="1"/>
              <sz val="10"/>
            </rPr>
            <t>Q1:</t>
          </r>
          <r>
            <rPr>
              <rFont val="Calibri"/>
              <sz val="10"/>
            </rPr>
            <t xml:space="preserve"> Resolve &gt;=95% of assigned tickets/queries within SLA
</t>
          </r>
          <r>
            <rPr>
              <rFont val="Calibri"/>
              <b val="1"/>
              <sz val="10"/>
            </rPr>
            <t>Q1:</t>
          </r>
          <r>
            <rPr>
              <rFont val="Calibri"/>
              <sz val="10"/>
            </rPr>
            <t xml:space="preserve"> Keep first-response time within agreed SLA on 100% of cases
</t>
          </r>
          <r>
            <rPr>
              <rFont val="Calibri"/>
              <b val="1"/>
              <sz val="10"/>
            </rPr>
            <t>Q1:</t>
          </r>
          <r>
            <rPr>
              <rFont val="Calibri"/>
              <sz val="10"/>
            </rPr>
            <t xml:space="preserve"> Drive retention/renewal of assigned accounts to &gt;=90%
She work as domain experties for EBR. Good knowledge of domain. Provide quick solutions to domain related queries. Complete tasks within given time</t>
          </r>
        </is>
      </c>
      <c r="BX45" s="162" t="n">
        <v>5</v>
      </c>
      <c r="BY45" s="162" t="n"/>
      <c r="BZ45" s="162" t="inlineStr">
        <is>
          <t>Client Solutions Executive</t>
        </is>
      </c>
      <c r="CA45" s="162" t="n"/>
      <c r="CB45" s="162" t="n">
        <v>5</v>
      </c>
      <c r="CC45" s="162" t="inlineStr">
        <is>
          <t>High</t>
        </is>
      </c>
      <c r="CD45" s="162" t="inlineStr">
        <is>
          <t>High Impact / Growth Talent</t>
        </is>
      </c>
      <c r="CE45" s="162" t="n"/>
      <c r="CF45" s="162" t="n"/>
      <c r="CG45" s="162" t="n"/>
      <c r="CH45" s="162" t="n"/>
      <c r="CI45" s="162" t="inlineStr">
        <is>
          <t>Customer success methods; communication &amp; de-escalation; product/domain depth; ticketing &amp; SLA tools</t>
        </is>
      </c>
      <c r="CJ45"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45" s="162" t="n"/>
    </row>
    <row r="46" ht="64" customHeight="1">
      <c r="A46" s="109" t="inlineStr">
        <is>
          <t>IRIS2047</t>
        </is>
      </c>
      <c r="B46" s="111" t="inlineStr">
        <is>
          <t>Dipeeka Yewale</t>
        </is>
      </c>
      <c r="C46" s="111" t="inlineStr">
        <is>
          <t>Support</t>
        </is>
      </c>
      <c r="D46" s="114" t="inlineStr">
        <is>
          <t>Client Solutions Executive</t>
        </is>
      </c>
      <c r="E46" s="114" t="inlineStr">
        <is>
          <t>Senior Support Executive</t>
        </is>
      </c>
      <c r="F46" s="114" t="inlineStr">
        <is>
          <t>L3 – Professional / Associate</t>
        </is>
      </c>
      <c r="G46" s="114" t="inlineStr">
        <is>
          <t>A3</t>
        </is>
      </c>
      <c r="H46" s="117" t="inlineStr">
        <is>
          <t>▲ Up</t>
        </is>
      </c>
      <c r="I46" s="111" t="inlineStr">
        <is>
          <t>Customer Success &amp; Support</t>
        </is>
      </c>
      <c r="J46" s="111" t="inlineStr">
        <is>
          <t>Application &amp; Product Support</t>
        </is>
      </c>
      <c r="K46" s="111" t="inlineStr"/>
      <c r="L46" s="111" t="n">
        <v>19</v>
      </c>
      <c r="M46" s="142" t="inlineStr">
        <is>
          <t>P2</t>
        </is>
      </c>
      <c r="N46" s="115" t="inlineStr">
        <is>
          <t>Developing</t>
        </is>
      </c>
      <c r="O46" s="115" t="inlineStr">
        <is>
          <t>3 Apply</t>
        </is>
      </c>
      <c r="P46" s="115" t="inlineStr">
        <is>
          <t>2–4 yrs</t>
        </is>
      </c>
      <c r="Q46" s="115" t="inlineStr">
        <is>
          <t>3–5 · 2–5</t>
        </is>
      </c>
      <c r="R46" s="115" t="inlineStr">
        <is>
          <t>Support / CS Executive</t>
        </is>
      </c>
      <c r="S46" s="115" t="inlineStr">
        <is>
          <t>IRIS Vs Competitor Benchmark — SaaS customer-success ladder: Associate CSM · Regnology: Product Support Specialist · Reg Reporting · IRIS Vs Competitor Benchmark — support tiers: L2 Application Support</t>
        </is>
      </c>
      <c r="T46" s="115" t="inlineStr">
        <is>
          <t>TSIA frameworks and benchmarks; ITIL 4 service desk; Gainsight customer-success practice</t>
        </is>
      </c>
      <c r="U46" s="115" t="inlineStr">
        <is>
          <t>Core 2 · Future 2 · Functional 3 · Leadership not scored</t>
        </is>
      </c>
      <c r="V46" s="161" t="n">
        <v>233</v>
      </c>
      <c r="W46" s="162" t="inlineStr">
        <is>
          <t>IRIS2047</t>
        </is>
      </c>
      <c r="X46" s="162" t="inlineStr">
        <is>
          <t>Employee</t>
        </is>
      </c>
      <c r="Y46" s="162" t="inlineStr">
        <is>
          <t>Active</t>
        </is>
      </c>
      <c r="Z46" s="162" t="inlineStr">
        <is>
          <t>Dipeeka Yewale</t>
        </is>
      </c>
      <c r="AA46" s="249" t="n">
        <v>44774</v>
      </c>
      <c r="AB46" s="162" t="inlineStr">
        <is>
          <t>Client Solutions Executive</t>
        </is>
      </c>
      <c r="AC46" s="162" t="inlineStr">
        <is>
          <t>B.Com</t>
        </is>
      </c>
      <c r="AD46" s="162" t="inlineStr">
        <is>
          <t>Kimaya Mundlye</t>
        </is>
      </c>
      <c r="AE46" s="162" t="inlineStr">
        <is>
          <t>N-5</t>
        </is>
      </c>
      <c r="AF46" s="162" t="inlineStr">
        <is>
          <t>Individual Contributor</t>
        </is>
      </c>
      <c r="AG46" s="162" t="inlineStr">
        <is>
          <t>0 years, 0 months, 0 days</t>
        </is>
      </c>
      <c r="AH46" s="162" t="inlineStr">
        <is>
          <t>4 years, 0 months, 24 days</t>
        </is>
      </c>
      <c r="AI46" s="162" t="inlineStr">
        <is>
          <t>Suptech</t>
        </is>
      </c>
      <c r="AJ46" s="162" t="inlineStr">
        <is>
          <t>iFile</t>
        </is>
      </c>
      <c r="AK46" s="162" t="inlineStr">
        <is>
          <t>Support</t>
        </is>
      </c>
      <c r="AL46" s="162" t="inlineStr">
        <is>
          <t>Product Support</t>
        </is>
      </c>
      <c r="AM46" s="162" t="inlineStr">
        <is>
          <t>No</t>
        </is>
      </c>
      <c r="AN46" s="162" t="inlineStr">
        <is>
          <t>Product/Project</t>
        </is>
      </c>
      <c r="AO46" s="162" t="inlineStr">
        <is>
          <t>Tech Support</t>
        </is>
      </c>
      <c r="AP46" s="162" t="inlineStr">
        <is>
          <t>Non-technical</t>
        </is>
      </c>
      <c r="AQ46" s="162" t="n">
        <v>20</v>
      </c>
      <c r="AR46" s="162" t="inlineStr">
        <is>
          <t>Covered</t>
        </is>
      </c>
      <c r="AS46" s="162" t="n"/>
      <c r="AT46" s="162" t="inlineStr">
        <is>
          <t>IRIS2047</t>
        </is>
      </c>
      <c r="AU46" s="162" t="inlineStr">
        <is>
          <t>Employee</t>
        </is>
      </c>
      <c r="AV46" s="162" t="inlineStr">
        <is>
          <t>Active</t>
        </is>
      </c>
      <c r="AW46" s="162" t="inlineStr">
        <is>
          <t>Dipeeka Yewale</t>
        </is>
      </c>
      <c r="AX46" s="163" t="n">
        <v>44774</v>
      </c>
      <c r="AY46" s="162" t="inlineStr">
        <is>
          <t>Client Solutions Executive</t>
        </is>
      </c>
      <c r="AZ46" s="162" t="inlineStr">
        <is>
          <t>Customer Success &amp; Support</t>
        </is>
      </c>
      <c r="BA46" s="162" t="inlineStr">
        <is>
          <t>Technical Support</t>
        </is>
      </c>
      <c r="BB46" s="162" t="inlineStr">
        <is>
          <t>Client Solutions Executive</t>
        </is>
      </c>
      <c r="BC46" s="162" t="inlineStr">
        <is>
          <t>L3 – Professional / Associate</t>
        </is>
      </c>
      <c r="BD46" s="162" t="inlineStr">
        <is>
          <t>B.Com</t>
        </is>
      </c>
      <c r="BE46" s="162" t="inlineStr">
        <is>
          <t>Kimaya Mundlye</t>
        </is>
      </c>
      <c r="BF46" s="162" t="inlineStr">
        <is>
          <t>N-4</t>
        </is>
      </c>
      <c r="BG46" s="162" t="inlineStr">
        <is>
          <t>Individual Contributor</t>
        </is>
      </c>
      <c r="BH46" s="162" t="inlineStr">
        <is>
          <t>0 years, 0 months, 0 days</t>
        </is>
      </c>
      <c r="BI46" s="162" t="inlineStr">
        <is>
          <t>3 years, 10 months, 19 days</t>
        </is>
      </c>
      <c r="BJ46" s="162" t="inlineStr">
        <is>
          <t>3 years, 10 months, 19 days</t>
        </is>
      </c>
      <c r="BK46" s="162" t="n"/>
      <c r="BL46" s="162" t="inlineStr">
        <is>
          <t>Suptech</t>
        </is>
      </c>
      <c r="BM46" s="162" t="inlineStr">
        <is>
          <t>iFile</t>
        </is>
      </c>
      <c r="BN46" s="162" t="inlineStr">
        <is>
          <t>Support</t>
        </is>
      </c>
      <c r="BO46" s="162" t="inlineStr">
        <is>
          <t>Product Support</t>
        </is>
      </c>
      <c r="BP46" s="162" t="inlineStr">
        <is>
          <t>No</t>
        </is>
      </c>
      <c r="BQ46" s="162" t="inlineStr">
        <is>
          <t>Product/Project</t>
        </is>
      </c>
      <c r="BR46" s="162" t="inlineStr">
        <is>
          <t>Tech Support</t>
        </is>
      </c>
      <c r="BS46" s="162" t="inlineStr">
        <is>
          <t>Non-technical</t>
        </is>
      </c>
      <c r="BT46" s="162" t="inlineStr">
        <is>
          <t>Remote - Mumbai</t>
        </is>
      </c>
      <c r="BU46" s="162" t="n"/>
      <c r="BV46" s="16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46" s="162" t="inlineStr">
        <is>
          <r>
            <rPr>
              <rFont val="Calibri"/>
              <b val="1"/>
              <sz val="10"/>
            </rPr>
            <t>Q1:</t>
          </r>
          <r>
            <rPr>
              <rFont val="Calibri"/>
              <sz val="10"/>
            </rPr>
            <t xml:space="preserve"> Maintain client/customer satisfaction · CSAT of &gt;=4.2 / 5
</t>
          </r>
          <r>
            <rPr>
              <rFont val="Calibri"/>
              <b val="1"/>
              <sz val="10"/>
            </rPr>
            <t>Q1:</t>
          </r>
          <r>
            <rPr>
              <rFont val="Calibri"/>
              <sz val="10"/>
            </rPr>
            <t xml:space="preserve"> Resolve &gt;=95% of assigned tickets/queries within SLA
</t>
          </r>
          <r>
            <rPr>
              <rFont val="Calibri"/>
              <b val="1"/>
              <sz val="10"/>
            </rPr>
            <t>Q1:</t>
          </r>
          <r>
            <rPr>
              <rFont val="Calibri"/>
              <sz val="10"/>
            </rPr>
            <t xml:space="preserve"> Keep first-response time within agreed SLA on 100% of cases
</t>
          </r>
          <r>
            <rPr>
              <rFont val="Calibri"/>
              <b val="1"/>
              <sz val="10"/>
            </rPr>
            <t>Q1:</t>
          </r>
          <r>
            <rPr>
              <rFont val="Calibri"/>
              <sz val="10"/>
            </rPr>
            <t xml:space="preserve"> Drive retention/renewal of assigned accounts to &gt;=90%
Good improvment in communication with client. Still need improvements. Sometimes not upto the mark because of lack of confidence. Improving domain knowledge. Closed multiple DQ issues within less time. Now taking new responsibilities also</t>
          </r>
        </is>
      </c>
      <c r="BX46" s="162" t="n">
        <v>3</v>
      </c>
      <c r="BY46" s="162" t="n"/>
      <c r="BZ46" s="162" t="inlineStr">
        <is>
          <t>Client Solutions Executive</t>
        </is>
      </c>
      <c r="CA46" s="162" t="n"/>
      <c r="CB46" s="162" t="n">
        <v>3</v>
      </c>
      <c r="CC46" s="162" t="inlineStr">
        <is>
          <t>Medium</t>
        </is>
      </c>
      <c r="CD46" s="162" t="inlineStr">
        <is>
          <t>Core Contributor</t>
        </is>
      </c>
      <c r="CE46" s="162" t="n"/>
      <c r="CF46" s="162" t="n"/>
      <c r="CG46" s="162" t="n"/>
      <c r="CH46" s="162" t="n"/>
      <c r="CI46" s="162" t="inlineStr">
        <is>
          <t>Customer success methods; communication &amp; de-escalation; product/domain depth; ticketing &amp; SLA tools</t>
        </is>
      </c>
      <c r="CJ46"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46" s="162" t="n"/>
    </row>
    <row r="47" ht="64" customHeight="1">
      <c r="A47" s="109" t="inlineStr">
        <is>
          <t>IRIS1919</t>
        </is>
      </c>
      <c r="B47" s="111" t="inlineStr">
        <is>
          <t>Jyoti Patil</t>
        </is>
      </c>
      <c r="C47" s="111" t="inlineStr">
        <is>
          <t>Support</t>
        </is>
      </c>
      <c r="D47" s="114" t="inlineStr">
        <is>
          <t>Tech Support Executive</t>
        </is>
      </c>
      <c r="E47" s="114" t="inlineStr">
        <is>
          <t>Senior Support Executive</t>
        </is>
      </c>
      <c r="F47" s="114" t="inlineStr">
        <is>
          <t>L3 – Professional / Associate</t>
        </is>
      </c>
      <c r="G47" s="114" t="inlineStr">
        <is>
          <t>A3</t>
        </is>
      </c>
      <c r="H47" s="117" t="inlineStr">
        <is>
          <t>▲ Up</t>
        </is>
      </c>
      <c r="I47" s="111" t="inlineStr">
        <is>
          <t>Customer Success &amp; Support</t>
        </is>
      </c>
      <c r="J47" s="111" t="inlineStr">
        <is>
          <t>Application &amp; Product Support</t>
        </is>
      </c>
      <c r="K47" s="111" t="inlineStr"/>
      <c r="L47" s="111" t="n">
        <v>20</v>
      </c>
      <c r="M47" s="142" t="inlineStr">
        <is>
          <t>P2</t>
        </is>
      </c>
      <c r="N47" s="115" t="inlineStr">
        <is>
          <t>Developing</t>
        </is>
      </c>
      <c r="O47" s="115" t="inlineStr">
        <is>
          <t>3 Apply</t>
        </is>
      </c>
      <c r="P47" s="115" t="inlineStr">
        <is>
          <t>2–4 yrs</t>
        </is>
      </c>
      <c r="Q47" s="115" t="inlineStr">
        <is>
          <t>3–5 · 2–5</t>
        </is>
      </c>
      <c r="R47" s="115" t="inlineStr">
        <is>
          <t>Support / CS Executive</t>
        </is>
      </c>
      <c r="S47" s="115" t="inlineStr">
        <is>
          <t>IRIS Vs Competitor Benchmark — SaaS customer-success ladder: Associate CSM · Regnology: Product Support Specialist · Reg Reporting · IRIS Vs Competitor Benchmark — support tiers: L2 Application Support</t>
        </is>
      </c>
      <c r="T47" s="115" t="inlineStr">
        <is>
          <t>TSIA frameworks and benchmarks; ITIL 4 service desk; Gainsight customer-success practice</t>
        </is>
      </c>
      <c r="U47" s="115" t="inlineStr">
        <is>
          <t>Core 2 · Future 2 · Functional 3 · Leadership not scored</t>
        </is>
      </c>
      <c r="V47" s="161" t="n">
        <v>183</v>
      </c>
      <c r="W47" s="162" t="inlineStr">
        <is>
          <t>IRIS1919</t>
        </is>
      </c>
      <c r="X47" s="162" t="inlineStr">
        <is>
          <t>Employee</t>
        </is>
      </c>
      <c r="Y47" s="162" t="inlineStr">
        <is>
          <t>Active</t>
        </is>
      </c>
      <c r="Z47" s="162" t="inlineStr">
        <is>
          <t>Jyoti Patil</t>
        </is>
      </c>
      <c r="AA47" s="249" t="n">
        <v>44357</v>
      </c>
      <c r="AB47" s="162" t="inlineStr">
        <is>
          <t>Tech Support Executive</t>
        </is>
      </c>
      <c r="AC47" s="162" t="inlineStr">
        <is>
          <t>B.E</t>
        </is>
      </c>
      <c r="AD47" s="162" t="inlineStr">
        <is>
          <t>Yunus Patel</t>
        </is>
      </c>
      <c r="AE47" s="162" t="inlineStr">
        <is>
          <t>N-5</t>
        </is>
      </c>
      <c r="AF47" s="162" t="inlineStr">
        <is>
          <t>Individual Contributor</t>
        </is>
      </c>
      <c r="AG47" s="162" t="inlineStr">
        <is>
          <t>3 years, 0 months, 0 days</t>
        </is>
      </c>
      <c r="AH47" s="162" t="inlineStr">
        <is>
          <t>5 years, 2 months, 15 days</t>
        </is>
      </c>
      <c r="AI47" s="162" t="inlineStr">
        <is>
          <t>Suptech</t>
        </is>
      </c>
      <c r="AJ47" s="162" t="inlineStr">
        <is>
          <t>iFile</t>
        </is>
      </c>
      <c r="AK47" s="162" t="inlineStr">
        <is>
          <t>Support</t>
        </is>
      </c>
      <c r="AL47" s="162" t="inlineStr">
        <is>
          <t>Product Support</t>
        </is>
      </c>
      <c r="AM47" s="162" t="inlineStr">
        <is>
          <t>No</t>
        </is>
      </c>
      <c r="AN47" s="162" t="inlineStr">
        <is>
          <t>Product/Project</t>
        </is>
      </c>
      <c r="AO47" s="162" t="inlineStr">
        <is>
          <t>Tech Support</t>
        </is>
      </c>
      <c r="AP47" s="162" t="inlineStr">
        <is>
          <t>Non-technical</t>
        </is>
      </c>
      <c r="AQ47" s="162" t="n">
        <v>20</v>
      </c>
      <c r="AR47" s="162" t="inlineStr">
        <is>
          <t>Covered</t>
        </is>
      </c>
      <c r="AS47" s="162" t="n"/>
      <c r="AT47" s="162" t="inlineStr">
        <is>
          <t>IRIS1919</t>
        </is>
      </c>
      <c r="AU47" s="162" t="inlineStr">
        <is>
          <t>Employee</t>
        </is>
      </c>
      <c r="AV47" s="162" t="inlineStr">
        <is>
          <t>Active</t>
        </is>
      </c>
      <c r="AW47" s="162" t="inlineStr">
        <is>
          <t>Jyoti Patil</t>
        </is>
      </c>
      <c r="AX47" s="163" t="n">
        <v>44357</v>
      </c>
      <c r="AY47" s="162" t="inlineStr">
        <is>
          <t>Tech Support Executive</t>
        </is>
      </c>
      <c r="AZ47" s="162" t="inlineStr">
        <is>
          <t>Customer Success &amp; Support</t>
        </is>
      </c>
      <c r="BA47" s="162" t="inlineStr">
        <is>
          <t>Technical Support</t>
        </is>
      </c>
      <c r="BB47" s="162" t="inlineStr">
        <is>
          <t>Tech Support Executive</t>
        </is>
      </c>
      <c r="BC47" s="162" t="inlineStr">
        <is>
          <t>L3 – Professional / Associate</t>
        </is>
      </c>
      <c r="BD47" s="162" t="inlineStr">
        <is>
          <t>B.E</t>
        </is>
      </c>
      <c r="BE47" s="162" t="inlineStr">
        <is>
          <t>Yunus Patel</t>
        </is>
      </c>
      <c r="BF47" s="162" t="inlineStr">
        <is>
          <t>N-4</t>
        </is>
      </c>
      <c r="BG47" s="162" t="inlineStr">
        <is>
          <t>Individual Contributor</t>
        </is>
      </c>
      <c r="BH47" s="162" t="inlineStr">
        <is>
          <t>3 years, 0 months, 0 days</t>
        </is>
      </c>
      <c r="BI47" s="162" t="inlineStr">
        <is>
          <t>5 years, 0 months, 10 days</t>
        </is>
      </c>
      <c r="BJ47" s="162" t="inlineStr">
        <is>
          <t>8 years, 0 months, 10 days</t>
        </is>
      </c>
      <c r="BK47" s="162" t="n"/>
      <c r="BL47" s="162" t="inlineStr">
        <is>
          <t>Suptech</t>
        </is>
      </c>
      <c r="BM47" s="162" t="inlineStr">
        <is>
          <t>iFile</t>
        </is>
      </c>
      <c r="BN47" s="162" t="inlineStr">
        <is>
          <t>Support</t>
        </is>
      </c>
      <c r="BO47" s="162" t="inlineStr">
        <is>
          <t>Product Support</t>
        </is>
      </c>
      <c r="BP47" s="162" t="inlineStr">
        <is>
          <t>No</t>
        </is>
      </c>
      <c r="BQ47" s="162" t="inlineStr">
        <is>
          <t>Product/Project</t>
        </is>
      </c>
      <c r="BR47" s="162" t="inlineStr">
        <is>
          <t>Tech Support</t>
        </is>
      </c>
      <c r="BS47" s="162" t="inlineStr">
        <is>
          <t>Non-technical</t>
        </is>
      </c>
      <c r="BT47" s="162" t="inlineStr">
        <is>
          <t>Remote - Mumbai</t>
        </is>
      </c>
      <c r="BU47" s="162" t="n"/>
      <c r="BV47" s="16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47" s="162" t="inlineStr">
        <is>
          <r>
            <rPr>
              <rFont val="Calibri"/>
              <b val="1"/>
              <sz val="10"/>
            </rPr>
            <t>Q1:</t>
          </r>
          <r>
            <rPr>
              <rFont val="Calibri"/>
              <sz val="10"/>
            </rPr>
            <t xml:space="preserve"> Maintain client/customer satisfaction · CSAT of &gt;=4.2 / 5
</t>
          </r>
          <r>
            <rPr>
              <rFont val="Calibri"/>
              <b val="1"/>
              <sz val="10"/>
            </rPr>
            <t>Q1:</t>
          </r>
          <r>
            <rPr>
              <rFont val="Calibri"/>
              <sz val="10"/>
            </rPr>
            <t xml:space="preserve"> Resolve &gt;=95% of assigned tickets/queries within SLA
</t>
          </r>
          <r>
            <rPr>
              <rFont val="Calibri"/>
              <b val="1"/>
              <sz val="10"/>
            </rPr>
            <t>Q1:</t>
          </r>
          <r>
            <rPr>
              <rFont val="Calibri"/>
              <sz val="10"/>
            </rPr>
            <t xml:space="preserve"> Keep first-response time within agreed SLA on 100% of cases
</t>
          </r>
          <r>
            <rPr>
              <rFont val="Calibri"/>
              <b val="1"/>
              <sz val="10"/>
            </rPr>
            <t>Q1:</t>
          </r>
          <r>
            <rPr>
              <rFont val="Calibri"/>
              <sz val="10"/>
            </rPr>
            <t xml:space="preserve"> Drive retention/renewal of assigned accounts to &gt;=90%
Jyoti is responsible for requirement gathering and then creating webform. She performed her activity quite well. Need to improve on written and verbal communication skill</t>
          </r>
        </is>
      </c>
      <c r="BX47" s="162" t="n">
        <v>4</v>
      </c>
      <c r="BY47" s="162" t="n"/>
      <c r="BZ47" s="162" t="inlineStr">
        <is>
          <t>Tech Support Executive</t>
        </is>
      </c>
      <c r="CA47" s="162" t="n"/>
      <c r="CB47" s="162" t="n">
        <v>3</v>
      </c>
      <c r="CC47" s="162" t="inlineStr">
        <is>
          <t>Medium</t>
        </is>
      </c>
      <c r="CD47" s="162" t="inlineStr">
        <is>
          <t>Core Contributor</t>
        </is>
      </c>
      <c r="CE47" s="162" t="inlineStr">
        <is>
          <t>No</t>
        </is>
      </c>
      <c r="CF47" s="162" t="inlineStr">
        <is>
          <t>No</t>
        </is>
      </c>
      <c r="CG47" s="162" t="inlineStr">
        <is>
          <t>No</t>
        </is>
      </c>
      <c r="CH47" s="162" t="n"/>
      <c r="CI47" s="162" t="inlineStr">
        <is>
          <t>Customer success methods; communication &amp; de-escalation; product/domain depth; ticketing &amp; SLA tools</t>
        </is>
      </c>
      <c r="CJ47"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47" s="162" t="n"/>
    </row>
    <row r="48" ht="64" customHeight="1">
      <c r="A48" s="109" t="inlineStr">
        <is>
          <t>IRIS1931</t>
        </is>
      </c>
      <c r="B48" s="111" t="inlineStr">
        <is>
          <t>Manohar Golbane</t>
        </is>
      </c>
      <c r="C48" s="111" t="inlineStr">
        <is>
          <t>Support</t>
        </is>
      </c>
      <c r="D48" s="114" t="inlineStr">
        <is>
          <t>Analyst</t>
        </is>
      </c>
      <c r="E48" s="114" t="inlineStr">
        <is>
          <t>Senior Support Executive</t>
        </is>
      </c>
      <c r="F48" s="114" t="inlineStr">
        <is>
          <t>L3 – Professional / Associate</t>
        </is>
      </c>
      <c r="G48" s="114" t="inlineStr">
        <is>
          <t>A3</t>
        </is>
      </c>
      <c r="H48" s="117" t="inlineStr">
        <is>
          <t>▲ Up</t>
        </is>
      </c>
      <c r="I48" s="111" t="inlineStr">
        <is>
          <t>Customer Success &amp; Support</t>
        </is>
      </c>
      <c r="J48" s="111" t="inlineStr">
        <is>
          <t>Application &amp; Product Support</t>
        </is>
      </c>
      <c r="K48" s="111" t="inlineStr"/>
      <c r="L48" s="111" t="n">
        <v>20</v>
      </c>
      <c r="M48" s="142" t="inlineStr">
        <is>
          <t>P2</t>
        </is>
      </c>
      <c r="N48" s="115" t="inlineStr">
        <is>
          <t>Developing</t>
        </is>
      </c>
      <c r="O48" s="115" t="inlineStr">
        <is>
          <t>3 Apply</t>
        </is>
      </c>
      <c r="P48" s="115" t="inlineStr">
        <is>
          <t>2–4 yrs</t>
        </is>
      </c>
      <c r="Q48" s="115" t="inlineStr">
        <is>
          <t>3–5 · 2–5</t>
        </is>
      </c>
      <c r="R48" s="115" t="inlineStr">
        <is>
          <t>Support / CS Executive</t>
        </is>
      </c>
      <c r="S48" s="115" t="inlineStr">
        <is>
          <t>IRIS Vs Competitor Benchmark — SaaS customer-success ladder: Associate CSM · Regnology: Product Support Specialist · Reg Reporting · IRIS Vs Competitor Benchmark — support tiers: L2 Application Support</t>
        </is>
      </c>
      <c r="T48" s="115" t="inlineStr">
        <is>
          <t>TSIA frameworks and benchmarks; ITIL 4 service desk; Gainsight customer-success practice</t>
        </is>
      </c>
      <c r="U48" s="115" t="inlineStr">
        <is>
          <t>Core 2 · Future 2 · Functional 3 · Leadership not scored</t>
        </is>
      </c>
      <c r="V48" s="161" t="n">
        <v>189</v>
      </c>
      <c r="W48" s="162" t="inlineStr">
        <is>
          <t>IRIS1931</t>
        </is>
      </c>
      <c r="X48" s="162" t="inlineStr">
        <is>
          <t>Employee</t>
        </is>
      </c>
      <c r="Y48" s="162" t="inlineStr">
        <is>
          <t>Active</t>
        </is>
      </c>
      <c r="Z48" s="162" t="inlineStr">
        <is>
          <t>Manohar Golbane</t>
        </is>
      </c>
      <c r="AA48" s="249" t="n">
        <v>44393</v>
      </c>
      <c r="AB48" s="162" t="inlineStr">
        <is>
          <t>Analyst</t>
        </is>
      </c>
      <c r="AC48" s="162" t="inlineStr">
        <is>
          <t>B.Com</t>
        </is>
      </c>
      <c r="AD48" s="162" t="inlineStr">
        <is>
          <t>Kimaya Mundlye</t>
        </is>
      </c>
      <c r="AE48" s="162" t="inlineStr">
        <is>
          <t>N-5</t>
        </is>
      </c>
      <c r="AF48" s="162" t="inlineStr">
        <is>
          <t>Individual Contributor</t>
        </is>
      </c>
      <c r="AG48" s="162" t="inlineStr">
        <is>
          <t>8 years, 5 months, 0 days</t>
        </is>
      </c>
      <c r="AH48" s="162" t="inlineStr">
        <is>
          <t>5 years, 1 months, 9 days</t>
        </is>
      </c>
      <c r="AI48" s="162" t="inlineStr">
        <is>
          <t>Suptech</t>
        </is>
      </c>
      <c r="AJ48" s="162" t="inlineStr">
        <is>
          <t>iFile</t>
        </is>
      </c>
      <c r="AK48" s="162" t="inlineStr">
        <is>
          <t>Support</t>
        </is>
      </c>
      <c r="AL48" s="162" t="inlineStr">
        <is>
          <t>Product Support</t>
        </is>
      </c>
      <c r="AM48" s="162" t="inlineStr">
        <is>
          <t>No</t>
        </is>
      </c>
      <c r="AN48" s="162" t="inlineStr">
        <is>
          <t>Product/Project</t>
        </is>
      </c>
      <c r="AO48" s="162" t="inlineStr">
        <is>
          <t>Tech Support</t>
        </is>
      </c>
      <c r="AP48" s="162" t="inlineStr">
        <is>
          <t>Non-technical</t>
        </is>
      </c>
      <c r="AQ48" s="162" t="n">
        <v>20</v>
      </c>
      <c r="AR48" s="162" t="inlineStr">
        <is>
          <t>Covered</t>
        </is>
      </c>
      <c r="AS48" s="162" t="n"/>
      <c r="AT48" s="162" t="inlineStr">
        <is>
          <t>IRIS1931</t>
        </is>
      </c>
      <c r="AU48" s="162" t="inlineStr">
        <is>
          <t>Employee</t>
        </is>
      </c>
      <c r="AV48" s="162" t="inlineStr">
        <is>
          <t>Active</t>
        </is>
      </c>
      <c r="AW48" s="162" t="inlineStr">
        <is>
          <t>Manohar Golbane</t>
        </is>
      </c>
      <c r="AX48" s="163" t="n">
        <v>44393</v>
      </c>
      <c r="AY48" s="162" t="inlineStr">
        <is>
          <t>Analyst</t>
        </is>
      </c>
      <c r="AZ48" s="162" t="inlineStr">
        <is>
          <t>Customer Success &amp; Support</t>
        </is>
      </c>
      <c r="BA48" s="162" t="inlineStr">
        <is>
          <t>Technical Support</t>
        </is>
      </c>
      <c r="BB48" s="162" t="inlineStr">
        <is>
          <t>Analyst</t>
        </is>
      </c>
      <c r="BC48" s="162" t="inlineStr">
        <is>
          <t>L3 – Professional / Associate</t>
        </is>
      </c>
      <c r="BD48" s="162" t="inlineStr">
        <is>
          <t>B.Com</t>
        </is>
      </c>
      <c r="BE48" s="162" t="inlineStr">
        <is>
          <t>Kimaya Mundlye</t>
        </is>
      </c>
      <c r="BF48" s="162" t="inlineStr">
        <is>
          <t>N-4</t>
        </is>
      </c>
      <c r="BG48" s="162" t="inlineStr">
        <is>
          <t>Individual Contributor</t>
        </is>
      </c>
      <c r="BH48" s="162" t="inlineStr">
        <is>
          <t>8 years, 5 months, 0 days</t>
        </is>
      </c>
      <c r="BI48" s="162" t="inlineStr">
        <is>
          <t>4 years, 11 months, 4 days</t>
        </is>
      </c>
      <c r="BJ48" s="162" t="inlineStr">
        <is>
          <t>13 years, 4 months, 4 days</t>
        </is>
      </c>
      <c r="BK48" s="162" t="n"/>
      <c r="BL48" s="162" t="inlineStr">
        <is>
          <t>Suptech</t>
        </is>
      </c>
      <c r="BM48" s="162" t="inlineStr">
        <is>
          <t>iFile</t>
        </is>
      </c>
      <c r="BN48" s="162" t="inlineStr">
        <is>
          <t>Support</t>
        </is>
      </c>
      <c r="BO48" s="162" t="inlineStr">
        <is>
          <t>Product Support</t>
        </is>
      </c>
      <c r="BP48" s="162" t="inlineStr">
        <is>
          <t>No</t>
        </is>
      </c>
      <c r="BQ48" s="162" t="inlineStr">
        <is>
          <t>Product/Project</t>
        </is>
      </c>
      <c r="BR48" s="162" t="inlineStr">
        <is>
          <t>Tech Support</t>
        </is>
      </c>
      <c r="BS48" s="162" t="inlineStr">
        <is>
          <t>Non-technical</t>
        </is>
      </c>
      <c r="BT48" s="162" t="inlineStr">
        <is>
          <t>Client Side</t>
        </is>
      </c>
      <c r="BU48" s="162" t="n"/>
      <c r="BV48" s="16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48" s="162" t="inlineStr">
        <is>
          <r>
            <rPr>
              <rFont val="Calibri"/>
              <b val="1"/>
              <sz val="10"/>
            </rPr>
            <t>Q1:</t>
          </r>
          <r>
            <rPr>
              <rFont val="Calibri"/>
              <sz val="10"/>
            </rPr>
            <t xml:space="preserve"> Maintain client/customer satisfaction · CSAT of &gt;=4.2 / 5 - Work from Client location, attend/understands clients queries. Provide satisfactory solutions. 
</t>
          </r>
          <r>
            <rPr>
              <rFont val="Calibri"/>
              <b val="1"/>
              <sz val="10"/>
            </rPr>
            <t>Q1:</t>
          </r>
          <r>
            <rPr>
              <rFont val="Calibri"/>
              <sz val="10"/>
            </rPr>
            <t xml:space="preserve"> Resolve &gt;=95% of assigned tickets/queries within SLA -Not always because some queries requires developers involvement. Approx 60-70% tickets closed within SLA. 
</t>
          </r>
          <r>
            <rPr>
              <rFont val="Calibri"/>
              <b val="1"/>
              <sz val="10"/>
            </rPr>
            <t>Q1:</t>
          </r>
          <r>
            <rPr>
              <rFont val="Calibri"/>
              <sz val="10"/>
            </rPr>
            <t xml:space="preserve"> Keep first-response time within agreed SLA on 100% of cases - Not always because some queries requires developers involvement. Approx 60-70% tickets closed within SLA. 
</t>
          </r>
          <r>
            <rPr>
              <rFont val="Calibri"/>
              <b val="1"/>
              <sz val="10"/>
            </rPr>
            <t>Q1:</t>
          </r>
          <r>
            <rPr>
              <rFont val="Calibri"/>
              <sz val="10"/>
            </rPr>
            <t xml:space="preserve"> Drive retention/renewal of assigned accounts to &gt;=90%
Manohar is not just looks into Domain related activities but primarily work as QA and CR team member. He got good understanding of DRM portal, still there is scope to deep dive in this portal.</t>
          </r>
        </is>
      </c>
      <c r="BX48" s="162" t="n">
        <v>4</v>
      </c>
      <c r="BY48" s="162" t="n"/>
      <c r="BZ48" s="162" t="inlineStr">
        <is>
          <t>Analyst</t>
        </is>
      </c>
      <c r="CA48" s="162" t="inlineStr">
        <is>
          <t>Additional reponsiblity of QA Role</t>
        </is>
      </c>
      <c r="CB48" s="162" t="n">
        <v>4</v>
      </c>
      <c r="CC48" s="162" t="inlineStr">
        <is>
          <t>High</t>
        </is>
      </c>
      <c r="CD48" s="162" t="inlineStr">
        <is>
          <t>High Impact / Growth Talent</t>
        </is>
      </c>
      <c r="CE48" s="162" t="n"/>
      <c r="CF48" s="162" t="n"/>
      <c r="CG48" s="162" t="n"/>
      <c r="CH48" s="162" t="n"/>
      <c r="CI48" s="162" t="inlineStr">
        <is>
          <t>Customer success methods; communication &amp; de-escalation; product/domain depth; ticketing &amp; SLA tools</t>
        </is>
      </c>
      <c r="CJ48"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48" s="162" t="n"/>
    </row>
    <row r="49" ht="64" customHeight="1">
      <c r="A49" s="109" t="inlineStr">
        <is>
          <t>IRIS2203</t>
        </is>
      </c>
      <c r="B49" s="111" t="inlineStr">
        <is>
          <t>Prajakta Mandhare</t>
        </is>
      </c>
      <c r="C49" s="111" t="inlineStr">
        <is>
          <t>Support</t>
        </is>
      </c>
      <c r="D49" s="114" t="inlineStr">
        <is>
          <t>Client Solutions Executive</t>
        </is>
      </c>
      <c r="E49" s="114" t="inlineStr">
        <is>
          <t>Senior Support Executive</t>
        </is>
      </c>
      <c r="F49" s="114" t="inlineStr">
        <is>
          <t>L3 – Professional / Associate</t>
        </is>
      </c>
      <c r="G49" s="114" t="inlineStr">
        <is>
          <t>A3</t>
        </is>
      </c>
      <c r="H49" s="117" t="inlineStr">
        <is>
          <t>▲ Up</t>
        </is>
      </c>
      <c r="I49" s="111" t="inlineStr">
        <is>
          <t>Customer Success &amp; Support</t>
        </is>
      </c>
      <c r="J49" s="111" t="inlineStr">
        <is>
          <t>Application &amp; Product Support</t>
        </is>
      </c>
      <c r="K49" s="111" t="inlineStr"/>
      <c r="L49" s="111" t="n">
        <v>20</v>
      </c>
      <c r="M49" s="142" t="inlineStr">
        <is>
          <t>P2</t>
        </is>
      </c>
      <c r="N49" s="115" t="inlineStr">
        <is>
          <t>Developing</t>
        </is>
      </c>
      <c r="O49" s="115" t="inlineStr">
        <is>
          <t>3 Apply</t>
        </is>
      </c>
      <c r="P49" s="115" t="inlineStr">
        <is>
          <t>2–4 yrs</t>
        </is>
      </c>
      <c r="Q49" s="115" t="inlineStr">
        <is>
          <t>3–5 · 2–5</t>
        </is>
      </c>
      <c r="R49" s="115" t="inlineStr">
        <is>
          <t>Support / CS Executive</t>
        </is>
      </c>
      <c r="S49" s="115" t="inlineStr">
        <is>
          <t>IRIS Vs Competitor Benchmark — SaaS customer-success ladder: Associate CSM · Regnology: Product Support Specialist · Reg Reporting · IRIS Vs Competitor Benchmark — support tiers: L2 Application Support</t>
        </is>
      </c>
      <c r="T49" s="115" t="inlineStr">
        <is>
          <t>TSIA frameworks and benchmarks; ITIL 4 service desk; Gainsight customer-success practice</t>
        </is>
      </c>
      <c r="U49" s="115" t="inlineStr">
        <is>
          <t>Core 2 · Future 2 · Functional 3 · Leadership not scored</t>
        </is>
      </c>
      <c r="V49" s="161" t="n">
        <v>299</v>
      </c>
      <c r="W49" s="162" t="inlineStr">
        <is>
          <t>IRIS2203</t>
        </is>
      </c>
      <c r="X49" s="162" t="inlineStr">
        <is>
          <t>Employee</t>
        </is>
      </c>
      <c r="Y49" s="162" t="inlineStr">
        <is>
          <t>Active</t>
        </is>
      </c>
      <c r="Z49" s="162" t="inlineStr">
        <is>
          <t>Prajakta Mandhare</t>
        </is>
      </c>
      <c r="AA49" s="249" t="n">
        <v>45231</v>
      </c>
      <c r="AB49" s="162" t="inlineStr">
        <is>
          <t>Client Solutions Executive</t>
        </is>
      </c>
      <c r="AC49" s="162" t="inlineStr">
        <is>
          <t>B.Com</t>
        </is>
      </c>
      <c r="AD49" s="162" t="inlineStr">
        <is>
          <t>Kimaya Mundlye</t>
        </is>
      </c>
      <c r="AE49" s="162" t="inlineStr">
        <is>
          <t>N-5</t>
        </is>
      </c>
      <c r="AF49" s="162" t="inlineStr">
        <is>
          <t>Individual Contributor</t>
        </is>
      </c>
      <c r="AG49" s="162" t="inlineStr">
        <is>
          <t>4 years, 3 months, 0 days</t>
        </is>
      </c>
      <c r="AH49" s="162" t="inlineStr">
        <is>
          <t>2 years, 9 months, 24 days</t>
        </is>
      </c>
      <c r="AI49" s="162" t="inlineStr">
        <is>
          <t>Suptech</t>
        </is>
      </c>
      <c r="AJ49" s="162" t="inlineStr">
        <is>
          <t>iFile</t>
        </is>
      </c>
      <c r="AK49" s="162" t="inlineStr">
        <is>
          <t>Support</t>
        </is>
      </c>
      <c r="AL49" s="162" t="inlineStr">
        <is>
          <t>Product Support</t>
        </is>
      </c>
      <c r="AM49" s="162" t="inlineStr">
        <is>
          <t>No</t>
        </is>
      </c>
      <c r="AN49" s="162" t="inlineStr">
        <is>
          <t>Product/Project</t>
        </is>
      </c>
      <c r="AO49" s="162" t="inlineStr">
        <is>
          <t>Tech Support</t>
        </is>
      </c>
      <c r="AP49" s="162" t="inlineStr">
        <is>
          <t>Non-technical</t>
        </is>
      </c>
      <c r="AQ49" s="162" t="n">
        <v>20</v>
      </c>
      <c r="AR49" s="162" t="inlineStr">
        <is>
          <t>Covered</t>
        </is>
      </c>
      <c r="AS49" s="162" t="n"/>
      <c r="AT49" s="162" t="inlineStr">
        <is>
          <t>IRIS2203</t>
        </is>
      </c>
      <c r="AU49" s="162" t="inlineStr">
        <is>
          <t>Employee</t>
        </is>
      </c>
      <c r="AV49" s="162" t="inlineStr">
        <is>
          <t>Active</t>
        </is>
      </c>
      <c r="AW49" s="162" t="inlineStr">
        <is>
          <t>Prajakta Mandhare</t>
        </is>
      </c>
      <c r="AX49" s="163" t="n">
        <v>45231</v>
      </c>
      <c r="AY49" s="162" t="inlineStr">
        <is>
          <t>Client Solutions Executive</t>
        </is>
      </c>
      <c r="AZ49" s="162" t="inlineStr">
        <is>
          <t>Customer Success &amp; Support</t>
        </is>
      </c>
      <c r="BA49" s="162" t="inlineStr">
        <is>
          <t>Technical Support</t>
        </is>
      </c>
      <c r="BB49" s="162" t="inlineStr">
        <is>
          <t>Client Solutions Executive</t>
        </is>
      </c>
      <c r="BC49" s="162" t="inlineStr">
        <is>
          <t>L3 – Professional / Associate</t>
        </is>
      </c>
      <c r="BD49" s="162" t="inlineStr">
        <is>
          <t>B.Com</t>
        </is>
      </c>
      <c r="BE49" s="162" t="inlineStr">
        <is>
          <t>Kimaya Mundlye</t>
        </is>
      </c>
      <c r="BF49" s="162" t="inlineStr">
        <is>
          <t>N-4</t>
        </is>
      </c>
      <c r="BG49" s="162" t="inlineStr">
        <is>
          <t>Individual Contributor</t>
        </is>
      </c>
      <c r="BH49" s="162" t="inlineStr">
        <is>
          <t>4 years, 3 months, 0 days</t>
        </is>
      </c>
      <c r="BI49" s="162" t="inlineStr">
        <is>
          <t>2 years, 7 months, 19 days</t>
        </is>
      </c>
      <c r="BJ49" s="162" t="inlineStr">
        <is>
          <t>6 years, 10 months, 19 days</t>
        </is>
      </c>
      <c r="BK49" s="162" t="n"/>
      <c r="BL49" s="162" t="inlineStr">
        <is>
          <t>Suptech</t>
        </is>
      </c>
      <c r="BM49" s="162" t="inlineStr">
        <is>
          <t>iFile</t>
        </is>
      </c>
      <c r="BN49" s="162" t="inlineStr">
        <is>
          <t>Support</t>
        </is>
      </c>
      <c r="BO49" s="162" t="inlineStr">
        <is>
          <t>Product Support</t>
        </is>
      </c>
      <c r="BP49" s="162" t="inlineStr">
        <is>
          <t>No</t>
        </is>
      </c>
      <c r="BQ49" s="162" t="inlineStr">
        <is>
          <t>Product/Project</t>
        </is>
      </c>
      <c r="BR49" s="162" t="inlineStr">
        <is>
          <t>Tech Support</t>
        </is>
      </c>
      <c r="BS49" s="162" t="inlineStr">
        <is>
          <t>Non-technical</t>
        </is>
      </c>
      <c r="BT49" s="162" t="inlineStr">
        <is>
          <t>Remote- Outside Mumbai</t>
        </is>
      </c>
      <c r="BU49" s="162" t="n"/>
      <c r="BV49" s="16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49" s="162" t="inlineStr">
        <is>
          <r>
            <rPr>
              <rFont val="Calibri"/>
              <b val="1"/>
              <sz val="10"/>
            </rPr>
            <t>Q1:</t>
          </r>
          <r>
            <rPr>
              <rFont val="Calibri"/>
              <sz val="10"/>
            </rPr>
            <t xml:space="preserve"> Maintain client/customer satisfaction · CSAT of &gt;=4.2 / 5
</t>
          </r>
          <r>
            <rPr>
              <rFont val="Calibri"/>
              <b val="1"/>
              <sz val="10"/>
            </rPr>
            <t>Q1:</t>
          </r>
          <r>
            <rPr>
              <rFont val="Calibri"/>
              <sz val="10"/>
            </rPr>
            <t xml:space="preserve"> Resolve &gt;=95% of assigned tickets/queries within SLA
</t>
          </r>
          <r>
            <rPr>
              <rFont val="Calibri"/>
              <b val="1"/>
              <sz val="10"/>
            </rPr>
            <t>Q1:</t>
          </r>
          <r>
            <rPr>
              <rFont val="Calibri"/>
              <sz val="10"/>
            </rPr>
            <t xml:space="preserve"> Keep first-response time within agreed SLA on 100% of cases
</t>
          </r>
          <r>
            <rPr>
              <rFont val="Calibri"/>
              <b val="1"/>
              <sz val="10"/>
            </rPr>
            <t>Q1:</t>
          </r>
          <r>
            <rPr>
              <rFont val="Calibri"/>
              <sz val="10"/>
            </rPr>
            <t xml:space="preserve"> Drive retention/renewal of assigned accounts to &gt;=90%
She majorly look after data modelling and analyis related tasks which are not client facing. She completes her tasks within time. Whatever communication she has done so far was good. Her grasping and task analysis is good. Put efforts in right way. Involved in IRP customer support and took hold in less time. I could not assigned major task because of her health issues</t>
          </r>
        </is>
      </c>
      <c r="BX49" s="162" t="n">
        <v>3</v>
      </c>
      <c r="BY49" s="162" t="n"/>
      <c r="BZ49" s="162" t="inlineStr">
        <is>
          <t>Client Solutions Executive</t>
        </is>
      </c>
      <c r="CA49" s="162" t="n"/>
      <c r="CB49" s="162" t="n">
        <v>3</v>
      </c>
      <c r="CC49" s="162" t="inlineStr">
        <is>
          <t>High</t>
        </is>
      </c>
      <c r="CD49" s="162" t="inlineStr">
        <is>
          <t>Emerging Talent</t>
        </is>
      </c>
      <c r="CE49" s="162" t="n"/>
      <c r="CF49" s="162" t="n"/>
      <c r="CG49" s="162" t="n"/>
      <c r="CH49" s="162" t="n"/>
      <c r="CI49" s="162" t="inlineStr">
        <is>
          <t>Customer success methods; communication &amp; de-escalation; product/domain depth; ticketing &amp; SLA tools</t>
        </is>
      </c>
      <c r="CJ49"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49" s="162" t="n"/>
    </row>
    <row r="50" ht="64" customHeight="1">
      <c r="A50" s="109" t="inlineStr">
        <is>
          <t>IRIS1873</t>
        </is>
      </c>
      <c r="B50" s="111" t="inlineStr">
        <is>
          <t>Sayed Ibrahim</t>
        </is>
      </c>
      <c r="C50" s="111" t="inlineStr">
        <is>
          <t>Support</t>
        </is>
      </c>
      <c r="D50" s="114" t="inlineStr">
        <is>
          <t>Analyst</t>
        </is>
      </c>
      <c r="E50" s="114" t="inlineStr">
        <is>
          <t>Senior Support Executive</t>
        </is>
      </c>
      <c r="F50" s="114" t="inlineStr">
        <is>
          <t>L3 – Professional / Associate</t>
        </is>
      </c>
      <c r="G50" s="114" t="inlineStr">
        <is>
          <t>A3</t>
        </is>
      </c>
      <c r="H50" s="117" t="inlineStr">
        <is>
          <t>▲ Up</t>
        </is>
      </c>
      <c r="I50" s="111" t="inlineStr">
        <is>
          <t>Customer Success &amp; Support</t>
        </is>
      </c>
      <c r="J50" s="111" t="inlineStr">
        <is>
          <t>Application &amp; Product Support</t>
        </is>
      </c>
      <c r="K50" s="111" t="inlineStr"/>
      <c r="L50" s="111" t="n">
        <v>20</v>
      </c>
      <c r="M50" s="142" t="inlineStr">
        <is>
          <t>P2</t>
        </is>
      </c>
      <c r="N50" s="115" t="inlineStr">
        <is>
          <t>Developing</t>
        </is>
      </c>
      <c r="O50" s="115" t="inlineStr">
        <is>
          <t>3 Apply</t>
        </is>
      </c>
      <c r="P50" s="115" t="inlineStr">
        <is>
          <t>2–4 yrs</t>
        </is>
      </c>
      <c r="Q50" s="115" t="inlineStr">
        <is>
          <t>3–5 · 2–5</t>
        </is>
      </c>
      <c r="R50" s="115" t="inlineStr">
        <is>
          <t>Support / CS Executive</t>
        </is>
      </c>
      <c r="S50" s="115" t="inlineStr">
        <is>
          <t>IRIS Vs Competitor Benchmark — SaaS customer-success ladder: Associate CSM · Regnology: Product Support Specialist · Reg Reporting · IRIS Vs Competitor Benchmark — support tiers: L2 Application Support</t>
        </is>
      </c>
      <c r="T50" s="115" t="inlineStr">
        <is>
          <t>TSIA frameworks and benchmarks; ITIL 4 service desk; Gainsight customer-success practice</t>
        </is>
      </c>
      <c r="U50" s="115" t="inlineStr">
        <is>
          <t>Core 2 · Future 2 · Functional 3 · Leadership not scored</t>
        </is>
      </c>
      <c r="V50" s="161" t="n">
        <v>171</v>
      </c>
      <c r="W50" s="162" t="inlineStr">
        <is>
          <t>IRIS1873</t>
        </is>
      </c>
      <c r="X50" s="162" t="inlineStr">
        <is>
          <t>Employee</t>
        </is>
      </c>
      <c r="Y50" s="162" t="inlineStr">
        <is>
          <t>Active</t>
        </is>
      </c>
      <c r="Z50" s="162" t="inlineStr">
        <is>
          <t>Sayed Ibrahim</t>
        </is>
      </c>
      <c r="AA50" s="249" t="n">
        <v>44105</v>
      </c>
      <c r="AB50" s="162" t="inlineStr">
        <is>
          <t>Analyst</t>
        </is>
      </c>
      <c r="AC50" s="162" t="inlineStr">
        <is>
          <t>MBA</t>
        </is>
      </c>
      <c r="AD50" s="162" t="inlineStr">
        <is>
          <t>Nivedita Wagh</t>
        </is>
      </c>
      <c r="AE50" s="162" t="inlineStr">
        <is>
          <t>N-4</t>
        </is>
      </c>
      <c r="AF50" s="162" t="inlineStr">
        <is>
          <t>Individual Contributor</t>
        </is>
      </c>
      <c r="AG50" s="162" t="inlineStr">
        <is>
          <t>4 years, 11 months, 0 days</t>
        </is>
      </c>
      <c r="AH50" s="162" t="inlineStr">
        <is>
          <t>5 years, 10 months, 24 days</t>
        </is>
      </c>
      <c r="AI50" s="162" t="inlineStr">
        <is>
          <t>Suptech</t>
        </is>
      </c>
      <c r="AJ50" s="162" t="inlineStr">
        <is>
          <t>iFile</t>
        </is>
      </c>
      <c r="AK50" s="162" t="inlineStr">
        <is>
          <t>Support</t>
        </is>
      </c>
      <c r="AL50" s="162" t="inlineStr">
        <is>
          <t>Product Support</t>
        </is>
      </c>
      <c r="AM50" s="162" t="inlineStr">
        <is>
          <t>Yes</t>
        </is>
      </c>
      <c r="AN50" s="162" t="inlineStr">
        <is>
          <t>Product/Project</t>
        </is>
      </c>
      <c r="AO50" s="162" t="inlineStr">
        <is>
          <t>Tech Support</t>
        </is>
      </c>
      <c r="AP50" s="162" t="inlineStr">
        <is>
          <t>Non-technical</t>
        </is>
      </c>
      <c r="AQ50" s="162" t="n">
        <v>20</v>
      </c>
      <c r="AR50" s="162" t="inlineStr">
        <is>
          <t>Covered</t>
        </is>
      </c>
      <c r="AS50" s="162" t="n"/>
      <c r="AT50" s="162" t="inlineStr">
        <is>
          <t>IRIS1873</t>
        </is>
      </c>
      <c r="AU50" s="162" t="inlineStr">
        <is>
          <t>Employee</t>
        </is>
      </c>
      <c r="AV50" s="162" t="inlineStr">
        <is>
          <t>Active</t>
        </is>
      </c>
      <c r="AW50" s="162" t="inlineStr">
        <is>
          <t>Sayed Ibrahim</t>
        </is>
      </c>
      <c r="AX50" s="163" t="n">
        <v>44105</v>
      </c>
      <c r="AY50" s="162" t="inlineStr">
        <is>
          <t>Analyst</t>
        </is>
      </c>
      <c r="AZ50" s="162" t="inlineStr">
        <is>
          <t>Customer Success &amp; Support</t>
        </is>
      </c>
      <c r="BA50" s="162" t="inlineStr">
        <is>
          <t>Technical Support</t>
        </is>
      </c>
      <c r="BB50" s="162" t="inlineStr">
        <is>
          <t>Analyst</t>
        </is>
      </c>
      <c r="BC50" s="162" t="inlineStr">
        <is>
          <t>L3 – Professional / Associate</t>
        </is>
      </c>
      <c r="BD50" s="162" t="inlineStr">
        <is>
          <t>MBA</t>
        </is>
      </c>
      <c r="BE50" s="162" t="inlineStr">
        <is>
          <t>Nivedita Wagh</t>
        </is>
      </c>
      <c r="BF50" s="162" t="inlineStr">
        <is>
          <t>N-3</t>
        </is>
      </c>
      <c r="BG50" s="162" t="inlineStr">
        <is>
          <t>Individual Contributor</t>
        </is>
      </c>
      <c r="BH50" s="162" t="inlineStr">
        <is>
          <t>4 years, 11 months, 0 days</t>
        </is>
      </c>
      <c r="BI50" s="162" t="inlineStr">
        <is>
          <t>5 years, 8 months, 19 days</t>
        </is>
      </c>
      <c r="BJ50" s="162" t="inlineStr">
        <is>
          <t>10 years, 7 months, 19 days</t>
        </is>
      </c>
      <c r="BK50" s="162" t="n"/>
      <c r="BL50" s="162" t="inlineStr">
        <is>
          <t>Suptech</t>
        </is>
      </c>
      <c r="BM50" s="162" t="inlineStr">
        <is>
          <t>iFile</t>
        </is>
      </c>
      <c r="BN50" s="162" t="inlineStr">
        <is>
          <t>Support</t>
        </is>
      </c>
      <c r="BO50" s="162" t="inlineStr">
        <is>
          <t>Product Support</t>
        </is>
      </c>
      <c r="BP50" s="162" t="inlineStr">
        <is>
          <t>Yes</t>
        </is>
      </c>
      <c r="BQ50" s="162" t="inlineStr">
        <is>
          <t>Product/Project</t>
        </is>
      </c>
      <c r="BR50" s="162" t="inlineStr">
        <is>
          <t>Tech Support</t>
        </is>
      </c>
      <c r="BS50" s="162" t="inlineStr">
        <is>
          <t>Non-technical</t>
        </is>
      </c>
      <c r="BT50" s="162" t="inlineStr">
        <is>
          <t>Remote- Outside Mumbai</t>
        </is>
      </c>
      <c r="BU50" s="162" t="inlineStr">
        <is>
          <t>1.To gain Domain Knowledge, 2. To complate Data Analyst Course, 3. To make process degitize, 4. To maximise use of AI, 5. To achive good communication skills.</t>
        </is>
      </c>
      <c r="BV50" s="16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50" s="162" t="inlineStr">
        <is>
          <r>
            <rPr>
              <rFont val="Calibri"/>
              <b val="1"/>
              <sz val="10"/>
            </rPr>
            <t>Q1:</t>
          </r>
          <r>
            <rPr>
              <rFont val="Calibri"/>
              <sz val="10"/>
            </rPr>
            <t xml:space="preserve"> Maintain client/customer satisfaction · CSAT of &gt;=4.2 / 5
</t>
          </r>
          <r>
            <rPr>
              <rFont val="Calibri"/>
              <b val="1"/>
              <sz val="10"/>
            </rPr>
            <t>Q1:</t>
          </r>
          <r>
            <rPr>
              <rFont val="Calibri"/>
              <sz val="10"/>
            </rPr>
            <t xml:space="preserve"> Resolve &gt;=95% of assigned tickets/queries within SLA
</t>
          </r>
          <r>
            <rPr>
              <rFont val="Calibri"/>
              <b val="1"/>
              <sz val="10"/>
            </rPr>
            <t>Q1:</t>
          </r>
          <r>
            <rPr>
              <rFont val="Calibri"/>
              <sz val="10"/>
            </rPr>
            <t xml:space="preserve"> Keep first-response time within agreed SLA on 100% of cases
</t>
          </r>
          <r>
            <rPr>
              <rFont val="Calibri"/>
              <b val="1"/>
              <sz val="10"/>
            </rPr>
            <t>Q1:</t>
          </r>
          <r>
            <rPr>
              <rFont val="Calibri"/>
              <sz val="10"/>
            </rPr>
            <t xml:space="preserve"> Drive retention/renewal of assigned accounts to &gt;=90%</t>
          </r>
        </is>
      </c>
      <c r="BX50" s="162" t="n">
        <v>3</v>
      </c>
      <c r="BY50" s="163" t="n">
        <v>45870</v>
      </c>
      <c r="BZ50" s="162" t="inlineStr">
        <is>
          <t>Financial Analyst</t>
        </is>
      </c>
      <c r="CA50" s="162" t="inlineStr">
        <is>
          <t>No</t>
        </is>
      </c>
      <c r="CB50" s="162" t="n">
        <v>3</v>
      </c>
      <c r="CC50" s="162" t="inlineStr">
        <is>
          <t>Medium</t>
        </is>
      </c>
      <c r="CD50" s="162" t="inlineStr">
        <is>
          <t>Core Contributor</t>
        </is>
      </c>
      <c r="CE50" s="162" t="inlineStr">
        <is>
          <t>No</t>
        </is>
      </c>
      <c r="CF50" s="162" t="inlineStr">
        <is>
          <t>Yes</t>
        </is>
      </c>
      <c r="CG50" s="162" t="inlineStr">
        <is>
          <t>No</t>
        </is>
      </c>
      <c r="CH50" s="162" t="n"/>
      <c r="CI50" s="162" t="inlineStr">
        <is>
          <t>Customer success methods; communication &amp; de-escalation; product/domain depth; ticketing &amp; SLA tools</t>
        </is>
      </c>
      <c r="CJ50"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50" s="162" t="n"/>
    </row>
    <row r="51" ht="64" customHeight="1">
      <c r="A51" s="109" t="inlineStr">
        <is>
          <t>IRIS2202</t>
        </is>
      </c>
      <c r="B51" s="111" t="inlineStr">
        <is>
          <t>Shreya Shinde</t>
        </is>
      </c>
      <c r="C51" s="111" t="inlineStr">
        <is>
          <t>Support</t>
        </is>
      </c>
      <c r="D51" s="114" t="inlineStr">
        <is>
          <t>Client Solutions Executive</t>
        </is>
      </c>
      <c r="E51" s="114" t="inlineStr">
        <is>
          <t>Senior Support Executive</t>
        </is>
      </c>
      <c r="F51" s="114" t="inlineStr">
        <is>
          <t>L3 – Professional / Associate</t>
        </is>
      </c>
      <c r="G51" s="114" t="inlineStr">
        <is>
          <t>A3</t>
        </is>
      </c>
      <c r="H51" s="117" t="inlineStr">
        <is>
          <t>▲ Up</t>
        </is>
      </c>
      <c r="I51" s="111" t="inlineStr">
        <is>
          <t>Customer Success &amp; Support</t>
        </is>
      </c>
      <c r="J51" s="111" t="inlineStr">
        <is>
          <t>Application &amp; Product Support</t>
        </is>
      </c>
      <c r="K51" s="111" t="inlineStr"/>
      <c r="L51" s="111" t="n">
        <v>20</v>
      </c>
      <c r="M51" s="142" t="inlineStr">
        <is>
          <t>P2</t>
        </is>
      </c>
      <c r="N51" s="115" t="inlineStr">
        <is>
          <t>Developing</t>
        </is>
      </c>
      <c r="O51" s="115" t="inlineStr">
        <is>
          <t>3 Apply</t>
        </is>
      </c>
      <c r="P51" s="115" t="inlineStr">
        <is>
          <t>2–4 yrs</t>
        </is>
      </c>
      <c r="Q51" s="115" t="inlineStr">
        <is>
          <t>3–5 · 2–5</t>
        </is>
      </c>
      <c r="R51" s="115" t="inlineStr">
        <is>
          <t>Support / CS Executive</t>
        </is>
      </c>
      <c r="S51" s="115" t="inlineStr">
        <is>
          <t>IRIS Vs Competitor Benchmark — SaaS customer-success ladder: Associate CSM · Regnology: Product Support Specialist · Reg Reporting · IRIS Vs Competitor Benchmark — support tiers: L2 Application Support</t>
        </is>
      </c>
      <c r="T51" s="115" t="inlineStr">
        <is>
          <t>TSIA frameworks and benchmarks; ITIL 4 service desk; Gainsight customer-success practice</t>
        </is>
      </c>
      <c r="U51" s="115" t="inlineStr">
        <is>
          <t>Core 2 · Future 2 · Functional 3 · Leadership not scored</t>
        </is>
      </c>
      <c r="V51" s="161" t="n">
        <v>298</v>
      </c>
      <c r="W51" s="162" t="inlineStr">
        <is>
          <t>IRIS2202</t>
        </is>
      </c>
      <c r="X51" s="162" t="inlineStr">
        <is>
          <t>Employee</t>
        </is>
      </c>
      <c r="Y51" s="162" t="inlineStr">
        <is>
          <t>Serving Notice</t>
        </is>
      </c>
      <c r="Z51" s="162" t="inlineStr">
        <is>
          <t>Shreya Shinde</t>
        </is>
      </c>
      <c r="AA51" s="249" t="n">
        <v>45231</v>
      </c>
      <c r="AB51" s="162" t="inlineStr">
        <is>
          <t>Client Solutions Executive</t>
        </is>
      </c>
      <c r="AC51" s="162" t="inlineStr">
        <is>
          <t>B.Com</t>
        </is>
      </c>
      <c r="AD51" s="162" t="inlineStr">
        <is>
          <t>Shruti Patil</t>
        </is>
      </c>
      <c r="AE51" s="162" t="inlineStr">
        <is>
          <t>N-5</t>
        </is>
      </c>
      <c r="AF51" s="162" t="inlineStr">
        <is>
          <t>Individual Contributor</t>
        </is>
      </c>
      <c r="AG51" s="162" t="inlineStr">
        <is>
          <t>9 years, 11 months, 0 days</t>
        </is>
      </c>
      <c r="AH51" s="162" t="inlineStr">
        <is>
          <t>2 years, 9 months, 24 days</t>
        </is>
      </c>
      <c r="AI51" s="162" t="inlineStr">
        <is>
          <t>Suptech</t>
        </is>
      </c>
      <c r="AJ51" s="162" t="inlineStr">
        <is>
          <t>iFile</t>
        </is>
      </c>
      <c r="AK51" s="162" t="inlineStr">
        <is>
          <t>Support</t>
        </is>
      </c>
      <c r="AL51" s="162" t="inlineStr">
        <is>
          <t>Product Support</t>
        </is>
      </c>
      <c r="AM51" s="162" t="inlineStr">
        <is>
          <t>No</t>
        </is>
      </c>
      <c r="AN51" s="162" t="inlineStr">
        <is>
          <t>Product/Project</t>
        </is>
      </c>
      <c r="AO51" s="162" t="inlineStr">
        <is>
          <t>Tech Support</t>
        </is>
      </c>
      <c r="AP51" s="162" t="inlineStr">
        <is>
          <t>Non-technical</t>
        </is>
      </c>
      <c r="AQ51" s="162" t="n">
        <v>20</v>
      </c>
      <c r="AR51" s="162" t="inlineStr">
        <is>
          <t>Covered</t>
        </is>
      </c>
      <c r="AS51" s="162" t="n"/>
      <c r="AT51" s="162" t="inlineStr">
        <is>
          <t>IRIS2202</t>
        </is>
      </c>
      <c r="AU51" s="162" t="inlineStr">
        <is>
          <t>Employee</t>
        </is>
      </c>
      <c r="AV51" s="162" t="inlineStr">
        <is>
          <t>Serving Notice</t>
        </is>
      </c>
      <c r="AW51" s="162" t="inlineStr">
        <is>
          <t>Shreya Shinde</t>
        </is>
      </c>
      <c r="AX51" s="163" t="n">
        <v>45231</v>
      </c>
      <c r="AY51" s="162" t="inlineStr">
        <is>
          <t>Client Solutions Executive</t>
        </is>
      </c>
      <c r="AZ51" s="162" t="inlineStr">
        <is>
          <t>Customer Success &amp; Support</t>
        </is>
      </c>
      <c r="BA51" s="162" t="inlineStr">
        <is>
          <t>Technical Support</t>
        </is>
      </c>
      <c r="BB51" s="162" t="inlineStr">
        <is>
          <t>Client Solutions Executive</t>
        </is>
      </c>
      <c r="BC51" s="162" t="inlineStr">
        <is>
          <t>L3 – Professional / Associate</t>
        </is>
      </c>
      <c r="BD51" s="162" t="inlineStr">
        <is>
          <t>B.Com</t>
        </is>
      </c>
      <c r="BE51" s="162" t="inlineStr">
        <is>
          <t>Shruti Patil</t>
        </is>
      </c>
      <c r="BF51" s="162" t="inlineStr">
        <is>
          <t>N-4</t>
        </is>
      </c>
      <c r="BG51" s="162" t="inlineStr">
        <is>
          <t>Individual Contributor</t>
        </is>
      </c>
      <c r="BH51" s="162" t="inlineStr">
        <is>
          <t>9 years, 11 months, 0 days</t>
        </is>
      </c>
      <c r="BI51" s="162" t="inlineStr">
        <is>
          <t>2 years, 7 months, 19 days</t>
        </is>
      </c>
      <c r="BJ51" s="162" t="inlineStr">
        <is>
          <t>12 years, 6 months, 19 days</t>
        </is>
      </c>
      <c r="BK51" s="162" t="n"/>
      <c r="BL51" s="162" t="inlineStr">
        <is>
          <t>Suptech</t>
        </is>
      </c>
      <c r="BM51" s="162" t="inlineStr">
        <is>
          <t>iFile</t>
        </is>
      </c>
      <c r="BN51" s="162" t="inlineStr">
        <is>
          <t>Support</t>
        </is>
      </c>
      <c r="BO51" s="162" t="inlineStr">
        <is>
          <t>Product Support</t>
        </is>
      </c>
      <c r="BP51" s="162" t="inlineStr">
        <is>
          <t>No</t>
        </is>
      </c>
      <c r="BQ51" s="162" t="inlineStr">
        <is>
          <t>Product/Project</t>
        </is>
      </c>
      <c r="BR51" s="162" t="inlineStr">
        <is>
          <t>Tech Support</t>
        </is>
      </c>
      <c r="BS51" s="162" t="inlineStr">
        <is>
          <t>Non-technical</t>
        </is>
      </c>
      <c r="BT51" s="162" t="inlineStr">
        <is>
          <t>Remote - Mumbai</t>
        </is>
      </c>
      <c r="BU51" s="162" t="inlineStr">
        <is>
          <t>Awaited - On NP</t>
        </is>
      </c>
      <c r="BV51" s="16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51" s="162" t="inlineStr">
        <is>
          <r>
            <rPr>
              <rFont val="Calibri"/>
              <b val="1"/>
              <sz val="10"/>
            </rPr>
            <t>Q1:</t>
          </r>
          <r>
            <rPr>
              <rFont val="Calibri"/>
              <sz val="10"/>
            </rPr>
            <t xml:space="preserve"> Maintain client/customer satisfaction · CSAT of &gt;=4.2 / 5
</t>
          </r>
          <r>
            <rPr>
              <rFont val="Calibri"/>
              <b val="1"/>
              <sz val="10"/>
            </rPr>
            <t>Q1:</t>
          </r>
          <r>
            <rPr>
              <rFont val="Calibri"/>
              <sz val="10"/>
            </rPr>
            <t xml:space="preserve"> Resolve &gt;=95% of assigned tickets/queries within SLA
</t>
          </r>
          <r>
            <rPr>
              <rFont val="Calibri"/>
              <b val="1"/>
              <sz val="10"/>
            </rPr>
            <t>Q1:</t>
          </r>
          <r>
            <rPr>
              <rFont val="Calibri"/>
              <sz val="10"/>
            </rPr>
            <t xml:space="preserve"> Keep first-response time within agreed SLA on 100% of cases
</t>
          </r>
          <r>
            <rPr>
              <rFont val="Calibri"/>
              <b val="1"/>
              <sz val="10"/>
            </rPr>
            <t>Q1:</t>
          </r>
          <r>
            <rPr>
              <rFont val="Calibri"/>
              <sz val="10"/>
            </rPr>
            <t xml:space="preserve"> Drive retention/renewal of assigned accounts to &gt;=90%</t>
          </r>
        </is>
      </c>
      <c r="BX51" s="162" t="n">
        <v>3</v>
      </c>
      <c r="BY51" s="162" t="inlineStr">
        <is>
          <t>-</t>
        </is>
      </c>
      <c r="BZ51" s="162" t="inlineStr">
        <is>
          <t>Client Solutions Executive</t>
        </is>
      </c>
      <c r="CA51" s="162" t="inlineStr">
        <is>
          <t>No – designation matches current CSE/support scope.</t>
        </is>
      </c>
      <c r="CB51" s="162" t="n">
        <v>3</v>
      </c>
      <c r="CC51" s="162" t="inlineStr">
        <is>
          <t>Medium</t>
        </is>
      </c>
      <c r="CD51" s="162" t="inlineStr">
        <is>
          <t>Core Contributor</t>
        </is>
      </c>
      <c r="CE51" s="162" t="inlineStr">
        <is>
          <t>N</t>
        </is>
      </c>
      <c r="CF51" s="162" t="inlineStr">
        <is>
          <t>N</t>
        </is>
      </c>
      <c r="CG51" s="162" t="inlineStr">
        <is>
          <t>N</t>
        </is>
      </c>
      <c r="CH51" s="162" t="inlineStr">
        <is>
          <t>No successor identified — Varsha covers similar scope for now</t>
        </is>
      </c>
      <c r="CI51" s="162" t="inlineStr">
        <is>
          <t>Customer success methods; communication &amp; de-escalation; product/domain depth; ticketing &amp; SLA tools</t>
        </is>
      </c>
      <c r="CJ51" s="162" t="inlineStr">
        <is>
          <t>-</t>
        </is>
      </c>
      <c r="CK51" s="162" t="inlineStr">
        <is>
          <t>Serving Notice Period - Might need discussion with her reporting manager</t>
        </is>
      </c>
    </row>
    <row r="52" ht="64" customHeight="1">
      <c r="A52" s="109" t="inlineStr">
        <is>
          <t>IRIS1907</t>
        </is>
      </c>
      <c r="B52" s="111" t="inlineStr">
        <is>
          <t>Varsha Kambale</t>
        </is>
      </c>
      <c r="C52" s="111" t="inlineStr">
        <is>
          <t>Support</t>
        </is>
      </c>
      <c r="D52" s="114" t="inlineStr">
        <is>
          <t>Client Solutions Executive</t>
        </is>
      </c>
      <c r="E52" s="114" t="inlineStr">
        <is>
          <t>Senior Support Executive</t>
        </is>
      </c>
      <c r="F52" s="114" t="inlineStr">
        <is>
          <t>L3 – Professional / Associate</t>
        </is>
      </c>
      <c r="G52" s="114" t="inlineStr">
        <is>
          <t>A3</t>
        </is>
      </c>
      <c r="H52" s="117" t="inlineStr">
        <is>
          <t>▲ Up</t>
        </is>
      </c>
      <c r="I52" s="111" t="inlineStr">
        <is>
          <t>Customer Success &amp; Support</t>
        </is>
      </c>
      <c r="J52" s="111" t="inlineStr">
        <is>
          <t>Application &amp; Product Support</t>
        </is>
      </c>
      <c r="K52" s="111" t="inlineStr"/>
      <c r="L52" s="111" t="n">
        <v>20</v>
      </c>
      <c r="M52" s="142" t="inlineStr">
        <is>
          <t>P2</t>
        </is>
      </c>
      <c r="N52" s="115" t="inlineStr">
        <is>
          <t>Developing</t>
        </is>
      </c>
      <c r="O52" s="115" t="inlineStr">
        <is>
          <t>3 Apply</t>
        </is>
      </c>
      <c r="P52" s="115" t="inlineStr">
        <is>
          <t>2–4 yrs</t>
        </is>
      </c>
      <c r="Q52" s="115" t="inlineStr">
        <is>
          <t>3–5 · 2–5</t>
        </is>
      </c>
      <c r="R52" s="115" t="inlineStr">
        <is>
          <t>Support / CS Executive</t>
        </is>
      </c>
      <c r="S52" s="115" t="inlineStr">
        <is>
          <t>IRIS Vs Competitor Benchmark — SaaS customer-success ladder: Associate CSM · Regnology: Product Support Specialist · Reg Reporting · IRIS Vs Competitor Benchmark — support tiers: L2 Application Support</t>
        </is>
      </c>
      <c r="T52" s="115" t="inlineStr">
        <is>
          <t>TSIA frameworks and benchmarks; ITIL 4 service desk; Gainsight customer-success practice</t>
        </is>
      </c>
      <c r="U52" s="115" t="inlineStr">
        <is>
          <t>Core 2 · Future 2 · Functional 3 · Leadership not scored</t>
        </is>
      </c>
      <c r="V52" s="161" t="n">
        <v>179</v>
      </c>
      <c r="W52" s="162" t="inlineStr">
        <is>
          <t>IRIS1907</t>
        </is>
      </c>
      <c r="X52" s="162" t="inlineStr">
        <is>
          <t>Employee</t>
        </is>
      </c>
      <c r="Y52" s="162" t="inlineStr">
        <is>
          <t>Active</t>
        </is>
      </c>
      <c r="Z52" s="162" t="inlineStr">
        <is>
          <t>Varsha Kambale</t>
        </is>
      </c>
      <c r="AA52" s="249" t="n">
        <v>44315</v>
      </c>
      <c r="AB52" s="162" t="inlineStr">
        <is>
          <t>Client Solutions Executive</t>
        </is>
      </c>
      <c r="AC52" s="162" t="inlineStr">
        <is>
          <t>B.E</t>
        </is>
      </c>
      <c r="AD52" s="162" t="inlineStr">
        <is>
          <t>Shruti Patil</t>
        </is>
      </c>
      <c r="AE52" s="162" t="inlineStr">
        <is>
          <t>N-5</t>
        </is>
      </c>
      <c r="AF52" s="162" t="inlineStr">
        <is>
          <t>Individual Contributor</t>
        </is>
      </c>
      <c r="AG52" s="162" t="inlineStr">
        <is>
          <t>5 years, 0 months, 0 days</t>
        </is>
      </c>
      <c r="AH52" s="162" t="inlineStr">
        <is>
          <t>5 years, 3 months, 27 days</t>
        </is>
      </c>
      <c r="AI52" s="162" t="inlineStr">
        <is>
          <t>Suptech</t>
        </is>
      </c>
      <c r="AJ52" s="162" t="inlineStr">
        <is>
          <t>iFile</t>
        </is>
      </c>
      <c r="AK52" s="162" t="inlineStr">
        <is>
          <t>Support</t>
        </is>
      </c>
      <c r="AL52" s="162" t="inlineStr">
        <is>
          <t>Product Support</t>
        </is>
      </c>
      <c r="AM52" s="162" t="inlineStr">
        <is>
          <t>No</t>
        </is>
      </c>
      <c r="AN52" s="162" t="inlineStr">
        <is>
          <t>Product/Project</t>
        </is>
      </c>
      <c r="AO52" s="162" t="inlineStr">
        <is>
          <t>Tech Support</t>
        </is>
      </c>
      <c r="AP52" s="162" t="inlineStr">
        <is>
          <t>Non-technical</t>
        </is>
      </c>
      <c r="AQ52" s="162" t="n">
        <v>20</v>
      </c>
      <c r="AR52" s="162" t="inlineStr">
        <is>
          <t>Covered</t>
        </is>
      </c>
      <c r="AS52" s="162" t="n"/>
      <c r="AT52" s="162" t="inlineStr">
        <is>
          <t>IRIS1907</t>
        </is>
      </c>
      <c r="AU52" s="162" t="inlineStr">
        <is>
          <t>Employee</t>
        </is>
      </c>
      <c r="AV52" s="162" t="inlineStr">
        <is>
          <t>Active</t>
        </is>
      </c>
      <c r="AW52" s="162" t="inlineStr">
        <is>
          <t>Varsha Kambale</t>
        </is>
      </c>
      <c r="AX52" s="163" t="n">
        <v>44315</v>
      </c>
      <c r="AY52" s="162" t="inlineStr">
        <is>
          <t>Client Solutions Executive</t>
        </is>
      </c>
      <c r="AZ52" s="162" t="inlineStr">
        <is>
          <t>Customer Success &amp; Support</t>
        </is>
      </c>
      <c r="BA52" s="162" t="inlineStr">
        <is>
          <t>Technical Support</t>
        </is>
      </c>
      <c r="BB52" s="162" t="inlineStr">
        <is>
          <t>Client Solutions Executive</t>
        </is>
      </c>
      <c r="BC52" s="162" t="inlineStr">
        <is>
          <t>L3 – Professional / Associate</t>
        </is>
      </c>
      <c r="BD52" s="162" t="inlineStr">
        <is>
          <t>B.E</t>
        </is>
      </c>
      <c r="BE52" s="162" t="inlineStr">
        <is>
          <t>Shruti Patil</t>
        </is>
      </c>
      <c r="BF52" s="162" t="inlineStr">
        <is>
          <t>N-4</t>
        </is>
      </c>
      <c r="BG52" s="162" t="inlineStr">
        <is>
          <t>Individual Contributor</t>
        </is>
      </c>
      <c r="BH52" s="162" t="inlineStr">
        <is>
          <t>5 years, 0 months, 0 days</t>
        </is>
      </c>
      <c r="BI52" s="162" t="inlineStr">
        <is>
          <t>5 years, 1 months, 22 days</t>
        </is>
      </c>
      <c r="BJ52" s="162" t="inlineStr">
        <is>
          <t>10 years, 1 months, 22 days</t>
        </is>
      </c>
      <c r="BK52" s="162" t="n"/>
      <c r="BL52" s="162" t="inlineStr">
        <is>
          <t>Suptech</t>
        </is>
      </c>
      <c r="BM52" s="162" t="inlineStr">
        <is>
          <t>iFile</t>
        </is>
      </c>
      <c r="BN52" s="162" t="inlineStr">
        <is>
          <t>Support</t>
        </is>
      </c>
      <c r="BO52" s="162" t="inlineStr">
        <is>
          <t>Product Support</t>
        </is>
      </c>
      <c r="BP52" s="162" t="inlineStr">
        <is>
          <t>No</t>
        </is>
      </c>
      <c r="BQ52" s="162" t="inlineStr">
        <is>
          <t>Product/Project</t>
        </is>
      </c>
      <c r="BR52" s="162" t="inlineStr">
        <is>
          <t>Tech Support</t>
        </is>
      </c>
      <c r="BS52" s="162" t="inlineStr">
        <is>
          <t>Non-technical</t>
        </is>
      </c>
      <c r="BT52" s="162" t="inlineStr">
        <is>
          <t>Remote- Outside Mumbai</t>
        </is>
      </c>
      <c r="BU52" s="162" t="inlineStr">
        <is>
          <t>1. Resolve customer issues and escalations. &lt;95% tickets resolved within SLA.
2. Write comprehensive test cases covering positive, negative, boundary, and exception scenarios for assigned features before the start of testing.
3. Execute testing for assigned releases.100% Functional, Regression, UAT completed before release. 
4. educe repeat customer issues by identifying and implementing product improvement initiatives during the year.
5. Collaborate with Development, BA, and Product teams to ensure 100% participation in defect triage, release validation, and UAT activities.</t>
        </is>
      </c>
      <c r="BV52" s="16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52" s="162" t="inlineStr">
        <is>
          <r>
            <rPr>
              <rFont val="Calibri"/>
              <b val="1"/>
              <sz val="10"/>
            </rPr>
            <t>Q1:</t>
          </r>
          <r>
            <rPr>
              <rFont val="Calibri"/>
              <sz val="10"/>
            </rPr>
            <t xml:space="preserve"> Maintain client/customer satisfaction · CSAT of &gt;=4.2 / 5
</t>
          </r>
          <r>
            <rPr>
              <rFont val="Calibri"/>
              <b val="1"/>
              <sz val="10"/>
            </rPr>
            <t>Q1:</t>
          </r>
          <r>
            <rPr>
              <rFont val="Calibri"/>
              <sz val="10"/>
            </rPr>
            <t xml:space="preserve"> Resolve &gt;=95% of assigned tickets/queries within SLA
</t>
          </r>
          <r>
            <rPr>
              <rFont val="Calibri"/>
              <b val="1"/>
              <sz val="10"/>
            </rPr>
            <t>Q1:</t>
          </r>
          <r>
            <rPr>
              <rFont val="Calibri"/>
              <sz val="10"/>
            </rPr>
            <t xml:space="preserve"> Keep first-response time within agreed SLA on 100% of cases
</t>
          </r>
          <r>
            <rPr>
              <rFont val="Calibri"/>
              <b val="1"/>
              <sz val="10"/>
            </rPr>
            <t>Q1:</t>
          </r>
          <r>
            <rPr>
              <rFont val="Calibri"/>
              <sz val="10"/>
            </rPr>
            <t xml:space="preserve"> Drive retention/renewal of assigned accounts to &gt;=90%</t>
          </r>
        </is>
      </c>
      <c r="BX52" s="162" t="n">
        <v>3</v>
      </c>
      <c r="BY52" s="162" t="inlineStr">
        <is>
          <t>-</t>
        </is>
      </c>
      <c r="BZ52" s="162" t="inlineStr">
        <is>
          <t>Client Solutions Executive</t>
        </is>
      </c>
      <c r="CA52" s="162" t="inlineStr">
        <is>
          <t>No – designation matches current CSE/support scope.</t>
        </is>
      </c>
      <c r="CB52" s="162" t="n">
        <v>3</v>
      </c>
      <c r="CC52" s="162" t="inlineStr">
        <is>
          <t>Medium</t>
        </is>
      </c>
      <c r="CD52" s="162" t="inlineStr">
        <is>
          <t>Reliable Specialist</t>
        </is>
      </c>
      <c r="CE52" s="162" t="inlineStr">
        <is>
          <t>N</t>
        </is>
      </c>
      <c r="CF52" s="162" t="inlineStr">
        <is>
          <t>N</t>
        </is>
      </c>
      <c r="CG52" s="162" t="inlineStr">
        <is>
          <t>Y</t>
        </is>
      </c>
      <c r="CH52" s="162" t="inlineStr">
        <is>
          <t>No successor formally identified</t>
        </is>
      </c>
      <c r="CI52" s="162" t="inlineStr">
        <is>
          <t>Customer success methods; communication &amp; de-escalation; product/domain depth; ticketing &amp; SLA tools</t>
        </is>
      </c>
      <c r="CJ52" s="162" t="inlineStr">
        <is>
          <t>-</t>
        </is>
      </c>
      <c r="CK52" s="162" t="inlineStr">
        <is>
          <t>Might need discussion with her reporting manager</t>
        </is>
      </c>
    </row>
    <row r="53" ht="64" customHeight="1">
      <c r="A53" s="109" t="inlineStr">
        <is>
          <t>IRISC348</t>
        </is>
      </c>
      <c r="B53" s="111" t="inlineStr">
        <is>
          <t>Uzma Shaikh</t>
        </is>
      </c>
      <c r="C53" s="111" t="inlineStr">
        <is>
          <t>Support</t>
        </is>
      </c>
      <c r="D53" s="114" t="inlineStr">
        <is>
          <t>Consultant</t>
        </is>
      </c>
      <c r="E53" s="114" t="inlineStr">
        <is>
          <t>Support Executive</t>
        </is>
      </c>
      <c r="F53" s="114" t="inlineStr">
        <is>
          <t>Not in current mapping files</t>
        </is>
      </c>
      <c r="G53" s="114" t="inlineStr">
        <is>
          <t>A2</t>
        </is>
      </c>
      <c r="H53" s="140" t="inlineStr">
        <is>
          <t>● Newly mapped</t>
        </is>
      </c>
      <c r="I53" s="111" t="inlineStr">
        <is>
          <t>Customer Success &amp; Support</t>
        </is>
      </c>
      <c r="J53" s="111" t="inlineStr">
        <is>
          <t>Application &amp; Product Support</t>
        </is>
      </c>
      <c r="K53" s="111" t="inlineStr"/>
      <c r="L53" s="111" t="n">
        <v>20</v>
      </c>
      <c r="M53" s="142" t="inlineStr">
        <is>
          <t>P1–P2</t>
        </is>
      </c>
      <c r="N53" s="115" t="inlineStr">
        <is>
          <t>Entry / Developing</t>
        </is>
      </c>
      <c r="O53" s="115" t="inlineStr">
        <is>
          <t>2 Assist</t>
        </is>
      </c>
      <c r="P53" s="115" t="inlineStr">
        <is>
          <t>0–2 yrs</t>
        </is>
      </c>
      <c r="Q53" s="115" t="inlineStr">
        <is>
          <t>1–3 · 0–3</t>
        </is>
      </c>
      <c r="R53" s="115" t="inlineStr">
        <is>
          <t>Support Associate / Support / CS Executive</t>
        </is>
      </c>
      <c r="S53" s="115" t="inlineStr">
        <is>
          <t>IRIS Vs Competitor Benchmark — SaaS customer-success ladder: Support Associate · IRIS Vs Competitor Benchmark — support tiers: L1 Service Desk</t>
        </is>
      </c>
      <c r="T53" s="115" t="inlineStr">
        <is>
          <t>TSIA frameworks and benchmarks; ITIL 4 service desk; Gainsight customer-success practice</t>
        </is>
      </c>
      <c r="U53" s="115" t="inlineStr">
        <is>
          <t>Core 2 · Future 2 · Functional 2 · Leadership not scored</t>
        </is>
      </c>
      <c r="V53" s="161" t="n">
        <v>508</v>
      </c>
      <c r="W53" s="162" t="inlineStr">
        <is>
          <t>IRISC348</t>
        </is>
      </c>
      <c r="X53" s="162" t="inlineStr">
        <is>
          <t>On Contract</t>
        </is>
      </c>
      <c r="Y53" s="162" t="inlineStr">
        <is>
          <t>Active</t>
        </is>
      </c>
      <c r="Z53" s="162" t="inlineStr">
        <is>
          <t>Uzma Shaikh</t>
        </is>
      </c>
      <c r="AA53" s="249" t="n">
        <v>46178</v>
      </c>
      <c r="AB53" s="162" t="inlineStr">
        <is>
          <t>Consultant</t>
        </is>
      </c>
      <c r="AC53" s="162" t="inlineStr">
        <is>
          <t>B.Tech</t>
        </is>
      </c>
      <c r="AD53" s="162" t="inlineStr">
        <is>
          <t>Shruti Patil</t>
        </is>
      </c>
      <c r="AE53" s="162" t="inlineStr">
        <is>
          <t>N-5</t>
        </is>
      </c>
      <c r="AF53" s="162" t="inlineStr">
        <is>
          <t>Individual Contributor</t>
        </is>
      </c>
      <c r="AG53" s="162" t="inlineStr">
        <is>
          <t>0 years, 0 months, 00 days</t>
        </is>
      </c>
      <c r="AH53" s="162" t="inlineStr">
        <is>
          <t>0 years, 2 months, 20 days</t>
        </is>
      </c>
      <c r="AI53" s="162" t="inlineStr">
        <is>
          <t>Suptech</t>
        </is>
      </c>
      <c r="AJ53" s="162" t="inlineStr">
        <is>
          <t>iFile</t>
        </is>
      </c>
      <c r="AK53" s="162" t="inlineStr">
        <is>
          <t>Support</t>
        </is>
      </c>
      <c r="AL53" s="162" t="inlineStr">
        <is>
          <t>Product Support</t>
        </is>
      </c>
      <c r="AM53" s="162" t="inlineStr">
        <is>
          <t>No</t>
        </is>
      </c>
      <c r="AN53" s="162" t="inlineStr">
        <is>
          <t>Product/Project</t>
        </is>
      </c>
      <c r="AO53" s="162" t="inlineStr">
        <is>
          <t>Tech Support</t>
        </is>
      </c>
      <c r="AP53" s="162" t="inlineStr">
        <is>
          <t>Non-technical</t>
        </is>
      </c>
      <c r="AQ53" s="162" t="n">
        <v>20</v>
      </c>
      <c r="AR53" s="162" t="inlineStr">
        <is>
          <t>Covered</t>
        </is>
      </c>
      <c r="AS53" s="162" t="n"/>
      <c r="AT53" s="162" t="n"/>
      <c r="AU53" s="162" t="n"/>
      <c r="AV53" s="162" t="n"/>
      <c r="AW53" s="162" t="n"/>
      <c r="AX53" s="162" t="n"/>
      <c r="AY53" s="162" t="n"/>
      <c r="AZ53" s="162" t="n"/>
      <c r="BA53" s="162" t="n"/>
      <c r="BB53" s="162" t="n"/>
      <c r="BC53" s="162" t="n"/>
      <c r="BD53" s="162" t="n"/>
      <c r="BE53" s="162" t="n"/>
      <c r="BF53" s="162" t="n"/>
      <c r="BG53" s="162" t="n"/>
      <c r="BH53" s="162" t="n"/>
      <c r="BI53" s="162" t="n"/>
      <c r="BJ53" s="162" t="n"/>
      <c r="BK53" s="162" t="n"/>
      <c r="BL53" s="162" t="n"/>
      <c r="BM53" s="162" t="n"/>
      <c r="BN53" s="162" t="n"/>
      <c r="BO53" s="162" t="n"/>
      <c r="BP53" s="162" t="n"/>
      <c r="BQ53" s="162" t="n"/>
      <c r="BR53" s="162" t="n"/>
      <c r="BS53" s="162" t="n"/>
      <c r="BT53" s="162" t="n"/>
      <c r="BU53" s="162" t="n"/>
      <c r="BV53" s="162" t="n"/>
      <c r="BW53" s="162" t="n"/>
      <c r="BX53" s="162" t="n"/>
      <c r="BY53" s="162" t="n"/>
      <c r="BZ53" s="162" t="n"/>
      <c r="CA53" s="162" t="n"/>
      <c r="CB53" s="162" t="n"/>
      <c r="CC53" s="162" t="n"/>
      <c r="CD53" s="162" t="n"/>
      <c r="CE53" s="162" t="n"/>
      <c r="CF53" s="162" t="n"/>
      <c r="CG53" s="162" t="n"/>
      <c r="CH53" s="162" t="n"/>
      <c r="CI53" s="162" t="n"/>
      <c r="CJ53" s="162" t="n"/>
      <c r="CK53" s="162" t="n"/>
    </row>
    <row r="54" ht="64" customHeight="1">
      <c r="A54" s="109" t="inlineStr">
        <is>
          <t>IRISC223</t>
        </is>
      </c>
      <c r="B54" s="111" t="inlineStr">
        <is>
          <t>Pradip Dey</t>
        </is>
      </c>
      <c r="C54" s="111" t="inlineStr">
        <is>
          <t>Technology</t>
        </is>
      </c>
      <c r="D54" s="111" t="inlineStr">
        <is>
          <t>Head Delivery</t>
        </is>
      </c>
      <c r="E54" s="111" t="inlineStr">
        <is>
          <t>Head – Delivery</t>
        </is>
      </c>
      <c r="F54" s="111" t="inlineStr">
        <is>
          <t>L7 – Head / Sr Director</t>
        </is>
      </c>
      <c r="G54" s="31" t="inlineStr">
        <is>
          <t>C2</t>
        </is>
      </c>
      <c r="H54" s="147" t="inlineStr">
        <is>
          <t>• Same level</t>
        </is>
      </c>
      <c r="I54" s="111" t="inlineStr">
        <is>
          <t>Project &amp; Program Management</t>
        </is>
      </c>
      <c r="J54" s="111" t="inlineStr">
        <is>
          <t>Delivery Leadership</t>
        </is>
      </c>
      <c r="K54" s="144" t="inlineStr">
        <is>
          <t>• Survey response or KRAs describing the work · nothing on file — Employee + manager
• Confirm hands-on delivery share · Player-Coach candidate — Manager</t>
        </is>
      </c>
      <c r="L54" s="111" t="n">
        <v>0</v>
      </c>
      <c r="M54" s="142" t="inlineStr">
        <is>
          <t>P7 / M6</t>
        </is>
      </c>
      <c r="N54" s="115" t="inlineStr">
        <is>
          <t>— / Senior Director</t>
        </is>
      </c>
      <c r="O54" s="115" t="inlineStr">
        <is>
          <t>6 Initiate, influence</t>
        </is>
      </c>
      <c r="P54" s="115" t="inlineStr">
        <is>
          <t>12–17 yrs</t>
        </is>
      </c>
      <c r="Q54" s="115" t="inlineStr">
        <is>
          <t>—</t>
        </is>
      </c>
      <c r="R54" s="115" t="inlineStr">
        <is>
          <t>Senior Head / General Manager</t>
        </is>
      </c>
      <c r="S54" s="115" t="inlineStr">
        <is>
          <t>IRIS Vs Competitor Benchmark — PMI pathway + SaaS delivery ladder: Director PMO / Delivery</t>
        </is>
      </c>
      <c r="T54" s="115" t="inlineStr">
        <is>
          <t>PMI PMBOK and Talent Triangle; CAPM · entry → PMP → PgMP; Scrum / SAFe</t>
        </is>
      </c>
      <c r="U54" s="115" t="inlineStr">
        <is>
          <t>Core 4 · Future 4 · Functional 5 · Leadership 4</t>
        </is>
      </c>
      <c r="V54" s="161" t="n">
        <v>209</v>
      </c>
      <c r="W54" s="162" t="inlineStr">
        <is>
          <t>IRISC223</t>
        </is>
      </c>
      <c r="X54" s="162" t="inlineStr">
        <is>
          <t>Full Time Consultant</t>
        </is>
      </c>
      <c r="Y54" s="162" t="inlineStr">
        <is>
          <t>Active</t>
        </is>
      </c>
      <c r="Z54" s="162" t="inlineStr">
        <is>
          <t>Pradip Dey</t>
        </is>
      </c>
      <c r="AA54" s="249" t="n">
        <v>44595</v>
      </c>
      <c r="AB54" s="162" t="inlineStr">
        <is>
          <t>Head Delivery</t>
        </is>
      </c>
      <c r="AC54" s="162" t="inlineStr">
        <is>
          <t>MCA</t>
        </is>
      </c>
      <c r="AD54" s="162" t="inlineStr">
        <is>
          <t>Shailesh Gupta</t>
        </is>
      </c>
      <c r="AE54" s="162" t="inlineStr">
        <is>
          <t>N-2</t>
        </is>
      </c>
      <c r="AF54" s="162" t="inlineStr">
        <is>
          <t>Manager</t>
        </is>
      </c>
      <c r="AG54" s="162" t="inlineStr">
        <is>
          <t>20 years, 0 months, 0 days</t>
        </is>
      </c>
      <c r="AH54" s="162" t="inlineStr">
        <is>
          <t>4 years, 6 months, 22 days</t>
        </is>
      </c>
      <c r="AI54" s="162" t="inlineStr">
        <is>
          <t>Suptech</t>
        </is>
      </c>
      <c r="AJ54" s="162" t="inlineStr">
        <is>
          <t>iFile</t>
        </is>
      </c>
      <c r="AK54" s="162" t="inlineStr">
        <is>
          <t>Technology</t>
        </is>
      </c>
      <c r="AL54" s="162" t="inlineStr">
        <is>
          <t>Client Engagement</t>
        </is>
      </c>
      <c r="AM54" s="162" t="inlineStr">
        <is>
          <t>No</t>
        </is>
      </c>
      <c r="AN54" s="162" t="inlineStr">
        <is>
          <t>Client Engagement</t>
        </is>
      </c>
      <c r="AO54" s="162" t="inlineStr">
        <is>
          <t>Project Management</t>
        </is>
      </c>
      <c r="AP54" s="162" t="inlineStr">
        <is>
          <t>Technical · BA, PM and QA</t>
        </is>
      </c>
      <c r="AQ54" s="162" t="n">
        <v>0</v>
      </c>
      <c r="AR54" s="162" t="inlineStr">
        <is>
          <t>E-Top management</t>
        </is>
      </c>
      <c r="AS54" s="162" t="n"/>
      <c r="AT54" s="162" t="inlineStr">
        <is>
          <t>IRISC223</t>
        </is>
      </c>
      <c r="AU54" s="162" t="inlineStr">
        <is>
          <t>Full Time Consultant</t>
        </is>
      </c>
      <c r="AV54" s="162" t="inlineStr">
        <is>
          <t>Active</t>
        </is>
      </c>
      <c r="AW54" s="162" t="inlineStr">
        <is>
          <t>Pradip Dey</t>
        </is>
      </c>
      <c r="AX54" s="163" t="n">
        <v>44595</v>
      </c>
      <c r="AY54" s="162" t="inlineStr">
        <is>
          <t>Head Delivery</t>
        </is>
      </c>
      <c r="AZ54" s="162" t="inlineStr">
        <is>
          <t>Project &amp; Program Management</t>
        </is>
      </c>
      <c r="BA54" s="162" t="inlineStr">
        <is>
          <t>Project Management</t>
        </is>
      </c>
      <c r="BB54" s="162" t="inlineStr">
        <is>
          <t>Head Delivery</t>
        </is>
      </c>
      <c r="BC54" s="162" t="inlineStr">
        <is>
          <t>L7 – Head / Sr Director</t>
        </is>
      </c>
      <c r="BD54" s="162" t="inlineStr">
        <is>
          <t>MCA</t>
        </is>
      </c>
      <c r="BE54" s="162" t="inlineStr">
        <is>
          <t>Balachandran K</t>
        </is>
      </c>
      <c r="BF54" s="162" t="inlineStr">
        <is>
          <t>N-1</t>
        </is>
      </c>
      <c r="BG54" s="162" t="inlineStr">
        <is>
          <t>Manager</t>
        </is>
      </c>
      <c r="BH54" s="162" t="inlineStr">
        <is>
          <t>20 years, 0 months, 0 days</t>
        </is>
      </c>
      <c r="BI54" s="162" t="inlineStr">
        <is>
          <t>4 years, 6 months, 8 days</t>
        </is>
      </c>
      <c r="BJ54" s="162" t="inlineStr">
        <is>
          <t>24 years, 6 months, 8 days</t>
        </is>
      </c>
      <c r="BK54" s="162" t="n"/>
      <c r="BL54" s="162" t="inlineStr">
        <is>
          <t>Suptech</t>
        </is>
      </c>
      <c r="BM54" s="162" t="inlineStr">
        <is>
          <t>iFile</t>
        </is>
      </c>
      <c r="BN54" s="162" t="inlineStr">
        <is>
          <t>Technology</t>
        </is>
      </c>
      <c r="BO54" s="162" t="inlineStr">
        <is>
          <t>Client Engagement</t>
        </is>
      </c>
      <c r="BP54" s="162" t="inlineStr">
        <is>
          <t>No</t>
        </is>
      </c>
      <c r="BQ54" s="162" t="inlineStr">
        <is>
          <t>Client Engagement</t>
        </is>
      </c>
      <c r="BR54" s="162" t="inlineStr">
        <is>
          <t>Project Management</t>
        </is>
      </c>
      <c r="BS54" s="162" t="inlineStr">
        <is>
          <t>Technical · BA, PM and QA</t>
        </is>
      </c>
      <c r="BT54" s="162" t="inlineStr">
        <is>
          <t>Work From Office - Turbhe</t>
        </is>
      </c>
      <c r="BU54" s="162" t="n"/>
      <c r="BV54" s="162" t="n"/>
      <c r="BW54" s="162" t="n"/>
      <c r="BX54" s="162" t="n"/>
      <c r="BY54" s="162" t="n"/>
      <c r="BZ54" s="162" t="n"/>
      <c r="CA54" s="162" t="n"/>
      <c r="CB54" s="162" t="n"/>
      <c r="CC54" s="162" t="n"/>
      <c r="CD54" s="162" t="n"/>
      <c r="CE54" s="162" t="n"/>
      <c r="CF54" s="162" t="n"/>
      <c r="CG54" s="162" t="n"/>
      <c r="CH54" s="162" t="n"/>
      <c r="CI54" s="162" t="n"/>
      <c r="CJ54" s="162" t="n"/>
      <c r="CK54" s="162" t="n"/>
    </row>
    <row r="55" ht="64" customHeight="1">
      <c r="A55" s="109" t="inlineStr">
        <is>
          <t>IRIS1690</t>
        </is>
      </c>
      <c r="B55" s="111" t="inlineStr">
        <is>
          <t>Sharanagouda Patil</t>
        </is>
      </c>
      <c r="C55" s="111" t="inlineStr">
        <is>
          <t>Technology</t>
        </is>
      </c>
      <c r="D55" s="111" t="inlineStr">
        <is>
          <t>Technical Architect</t>
        </is>
      </c>
      <c r="E55" s="111" t="inlineStr">
        <is>
          <t>Technical Architect</t>
        </is>
      </c>
      <c r="F55" s="114" t="inlineStr">
        <is>
          <t>L3 – Professional / Associate</t>
        </is>
      </c>
      <c r="G55" s="114" t="inlineStr">
        <is>
          <t>C1</t>
        </is>
      </c>
      <c r="H55" s="117" t="inlineStr">
        <is>
          <t>▲ Up</t>
        </is>
      </c>
      <c r="I55" s="111" t="inlineStr">
        <is>
          <t>Engineering &amp; Architecture</t>
        </is>
      </c>
      <c r="J55" s="111" t="inlineStr">
        <is>
          <t>Solution &amp; Technical Architecture</t>
        </is>
      </c>
      <c r="K55" s="111" t="inlineStr"/>
      <c r="L55" s="111" t="n">
        <v>20</v>
      </c>
      <c r="M55" s="142" t="inlineStr">
        <is>
          <t>P6 / M5</t>
        </is>
      </c>
      <c r="N55" s="115" t="inlineStr">
        <is>
          <t>Principal / Director</t>
        </is>
      </c>
      <c r="O55" s="115" t="inlineStr">
        <is>
          <t>5–6</t>
        </is>
      </c>
      <c r="P55" s="115" t="inlineStr">
        <is>
          <t>10–14 yrs</t>
        </is>
      </c>
      <c r="Q55" s="115" t="inlineStr">
        <is>
          <t>12–16 · 12–18</t>
        </is>
      </c>
      <c r="R55" s="115" t="inlineStr">
        <is>
          <t>Chief / Enterprise Architect</t>
        </is>
      </c>
      <c r="S55" s="115" t="inlineStr">
        <is>
          <r>
            <rPr>
              <rFont val="Calibri"/>
              <b val="1"/>
              <sz val="10"/>
            </rPr>
            <t>Nasdaq / AxiomSL:</t>
          </r>
          <r>
            <rPr>
              <rFont val="Calibri"/>
              <sz val="10"/>
            </rPr>
            <t xml:space="preserve"> Principal SE · Salesforce: PMTS · Atlassian: P60 Principal · 10+ yrs · Freshworks: Senior Staff SE · IRIS Vs Competitor Benchmark — engineering managers: Senior EM / Director</t>
          </r>
        </is>
      </c>
      <c r="T55" s="115" t="inlineStr">
        <is>
          <t>SFIA 9 · solution architecture; TOGAF; AWS / Azure architect certifications</t>
        </is>
      </c>
      <c r="U55" s="115" t="inlineStr">
        <is>
          <t>Core 4 · Future 4 · Functional 4 · Leadership 4</t>
        </is>
      </c>
      <c r="V55" s="161" t="n">
        <v>142</v>
      </c>
      <c r="W55" s="162" t="inlineStr">
        <is>
          <t>IRIS1690</t>
        </is>
      </c>
      <c r="X55" s="162" t="inlineStr">
        <is>
          <t>Employee</t>
        </is>
      </c>
      <c r="Y55" s="162" t="inlineStr">
        <is>
          <t>Active</t>
        </is>
      </c>
      <c r="Z55" s="162" t="inlineStr">
        <is>
          <t>Sharanagouda Patil</t>
        </is>
      </c>
      <c r="AA55" s="249" t="n">
        <v>43073</v>
      </c>
      <c r="AB55" s="162" t="inlineStr">
        <is>
          <t>Technical Architect</t>
        </is>
      </c>
      <c r="AC55" s="162" t="inlineStr">
        <is>
          <t>MCA</t>
        </is>
      </c>
      <c r="AD55" s="162" t="inlineStr">
        <is>
          <t>Pradip Dey</t>
        </is>
      </c>
      <c r="AE55" s="162" t="inlineStr">
        <is>
          <t>N-3</t>
        </is>
      </c>
      <c r="AF55" s="162" t="inlineStr">
        <is>
          <t>Manager</t>
        </is>
      </c>
      <c r="AG55" s="162" t="inlineStr">
        <is>
          <t>10 years, 3 months, 0 days</t>
        </is>
      </c>
      <c r="AH55" s="162" t="inlineStr">
        <is>
          <t>8 years, 8 months, 21 days</t>
        </is>
      </c>
      <c r="AI55" s="162" t="inlineStr">
        <is>
          <t>Suptech</t>
        </is>
      </c>
      <c r="AJ55" s="162" t="inlineStr">
        <is>
          <t>iFile</t>
        </is>
      </c>
      <c r="AK55" s="162" t="inlineStr">
        <is>
          <t>Technology</t>
        </is>
      </c>
      <c r="AL55" s="162" t="inlineStr">
        <is>
          <t>Development</t>
        </is>
      </c>
      <c r="AM55" s="162" t="inlineStr">
        <is>
          <t>Yes</t>
        </is>
      </c>
      <c r="AN55" s="162" t="inlineStr">
        <is>
          <t>Product/Project</t>
        </is>
      </c>
      <c r="AO55" s="162" t="inlineStr">
        <is>
          <t>.NET MVC</t>
        </is>
      </c>
      <c r="AP55" s="162" t="inlineStr">
        <is>
          <t>Technical - Developer</t>
        </is>
      </c>
      <c r="AQ55" s="162" t="n">
        <v>20</v>
      </c>
      <c r="AR55" s="162" t="inlineStr">
        <is>
          <t>Covered</t>
        </is>
      </c>
      <c r="AS55" s="162" t="n"/>
      <c r="AT55" s="162" t="inlineStr">
        <is>
          <t>IRIS1690</t>
        </is>
      </c>
      <c r="AU55" s="162" t="inlineStr">
        <is>
          <t>Employee</t>
        </is>
      </c>
      <c r="AV55" s="162" t="inlineStr">
        <is>
          <t>Active</t>
        </is>
      </c>
      <c r="AW55" s="162" t="inlineStr">
        <is>
          <t>Sharanagouda Patil</t>
        </is>
      </c>
      <c r="AX55" s="163" t="n">
        <v>43073</v>
      </c>
      <c r="AY55" s="162" t="inlineStr">
        <is>
          <t>Technical Architect</t>
        </is>
      </c>
      <c r="AZ55" s="162" t="inlineStr">
        <is>
          <t>Engineering &amp; Architecture</t>
        </is>
      </c>
      <c r="BA55" s="162" t="inlineStr">
        <is>
          <t>Solution / Software Architecture</t>
        </is>
      </c>
      <c r="BB55" s="162" t="inlineStr">
        <is>
          <t>Technical Architect</t>
        </is>
      </c>
      <c r="BC55" s="162" t="inlineStr">
        <is>
          <t>L3 – Professional / Associate</t>
        </is>
      </c>
      <c r="BD55" s="162" t="inlineStr">
        <is>
          <t>MCA</t>
        </is>
      </c>
      <c r="BE55" s="162" t="inlineStr">
        <is>
          <t>Pradip Dey</t>
        </is>
      </c>
      <c r="BF55" s="162" t="inlineStr">
        <is>
          <t>N-2</t>
        </is>
      </c>
      <c r="BG55" s="162" t="inlineStr">
        <is>
          <t>Manager</t>
        </is>
      </c>
      <c r="BH55" s="162" t="inlineStr">
        <is>
          <t>10 years, 3 months, 0 days</t>
        </is>
      </c>
      <c r="BI55" s="162" t="inlineStr">
        <is>
          <t>8 years, 6 months, 16 days</t>
        </is>
      </c>
      <c r="BJ55" s="162" t="inlineStr">
        <is>
          <t>18 years, 9 months, 16 days</t>
        </is>
      </c>
      <c r="BK55" s="162" t="n">
        <v>8.54383561643836</v>
      </c>
      <c r="BL55" s="162" t="inlineStr">
        <is>
          <t>Suptech</t>
        </is>
      </c>
      <c r="BM55" s="162" t="inlineStr">
        <is>
          <t>iFile</t>
        </is>
      </c>
      <c r="BN55" s="162" t="inlineStr">
        <is>
          <t>Technology</t>
        </is>
      </c>
      <c r="BO55" s="162" t="inlineStr">
        <is>
          <t>Development</t>
        </is>
      </c>
      <c r="BP55" s="162" t="inlineStr">
        <is>
          <t>Yes</t>
        </is>
      </c>
      <c r="BQ55" s="162" t="inlineStr">
        <is>
          <t>Product/Project</t>
        </is>
      </c>
      <c r="BR55" s="162" t="inlineStr">
        <is>
          <t>.NET MVC</t>
        </is>
      </c>
      <c r="BS55" s="162" t="inlineStr">
        <is>
          <t>Technical - Developer</t>
        </is>
      </c>
      <c r="BT55" s="162" t="inlineStr">
        <is>
          <t>Remote- Outside Mumbai</t>
        </is>
      </c>
      <c r="BU55" s="162" t="n"/>
      <c r="BV55" s="162" t="inlineStr">
        <is>
          <t>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refinements for o human touch integration
Complete documentation of architecture and impart KT so that at least 5-6 senior developers/tech leads are able to run with the product independently and they in turn able to train the partners and other team members
3. New IP creation &amp; Strategic Contributions
Contribute with development of 2-3 new product components which can be understood by extended team and integrated with ifile platform
Organization level talent building and initiatives
4. AI use cases
AI based use cases implementaiton and speedy delivery · 4-5 next a year
Appicable for productivity improvements as we all as enrichment of IRIS offerings
5. Operational support
Ensure team members are able to fix issues promptly
Ensure new initiatives and project work is not gtting impacted due to lack of capacity/capability in the team</t>
        </is>
      </c>
      <c r="BW55" s="162" t="inlineStr">
        <is>
          <t>Support SBC project completion as per schedule without major deviation. Provide metrics and documentation to dmeonstration how AI usage helps with productivity improvements
Build new modules and train other team members so that they are able to effectively communicate with client
Webform KT and team development</t>
        </is>
      </c>
      <c r="BX55" s="162" t="inlineStr">
        <is>
          <t>Exceeds Expectations</t>
        </is>
      </c>
      <c r="BY55" s="163" t="n">
        <v>45931</v>
      </c>
      <c r="BZ55" s="162" t="inlineStr">
        <is>
          <t>Technical Architect</t>
        </is>
      </c>
      <c r="CA55" s="162" t="n"/>
      <c r="CB55" s="162" t="n">
        <v>4</v>
      </c>
      <c r="CC55" s="162" t="inlineStr">
        <is>
          <t>High</t>
        </is>
      </c>
      <c r="CD55" s="162" t="inlineStr">
        <is>
          <t>High Impact / Growth Talent</t>
        </is>
      </c>
      <c r="CE55" s="162" t="n"/>
      <c r="CF55" s="162" t="inlineStr">
        <is>
          <t>Y</t>
        </is>
      </c>
      <c r="CG55" s="162" t="inlineStr">
        <is>
          <t>Y</t>
        </is>
      </c>
      <c r="CH55" s="162" t="n"/>
      <c r="CI55" s="162" t="inlineStr">
        <is>
          <t>AI and data science related training may help at this juncture for Sharan to build products to enable SupTech stakeholders</t>
        </is>
      </c>
      <c r="CJ55" s="162" t="n"/>
      <c r="CK55" s="162" t="inlineStr">
        <is>
          <t>GRI,QCB</t>
        </is>
      </c>
    </row>
    <row r="56" ht="64" customHeight="1">
      <c r="A56" s="109" t="inlineStr">
        <is>
          <t>IRIS0211</t>
        </is>
      </c>
      <c r="B56" s="111" t="inlineStr">
        <is>
          <t>Brij Kishor Singh</t>
        </is>
      </c>
      <c r="C56" s="111" t="inlineStr">
        <is>
          <t>Technology</t>
        </is>
      </c>
      <c r="D56" s="114" t="inlineStr">
        <is>
          <t>Technical Architect</t>
        </is>
      </c>
      <c r="E56" s="114" t="inlineStr">
        <is>
          <t>Practice Lead – Solution &amp; Technical Architecture · Player-Coach</t>
        </is>
      </c>
      <c r="F56" s="114" t="inlineStr">
        <is>
          <t>L3 – Professional / Associate</t>
        </is>
      </c>
      <c r="G56" s="155" t="inlineStr">
        <is>
          <t>B+</t>
        </is>
      </c>
      <c r="H56" s="117" t="inlineStr">
        <is>
          <t>▲ Up</t>
        </is>
      </c>
      <c r="I56" s="111" t="inlineStr">
        <is>
          <t>Engineering &amp; Architecture</t>
        </is>
      </c>
      <c r="J56" s="111" t="inlineStr">
        <is>
          <t>Solution &amp; Technical Architecture</t>
        </is>
      </c>
      <c r="K56" s="111" t="inlineStr"/>
      <c r="L56" s="111" t="n">
        <v>20</v>
      </c>
      <c r="M56" s="142" t="inlineStr">
        <is>
          <t>P5–P6 / M4–M5</t>
        </is>
      </c>
      <c r="N56" s="115" t="inlineStr">
        <is>
          <t>Expert / Senior Manager · player-coach</t>
        </is>
      </c>
      <c r="O56" s="115" t="inlineStr">
        <is>
          <t>5 Ensure, advise</t>
        </is>
      </c>
      <c r="P56" s="115" t="inlineStr">
        <is>
          <t>9–14 yrs</t>
        </is>
      </c>
      <c r="Q56" s="115" t="inlineStr">
        <is>
          <t>9–13 · 9–14</t>
        </is>
      </c>
      <c r="R56" s="115" t="inlineStr">
        <is>
          <t>Tech Lead Manager / Practice Lead · player-coach</t>
        </is>
      </c>
      <c r="S56" s="115" t="inlineStr">
        <is>
          <r>
            <rPr>
              <rFont val="Calibri"/>
              <b val="1"/>
              <sz val="10"/>
            </rPr>
            <t>Google:</t>
          </r>
          <r>
            <rPr>
              <rFont val="Calibri"/>
              <sz val="10"/>
            </rPr>
            <t xml:space="preserve"> Tech Lead Manager · TLM · McKinsey player/coach · 3–5 reports · SaaS: player-coach team lead carrying own work</t>
          </r>
        </is>
      </c>
      <c r="T56" s="115" t="inlineStr">
        <is>
          <t>SFIA 9 · solution architecture; TOGAF; AWS / Azure architect certifications</t>
        </is>
      </c>
      <c r="U56" s="115" t="inlineStr">
        <is>
          <t>Core 4 · Future 4 · Functional 4 · Leadership 4</t>
        </is>
      </c>
      <c r="V56" s="161" t="n">
        <v>38</v>
      </c>
      <c r="W56" s="162" t="inlineStr">
        <is>
          <t>IRIS0211</t>
        </is>
      </c>
      <c r="X56" s="162" t="inlineStr">
        <is>
          <t>Employee</t>
        </is>
      </c>
      <c r="Y56" s="162" t="inlineStr">
        <is>
          <t>Active</t>
        </is>
      </c>
      <c r="Z56" s="162" t="inlineStr">
        <is>
          <t>Brij Kishor Singh</t>
        </is>
      </c>
      <c r="AA56" s="249" t="n">
        <v>39651</v>
      </c>
      <c r="AB56" s="162" t="inlineStr">
        <is>
          <t>Technical Architect</t>
        </is>
      </c>
      <c r="AC56" s="162" t="inlineStr">
        <is>
          <t>MCA</t>
        </is>
      </c>
      <c r="AD56" s="162" t="inlineStr">
        <is>
          <t>Pradip Dey</t>
        </is>
      </c>
      <c r="AE56" s="162" t="inlineStr">
        <is>
          <t>N-3</t>
        </is>
      </c>
      <c r="AF56" s="162" t="inlineStr">
        <is>
          <t>Manager</t>
        </is>
      </c>
      <c r="AG56" s="162" t="inlineStr">
        <is>
          <t>0 years, 0 months, 0 days</t>
        </is>
      </c>
      <c r="AH56" s="162" t="inlineStr">
        <is>
          <t>18 years, 1 months, 3 days</t>
        </is>
      </c>
      <c r="AI56" s="162" t="inlineStr">
        <is>
          <t>Suptech</t>
        </is>
      </c>
      <c r="AJ56" s="162" t="inlineStr">
        <is>
          <t>iFile</t>
        </is>
      </c>
      <c r="AK56" s="162" t="inlineStr">
        <is>
          <t>Technology</t>
        </is>
      </c>
      <c r="AL56" s="162" t="inlineStr">
        <is>
          <t>Development</t>
        </is>
      </c>
      <c r="AM56" s="162" t="inlineStr">
        <is>
          <t>Yes</t>
        </is>
      </c>
      <c r="AN56" s="162" t="inlineStr">
        <is>
          <t>Product/Project</t>
        </is>
      </c>
      <c r="AO56" s="162" t="inlineStr">
        <is>
          <t>Java</t>
        </is>
      </c>
      <c r="AP56" s="162" t="inlineStr">
        <is>
          <t>Technical - Developer</t>
        </is>
      </c>
      <c r="AQ56" s="162" t="n">
        <v>20</v>
      </c>
      <c r="AR56" s="162" t="inlineStr">
        <is>
          <t>Covered</t>
        </is>
      </c>
      <c r="AS56" s="162" t="n"/>
      <c r="AT56" s="162" t="inlineStr">
        <is>
          <t>IRIS0211</t>
        </is>
      </c>
      <c r="AU56" s="162" t="inlineStr">
        <is>
          <t>Employee</t>
        </is>
      </c>
      <c r="AV56" s="162" t="inlineStr">
        <is>
          <t>Active</t>
        </is>
      </c>
      <c r="AW56" s="162" t="inlineStr">
        <is>
          <t>Brij Kishor Singh</t>
        </is>
      </c>
      <c r="AX56" s="163" t="n">
        <v>39651</v>
      </c>
      <c r="AY56" s="162" t="inlineStr">
        <is>
          <t>Technical Architect</t>
        </is>
      </c>
      <c r="AZ56" s="162" t="inlineStr">
        <is>
          <t>Engineering &amp; Architecture</t>
        </is>
      </c>
      <c r="BA56" s="162" t="inlineStr">
        <is>
          <t>Solution / Software Architecture</t>
        </is>
      </c>
      <c r="BB56" s="162" t="inlineStr">
        <is>
          <t>Technical Architect</t>
        </is>
      </c>
      <c r="BC56" s="162" t="inlineStr">
        <is>
          <t>L3 – Professional / Associate</t>
        </is>
      </c>
      <c r="BD56" s="162" t="inlineStr">
        <is>
          <t>MCA</t>
        </is>
      </c>
      <c r="BE56" s="162" t="inlineStr">
        <is>
          <t>Pradip Dey</t>
        </is>
      </c>
      <c r="BF56" s="162" t="inlineStr">
        <is>
          <t>N-2</t>
        </is>
      </c>
      <c r="BG56" s="162" t="inlineStr">
        <is>
          <t>Manager</t>
        </is>
      </c>
      <c r="BH56" s="162" t="inlineStr">
        <is>
          <t>0 years, 0 months, 0 days</t>
        </is>
      </c>
      <c r="BI56" s="162" t="inlineStr">
        <is>
          <t>17 years, 10 months, 29 days</t>
        </is>
      </c>
      <c r="BJ56" s="162" t="inlineStr">
        <is>
          <t>17 years, 10 months, 29 days</t>
        </is>
      </c>
      <c r="BK56" s="162" t="n">
        <v>17.9127853881279</v>
      </c>
      <c r="BL56" s="162" t="inlineStr">
        <is>
          <t>Suptech</t>
        </is>
      </c>
      <c r="BM56" s="162" t="inlineStr">
        <is>
          <t>iFile</t>
        </is>
      </c>
      <c r="BN56" s="162" t="inlineStr">
        <is>
          <t>Technology</t>
        </is>
      </c>
      <c r="BO56" s="162" t="inlineStr">
        <is>
          <t>Development</t>
        </is>
      </c>
      <c r="BP56" s="162" t="inlineStr">
        <is>
          <t>Yes</t>
        </is>
      </c>
      <c r="BQ56" s="162" t="inlineStr">
        <is>
          <t>Product/Project</t>
        </is>
      </c>
      <c r="BR56" s="162" t="inlineStr">
        <is>
          <t>Java</t>
        </is>
      </c>
      <c r="BS56" s="162" t="inlineStr">
        <is>
          <t>Technical - Developer</t>
        </is>
      </c>
      <c r="BT56" s="162" t="inlineStr">
        <is>
          <t>Hybrid</t>
        </is>
      </c>
      <c r="BU56" s="162" t="n"/>
      <c r="BV56" s="162" t="inlineStr">
        <is>
          <t>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productivity
2. Team Building
Develop future leaders. Ensure at least couple of team members are able to operate at a higher level independently by next year
Ensure constantly working towards reducing frictitions with the stakeholders and able to maintain professional decorum
3. Sales, Pre-sales, process adherence, &amp; strategic contributions
Contribute to business expansion through active participation in sales, pre-sales, solutioning, and proposal development support 
Ensure adoption of digital way of working across the various product modules
Ensure SCRUM rituals are followed effectively
Contribute/support towards getting 1-2 new clients this financial year
4. PMP/PRINCE and AI
Complete PMP/PRINCE training and get certification
Leverage AI in day to day working - vibe coding, prepration/reuse of technical artefacts, unit/funcitonal test cases writing and automaiton etc.</t>
        </is>
      </c>
      <c r="BW56" s="162" t="inlineStr">
        <is>
          <t>ADGM POC completion
Process improvements
Initiate PMP/PRINCE Certification
Digital way of working and measurement of metrics through the tools</t>
        </is>
      </c>
      <c r="BX56" s="162" t="inlineStr">
        <is>
          <t>Exceed Expectations</t>
        </is>
      </c>
      <c r="BY56" s="163" t="n">
        <v>45931</v>
      </c>
      <c r="BZ56" s="162" t="inlineStr">
        <is>
          <t>Technical Architect</t>
        </is>
      </c>
      <c r="CA56" s="162" t="n"/>
      <c r="CB56" s="162" t="n">
        <v>4</v>
      </c>
      <c r="CC56" s="162" t="inlineStr">
        <is>
          <t>High</t>
        </is>
      </c>
      <c r="CD56" s="162" t="inlineStr">
        <is>
          <t>Trusted Professional</t>
        </is>
      </c>
      <c r="CE56" s="162" t="n"/>
      <c r="CF56" s="162" t="inlineStr">
        <is>
          <t>Y</t>
        </is>
      </c>
      <c r="CG56" s="162" t="inlineStr">
        <is>
          <t>Y</t>
        </is>
      </c>
      <c r="CH56" s="162" t="n"/>
      <c r="CI56" s="162" t="inlineStr">
        <is>
          <t>Communications and Soft Skills</t>
        </is>
      </c>
      <c r="CJ56" s="162" t="n"/>
      <c r="CK56" s="162" t="inlineStr">
        <is>
          <t>IRIS Instant - MBRS</t>
        </is>
      </c>
    </row>
    <row r="57" ht="64" customHeight="1">
      <c r="A57" s="109" t="inlineStr">
        <is>
          <t>IRIS0217</t>
        </is>
      </c>
      <c r="B57" s="111" t="inlineStr">
        <is>
          <t>Hemant Trivedi</t>
        </is>
      </c>
      <c r="C57" s="111" t="inlineStr">
        <is>
          <t>Technology</t>
        </is>
      </c>
      <c r="D57" s="114" t="inlineStr">
        <is>
          <t>Technical Architect</t>
        </is>
      </c>
      <c r="E57" s="114" t="inlineStr">
        <is>
          <t>Practice Lead – Solution &amp; Technical Architecture · Player-Coach</t>
        </is>
      </c>
      <c r="F57" s="114" t="inlineStr">
        <is>
          <t>L3 – Professional / Associate</t>
        </is>
      </c>
      <c r="G57" s="155" t="inlineStr">
        <is>
          <t>B+</t>
        </is>
      </c>
      <c r="H57" s="117" t="inlineStr">
        <is>
          <t>▲ Up</t>
        </is>
      </c>
      <c r="I57" s="111" t="inlineStr">
        <is>
          <t>Engineering &amp; Architecture</t>
        </is>
      </c>
      <c r="J57" s="111" t="inlineStr">
        <is>
          <t>Solution &amp; Technical Architecture</t>
        </is>
      </c>
      <c r="K57" s="111" t="inlineStr"/>
      <c r="L57" s="111" t="n">
        <v>20</v>
      </c>
      <c r="M57" s="142" t="inlineStr">
        <is>
          <t>P5–P6 / M4–M5</t>
        </is>
      </c>
      <c r="N57" s="115" t="inlineStr">
        <is>
          <t>Expert / Senior Manager · player-coach</t>
        </is>
      </c>
      <c r="O57" s="115" t="inlineStr">
        <is>
          <t>5 Ensure, advise</t>
        </is>
      </c>
      <c r="P57" s="115" t="inlineStr">
        <is>
          <t>9–14 yrs</t>
        </is>
      </c>
      <c r="Q57" s="115" t="inlineStr">
        <is>
          <t>9–13 · 9–14</t>
        </is>
      </c>
      <c r="R57" s="115" t="inlineStr">
        <is>
          <t>Tech Lead Manager / Practice Lead · player-coach</t>
        </is>
      </c>
      <c r="S57" s="115" t="inlineStr">
        <is>
          <r>
            <rPr>
              <rFont val="Calibri"/>
              <b val="1"/>
              <sz val="10"/>
            </rPr>
            <t>Google:</t>
          </r>
          <r>
            <rPr>
              <rFont val="Calibri"/>
              <sz val="10"/>
            </rPr>
            <t xml:space="preserve"> Tech Lead Manager · TLM · McKinsey player/coach · 3–5 reports · SaaS: player-coach team lead carrying own work</t>
          </r>
        </is>
      </c>
      <c r="T57" s="115" t="inlineStr">
        <is>
          <t>SFIA 9 · solution architecture; TOGAF; AWS / Azure architect certifications</t>
        </is>
      </c>
      <c r="U57" s="115" t="inlineStr">
        <is>
          <t>Core 4 · Future 4 · Functional 4 · Leadership 4</t>
        </is>
      </c>
      <c r="V57" s="161" t="n">
        <v>39</v>
      </c>
      <c r="W57" s="162" t="inlineStr">
        <is>
          <t>IRIS0217</t>
        </is>
      </c>
      <c r="X57" s="162" t="inlineStr">
        <is>
          <t>Employee</t>
        </is>
      </c>
      <c r="Y57" s="162" t="inlineStr">
        <is>
          <t>Active</t>
        </is>
      </c>
      <c r="Z57" s="162" t="inlineStr">
        <is>
          <t>Hemant Trivedi</t>
        </is>
      </c>
      <c r="AA57" s="249" t="n">
        <v>39667</v>
      </c>
      <c r="AB57" s="162" t="inlineStr">
        <is>
          <t>Technical Architect</t>
        </is>
      </c>
      <c r="AC57" s="162" t="inlineStr">
        <is>
          <t>B.E</t>
        </is>
      </c>
      <c r="AD57" s="162" t="inlineStr">
        <is>
          <t>Pradip Dey</t>
        </is>
      </c>
      <c r="AE57" s="162" t="inlineStr">
        <is>
          <t>N-3</t>
        </is>
      </c>
      <c r="AF57" s="162" t="inlineStr">
        <is>
          <t>Manager</t>
        </is>
      </c>
      <c r="AG57" s="162" t="inlineStr">
        <is>
          <t>1 years, 0 months, 0 days</t>
        </is>
      </c>
      <c r="AH57" s="162" t="inlineStr">
        <is>
          <t>18 years, 0 months, 18 days</t>
        </is>
      </c>
      <c r="AI57" s="162" t="inlineStr">
        <is>
          <t>Suptech</t>
        </is>
      </c>
      <c r="AJ57" s="162" t="inlineStr">
        <is>
          <t>iFile</t>
        </is>
      </c>
      <c r="AK57" s="162" t="inlineStr">
        <is>
          <t>Technology</t>
        </is>
      </c>
      <c r="AL57" s="162" t="inlineStr">
        <is>
          <t>Development</t>
        </is>
      </c>
      <c r="AM57" s="162" t="inlineStr">
        <is>
          <t>Yes</t>
        </is>
      </c>
      <c r="AN57" s="162" t="inlineStr">
        <is>
          <t>Product/Project</t>
        </is>
      </c>
      <c r="AO57" s="162" t="inlineStr">
        <is>
          <t>.NET MVC</t>
        </is>
      </c>
      <c r="AP57" s="162" t="inlineStr">
        <is>
          <t>Technical - Developer</t>
        </is>
      </c>
      <c r="AQ57" s="162" t="n">
        <v>20</v>
      </c>
      <c r="AR57" s="162" t="inlineStr">
        <is>
          <t>Covered</t>
        </is>
      </c>
      <c r="AS57" s="162" t="n"/>
      <c r="AT57" s="162" t="inlineStr">
        <is>
          <t>IRIS0217</t>
        </is>
      </c>
      <c r="AU57" s="162" t="inlineStr">
        <is>
          <t>Employee</t>
        </is>
      </c>
      <c r="AV57" s="162" t="inlineStr">
        <is>
          <t>Active</t>
        </is>
      </c>
      <c r="AW57" s="162" t="inlineStr">
        <is>
          <t>Hemant Trivedi</t>
        </is>
      </c>
      <c r="AX57" s="163" t="n">
        <v>39667</v>
      </c>
      <c r="AY57" s="162" t="inlineStr">
        <is>
          <t>Technical Architect</t>
        </is>
      </c>
      <c r="AZ57" s="162" t="inlineStr">
        <is>
          <t>Engineering &amp; Architecture</t>
        </is>
      </c>
      <c r="BA57" s="162" t="inlineStr">
        <is>
          <t>Solution / Software Architecture</t>
        </is>
      </c>
      <c r="BB57" s="162" t="inlineStr">
        <is>
          <t>Technical Architect</t>
        </is>
      </c>
      <c r="BC57" s="162" t="inlineStr">
        <is>
          <t>L3 – Professional / Associate</t>
        </is>
      </c>
      <c r="BD57" s="162" t="inlineStr">
        <is>
          <t>B.E</t>
        </is>
      </c>
      <c r="BE57" s="162" t="inlineStr">
        <is>
          <t>Pradip Dey</t>
        </is>
      </c>
      <c r="BF57" s="162" t="inlineStr">
        <is>
          <t>N-2</t>
        </is>
      </c>
      <c r="BG57" s="162" t="inlineStr">
        <is>
          <t>Manager</t>
        </is>
      </c>
      <c r="BH57" s="162" t="inlineStr">
        <is>
          <t>1 years, 0 months, 0 days</t>
        </is>
      </c>
      <c r="BI57" s="162" t="inlineStr">
        <is>
          <t>17 years, 10 months, 13 days</t>
        </is>
      </c>
      <c r="BJ57" s="162" t="inlineStr">
        <is>
          <t>18 years, 10 months, 13 days</t>
        </is>
      </c>
      <c r="BK57" s="162" t="n">
        <v>17.8689497716895</v>
      </c>
      <c r="BL57" s="162" t="inlineStr">
        <is>
          <t>Suptech</t>
        </is>
      </c>
      <c r="BM57" s="162" t="inlineStr">
        <is>
          <t>iFile</t>
        </is>
      </c>
      <c r="BN57" s="162" t="inlineStr">
        <is>
          <t>Technology</t>
        </is>
      </c>
      <c r="BO57" s="162" t="inlineStr">
        <is>
          <t>Development</t>
        </is>
      </c>
      <c r="BP57" s="162" t="inlineStr">
        <is>
          <t>Yes</t>
        </is>
      </c>
      <c r="BQ57" s="162" t="inlineStr">
        <is>
          <t>Product/Project</t>
        </is>
      </c>
      <c r="BR57" s="162" t="inlineStr">
        <is>
          <t>.NET MVC</t>
        </is>
      </c>
      <c r="BS57" s="162" t="inlineStr">
        <is>
          <t>Technical - Developer</t>
        </is>
      </c>
      <c r="BT57" s="162" t="inlineStr">
        <is>
          <t>Work From Office - Turbhe</t>
        </is>
      </c>
      <c r="BU57" s="162" t="n"/>
      <c r="BV57" s="162" t="inlineStr">
        <is>
          <t>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Ensure team members are able to take care of ongoing support/maintenace activities as per SLA
3. NOAH
Ongoing support for the internal/external team and improvements
Develop roadmap for the NOAH product 
Present roadmap to the senior leadership along with relevant metrics for deciding on the next steps
4. Next Steps 
TBD based on #3 and overall structuring/plan</t>
        </is>
      </c>
      <c r="BW57" s="162" t="inlineStr">
        <is>
          <t>QFCRA project completion
NOAH Roadmap completion</t>
        </is>
      </c>
      <c r="BX57" s="162" t="inlineStr">
        <is>
          <t>Meets Expectations</t>
        </is>
      </c>
      <c r="BY57" s="163" t="n">
        <v>45931</v>
      </c>
      <c r="BZ57" s="162" t="inlineStr">
        <is>
          <t>Technical Architect</t>
        </is>
      </c>
      <c r="CA57" s="162" t="n"/>
      <c r="CB57" s="162" t="n">
        <v>4</v>
      </c>
      <c r="CC57" s="162" t="inlineStr">
        <is>
          <t>High</t>
        </is>
      </c>
      <c r="CD57" s="162" t="inlineStr">
        <is>
          <t>Trusted Professional</t>
        </is>
      </c>
      <c r="CE57" s="162" t="n"/>
      <c r="CF57" s="162" t="inlineStr">
        <is>
          <t>Y</t>
        </is>
      </c>
      <c r="CG57" s="162" t="inlineStr">
        <is>
          <t>Y</t>
        </is>
      </c>
      <c r="CH57" s="162" t="n"/>
      <c r="CI57" s="162" t="inlineStr">
        <is>
          <t>Communications and Soft Skills</t>
        </is>
      </c>
      <c r="CJ57" s="162" t="n"/>
      <c r="CK57"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row>
    <row r="58" ht="64" customHeight="1">
      <c r="A58" s="109" t="inlineStr">
        <is>
          <t>IRIS2133</t>
        </is>
      </c>
      <c r="B58" s="111" t="inlineStr">
        <is>
          <t>Pushpendra Singh</t>
        </is>
      </c>
      <c r="C58" s="111" t="inlineStr">
        <is>
          <t>Technology</t>
        </is>
      </c>
      <c r="D58" s="114" t="inlineStr">
        <is>
          <t>Technical Architect</t>
        </is>
      </c>
      <c r="E58" s="114" t="inlineStr">
        <is>
          <t>Practice Lead – Solution &amp; Technical Architecture · Player-Coach</t>
        </is>
      </c>
      <c r="F58" s="114" t="inlineStr">
        <is>
          <t>L3 – Professional / Associate</t>
        </is>
      </c>
      <c r="G58" s="155" t="inlineStr">
        <is>
          <t>B+</t>
        </is>
      </c>
      <c r="H58" s="117" t="inlineStr">
        <is>
          <t>▲ Up</t>
        </is>
      </c>
      <c r="I58" s="111" t="inlineStr">
        <is>
          <t>Engineering &amp; Architecture</t>
        </is>
      </c>
      <c r="J58" s="111" t="inlineStr">
        <is>
          <t>Solution &amp; Technical Architecture</t>
        </is>
      </c>
      <c r="K58" s="111" t="inlineStr"/>
      <c r="L58" s="111" t="n">
        <v>20</v>
      </c>
      <c r="M58" s="142" t="inlineStr">
        <is>
          <t>P5–P6 / M4–M5</t>
        </is>
      </c>
      <c r="N58" s="115" t="inlineStr">
        <is>
          <t>Expert / Senior Manager · player-coach</t>
        </is>
      </c>
      <c r="O58" s="115" t="inlineStr">
        <is>
          <t>5 Ensure, advise</t>
        </is>
      </c>
      <c r="P58" s="115" t="inlineStr">
        <is>
          <t>9–14 yrs</t>
        </is>
      </c>
      <c r="Q58" s="115" t="inlineStr">
        <is>
          <t>9–13 · 9–14</t>
        </is>
      </c>
      <c r="R58" s="115" t="inlineStr">
        <is>
          <t>Tech Lead Manager / Practice Lead · player-coach</t>
        </is>
      </c>
      <c r="S58" s="115" t="inlineStr">
        <is>
          <r>
            <rPr>
              <rFont val="Calibri"/>
              <b val="1"/>
              <sz val="10"/>
            </rPr>
            <t>Google:</t>
          </r>
          <r>
            <rPr>
              <rFont val="Calibri"/>
              <sz val="10"/>
            </rPr>
            <t xml:space="preserve"> Tech Lead Manager · TLM · McKinsey player/coach · 3–5 reports · SaaS: player-coach team lead carrying own work</t>
          </r>
        </is>
      </c>
      <c r="T58" s="115" t="inlineStr">
        <is>
          <t>SFIA 9 · solution architecture; TOGAF; AWS / Azure architect certifications</t>
        </is>
      </c>
      <c r="U58" s="115" t="inlineStr">
        <is>
          <t>Core 4 · Future 4 · Functional 4 · Leadership 4</t>
        </is>
      </c>
      <c r="V58" s="161" t="n">
        <v>274</v>
      </c>
      <c r="W58" s="162" t="inlineStr">
        <is>
          <t>IRIS2133</t>
        </is>
      </c>
      <c r="X58" s="162" t="inlineStr">
        <is>
          <t>Employee</t>
        </is>
      </c>
      <c r="Y58" s="162" t="inlineStr">
        <is>
          <t>Active</t>
        </is>
      </c>
      <c r="Z58" s="162" t="inlineStr">
        <is>
          <t>Pushpendra Singh</t>
        </is>
      </c>
      <c r="AA58" s="249" t="n">
        <v>45071</v>
      </c>
      <c r="AB58" s="162" t="inlineStr">
        <is>
          <t>Technical Architect</t>
        </is>
      </c>
      <c r="AC58" s="162" t="inlineStr">
        <is>
          <t>MBA</t>
        </is>
      </c>
      <c r="AD58" s="162" t="inlineStr">
        <is>
          <t>Pradip Dey</t>
        </is>
      </c>
      <c r="AE58" s="162" t="inlineStr">
        <is>
          <t>N-3</t>
        </is>
      </c>
      <c r="AF58" s="162" t="inlineStr">
        <is>
          <t>Manager</t>
        </is>
      </c>
      <c r="AG58" s="162" t="inlineStr">
        <is>
          <t>14 years, 0 months, 0 days</t>
        </is>
      </c>
      <c r="AH58" s="162" t="inlineStr">
        <is>
          <t>3 years, 3 months, 0 days</t>
        </is>
      </c>
      <c r="AI58" s="162" t="inlineStr">
        <is>
          <t>Suptech</t>
        </is>
      </c>
      <c r="AJ58" s="162" t="inlineStr">
        <is>
          <t>iFile</t>
        </is>
      </c>
      <c r="AK58" s="162" t="inlineStr">
        <is>
          <t>Technology</t>
        </is>
      </c>
      <c r="AL58" s="162" t="inlineStr">
        <is>
          <t>Development</t>
        </is>
      </c>
      <c r="AM58" s="162" t="inlineStr">
        <is>
          <t>Yes</t>
        </is>
      </c>
      <c r="AN58" s="162" t="inlineStr">
        <is>
          <t>Product/Project</t>
        </is>
      </c>
      <c r="AO58" s="162" t="inlineStr">
        <is>
          <t>Java</t>
        </is>
      </c>
      <c r="AP58" s="162" t="inlineStr">
        <is>
          <t>Technical - Developer</t>
        </is>
      </c>
      <c r="AQ58" s="162" t="n">
        <v>20</v>
      </c>
      <c r="AR58" s="162" t="inlineStr">
        <is>
          <t>Covered</t>
        </is>
      </c>
      <c r="AS58" s="162" t="n"/>
      <c r="AT58" s="162" t="inlineStr">
        <is>
          <t>IRIS2133</t>
        </is>
      </c>
      <c r="AU58" s="162" t="inlineStr">
        <is>
          <t>Employee</t>
        </is>
      </c>
      <c r="AV58" s="162" t="inlineStr">
        <is>
          <t>Active</t>
        </is>
      </c>
      <c r="AW58" s="162" t="inlineStr">
        <is>
          <t>Pushpendra Singh</t>
        </is>
      </c>
      <c r="AX58" s="163" t="n">
        <v>45071</v>
      </c>
      <c r="AY58" s="162" t="inlineStr">
        <is>
          <t>Technical Architect</t>
        </is>
      </c>
      <c r="AZ58" s="162" t="inlineStr">
        <is>
          <t>Engineering &amp; Architecture</t>
        </is>
      </c>
      <c r="BA58" s="162" t="inlineStr">
        <is>
          <t>Solution / Software Architecture</t>
        </is>
      </c>
      <c r="BB58" s="162" t="inlineStr">
        <is>
          <t>Technical Architect</t>
        </is>
      </c>
      <c r="BC58" s="162" t="inlineStr">
        <is>
          <t>L3 – Professional / Associate</t>
        </is>
      </c>
      <c r="BD58" s="162" t="inlineStr">
        <is>
          <t>MBA</t>
        </is>
      </c>
      <c r="BE58" s="162" t="inlineStr">
        <is>
          <t>Pradip Dey</t>
        </is>
      </c>
      <c r="BF58" s="162" t="inlineStr">
        <is>
          <t>N-2</t>
        </is>
      </c>
      <c r="BG58" s="162" t="inlineStr">
        <is>
          <t>Manager</t>
        </is>
      </c>
      <c r="BH58" s="162" t="inlineStr">
        <is>
          <t>14 years, 0 months, 0 days</t>
        </is>
      </c>
      <c r="BI58" s="162" t="inlineStr">
        <is>
          <t>3 years, 0 months, 26 days</t>
        </is>
      </c>
      <c r="BJ58" s="162" t="inlineStr">
        <is>
          <t>17 years, 0 months, 26 days</t>
        </is>
      </c>
      <c r="BK58" s="162" t="n">
        <v>3.07123287671233</v>
      </c>
      <c r="BL58" s="162" t="inlineStr">
        <is>
          <t>Suptech</t>
        </is>
      </c>
      <c r="BM58" s="162" t="inlineStr">
        <is>
          <t>iFile</t>
        </is>
      </c>
      <c r="BN58" s="162" t="inlineStr">
        <is>
          <t>Technology</t>
        </is>
      </c>
      <c r="BO58" s="162" t="inlineStr">
        <is>
          <t>Development</t>
        </is>
      </c>
      <c r="BP58" s="162" t="inlineStr">
        <is>
          <t>Yes</t>
        </is>
      </c>
      <c r="BQ58" s="162" t="inlineStr">
        <is>
          <t>Product/Project</t>
        </is>
      </c>
      <c r="BR58" s="162" t="inlineStr">
        <is>
          <t>Java</t>
        </is>
      </c>
      <c r="BS58" s="162" t="inlineStr">
        <is>
          <t>Technical - Developer</t>
        </is>
      </c>
      <c r="BT58" s="162" t="inlineStr">
        <is>
          <t>Remote - Mumbai</t>
        </is>
      </c>
      <c r="BU58" s="162" t="n"/>
      <c r="BV58" s="162" t="inlineStr">
        <is>
          <t>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processing engine, processing of large instances etc. 
Prepare and facilitate review of SLA reports for overall ideas
2. Product Roadmap and team
Develop roadmap for validator product 
Present roadmap to the senior leadership along with relevant metrics for deciding on the next steps by Q1
Ensure team members are mentored/coached effectively and they are able to operate at a higher level of efficiency
3. Next Steps 
TBD based on #2</t>
        </is>
      </c>
      <c r="BW58" s="162" t="inlineStr">
        <is>
          <t>Completion of improvements needed for Europe market readiness
Roadmap completion for Validator product for the next year</t>
        </is>
      </c>
      <c r="BX58" s="162" t="inlineStr">
        <is>
          <t>Meets Expectations</t>
        </is>
      </c>
      <c r="BY58" s="163" t="n">
        <v>45931</v>
      </c>
      <c r="BZ58" s="162" t="inlineStr">
        <is>
          <t>Technical Architect</t>
        </is>
      </c>
      <c r="CA58" s="162" t="n"/>
      <c r="CB58" s="162" t="n">
        <v>4</v>
      </c>
      <c r="CC58" s="162" t="inlineStr">
        <is>
          <t>Medium</t>
        </is>
      </c>
      <c r="CD58" s="162" t="inlineStr">
        <is>
          <t>Core Contributor</t>
        </is>
      </c>
      <c r="CE58" s="162" t="n"/>
      <c r="CF58" s="162" t="inlineStr">
        <is>
          <t>N</t>
        </is>
      </c>
      <c r="CG58" s="162" t="inlineStr">
        <is>
          <t>Y</t>
        </is>
      </c>
      <c r="CH58" s="162" t="n"/>
      <c r="CI58" s="162" t="inlineStr">
        <is>
          <t>TOGAF</t>
        </is>
      </c>
      <c r="CJ58" s="162" t="n"/>
      <c r="CK58" s="162" t="inlineStr">
        <is>
          <t>IFSCA</t>
        </is>
      </c>
    </row>
    <row r="59" ht="64" customHeight="1">
      <c r="A59" s="109" t="inlineStr">
        <is>
          <t>IRIS1689</t>
        </is>
      </c>
      <c r="B59" s="111" t="inlineStr">
        <is>
          <t>Suman Kumar</t>
        </is>
      </c>
      <c r="C59" s="111" t="inlineStr">
        <is>
          <t>Technology</t>
        </is>
      </c>
      <c r="D59" s="114" t="inlineStr">
        <is>
          <t>Technical Architect</t>
        </is>
      </c>
      <c r="E59" s="114" t="inlineStr">
        <is>
          <t>Practice Lead – Solution &amp; Technical Architecture · Player-Coach</t>
        </is>
      </c>
      <c r="F59" s="114" t="inlineStr">
        <is>
          <t>L3 – Professional / Associate</t>
        </is>
      </c>
      <c r="G59" s="155" t="inlineStr">
        <is>
          <t>B+</t>
        </is>
      </c>
      <c r="H59" s="117" t="inlineStr">
        <is>
          <t>▲ Up</t>
        </is>
      </c>
      <c r="I59" s="111" t="inlineStr">
        <is>
          <t>Engineering &amp; Architecture</t>
        </is>
      </c>
      <c r="J59" s="111" t="inlineStr">
        <is>
          <t>Solution &amp; Technical Architecture</t>
        </is>
      </c>
      <c r="K59" s="111" t="inlineStr"/>
      <c r="L59" s="111" t="n">
        <v>20</v>
      </c>
      <c r="M59" s="142" t="inlineStr">
        <is>
          <t>P5–P6 / M4–M5</t>
        </is>
      </c>
      <c r="N59" s="115" t="inlineStr">
        <is>
          <t>Expert / Senior Manager · player-coach</t>
        </is>
      </c>
      <c r="O59" s="115" t="inlineStr">
        <is>
          <t>5 Ensure, advise</t>
        </is>
      </c>
      <c r="P59" s="115" t="inlineStr">
        <is>
          <t>9–14 yrs</t>
        </is>
      </c>
      <c r="Q59" s="115" t="inlineStr">
        <is>
          <t>9–13 · 9–14</t>
        </is>
      </c>
      <c r="R59" s="115" t="inlineStr">
        <is>
          <t>Tech Lead Manager / Practice Lead · player-coach</t>
        </is>
      </c>
      <c r="S59" s="115" t="inlineStr">
        <is>
          <r>
            <rPr>
              <rFont val="Calibri"/>
              <b val="1"/>
              <sz val="10"/>
            </rPr>
            <t>Google:</t>
          </r>
          <r>
            <rPr>
              <rFont val="Calibri"/>
              <sz val="10"/>
            </rPr>
            <t xml:space="preserve"> Tech Lead Manager · TLM · McKinsey player/coach · 3–5 reports · SaaS: player-coach team lead carrying own work</t>
          </r>
        </is>
      </c>
      <c r="T59" s="115" t="inlineStr">
        <is>
          <t>SFIA 9 · solution architecture; TOGAF; AWS / Azure architect certifications</t>
        </is>
      </c>
      <c r="U59" s="115" t="inlineStr">
        <is>
          <t>Core 4 · Future 4 · Functional 4 · Leadership 4</t>
        </is>
      </c>
      <c r="V59" s="161" t="n">
        <v>141</v>
      </c>
      <c r="W59" s="162" t="inlineStr">
        <is>
          <t>IRIS1689</t>
        </is>
      </c>
      <c r="X59" s="162" t="inlineStr">
        <is>
          <t>Employee</t>
        </is>
      </c>
      <c r="Y59" s="162" t="inlineStr">
        <is>
          <t>Active</t>
        </is>
      </c>
      <c r="Z59" s="162" t="inlineStr">
        <is>
          <t>Suman Kumar</t>
        </is>
      </c>
      <c r="AA59" s="249" t="n">
        <v>43070</v>
      </c>
      <c r="AB59" s="162" t="inlineStr">
        <is>
          <t>Technical Architect</t>
        </is>
      </c>
      <c r="AC59" s="162" t="inlineStr">
        <is>
          <t>B.E</t>
        </is>
      </c>
      <c r="AD59" s="162" t="inlineStr">
        <is>
          <t>P K X Thomas</t>
        </is>
      </c>
      <c r="AE59" s="162" t="inlineStr">
        <is>
          <t>N-1</t>
        </is>
      </c>
      <c r="AF59" s="162" t="inlineStr">
        <is>
          <t>Manager</t>
        </is>
      </c>
      <c r="AG59" s="162" t="inlineStr">
        <is>
          <t>8 years, 5 months, 0 days</t>
        </is>
      </c>
      <c r="AH59" s="162" t="inlineStr">
        <is>
          <t>8 years, 8 months, 24 days</t>
        </is>
      </c>
      <c r="AI59" s="162" t="inlineStr">
        <is>
          <t>Suptech</t>
        </is>
      </c>
      <c r="AJ59" s="162" t="inlineStr">
        <is>
          <t>iFile</t>
        </is>
      </c>
      <c r="AK59" s="162" t="inlineStr">
        <is>
          <t>Technology</t>
        </is>
      </c>
      <c r="AL59" s="162" t="inlineStr">
        <is>
          <t>Development</t>
        </is>
      </c>
      <c r="AM59" s="162" t="inlineStr">
        <is>
          <t>Yes</t>
        </is>
      </c>
      <c r="AN59" s="162" t="inlineStr">
        <is>
          <t>Product/Project</t>
        </is>
      </c>
      <c r="AO59" s="162" t="inlineStr">
        <is>
          <t>Java</t>
        </is>
      </c>
      <c r="AP59" s="162" t="inlineStr">
        <is>
          <t>Technical - Developer</t>
        </is>
      </c>
      <c r="AQ59" s="162" t="n">
        <v>20</v>
      </c>
      <c r="AR59" s="162" t="inlineStr">
        <is>
          <t>Covered</t>
        </is>
      </c>
      <c r="AS59" s="162" t="n"/>
      <c r="AT59" s="162" t="inlineStr">
        <is>
          <t>IRIS1689</t>
        </is>
      </c>
      <c r="AU59" s="162" t="inlineStr">
        <is>
          <t>Employee</t>
        </is>
      </c>
      <c r="AV59" s="162" t="inlineStr">
        <is>
          <t>Active</t>
        </is>
      </c>
      <c r="AW59" s="162" t="inlineStr">
        <is>
          <t>Suman Kumar</t>
        </is>
      </c>
      <c r="AX59" s="163" t="n">
        <v>43070</v>
      </c>
      <c r="AY59" s="162" t="inlineStr">
        <is>
          <t>Technical Architect</t>
        </is>
      </c>
      <c r="AZ59" s="162" t="inlineStr">
        <is>
          <t>Engineering &amp; Architecture</t>
        </is>
      </c>
      <c r="BA59" s="162" t="inlineStr">
        <is>
          <t>Solution / Software Architecture</t>
        </is>
      </c>
      <c r="BB59" s="162" t="inlineStr">
        <is>
          <t>Technical Architect</t>
        </is>
      </c>
      <c r="BC59" s="162" t="inlineStr">
        <is>
          <t>L3 – Professional / Associate</t>
        </is>
      </c>
      <c r="BD59" s="162" t="inlineStr">
        <is>
          <t>B.E</t>
        </is>
      </c>
      <c r="BE59" s="162" t="inlineStr">
        <is>
          <t>Pradip Dey</t>
        </is>
      </c>
      <c r="BF59" s="162" t="inlineStr">
        <is>
          <t>N-2</t>
        </is>
      </c>
      <c r="BG59" s="162" t="inlineStr">
        <is>
          <t>Manager</t>
        </is>
      </c>
      <c r="BH59" s="162" t="inlineStr">
        <is>
          <t>8 years, 5 months, 0 days</t>
        </is>
      </c>
      <c r="BI59" s="162" t="inlineStr">
        <is>
          <t>8 years, 6 months, 19 days</t>
        </is>
      </c>
      <c r="BJ59" s="162" t="inlineStr">
        <is>
          <t>16 years, 11 months, 19 days</t>
        </is>
      </c>
      <c r="BK59" s="162" t="n">
        <v>8.552054794520551</v>
      </c>
      <c r="BL59" s="162" t="inlineStr">
        <is>
          <t>Suptech</t>
        </is>
      </c>
      <c r="BM59" s="162" t="inlineStr">
        <is>
          <t>iFile</t>
        </is>
      </c>
      <c r="BN59" s="162" t="inlineStr">
        <is>
          <t>Technology</t>
        </is>
      </c>
      <c r="BO59" s="162" t="inlineStr">
        <is>
          <t>Development</t>
        </is>
      </c>
      <c r="BP59" s="162" t="inlineStr">
        <is>
          <t>Yes</t>
        </is>
      </c>
      <c r="BQ59" s="162" t="inlineStr">
        <is>
          <t>Product/Project</t>
        </is>
      </c>
      <c r="BR59" s="162" t="inlineStr">
        <is>
          <t>Java</t>
        </is>
      </c>
      <c r="BS59" s="162" t="inlineStr">
        <is>
          <t>Technical - Developer</t>
        </is>
      </c>
      <c r="BT59" s="162" t="inlineStr">
        <is>
          <t>Work From Office - Turbhe</t>
        </is>
      </c>
      <c r="BU59" s="162" t="n"/>
      <c r="BV59" s="162" t="inlineStr">
        <is>
          <t>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high-quality implementation while mentoring team 
Timely completion of project work as per schedule
Demonstrable team capability uplift · reduced dependency/improved delivery speed
Client engagement/negotiation as required 
3. Jordan Securities Systems
Ensure stability, reliability, and continuous improvement of live operations 
Ensure Zero critical production incidents
Offer Valude added solution to client
4. Deposit Insurance System Ownership
Drive productization and establish SME leadership across functional and technical domains 
Completion of reusable product architecture/framework
1-2 successful deployments or client adoptions by Dec 2026
Recognition as SME in internal/external forums
5. Pre-sales &amp; Strategic Contributions
Support business growth through technical solutioning and client engagement 
Support with 4-5 strategic bids/proposals
Organization level talent builgding and initiatives</t>
        </is>
      </c>
      <c r="BW59" s="162" t="inlineStr">
        <is>
          <t>1. SARB CR completion as per schedule
2. Saudi stock exchange project execution as per schedule
3. Jordan -  Ongoing operations support and client engagement 
4. Pre-sales &amp; Strategic Contributions</t>
        </is>
      </c>
      <c r="BX59" s="162" t="inlineStr">
        <is>
          <t>Outstanding</t>
        </is>
      </c>
      <c r="BY59" s="163" t="n">
        <v>45931</v>
      </c>
      <c r="BZ59" s="162" t="inlineStr">
        <is>
          <t>Technical Architect</t>
        </is>
      </c>
      <c r="CA59" s="162" t="n"/>
      <c r="CB59" s="162" t="n">
        <v>5</v>
      </c>
      <c r="CC59" s="162" t="inlineStr">
        <is>
          <t>High</t>
        </is>
      </c>
      <c r="CD59" s="162" t="inlineStr">
        <is>
          <t>Future Leader</t>
        </is>
      </c>
      <c r="CE59" s="162" t="n"/>
      <c r="CF59" s="162" t="inlineStr">
        <is>
          <t>Y</t>
        </is>
      </c>
      <c r="CG59" s="162" t="inlineStr">
        <is>
          <t>Y</t>
        </is>
      </c>
      <c r="CH59" s="162" t="n"/>
      <c r="CI59" s="162" t="inlineStr">
        <is>
          <t>TOGAF certification
Deposit Insurance Domain expertise if Suman wants to</t>
        </is>
      </c>
      <c r="CJ59" s="162" t="n"/>
      <c r="CK59" s="162" t="inlineStr">
        <is>
          <t>QFCRA,TADAWUL</t>
        </is>
      </c>
    </row>
    <row r="60" ht="64" customHeight="1">
      <c r="A60" s="109" t="inlineStr">
        <is>
          <t>IRIS1712</t>
        </is>
      </c>
      <c r="B60" s="111" t="inlineStr">
        <is>
          <t>Izharuddin Shaikh</t>
        </is>
      </c>
      <c r="C60" s="111" t="inlineStr">
        <is>
          <t>Technology</t>
        </is>
      </c>
      <c r="D60" s="114" t="inlineStr">
        <is>
          <t>Program Manager</t>
        </is>
      </c>
      <c r="E60" s="114" t="inlineStr">
        <is>
          <t>Practice Lead – Project &amp; Program Delivery · Player-Coach</t>
        </is>
      </c>
      <c r="F60" s="114" t="inlineStr">
        <is>
          <t>L5 – Manager</t>
        </is>
      </c>
      <c r="G60" s="155" t="inlineStr">
        <is>
          <t>B+</t>
        </is>
      </c>
      <c r="H60" s="117" t="inlineStr">
        <is>
          <t>▲ Up</t>
        </is>
      </c>
      <c r="I60" s="111" t="inlineStr">
        <is>
          <t>Project &amp; Program Management</t>
        </is>
      </c>
      <c r="J60" s="111" t="inlineStr">
        <is>
          <t>Project &amp; Program Delivery</t>
        </is>
      </c>
      <c r="K60" s="111" t="inlineStr"/>
      <c r="L60" s="111" t="n">
        <v>20</v>
      </c>
      <c r="M60" s="142" t="inlineStr">
        <is>
          <t>P5–P6 / M4–M5</t>
        </is>
      </c>
      <c r="N60" s="115" t="inlineStr">
        <is>
          <t>Expert / Senior Manager · player-coach</t>
        </is>
      </c>
      <c r="O60" s="115" t="inlineStr">
        <is>
          <t>5 Ensure, advise</t>
        </is>
      </c>
      <c r="P60" s="115" t="inlineStr">
        <is>
          <t>9–14 yrs</t>
        </is>
      </c>
      <c r="Q60" s="115" t="inlineStr">
        <is>
          <t>9–13 · 9–14</t>
        </is>
      </c>
      <c r="R60" s="115" t="inlineStr">
        <is>
          <t>Tech Lead Manager / Practice Lead · player-coach</t>
        </is>
      </c>
      <c r="S60" s="115" t="inlineStr">
        <is>
          <r>
            <rPr>
              <rFont val="Calibri"/>
              <b val="1"/>
              <sz val="10"/>
            </rPr>
            <t>Google:</t>
          </r>
          <r>
            <rPr>
              <rFont val="Calibri"/>
              <sz val="10"/>
            </rPr>
            <t xml:space="preserve"> Tech Lead Manager · TLM · McKinsey player/coach · 3–5 reports · SaaS: player-coach team lead carrying own work</t>
          </r>
        </is>
      </c>
      <c r="T60" s="115" t="inlineStr">
        <is>
          <t>PMI PMBOK and Talent Triangle; CAPM · entry → PMP → PgMP; Scrum / SAFe</t>
        </is>
      </c>
      <c r="U60" s="115" t="inlineStr">
        <is>
          <t>Core 4 · Future 4 · Functional 4 · Leadership 4</t>
        </is>
      </c>
      <c r="V60" s="161" t="n">
        <v>147</v>
      </c>
      <c r="W60" s="162" t="inlineStr">
        <is>
          <t>IRIS1712</t>
        </is>
      </c>
      <c r="X60" s="162" t="inlineStr">
        <is>
          <t>Employee</t>
        </is>
      </c>
      <c r="Y60" s="162" t="inlineStr">
        <is>
          <t>Active</t>
        </is>
      </c>
      <c r="Z60" s="162" t="inlineStr">
        <is>
          <t>Izharuddin Shaikh</t>
        </is>
      </c>
      <c r="AA60" s="249" t="n">
        <v>43188</v>
      </c>
      <c r="AB60" s="162" t="inlineStr">
        <is>
          <t>Program Manager</t>
        </is>
      </c>
      <c r="AC60" s="162" t="inlineStr">
        <is>
          <t>MBA</t>
        </is>
      </c>
      <c r="AD60" s="162" t="inlineStr">
        <is>
          <t>Pradip Dey</t>
        </is>
      </c>
      <c r="AE60" s="162" t="inlineStr">
        <is>
          <t>N-3</t>
        </is>
      </c>
      <c r="AF60" s="162" t="inlineStr">
        <is>
          <t>Manager</t>
        </is>
      </c>
      <c r="AG60" s="162" t="inlineStr">
        <is>
          <t>12 years, 1 months, 0 days</t>
        </is>
      </c>
      <c r="AH60" s="162" t="inlineStr">
        <is>
          <t>8 years, 4 months, 27 days</t>
        </is>
      </c>
      <c r="AI60" s="162" t="inlineStr">
        <is>
          <t>Suptech</t>
        </is>
      </c>
      <c r="AJ60" s="162" t="inlineStr">
        <is>
          <t>iFile</t>
        </is>
      </c>
      <c r="AK60" s="162" t="inlineStr">
        <is>
          <t>Technology</t>
        </is>
      </c>
      <c r="AL60" s="162" t="inlineStr">
        <is>
          <t>Project Management</t>
        </is>
      </c>
      <c r="AM60" s="162" t="inlineStr">
        <is>
          <t>Yes</t>
        </is>
      </c>
      <c r="AN60" s="162" t="inlineStr">
        <is>
          <t>Product/Project</t>
        </is>
      </c>
      <c r="AO60" s="162" t="inlineStr">
        <is>
          <t>Project Management</t>
        </is>
      </c>
      <c r="AP60" s="162" t="inlineStr">
        <is>
          <t>Technical · BA, PM and QA</t>
        </is>
      </c>
      <c r="AQ60" s="162" t="n">
        <v>20</v>
      </c>
      <c r="AR60" s="162" t="inlineStr">
        <is>
          <t>Covered</t>
        </is>
      </c>
      <c r="AS60" s="162" t="n"/>
      <c r="AT60" s="162" t="inlineStr">
        <is>
          <t>IRIS1712</t>
        </is>
      </c>
      <c r="AU60" s="162" t="inlineStr">
        <is>
          <t>Employee</t>
        </is>
      </c>
      <c r="AV60" s="162" t="inlineStr">
        <is>
          <t>Active</t>
        </is>
      </c>
      <c r="AW60" s="162" t="inlineStr">
        <is>
          <t>Izharuddin Shaikh</t>
        </is>
      </c>
      <c r="AX60" s="163" t="n">
        <v>43188</v>
      </c>
      <c r="AY60" s="162" t="inlineStr">
        <is>
          <t>Program Manager</t>
        </is>
      </c>
      <c r="AZ60" s="162" t="inlineStr">
        <is>
          <t>Project &amp; Program Management</t>
        </is>
      </c>
      <c r="BA60" s="162" t="inlineStr">
        <is>
          <t>Program Management</t>
        </is>
      </c>
      <c r="BB60" s="162" t="inlineStr">
        <is>
          <t>Program Manager</t>
        </is>
      </c>
      <c r="BC60" s="162" t="inlineStr">
        <is>
          <t>L5 – Manager</t>
        </is>
      </c>
      <c r="BD60" s="162" t="inlineStr">
        <is>
          <t>MBA</t>
        </is>
      </c>
      <c r="BE60" s="162" t="inlineStr">
        <is>
          <t>Pradip Dey</t>
        </is>
      </c>
      <c r="BF60" s="162" t="inlineStr">
        <is>
          <t>N-2</t>
        </is>
      </c>
      <c r="BG60" s="162" t="inlineStr">
        <is>
          <t>Manager</t>
        </is>
      </c>
      <c r="BH60" s="162" t="inlineStr">
        <is>
          <t>12 years, 1 months, 0 days</t>
        </is>
      </c>
      <c r="BI60" s="162" t="inlineStr">
        <is>
          <t>8 years, 2 months, 22 days</t>
        </is>
      </c>
      <c r="BJ60" s="162" t="inlineStr">
        <is>
          <t>20 years, 3 months, 22 days</t>
        </is>
      </c>
      <c r="BK60" s="162" t="n">
        <v>8.22694063926941</v>
      </c>
      <c r="BL60" s="162" t="inlineStr">
        <is>
          <t>Suptech</t>
        </is>
      </c>
      <c r="BM60" s="162" t="inlineStr">
        <is>
          <t>iFile</t>
        </is>
      </c>
      <c r="BN60" s="162" t="inlineStr">
        <is>
          <t>Technology</t>
        </is>
      </c>
      <c r="BO60" s="162" t="inlineStr">
        <is>
          <t>Project Management</t>
        </is>
      </c>
      <c r="BP60" s="162" t="inlineStr">
        <is>
          <t>Yes</t>
        </is>
      </c>
      <c r="BQ60" s="162" t="inlineStr">
        <is>
          <t>Product/Project</t>
        </is>
      </c>
      <c r="BR60" s="162" t="inlineStr">
        <is>
          <t>Project Management</t>
        </is>
      </c>
      <c r="BS60" s="162" t="inlineStr">
        <is>
          <t>Technical · BA, PM and QA</t>
        </is>
      </c>
      <c r="BT60" s="162" t="inlineStr">
        <is>
          <t>Hybrid</t>
        </is>
      </c>
      <c r="BU60" s="162" t="n"/>
      <c r="BV60" s="162" t="inlineStr">
        <is>
          <t>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use cases
Contribute/Extend support for other product components developments and integration within the platform- RISE, QUEST, TMS/CMS
Ensure team members are continuosly getting opportunities to excel and able to contribute at a higher level productivity
2. Qater GTA project implementation
Complete project implementation as per time, scope and cost
Gain deeper level knowledge of how Tax Authorities operate and how to bring efficiency with digital transformation
3. Pre-sales, process adherence, team building, &amp; strategic contributions
Contribute to business expansion through active participation in pre-sales, solutioning, and proposal development support · especially Dynaform, Tax Mgmt System, Case Mgmt System 
Ensure adoption of digital way of working across the various product modules
Ensure SCRUM rituals are followed effectively
Participate in pre-sales activities
4. TOGAF and AI
Complete TOGAF training and get certification
Gain deeper level of AI training and explore possibilities of leverage AI
Leverage AI in day to day working - PM activities, prepration/reuse of requirement artefacts, test cases writing and automaiton etc.</t>
        </is>
      </c>
      <c r="BW60" s="162" t="inlineStr">
        <is>
          <t>DynaForm product release
Process improvements
Initiate TOGAF Certification and AI training
Complete GTA implementation Phase 1
Digital way of working and measurement of metrics through the tools</t>
        </is>
      </c>
      <c r="BX60" s="162" t="inlineStr">
        <is>
          <t>Outstanding</t>
        </is>
      </c>
      <c r="BY60" s="163" t="n">
        <v>45931</v>
      </c>
      <c r="BZ60" s="162" t="inlineStr">
        <is>
          <t>Program Manager</t>
        </is>
      </c>
      <c r="CA60" s="162" t="n"/>
      <c r="CB60" s="162" t="n">
        <v>4</v>
      </c>
      <c r="CC60" s="162" t="inlineStr">
        <is>
          <t>High</t>
        </is>
      </c>
      <c r="CD60" s="162" t="inlineStr">
        <is>
          <t>High Impact / Growth Talent</t>
        </is>
      </c>
      <c r="CE60" s="162" t="n"/>
      <c r="CF60" s="162" t="inlineStr">
        <is>
          <t>Y</t>
        </is>
      </c>
      <c r="CG60" s="162" t="inlineStr">
        <is>
          <t>Y</t>
        </is>
      </c>
      <c r="CH60" s="162" t="n"/>
      <c r="CI60" s="162" t="inlineStr">
        <is>
          <t>TOGAF, Tax Domain</t>
        </is>
      </c>
      <c r="CJ60" s="162" t="n"/>
      <c r="CK60" s="162" t="inlineStr">
        <is>
          <t>IRIS Instant - MBRS</t>
        </is>
      </c>
    </row>
    <row r="61" ht="64" customHeight="1">
      <c r="A61" s="109" t="inlineStr">
        <is>
          <t>IRIS2082</t>
        </is>
      </c>
      <c r="B61" s="111" t="inlineStr">
        <is>
          <t>Giridhar Singh</t>
        </is>
      </c>
      <c r="C61" s="111" t="inlineStr">
        <is>
          <t>Technology</t>
        </is>
      </c>
      <c r="D61" s="111" t="inlineStr">
        <is>
          <t>Technical Architect</t>
        </is>
      </c>
      <c r="E61" s="111" t="inlineStr">
        <is>
          <t>Technical Architect</t>
        </is>
      </c>
      <c r="F61" s="114" t="inlineStr">
        <is>
          <t>L3 – Professional / Associate</t>
        </is>
      </c>
      <c r="G61" s="114" t="inlineStr">
        <is>
          <t>B3</t>
        </is>
      </c>
      <c r="H61" s="117" t="inlineStr">
        <is>
          <t>▲ Up</t>
        </is>
      </c>
      <c r="I61" s="111" t="inlineStr">
        <is>
          <t>Engineering &amp; Architecture</t>
        </is>
      </c>
      <c r="J61" s="111" t="inlineStr">
        <is>
          <t>Solution &amp; Technical Architecture</t>
        </is>
      </c>
      <c r="K61" s="144" t="inlineStr">
        <is>
          <t>• Confirm the reporting line — Manager</t>
        </is>
      </c>
      <c r="L61" s="111" t="n">
        <v>20</v>
      </c>
      <c r="M61" s="142" t="inlineStr">
        <is>
          <t>P5 / M4</t>
        </is>
      </c>
      <c r="N61" s="115" t="inlineStr">
        <is>
          <t>Expert / Senior Manager</t>
        </is>
      </c>
      <c r="O61" s="115" t="inlineStr">
        <is>
          <t>5 Ensure, advise</t>
        </is>
      </c>
      <c r="P61" s="115" t="inlineStr">
        <is>
          <t>8–12 yrs</t>
        </is>
      </c>
      <c r="Q61" s="115" t="inlineStr">
        <is>
          <t>9–13 · 9–14</t>
        </is>
      </c>
      <c r="R61" s="115" t="inlineStr">
        <is>
          <t>Chief / Enterprise Architect</t>
        </is>
      </c>
      <c r="S61" s="115" t="inlineStr">
        <is>
          <r>
            <rPr>
              <rFont val="Calibri"/>
              <b val="1"/>
              <sz val="10"/>
            </rPr>
            <t>Workiva:</t>
          </r>
          <r>
            <rPr>
              <rFont val="Calibri"/>
              <sz val="10"/>
            </rPr>
            <t xml:space="preserve"> Staff SE · Broadridge India: Senior Lead SE · Nasdaq / AxiomSL: Lead SE · Salesforce: LMTS · Atlassian: P50 Senior · Freshworks: Staff SE</t>
          </r>
        </is>
      </c>
      <c r="T61" s="115" t="inlineStr">
        <is>
          <t>SFIA 9 · solution architecture; TOGAF; AWS / Azure architect certifications</t>
        </is>
      </c>
      <c r="U61" s="115" t="inlineStr">
        <is>
          <t>Core 4 · Future 3 · Functional 4 · Leadership 3</t>
        </is>
      </c>
      <c r="V61" s="161" t="n">
        <v>255</v>
      </c>
      <c r="W61" s="162" t="inlineStr">
        <is>
          <t>IRIS2082</t>
        </is>
      </c>
      <c r="X61" s="162" t="inlineStr">
        <is>
          <t>Employee</t>
        </is>
      </c>
      <c r="Y61" s="162" t="inlineStr">
        <is>
          <t>Active</t>
        </is>
      </c>
      <c r="Z61" s="162" t="inlineStr">
        <is>
          <t>Giridhar Singh</t>
        </is>
      </c>
      <c r="AA61" s="249" t="n">
        <v>44894</v>
      </c>
      <c r="AB61" s="162" t="inlineStr">
        <is>
          <t>Technical Architect</t>
        </is>
      </c>
      <c r="AC61" s="162" t="inlineStr">
        <is>
          <t>B.SC</t>
        </is>
      </c>
      <c r="AD61" s="162" t="inlineStr">
        <is>
          <t>Suman Kumar</t>
        </is>
      </c>
      <c r="AE61" s="162" t="inlineStr">
        <is>
          <t>N-2</t>
        </is>
      </c>
      <c r="AF61" s="162" t="inlineStr">
        <is>
          <t>Individual Contributor</t>
        </is>
      </c>
      <c r="AG61" s="162" t="inlineStr">
        <is>
          <t>14 years, 1 months, 0 days</t>
        </is>
      </c>
      <c r="AH61" s="162" t="inlineStr">
        <is>
          <t>3 years, 8 months, 27 days</t>
        </is>
      </c>
      <c r="AI61" s="162" t="inlineStr">
        <is>
          <t>Suptech</t>
        </is>
      </c>
      <c r="AJ61" s="162" t="inlineStr">
        <is>
          <t>iFile</t>
        </is>
      </c>
      <c r="AK61" s="162" t="inlineStr">
        <is>
          <t>Technology</t>
        </is>
      </c>
      <c r="AL61" s="162" t="inlineStr">
        <is>
          <t>Development</t>
        </is>
      </c>
      <c r="AM61" s="162" t="inlineStr">
        <is>
          <t>Yes</t>
        </is>
      </c>
      <c r="AN61" s="162" t="inlineStr">
        <is>
          <t>Product/Project</t>
        </is>
      </c>
      <c r="AO61" s="162" t="inlineStr">
        <is>
          <t>Java</t>
        </is>
      </c>
      <c r="AP61" s="162" t="inlineStr">
        <is>
          <t>Technical - Developer</t>
        </is>
      </c>
      <c r="AQ61" s="162" t="n">
        <v>20</v>
      </c>
      <c r="AR61" s="162" t="inlineStr">
        <is>
          <t>Covered</t>
        </is>
      </c>
      <c r="AS61" s="162" t="n"/>
      <c r="AT61" s="162" t="inlineStr">
        <is>
          <t>IRIS2082</t>
        </is>
      </c>
      <c r="AU61" s="162" t="inlineStr">
        <is>
          <t>Employee</t>
        </is>
      </c>
      <c r="AV61" s="162" t="inlineStr">
        <is>
          <t>Active</t>
        </is>
      </c>
      <c r="AW61" s="162" t="inlineStr">
        <is>
          <t>Giridhar Singh</t>
        </is>
      </c>
      <c r="AX61" s="163" t="n">
        <v>44894</v>
      </c>
      <c r="AY61" s="162" t="inlineStr">
        <is>
          <t>Technical Architect</t>
        </is>
      </c>
      <c r="AZ61" s="162" t="inlineStr">
        <is>
          <t>Engineering &amp; Architecture</t>
        </is>
      </c>
      <c r="BA61" s="162" t="inlineStr">
        <is>
          <t>Solution / Software Architecture</t>
        </is>
      </c>
      <c r="BB61" s="162" t="inlineStr">
        <is>
          <t>Technical Architect</t>
        </is>
      </c>
      <c r="BC61" s="162" t="inlineStr">
        <is>
          <t>L3 – Professional / Associate</t>
        </is>
      </c>
      <c r="BD61" s="162" t="inlineStr">
        <is>
          <t>B.SC</t>
        </is>
      </c>
      <c r="BE61" s="162" t="inlineStr">
        <is>
          <t>Suman Kumar</t>
        </is>
      </c>
      <c r="BF61" s="162" t="inlineStr">
        <is>
          <t>N-3</t>
        </is>
      </c>
      <c r="BG61" s="162" t="inlineStr">
        <is>
          <t>Individual Contributor</t>
        </is>
      </c>
      <c r="BH61" s="162" t="inlineStr">
        <is>
          <t>14 years, 1 months, 0 days</t>
        </is>
      </c>
      <c r="BI61" s="162" t="inlineStr">
        <is>
          <t>3 years, 6 months, 22 days</t>
        </is>
      </c>
      <c r="BJ61" s="162" t="inlineStr">
        <is>
          <t>17 years, 7 months, 22 days</t>
        </is>
      </c>
      <c r="BK61" s="162" t="n"/>
      <c r="BL61" s="162" t="inlineStr">
        <is>
          <t>Suptech</t>
        </is>
      </c>
      <c r="BM61" s="162" t="inlineStr">
        <is>
          <t>iFile</t>
        </is>
      </c>
      <c r="BN61" s="162" t="inlineStr">
        <is>
          <t>Technology</t>
        </is>
      </c>
      <c r="BO61" s="162" t="inlineStr">
        <is>
          <t>Development</t>
        </is>
      </c>
      <c r="BP61" s="162" t="inlineStr">
        <is>
          <t>Yes</t>
        </is>
      </c>
      <c r="BQ61" s="162" t="inlineStr">
        <is>
          <t>Product/Project</t>
        </is>
      </c>
      <c r="BR61" s="162" t="inlineStr">
        <is>
          <t>Java</t>
        </is>
      </c>
      <c r="BS61" s="162" t="inlineStr">
        <is>
          <t>Technical - Developer</t>
        </is>
      </c>
      <c r="BT61" s="162" t="inlineStr">
        <is>
          <t>Remote- Outside Mumbai</t>
        </is>
      </c>
      <c r="BU61" s="162" t="inlineStr">
        <is>
          <t>1. Solution Architecture &amp; Technical Design
Design and establish the technical architecture for Mini iFile by creating HLD, LLD, Architecture Diagrams, and database design · In Progress, for all modules.
2. Core Platform Development &amp; Delivery
Will Lead the design and implementation of core platform modules by achieving milestones while ensuring compliance with functional and quality requirements.
3. External System Integration
Lead the design and implementation of integrations with Tadawul APIs, XBRL WebForm, authentication, and other external systems, ensuring 100% completion of planned integration milestones with successful SIT/UAT validation.
4. Stakeholder Collaboration
Coordinate effectively with Business, QA, DevOps, Tadawul and cross-functional teams.
5. Documentation &amp; Knowledge Management
Create and maintain comprehensive technical documentation, including architecture documents, deployment guides, and implementation notes. Ensure 100% documentation coverage for major modules.
6. Technical Leadership &amp; Team Enablement
Will provide technical leadership through architecture reviews, code reviews, technical mentoring, and design discussions. Ensure 100% review of critical technical deliverables and actively support the development team in resolving complex technical challenges.</t>
        </is>
      </c>
      <c r="BV61"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W61"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61" s="162" t="n">
        <v>3</v>
      </c>
      <c r="BY61" s="163" t="n">
        <v>46113</v>
      </c>
      <c r="BZ61" s="162" t="inlineStr">
        <is>
          <t>Technical Architect</t>
        </is>
      </c>
      <c r="CA61" s="162" t="inlineStr">
        <is>
          <t>No</t>
        </is>
      </c>
      <c r="CB61" s="162" t="n">
        <v>2</v>
      </c>
      <c r="CC61" s="162" t="inlineStr">
        <is>
          <t>Low</t>
        </is>
      </c>
      <c r="CD61" s="162" t="inlineStr">
        <is>
          <t>Performance Risk</t>
        </is>
      </c>
      <c r="CE61" s="162" t="inlineStr">
        <is>
          <t>No</t>
        </is>
      </c>
      <c r="CF61" s="162" t="inlineStr">
        <is>
          <t>No</t>
        </is>
      </c>
      <c r="CG61" s="162" t="inlineStr">
        <is>
          <t>Yes</t>
        </is>
      </c>
      <c r="CH61" s="162" t="n"/>
      <c r="CI61" s="162" t="inlineStr">
        <is>
          <t>Reactive Programming/Spring AI/System Design &amp; Pattern</t>
        </is>
      </c>
      <c r="CJ61" s="162" t="n"/>
      <c r="CK61" s="162" t="n"/>
    </row>
    <row r="62" ht="64" customHeight="1">
      <c r="A62" s="109" t="inlineStr">
        <is>
          <t>IRIS2215</t>
        </is>
      </c>
      <c r="B62" s="111" t="inlineStr">
        <is>
          <t>Shiveshdhar Dubey</t>
        </is>
      </c>
      <c r="C62" s="111" t="inlineStr">
        <is>
          <t>Technology</t>
        </is>
      </c>
      <c r="D62" s="114" t="inlineStr">
        <is>
          <t>Principal Software Engineer</t>
        </is>
      </c>
      <c r="E62" s="114" t="inlineStr">
        <is>
          <t>Associate Technical Architect – POD Lead</t>
        </is>
      </c>
      <c r="F62" s="114" t="inlineStr">
        <is>
          <t>L6 – Principal · IC</t>
        </is>
      </c>
      <c r="G62" s="114" t="inlineStr">
        <is>
          <t>B3</t>
        </is>
      </c>
      <c r="H62" s="139" t="inlineStr">
        <is>
          <t>▼ Down · protected</t>
        </is>
      </c>
      <c r="I62" s="111" t="inlineStr">
        <is>
          <t>Engineering &amp; Architecture</t>
        </is>
      </c>
      <c r="J62" s="111" t="inlineStr">
        <is>
          <t>Solution &amp; Technical Architecture</t>
        </is>
      </c>
      <c r="K62" s="111" t="inlineStr"/>
      <c r="L62" s="111" t="n">
        <v>20</v>
      </c>
      <c r="M62" s="142" t="inlineStr">
        <is>
          <t>P5 / M4</t>
        </is>
      </c>
      <c r="N62" s="115" t="inlineStr">
        <is>
          <t>Expert / Senior Manager</t>
        </is>
      </c>
      <c r="O62" s="115" t="inlineStr">
        <is>
          <t>5 Ensure, advise</t>
        </is>
      </c>
      <c r="P62" s="115" t="inlineStr">
        <is>
          <t>8–12 yrs</t>
        </is>
      </c>
      <c r="Q62" s="115" t="inlineStr">
        <is>
          <t>9–13 · 9–14</t>
        </is>
      </c>
      <c r="R62" s="115" t="inlineStr">
        <is>
          <t>Principal Architect</t>
        </is>
      </c>
      <c r="S62" s="115" t="inlineStr">
        <is>
          <r>
            <rPr>
              <rFont val="Calibri"/>
              <b val="1"/>
              <sz val="10"/>
            </rPr>
            <t>Workiva:</t>
          </r>
          <r>
            <rPr>
              <rFont val="Calibri"/>
              <sz val="10"/>
            </rPr>
            <t xml:space="preserve"> Staff SE · Broadridge India: Senior Lead SE · Nasdaq / AxiomSL: Lead SE · Salesforce: LMTS · Atlassian: P50 Senior · Freshworks: Staff SE</t>
          </r>
        </is>
      </c>
      <c r="T62" s="115" t="inlineStr">
        <is>
          <t>SFIA 9 · solution architecture; TOGAF; AWS / Azure architect certifications</t>
        </is>
      </c>
      <c r="U62" s="115" t="inlineStr">
        <is>
          <t>Core 4 · Future 3 · Functional 4 · Leadership 4</t>
        </is>
      </c>
      <c r="V62" s="161" t="n">
        <v>302</v>
      </c>
      <c r="W62" s="162" t="inlineStr">
        <is>
          <t>IRIS2215</t>
        </is>
      </c>
      <c r="X62" s="162" t="inlineStr">
        <is>
          <t>Employee</t>
        </is>
      </c>
      <c r="Y62" s="162" t="inlineStr">
        <is>
          <t>Active</t>
        </is>
      </c>
      <c r="Z62" s="162" t="inlineStr">
        <is>
          <t>Shiveshdhar Dubey</t>
        </is>
      </c>
      <c r="AA62" s="249" t="n">
        <v>45278</v>
      </c>
      <c r="AB62" s="162" t="inlineStr">
        <is>
          <t>Principal Software Engineer</t>
        </is>
      </c>
      <c r="AC62" s="162" t="inlineStr">
        <is>
          <t>B.E</t>
        </is>
      </c>
      <c r="AD62" s="162" t="inlineStr">
        <is>
          <t>Sandeep Dwivedi</t>
        </is>
      </c>
      <c r="AE62" s="162" t="inlineStr">
        <is>
          <t>N-4</t>
        </is>
      </c>
      <c r="AF62" s="162" t="inlineStr">
        <is>
          <t>Manager</t>
        </is>
      </c>
      <c r="AG62" s="162" t="inlineStr">
        <is>
          <t>8 years, 0 months, 0 days</t>
        </is>
      </c>
      <c r="AH62" s="162" t="inlineStr">
        <is>
          <t>2 years, 8 months, 7 days</t>
        </is>
      </c>
      <c r="AI62" s="162" t="inlineStr">
        <is>
          <t>Suptech</t>
        </is>
      </c>
      <c r="AJ62" s="162" t="inlineStr">
        <is>
          <t>iFile</t>
        </is>
      </c>
      <c r="AK62" s="162" t="inlineStr">
        <is>
          <t>Technology</t>
        </is>
      </c>
      <c r="AL62" s="162" t="inlineStr">
        <is>
          <t>Development</t>
        </is>
      </c>
      <c r="AM62" s="162" t="inlineStr">
        <is>
          <t>Yes</t>
        </is>
      </c>
      <c r="AN62" s="162" t="inlineStr">
        <is>
          <t>Product/Project</t>
        </is>
      </c>
      <c r="AO62" s="162" t="inlineStr">
        <is>
          <t>.NET MVC</t>
        </is>
      </c>
      <c r="AP62" s="162" t="inlineStr">
        <is>
          <t>Technical - Developer</t>
        </is>
      </c>
      <c r="AQ62" s="162" t="n">
        <v>20</v>
      </c>
      <c r="AR62" s="162" t="inlineStr">
        <is>
          <t>Covered</t>
        </is>
      </c>
      <c r="AS62" s="162" t="n"/>
      <c r="AT62" s="162" t="inlineStr">
        <is>
          <t>IRIS2215</t>
        </is>
      </c>
      <c r="AU62" s="162" t="inlineStr">
        <is>
          <t>Employee</t>
        </is>
      </c>
      <c r="AV62" s="162" t="inlineStr">
        <is>
          <t>Active</t>
        </is>
      </c>
      <c r="AW62" s="162" t="inlineStr">
        <is>
          <t>Shiveshdhar Dubey</t>
        </is>
      </c>
      <c r="AX62" s="163" t="n">
        <v>45278</v>
      </c>
      <c r="AY62" s="162" t="inlineStr">
        <is>
          <t>Principal Software Engineer</t>
        </is>
      </c>
      <c r="AZ62" s="162" t="inlineStr">
        <is>
          <t>Engineering &amp; Architecture</t>
        </is>
      </c>
      <c r="BA62" s="162" t="inlineStr">
        <is>
          <t>Solution / Software Architecture</t>
        </is>
      </c>
      <c r="BB62" s="162" t="inlineStr">
        <is>
          <t>Principal Software Engineer</t>
        </is>
      </c>
      <c r="BC62" s="162" t="inlineStr">
        <is>
          <t>L6 – Principal · IC</t>
        </is>
      </c>
      <c r="BD62" s="162" t="inlineStr">
        <is>
          <t>B.E</t>
        </is>
      </c>
      <c r="BE62" s="162" t="inlineStr">
        <is>
          <t>Sandeep Dwivedi</t>
        </is>
      </c>
      <c r="BF62" s="162" t="inlineStr">
        <is>
          <t>N-3</t>
        </is>
      </c>
      <c r="BG62" s="162" t="inlineStr">
        <is>
          <t>Manager</t>
        </is>
      </c>
      <c r="BH62" s="162" t="inlineStr">
        <is>
          <t>8 years, 0 months, 0 days</t>
        </is>
      </c>
      <c r="BI62" s="162" t="inlineStr">
        <is>
          <t>2 years, 6 months, 2 days</t>
        </is>
      </c>
      <c r="BJ62" s="162" t="inlineStr">
        <is>
          <t>10 years, 6 months, 2 days</t>
        </is>
      </c>
      <c r="BK62" s="162" t="n">
        <v>2.5054794520548</v>
      </c>
      <c r="BL62" s="162" t="inlineStr">
        <is>
          <t>Suptech</t>
        </is>
      </c>
      <c r="BM62" s="162" t="inlineStr">
        <is>
          <t>iFile</t>
        </is>
      </c>
      <c r="BN62" s="162" t="inlineStr">
        <is>
          <t>Technology</t>
        </is>
      </c>
      <c r="BO62" s="162" t="inlineStr">
        <is>
          <t>Development</t>
        </is>
      </c>
      <c r="BP62" s="162" t="inlineStr">
        <is>
          <t>Yes</t>
        </is>
      </c>
      <c r="BQ62" s="162" t="inlineStr">
        <is>
          <t>Product/Project</t>
        </is>
      </c>
      <c r="BR62" s="162" t="inlineStr">
        <is>
          <t>.NET MVC</t>
        </is>
      </c>
      <c r="BS62" s="162" t="inlineStr">
        <is>
          <t>Technical - Developer</t>
        </is>
      </c>
      <c r="BT62" s="162" t="inlineStr">
        <is>
          <t>Remote - Mumbai</t>
        </is>
      </c>
      <c r="BU62" s="162" t="inlineStr">
        <is>
          <t>1.Establish Engineering Review Process &amp; Release Governance.
Improve Software Quality &amp; Reduce Defect Leakage to QA/UAT.
2. Maintain High Reliability of CMA–CIP Integration through Monitoring &amp; Reconciliation.
3.Drive AI Adoption to Improve Team Productivity &amp; Delivery Efficiency.
4. Strengthen self and Team Technical Capability, Knowledge Sharing &amp; Ownership.</t>
        </is>
      </c>
      <c r="BV62" s="162" t="inlineStr">
        <is>
          <t>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enforcing quality gates, and implementing preventive actions to reduce defect leakage into QA/UAT and improve first-pass acceptance of deliverables.
3. Ensure reliable CMA–CIP integration by reviewing monitoring dashboards, reconciliation reports, and incident trends, ensuring timely resolution of integration issues and maintaining agreed system availability and data integrity.
4. Lead AI adoption across the team by identifying suitable AI-assisted development practices, tracking adoption metrics, mentoring team members, and achieving measurable improvements in development productivity and delivery timelines.
5. Build a high-performing engineering team by conducting regular technical mentoring, facilitating knowledge-sharing sessions, identifying skill gaps, and fostering ownership to improve delivery quality, cross-functional capability, and succession readiness.</t>
        </is>
      </c>
      <c r="BW62" s="162" t="inlineStr">
        <is>
          <t>1.Ensure Seamless CMA–CIP Document Synchronization &amp; Production Stability.
2.Automate &amp; Strengthen Monitoring, Alerting and Reconciliation Processes.
3.Develop Team Capability for Independent Production Support.</t>
        </is>
      </c>
      <c r="BX62" s="162" t="n">
        <v>3</v>
      </c>
      <c r="BY62" s="163" t="n">
        <v>46203</v>
      </c>
      <c r="BZ62" s="162" t="inlineStr">
        <is>
          <t>Principal Software Engineer</t>
        </is>
      </c>
      <c r="CA62" s="162" t="inlineStr">
        <is>
          <t>Carries manager responsibility on a non-lead title – align title/grade to people-management scope</t>
        </is>
      </c>
      <c r="CB62" s="162" t="n">
        <v>3</v>
      </c>
      <c r="CC62" s="162" t="inlineStr">
        <is>
          <t>Medium</t>
        </is>
      </c>
      <c r="CD62" s="162" t="inlineStr">
        <is>
          <t>Reliable Specialist</t>
        </is>
      </c>
      <c r="CE62" s="162" t="inlineStr">
        <is>
          <t>No</t>
        </is>
      </c>
      <c r="CF62" s="162" t="inlineStr">
        <is>
          <t>No</t>
        </is>
      </c>
      <c r="CG62" s="162" t="inlineStr">
        <is>
          <t>No</t>
        </is>
      </c>
      <c r="CH62" s="162" t="inlineStr">
        <is>
          <t>Yet to be identified</t>
        </is>
      </c>
      <c r="CI62" s="162" t="inlineStr">
        <is>
          <t>Advanced System Architecture, Cloud Technologies · Azure, AI &amp; Automation, Performance Optimization, Secure Coding</t>
        </is>
      </c>
      <c r="CJ62" s="162" t="inlineStr">
        <is>
          <t>Technical Leadership, Solution Architecture, Stakeholder Management, Team Mentoring</t>
        </is>
      </c>
      <c r="CK62" s="162" t="n"/>
    </row>
    <row r="63" ht="64" customHeight="1">
      <c r="A63" s="109" t="inlineStr">
        <is>
          <t>IRIS1773</t>
        </is>
      </c>
      <c r="B63" s="111" t="inlineStr">
        <is>
          <t>Virendra Kumar Ray</t>
        </is>
      </c>
      <c r="C63" s="111" t="inlineStr">
        <is>
          <t>Technology</t>
        </is>
      </c>
      <c r="D63" s="114" t="inlineStr">
        <is>
          <t>Technical Architect</t>
        </is>
      </c>
      <c r="E63" s="114" t="inlineStr">
        <is>
          <t>Associate Technical Architect</t>
        </is>
      </c>
      <c r="F63" s="114" t="inlineStr">
        <is>
          <t>Not in current mapping files</t>
        </is>
      </c>
      <c r="G63" s="114" t="inlineStr">
        <is>
          <t>B3</t>
        </is>
      </c>
      <c r="H63" s="140" t="inlineStr">
        <is>
          <t>● Newly mapped</t>
        </is>
      </c>
      <c r="I63" s="111" t="inlineStr">
        <is>
          <t>Engineering &amp; Architecture</t>
        </is>
      </c>
      <c r="J63" s="111" t="inlineStr">
        <is>
          <t>Solution &amp; Technical Architecture</t>
        </is>
      </c>
      <c r="K63" s="144" t="inlineStr">
        <is>
          <t>• Confirm the reporting line — Manager</t>
        </is>
      </c>
      <c r="L63" s="111" t="n">
        <v>20</v>
      </c>
      <c r="M63" s="142" t="inlineStr">
        <is>
          <t>P5 / M4</t>
        </is>
      </c>
      <c r="N63" s="115" t="inlineStr">
        <is>
          <t>Expert / Senior Manager</t>
        </is>
      </c>
      <c r="O63" s="115" t="inlineStr">
        <is>
          <t>5 Ensure, advise</t>
        </is>
      </c>
      <c r="P63" s="115" t="inlineStr">
        <is>
          <t>8–12 yrs</t>
        </is>
      </c>
      <c r="Q63" s="115" t="inlineStr">
        <is>
          <t>9–13 · 9–14</t>
        </is>
      </c>
      <c r="R63" s="115" t="inlineStr">
        <is>
          <t>Principal Architect</t>
        </is>
      </c>
      <c r="S63" s="115" t="inlineStr">
        <is>
          <r>
            <rPr>
              <rFont val="Calibri"/>
              <b val="1"/>
              <sz val="10"/>
            </rPr>
            <t>Workiva:</t>
          </r>
          <r>
            <rPr>
              <rFont val="Calibri"/>
              <sz val="10"/>
            </rPr>
            <t xml:space="preserve"> Staff SE · Broadridge India: Senior Lead SE · Nasdaq / AxiomSL: Lead SE · Salesforce: LMTS · Atlassian: P50 Senior · Freshworks: Staff SE</t>
          </r>
        </is>
      </c>
      <c r="T63" s="115" t="inlineStr">
        <is>
          <t>SFIA 9 · solution architecture; TOGAF; AWS / Azure architect certifications</t>
        </is>
      </c>
      <c r="U63" s="115" t="inlineStr">
        <is>
          <t>Core 4 · Future 3 · Functional 4 · Leadership 3</t>
        </is>
      </c>
      <c r="V63" s="161" t="n">
        <v>566</v>
      </c>
      <c r="W63" s="162" t="inlineStr">
        <is>
          <t>IRIS1773</t>
        </is>
      </c>
      <c r="X63" s="162" t="inlineStr">
        <is>
          <t>IRIS Singapore</t>
        </is>
      </c>
      <c r="Y63" s="162" t="inlineStr">
        <is>
          <t>Active</t>
        </is>
      </c>
      <c r="Z63" s="162" t="inlineStr">
        <is>
          <t>Virendra Kumar Ray</t>
        </is>
      </c>
      <c r="AA63" s="249" t="n">
        <v>43556</v>
      </c>
      <c r="AB63" s="162" t="inlineStr">
        <is>
          <t>Technical Architect</t>
        </is>
      </c>
      <c r="AC63" s="162" t="inlineStr">
        <is>
          <t>B.E</t>
        </is>
      </c>
      <c r="AD63" s="162" t="inlineStr">
        <is>
          <t>Pradip Dey</t>
        </is>
      </c>
      <c r="AE63" s="162" t="inlineStr">
        <is>
          <t>N-2</t>
        </is>
      </c>
      <c r="AF63" s="162" t="inlineStr">
        <is>
          <t>Manager</t>
        </is>
      </c>
      <c r="AG63" s="162" t="inlineStr">
        <is>
          <t>11 years, 0 months, 23 days</t>
        </is>
      </c>
      <c r="AH63" s="162" t="inlineStr">
        <is>
          <t>7 years, 5 months, 22 days</t>
        </is>
      </c>
      <c r="AI63" s="162" t="inlineStr">
        <is>
          <t>Suptech</t>
        </is>
      </c>
      <c r="AJ63" s="162" t="inlineStr">
        <is>
          <t>iFile</t>
        </is>
      </c>
      <c r="AK63" s="162" t="inlineStr">
        <is>
          <t>Technology</t>
        </is>
      </c>
      <c r="AL63" s="162" t="inlineStr">
        <is>
          <t>Development</t>
        </is>
      </c>
      <c r="AM63" s="162" t="inlineStr">
        <is>
          <t>Yes</t>
        </is>
      </c>
      <c r="AN63" s="162" t="inlineStr">
        <is>
          <t>Product/Project</t>
        </is>
      </c>
      <c r="AO63" s="162" t="inlineStr">
        <is>
          <t>.NET MVC, Project Management</t>
        </is>
      </c>
      <c r="AP63" s="162" t="inlineStr">
        <is>
          <t>Technical - Developer</t>
        </is>
      </c>
      <c r="AQ63" s="162" t="n">
        <v>20</v>
      </c>
      <c r="AR63" s="162" t="inlineStr">
        <is>
          <t>Covered</t>
        </is>
      </c>
      <c r="AS63" s="162" t="n"/>
      <c r="AT63" s="162" t="n"/>
      <c r="AU63" s="162" t="n"/>
      <c r="AV63" s="162" t="n"/>
      <c r="AW63" s="162" t="n"/>
      <c r="AX63" s="162" t="n"/>
      <c r="AY63" s="162" t="n"/>
      <c r="AZ63" s="162" t="n"/>
      <c r="BA63" s="162" t="n"/>
      <c r="BB63" s="162" t="n"/>
      <c r="BC63" s="162" t="n"/>
      <c r="BD63" s="162" t="n"/>
      <c r="BE63" s="162" t="n"/>
      <c r="BF63" s="162" t="n"/>
      <c r="BG63" s="162" t="n"/>
      <c r="BH63" s="162" t="n"/>
      <c r="BI63" s="162" t="n"/>
      <c r="BJ63" s="162" t="n"/>
      <c r="BK63" s="162" t="n"/>
      <c r="BL63" s="162" t="n"/>
      <c r="BM63" s="162" t="n"/>
      <c r="BN63" s="162" t="n"/>
      <c r="BO63" s="162" t="n"/>
      <c r="BP63" s="162" t="n"/>
      <c r="BQ63" s="162" t="n"/>
      <c r="BR63" s="162" t="n"/>
      <c r="BS63" s="162" t="n"/>
      <c r="BT63" s="162" t="n"/>
      <c r="BU63" s="162" t="n"/>
      <c r="BV63" s="162" t="n"/>
      <c r="BW63" s="162" t="n"/>
      <c r="BX63" s="162" t="n"/>
      <c r="BY63" s="162" t="n"/>
      <c r="BZ63" s="162" t="n"/>
      <c r="CA63" s="162" t="n"/>
      <c r="CB63" s="162" t="n"/>
      <c r="CC63" s="162" t="n"/>
      <c r="CD63" s="162" t="n"/>
      <c r="CE63" s="162" t="n"/>
      <c r="CF63" s="162" t="n"/>
      <c r="CG63" s="162" t="n"/>
      <c r="CH63" s="162" t="n"/>
      <c r="CI63" s="162" t="n"/>
      <c r="CJ63" s="162" t="n"/>
      <c r="CK63" s="162" t="n"/>
    </row>
    <row r="64" ht="64" customHeight="1">
      <c r="A64" s="109" t="inlineStr">
        <is>
          <t>IRIS0103</t>
        </is>
      </c>
      <c r="B64" s="111" t="inlineStr">
        <is>
          <t>Alwina Shaikh</t>
        </is>
      </c>
      <c r="C64" s="111" t="inlineStr">
        <is>
          <t>Technology</t>
        </is>
      </c>
      <c r="D64" s="114" t="inlineStr">
        <is>
          <t>Lead Software Engineer</t>
        </is>
      </c>
      <c r="E64" s="114" t="inlineStr">
        <is>
          <t>Lead Software Engineer – POD Lead</t>
        </is>
      </c>
      <c r="F64" s="111" t="inlineStr">
        <is>
          <t>L5 – Lead · IC</t>
        </is>
      </c>
      <c r="G64" s="27" t="inlineStr">
        <is>
          <t>B3</t>
        </is>
      </c>
      <c r="H64" s="147" t="inlineStr">
        <is>
          <t>• Same level</t>
        </is>
      </c>
      <c r="I64" s="111" t="inlineStr">
        <is>
          <t>Engineering &amp; Development</t>
        </is>
      </c>
      <c r="J64" s="111" t="inlineStr">
        <is>
          <t>Full-Stack Development</t>
        </is>
      </c>
      <c r="K64" s="111" t="inlineStr"/>
      <c r="L64" s="111" t="n">
        <v>20</v>
      </c>
      <c r="M64" s="142" t="inlineStr">
        <is>
          <t>P5 / M4</t>
        </is>
      </c>
      <c r="N64" s="115" t="inlineStr">
        <is>
          <t>Expert / Senior Manager</t>
        </is>
      </c>
      <c r="O64" s="115" t="inlineStr">
        <is>
          <t>5 Ensure, advise</t>
        </is>
      </c>
      <c r="P64" s="115" t="inlineStr">
        <is>
          <t>8–12 yrs</t>
        </is>
      </c>
      <c r="Q64" s="115" t="inlineStr">
        <is>
          <t>9–13 · 9–14</t>
        </is>
      </c>
      <c r="R64" s="115" t="inlineStr">
        <is>
          <t>Principal Engineer</t>
        </is>
      </c>
      <c r="S64" s="115" t="inlineStr">
        <is>
          <r>
            <rPr>
              <rFont val="Calibri"/>
              <b val="1"/>
              <sz val="10"/>
            </rPr>
            <t>Workiva:</t>
          </r>
          <r>
            <rPr>
              <rFont val="Calibri"/>
              <sz val="10"/>
            </rPr>
            <t xml:space="preserve"> Staff SE · Broadridge India: Senior Lead SE · Nasdaq / AxiomSL: Lead SE · Salesforce: LMTS · Atlassian: P50 Senior · Freshworks: Staff SE</t>
          </r>
        </is>
      </c>
      <c r="T64" s="115" t="inlineStr">
        <is>
          <t>SFIA 9 · software development, programming; OWASP secure coding; cloud vendor certifications</t>
        </is>
      </c>
      <c r="U64" s="115" t="inlineStr">
        <is>
          <t>Core 4 · Future 3 · Functional 4 · Leadership 4</t>
        </is>
      </c>
      <c r="V64" s="161" t="n">
        <v>23</v>
      </c>
      <c r="W64" s="162" t="inlineStr">
        <is>
          <t>IRIS0103</t>
        </is>
      </c>
      <c r="X64" s="162" t="inlineStr">
        <is>
          <t>Employee</t>
        </is>
      </c>
      <c r="Y64" s="162" t="inlineStr">
        <is>
          <t>Active</t>
        </is>
      </c>
      <c r="Z64" s="162" t="inlineStr">
        <is>
          <t>Alwina Shaikh</t>
        </is>
      </c>
      <c r="AA64" s="249" t="n">
        <v>39279</v>
      </c>
      <c r="AB64" s="162" t="inlineStr">
        <is>
          <t>Lead Software Engineer</t>
        </is>
      </c>
      <c r="AC64" s="162" t="inlineStr">
        <is>
          <t>PGDM</t>
        </is>
      </c>
      <c r="AD64" s="162" t="inlineStr">
        <is>
          <t>Sharanagouda Patil</t>
        </is>
      </c>
      <c r="AE64" s="162" t="inlineStr">
        <is>
          <t>N-4</t>
        </is>
      </c>
      <c r="AF64" s="162" t="inlineStr">
        <is>
          <t>Manager</t>
        </is>
      </c>
      <c r="AG64" s="162" t="inlineStr">
        <is>
          <t>0 years, 0 months, 0 days</t>
        </is>
      </c>
      <c r="AH64" s="162" t="inlineStr">
        <is>
          <t>19 years, 1 months, 9 days</t>
        </is>
      </c>
      <c r="AI64" s="162" t="inlineStr">
        <is>
          <t>Suptech</t>
        </is>
      </c>
      <c r="AJ64" s="162" t="inlineStr">
        <is>
          <t>iFile</t>
        </is>
      </c>
      <c r="AK64" s="162" t="inlineStr">
        <is>
          <t>Technology</t>
        </is>
      </c>
      <c r="AL64" s="162" t="inlineStr">
        <is>
          <t>Development</t>
        </is>
      </c>
      <c r="AM64" s="162" t="inlineStr">
        <is>
          <t>Yes</t>
        </is>
      </c>
      <c r="AN64" s="162" t="inlineStr">
        <is>
          <t>Product/Project</t>
        </is>
      </c>
      <c r="AO64" s="162" t="inlineStr">
        <is>
          <t>.NET MVC</t>
        </is>
      </c>
      <c r="AP64" s="162" t="inlineStr">
        <is>
          <t>Technical - Developer</t>
        </is>
      </c>
      <c r="AQ64" s="162" t="n">
        <v>20</v>
      </c>
      <c r="AR64" s="162" t="inlineStr">
        <is>
          <t>Covered</t>
        </is>
      </c>
      <c r="AS64" s="162" t="n"/>
      <c r="AT64" s="162" t="inlineStr">
        <is>
          <t>IRIS0103</t>
        </is>
      </c>
      <c r="AU64" s="162" t="inlineStr">
        <is>
          <t>Employee</t>
        </is>
      </c>
      <c r="AV64" s="162" t="inlineStr">
        <is>
          <t>Active</t>
        </is>
      </c>
      <c r="AW64" s="162" t="inlineStr">
        <is>
          <t>Alwina Shaikh</t>
        </is>
      </c>
      <c r="AX64" s="163" t="n">
        <v>39279</v>
      </c>
      <c r="AY64" s="162" t="inlineStr">
        <is>
          <t>Lead Software Engineer</t>
        </is>
      </c>
      <c r="AZ64" s="162" t="inlineStr">
        <is>
          <t>Engineering &amp; Development</t>
        </is>
      </c>
      <c r="BA64" s="162" t="inlineStr">
        <is>
          <t>Backend Engineering ·.NET</t>
        </is>
      </c>
      <c r="BB64" s="162" t="inlineStr">
        <is>
          <t>Lead Software Engineer</t>
        </is>
      </c>
      <c r="BC64" s="162" t="inlineStr">
        <is>
          <t>L5 – Lead · IC</t>
        </is>
      </c>
      <c r="BD64" s="162" t="inlineStr">
        <is>
          <t>PGDM</t>
        </is>
      </c>
      <c r="BE64" s="162" t="inlineStr">
        <is>
          <t>Sharanagouda Patil</t>
        </is>
      </c>
      <c r="BF64" s="162" t="inlineStr">
        <is>
          <t>N-3</t>
        </is>
      </c>
      <c r="BG64" s="162" t="inlineStr">
        <is>
          <t>Manager</t>
        </is>
      </c>
      <c r="BH64" s="162" t="inlineStr">
        <is>
          <t>0 years, 0 months, 0 days</t>
        </is>
      </c>
      <c r="BI64" s="162" t="inlineStr">
        <is>
          <t>18 years, 11 months, 4 days</t>
        </is>
      </c>
      <c r="BJ64" s="162" t="inlineStr">
        <is>
          <t>18 years, 11 months, 4 days</t>
        </is>
      </c>
      <c r="BK64" s="162" t="n">
        <v>18.9276255707763</v>
      </c>
      <c r="BL64" s="162" t="inlineStr">
        <is>
          <t>Suptech</t>
        </is>
      </c>
      <c r="BM64" s="162" t="inlineStr">
        <is>
          <t>iFile</t>
        </is>
      </c>
      <c r="BN64" s="162" t="inlineStr">
        <is>
          <t>Technology</t>
        </is>
      </c>
      <c r="BO64" s="162" t="inlineStr">
        <is>
          <t>Development</t>
        </is>
      </c>
      <c r="BP64" s="162" t="inlineStr">
        <is>
          <t>Yes</t>
        </is>
      </c>
      <c r="BQ64" s="162" t="inlineStr">
        <is>
          <t>Product/Project</t>
        </is>
      </c>
      <c r="BR64" s="162" t="inlineStr">
        <is>
          <t>.NET MVC</t>
        </is>
      </c>
      <c r="BS64" s="162" t="inlineStr">
        <is>
          <t>Technical - Developer</t>
        </is>
      </c>
      <c r="BT64" s="162" t="inlineStr">
        <is>
          <t>Remote - Mumbai</t>
        </is>
      </c>
      <c r="BU64" s="162" t="n"/>
      <c r="BV64" s="162" t="n"/>
      <c r="BW64" s="162"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X64" s="162" t="n">
        <v>4</v>
      </c>
      <c r="BY64" s="163" t="n">
        <v>45901</v>
      </c>
      <c r="BZ64" s="162" t="inlineStr">
        <is>
          <t>Lead Software Engineer</t>
        </is>
      </c>
      <c r="CA64" s="162" t="inlineStr">
        <is>
          <t>Yes</t>
        </is>
      </c>
      <c r="CB64" s="162" t="n">
        <v>4</v>
      </c>
      <c r="CC64" s="162" t="inlineStr">
        <is>
          <t>Medium</t>
        </is>
      </c>
      <c r="CD64" s="162" t="inlineStr">
        <is>
          <t>Trusted Professional</t>
        </is>
      </c>
      <c r="CE64" s="162" t="n"/>
      <c r="CF64" s="162" t="n"/>
      <c r="CG64" s="162" t="n"/>
      <c r="CH64" s="162" t="inlineStr">
        <is>
          <t>Shubham Nimse</t>
        </is>
      </c>
      <c r="CI64" s="162" t="inlineStr">
        <is>
          <t>AI Training</t>
        </is>
      </c>
      <c r="CJ64" s="162" t="n"/>
      <c r="CK64" s="162" t="n"/>
    </row>
    <row r="65" ht="64" customHeight="1">
      <c r="A65" s="109" t="inlineStr">
        <is>
          <t>IRIS2318</t>
        </is>
      </c>
      <c r="B65" s="111" t="inlineStr">
        <is>
          <t>Prathmesh Ramdas Sutar</t>
        </is>
      </c>
      <c r="C65" s="111" t="inlineStr">
        <is>
          <t>Technology</t>
        </is>
      </c>
      <c r="D65" s="111" t="inlineStr">
        <is>
          <t>Lead Software Engineer</t>
        </is>
      </c>
      <c r="E65" s="111" t="inlineStr">
        <is>
          <t>Lead Software Engineer</t>
        </is>
      </c>
      <c r="F65" s="111" t="inlineStr">
        <is>
          <t>L5 – Lead · IC</t>
        </is>
      </c>
      <c r="G65" s="27" t="inlineStr">
        <is>
          <t>B3</t>
        </is>
      </c>
      <c r="H65" s="147" t="inlineStr">
        <is>
          <t>• Same level</t>
        </is>
      </c>
      <c r="I65" s="111" t="inlineStr">
        <is>
          <t>Engineering &amp; Development</t>
        </is>
      </c>
      <c r="J65" s="111" t="inlineStr">
        <is>
          <t>Backend Development</t>
        </is>
      </c>
      <c r="K65" s="111" t="inlineStr"/>
      <c r="L65" s="111" t="n">
        <v>18</v>
      </c>
      <c r="M65" s="142" t="inlineStr">
        <is>
          <t>P5 / M4</t>
        </is>
      </c>
      <c r="N65" s="115" t="inlineStr">
        <is>
          <t>Expert / Senior Manager</t>
        </is>
      </c>
      <c r="O65" s="115" t="inlineStr">
        <is>
          <t>5 Ensure, advise</t>
        </is>
      </c>
      <c r="P65" s="115" t="inlineStr">
        <is>
          <t>8–12 yrs</t>
        </is>
      </c>
      <c r="Q65" s="115" t="inlineStr">
        <is>
          <t>9–13 · 9–14</t>
        </is>
      </c>
      <c r="R65" s="115" t="inlineStr">
        <is>
          <t>Principal Engineer</t>
        </is>
      </c>
      <c r="S65" s="115" t="inlineStr">
        <is>
          <r>
            <rPr>
              <rFont val="Calibri"/>
              <b val="1"/>
              <sz val="10"/>
            </rPr>
            <t>Workiva:</t>
          </r>
          <r>
            <rPr>
              <rFont val="Calibri"/>
              <sz val="10"/>
            </rPr>
            <t xml:space="preserve"> Staff SE · Broadridge India: Senior Lead SE · Nasdaq / AxiomSL: Lead SE · Salesforce: LMTS · Atlassian: P50 Senior · Freshworks: Staff SE</t>
          </r>
        </is>
      </c>
      <c r="T65" s="115" t="inlineStr">
        <is>
          <t>SFIA 9 · software development, programming; OWASP secure coding; cloud vendor certifications</t>
        </is>
      </c>
      <c r="U65" s="115" t="inlineStr">
        <is>
          <t>Core 4 · Future 3 · Functional 4 · Leadership 3</t>
        </is>
      </c>
      <c r="V65" s="161" t="n">
        <v>348</v>
      </c>
      <c r="W65" s="162" t="inlineStr">
        <is>
          <t>IRIS2318</t>
        </is>
      </c>
      <c r="X65" s="162" t="inlineStr">
        <is>
          <t>Employee</t>
        </is>
      </c>
      <c r="Y65" s="162" t="inlineStr">
        <is>
          <t>Active</t>
        </is>
      </c>
      <c r="Z65" s="162" t="inlineStr">
        <is>
          <t>Prathmesh Ramdas Sutar</t>
        </is>
      </c>
      <c r="AA65" s="249" t="n">
        <v>45586</v>
      </c>
      <c r="AB65" s="162" t="inlineStr">
        <is>
          <t>Lead Software Engineer</t>
        </is>
      </c>
      <c r="AC65" s="162" t="inlineStr">
        <is>
          <t>B.E</t>
        </is>
      </c>
      <c r="AD65" s="162" t="inlineStr">
        <is>
          <t>Nikhil Nalawade</t>
        </is>
      </c>
      <c r="AE65" s="162" t="inlineStr">
        <is>
          <t>N-4</t>
        </is>
      </c>
      <c r="AF65" s="162" t="inlineStr">
        <is>
          <t>Individual Contributor</t>
        </is>
      </c>
      <c r="AG65" s="162" t="inlineStr">
        <is>
          <t>11 years, 4 months, 0 days</t>
        </is>
      </c>
      <c r="AH65" s="162" t="inlineStr">
        <is>
          <t>1 years, 10 months, 4 days</t>
        </is>
      </c>
      <c r="AI65" s="162" t="inlineStr">
        <is>
          <t>Suptech</t>
        </is>
      </c>
      <c r="AJ65" s="162" t="inlineStr">
        <is>
          <t>iFile</t>
        </is>
      </c>
      <c r="AK65" s="162" t="inlineStr">
        <is>
          <t>Technology</t>
        </is>
      </c>
      <c r="AL65" s="162" t="inlineStr">
        <is>
          <t>Development</t>
        </is>
      </c>
      <c r="AM65" s="162" t="inlineStr">
        <is>
          <t>Yes</t>
        </is>
      </c>
      <c r="AN65" s="162" t="inlineStr">
        <is>
          <t>Product/Project</t>
        </is>
      </c>
      <c r="AO65" s="162" t="inlineStr">
        <is>
          <t>Java</t>
        </is>
      </c>
      <c r="AP65" s="162" t="inlineStr">
        <is>
          <t>Technical - Developer</t>
        </is>
      </c>
      <c r="AQ65" s="162" t="n">
        <v>20</v>
      </c>
      <c r="AR65" s="162" t="inlineStr">
        <is>
          <t>Covered</t>
        </is>
      </c>
      <c r="AS65" s="162" t="n"/>
      <c r="AT65" s="162" t="inlineStr">
        <is>
          <t>IRIS2318</t>
        </is>
      </c>
      <c r="AU65" s="162" t="inlineStr">
        <is>
          <t>Employee</t>
        </is>
      </c>
      <c r="AV65" s="162" t="inlineStr">
        <is>
          <t>Active</t>
        </is>
      </c>
      <c r="AW65" s="162" t="inlineStr">
        <is>
          <t>Prathmesh Ramdas Sutar</t>
        </is>
      </c>
      <c r="AX65" s="163" t="n">
        <v>45586</v>
      </c>
      <c r="AY65" s="162" t="inlineStr">
        <is>
          <t>Lead Software Engineer</t>
        </is>
      </c>
      <c r="AZ65" s="162" t="inlineStr">
        <is>
          <t>Engineering &amp; Development</t>
        </is>
      </c>
      <c r="BA65" s="162" t="inlineStr">
        <is>
          <t>Backend Engineering · Java</t>
        </is>
      </c>
      <c r="BB65" s="162" t="inlineStr">
        <is>
          <t>Lead Software Engineer</t>
        </is>
      </c>
      <c r="BC65" s="162" t="inlineStr">
        <is>
          <t>L5 – Lead · IC</t>
        </is>
      </c>
      <c r="BD65" s="162" t="inlineStr">
        <is>
          <t>B.E</t>
        </is>
      </c>
      <c r="BE65" s="162" t="inlineStr">
        <is>
          <t>Nikhil Nalawade</t>
        </is>
      </c>
      <c r="BF65" s="162" t="inlineStr">
        <is>
          <t>N-3</t>
        </is>
      </c>
      <c r="BG65" s="162" t="inlineStr">
        <is>
          <t>Individual Contributor</t>
        </is>
      </c>
      <c r="BH65" s="162" t="inlineStr">
        <is>
          <t>11 years, 4 months, 0 days</t>
        </is>
      </c>
      <c r="BI65" s="162" t="inlineStr">
        <is>
          <t>1 years, 7 months, 30 days</t>
        </is>
      </c>
      <c r="BJ65" s="162" t="inlineStr">
        <is>
          <t>12 years, 11 months, 30 days</t>
        </is>
      </c>
      <c r="BK65" s="162" t="n"/>
      <c r="BL65" s="162" t="inlineStr">
        <is>
          <t>Suptech</t>
        </is>
      </c>
      <c r="BM65" s="162" t="inlineStr">
        <is>
          <t>iFile</t>
        </is>
      </c>
      <c r="BN65" s="162" t="inlineStr">
        <is>
          <t>Technology</t>
        </is>
      </c>
      <c r="BO65" s="162" t="inlineStr">
        <is>
          <t>Development</t>
        </is>
      </c>
      <c r="BP65" s="162" t="inlineStr">
        <is>
          <t>Yes</t>
        </is>
      </c>
      <c r="BQ65" s="162" t="inlineStr">
        <is>
          <t>Product/Project</t>
        </is>
      </c>
      <c r="BR65" s="162" t="inlineStr">
        <is>
          <t>Java</t>
        </is>
      </c>
      <c r="BS65" s="162" t="inlineStr">
        <is>
          <t>Technical - Developer</t>
        </is>
      </c>
      <c r="BT65" s="162" t="inlineStr">
        <is>
          <t>Work From Office - Turbhe</t>
        </is>
      </c>
      <c r="BU65" s="162"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BV65"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65"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65" s="162" t="n">
        <v>4</v>
      </c>
      <c r="BY65" s="162" t="inlineStr">
        <is>
          <t>Pending</t>
        </is>
      </c>
      <c r="BZ65" s="162" t="inlineStr">
        <is>
          <t>Lead Software Engineer</t>
        </is>
      </c>
      <c r="CA65" s="162" t="inlineStr">
        <is>
          <t>No</t>
        </is>
      </c>
      <c r="CB65" s="162" t="n">
        <v>4</v>
      </c>
      <c r="CC65" s="162" t="inlineStr">
        <is>
          <t>Medium</t>
        </is>
      </c>
      <c r="CD65" s="162" t="inlineStr">
        <is>
          <t>Trusted Professional</t>
        </is>
      </c>
      <c r="CE65" s="162" t="inlineStr">
        <is>
          <t>No</t>
        </is>
      </c>
      <c r="CF65" s="162" t="inlineStr">
        <is>
          <t>No</t>
        </is>
      </c>
      <c r="CG65" s="162" t="inlineStr">
        <is>
          <t>Yes</t>
        </is>
      </c>
      <c r="CH65" s="162" t="n"/>
      <c r="CI65" s="162" t="inlineStr">
        <is>
          <t>1. Strategic Leadership, Performance Management, Coaching &amp; Mentoring, Conflict Resolution, Change Management
2. Program &amp; Portfolio Management, Agile Leadership, Risk Management, Financial &amp; Resource Planning
3. Solution Architecture, Enterprise Integration, Cloud Architecture · AWS/Azure, Security Architecture
4. DevOps Strategy, Engineering Governance, Quality Engineering, Platform Engineering, SRE Fundamentals
5. AI Strategy, Generative AI for Engineering, AI Governance &amp; Responsible AI, AI-driven SDLC &amp; Productivity
6. Stakeholder Management, Client Engagement, Negotiation, Executive Communication, Pre-sales &amp; Solutioning
7. Talent Development, Succession Planning, Hiring &amp; Interviewing, Organizational Capability Building</t>
        </is>
      </c>
      <c r="CJ65" s="162" t="n"/>
      <c r="CK65" s="162" t="inlineStr">
        <is>
          <t>Need to take more ownership</t>
        </is>
      </c>
    </row>
    <row r="66" ht="64" customHeight="1">
      <c r="A66" s="109" t="inlineStr">
        <is>
          <t>IRIS0320</t>
        </is>
      </c>
      <c r="B66" s="111" t="inlineStr">
        <is>
          <t>Ravikant Karmoju</t>
        </is>
      </c>
      <c r="C66" s="111" t="inlineStr">
        <is>
          <t>Technology</t>
        </is>
      </c>
      <c r="D66" s="114" t="inlineStr">
        <is>
          <t>Lead Software Engineer</t>
        </is>
      </c>
      <c r="E66" s="114" t="inlineStr">
        <is>
          <t>Lead Software Engineer – POD Lead</t>
        </is>
      </c>
      <c r="F66" s="111" t="inlineStr">
        <is>
          <t>L5 – Lead · IC</t>
        </is>
      </c>
      <c r="G66" s="27" t="inlineStr">
        <is>
          <t>B3</t>
        </is>
      </c>
      <c r="H66" s="147" t="inlineStr">
        <is>
          <t>• Same level</t>
        </is>
      </c>
      <c r="I66" s="111" t="inlineStr">
        <is>
          <t>Engineering &amp; Development</t>
        </is>
      </c>
      <c r="J66" s="111" t="inlineStr">
        <is>
          <t>Backend Development</t>
        </is>
      </c>
      <c r="K66" s="111" t="inlineStr"/>
      <c r="L66" s="111" t="n">
        <v>19</v>
      </c>
      <c r="M66" s="142" t="inlineStr">
        <is>
          <t>P5 / M4</t>
        </is>
      </c>
      <c r="N66" s="115" t="inlineStr">
        <is>
          <t>Expert / Senior Manager</t>
        </is>
      </c>
      <c r="O66" s="115" t="inlineStr">
        <is>
          <t>5 Ensure, advise</t>
        </is>
      </c>
      <c r="P66" s="115" t="inlineStr">
        <is>
          <t>8–12 yrs</t>
        </is>
      </c>
      <c r="Q66" s="115" t="inlineStr">
        <is>
          <t>9–13 · 9–14</t>
        </is>
      </c>
      <c r="R66" s="115" t="inlineStr">
        <is>
          <t>Principal Engineer</t>
        </is>
      </c>
      <c r="S66" s="115" t="inlineStr">
        <is>
          <r>
            <rPr>
              <rFont val="Calibri"/>
              <b val="1"/>
              <sz val="10"/>
            </rPr>
            <t>Workiva:</t>
          </r>
          <r>
            <rPr>
              <rFont val="Calibri"/>
              <sz val="10"/>
            </rPr>
            <t xml:space="preserve"> Staff SE · Broadridge India: Senior Lead SE · Nasdaq / AxiomSL: Lead SE · Salesforce: LMTS · Atlassian: P50 Senior · Freshworks: Staff SE</t>
          </r>
        </is>
      </c>
      <c r="T66" s="115" t="inlineStr">
        <is>
          <t>SFIA 9 · software development, programming; OWASP secure coding; cloud vendor certifications</t>
        </is>
      </c>
      <c r="U66" s="115" t="inlineStr">
        <is>
          <t>Core 4 · Future 3 · Functional 4 · Leadership 4</t>
        </is>
      </c>
      <c r="V66" s="161" t="n">
        <v>51</v>
      </c>
      <c r="W66" s="162" t="inlineStr">
        <is>
          <t>IRIS0320</t>
        </is>
      </c>
      <c r="X66" s="162" t="inlineStr">
        <is>
          <t>Employee</t>
        </is>
      </c>
      <c r="Y66" s="162" t="inlineStr">
        <is>
          <t>Active</t>
        </is>
      </c>
      <c r="Z66" s="162" t="inlineStr">
        <is>
          <t>Ravikant Karmoju</t>
        </is>
      </c>
      <c r="AA66" s="249" t="n">
        <v>40287</v>
      </c>
      <c r="AB66" s="162" t="inlineStr">
        <is>
          <t>Lead Software Engineer</t>
        </is>
      </c>
      <c r="AC66" s="162" t="inlineStr">
        <is>
          <t>BCA</t>
        </is>
      </c>
      <c r="AD66" s="162" t="inlineStr">
        <is>
          <t>Sandeep Dwivedi</t>
        </is>
      </c>
      <c r="AE66" s="162" t="inlineStr">
        <is>
          <t>N-4</t>
        </is>
      </c>
      <c r="AF66" s="162" t="inlineStr">
        <is>
          <t>Manager</t>
        </is>
      </c>
      <c r="AG66" s="162" t="inlineStr">
        <is>
          <t>2 years, 2 months, 0 days</t>
        </is>
      </c>
      <c r="AH66" s="162" t="inlineStr">
        <is>
          <t>16 years, 4 months, 6 days</t>
        </is>
      </c>
      <c r="AI66" s="162" t="inlineStr">
        <is>
          <t>Suptech</t>
        </is>
      </c>
      <c r="AJ66" s="162" t="inlineStr">
        <is>
          <t>iFile</t>
        </is>
      </c>
      <c r="AK66" s="162" t="inlineStr">
        <is>
          <t>Technology</t>
        </is>
      </c>
      <c r="AL66" s="162" t="inlineStr">
        <is>
          <t>Development</t>
        </is>
      </c>
      <c r="AM66" s="162" t="inlineStr">
        <is>
          <t>Yes</t>
        </is>
      </c>
      <c r="AN66" s="162" t="inlineStr">
        <is>
          <t>Product/Project</t>
        </is>
      </c>
      <c r="AO66" s="162" t="inlineStr">
        <is>
          <t>.NET MVC</t>
        </is>
      </c>
      <c r="AP66" s="162" t="inlineStr">
        <is>
          <t>Technical - Developer</t>
        </is>
      </c>
      <c r="AQ66" s="162" t="n">
        <v>20</v>
      </c>
      <c r="AR66" s="162" t="inlineStr">
        <is>
          <t>Covered</t>
        </is>
      </c>
      <c r="AS66" s="162" t="n"/>
      <c r="AT66" s="162" t="inlineStr">
        <is>
          <t>IRIS0320</t>
        </is>
      </c>
      <c r="AU66" s="162" t="inlineStr">
        <is>
          <t>Employee</t>
        </is>
      </c>
      <c r="AV66" s="162" t="inlineStr">
        <is>
          <t>Active</t>
        </is>
      </c>
      <c r="AW66" s="162" t="inlineStr">
        <is>
          <t>Ravikant Karmoju</t>
        </is>
      </c>
      <c r="AX66" s="163" t="n">
        <v>40287</v>
      </c>
      <c r="AY66" s="162" t="inlineStr">
        <is>
          <t>Lead Software Engineer</t>
        </is>
      </c>
      <c r="AZ66" s="162" t="inlineStr">
        <is>
          <t>Engineering &amp; Development</t>
        </is>
      </c>
      <c r="BA66" s="162" t="inlineStr">
        <is>
          <t>Backend Engineering ·.NET</t>
        </is>
      </c>
      <c r="BB66" s="162" t="inlineStr">
        <is>
          <t>Lead Software Engineer</t>
        </is>
      </c>
      <c r="BC66" s="162" t="inlineStr">
        <is>
          <t>L5 – Lead · IC</t>
        </is>
      </c>
      <c r="BD66" s="162" t="inlineStr">
        <is>
          <t>BCA</t>
        </is>
      </c>
      <c r="BE66" s="162" t="inlineStr">
        <is>
          <t>Sandeep Dwivedi</t>
        </is>
      </c>
      <c r="BF66" s="162" t="inlineStr">
        <is>
          <t>N-3</t>
        </is>
      </c>
      <c r="BG66" s="162" t="inlineStr">
        <is>
          <t>Manager</t>
        </is>
      </c>
      <c r="BH66" s="162" t="inlineStr">
        <is>
          <t>2 years, 2 months, 0 days</t>
        </is>
      </c>
      <c r="BI66" s="162" t="inlineStr">
        <is>
          <t>16 years, 2 months, 1 days</t>
        </is>
      </c>
      <c r="BJ66" s="162" t="inlineStr">
        <is>
          <t>18 years, 4 months, 1 days</t>
        </is>
      </c>
      <c r="BK66" s="162" t="n">
        <v>16.1694063926941</v>
      </c>
      <c r="BL66" s="162" t="inlineStr">
        <is>
          <t>Suptech</t>
        </is>
      </c>
      <c r="BM66" s="162" t="inlineStr">
        <is>
          <t>iFile</t>
        </is>
      </c>
      <c r="BN66" s="162" t="inlineStr">
        <is>
          <t>Technology</t>
        </is>
      </c>
      <c r="BO66" s="162" t="inlineStr">
        <is>
          <t>Development</t>
        </is>
      </c>
      <c r="BP66" s="162" t="inlineStr">
        <is>
          <t>Yes</t>
        </is>
      </c>
      <c r="BQ66" s="162" t="inlineStr">
        <is>
          <t>Product/Project</t>
        </is>
      </c>
      <c r="BR66" s="162" t="inlineStr">
        <is>
          <t>.NET MVC</t>
        </is>
      </c>
      <c r="BS66" s="162" t="inlineStr">
        <is>
          <t>Technical - Developer</t>
        </is>
      </c>
      <c r="BT66" s="162" t="inlineStr">
        <is>
          <t>Remote - Mumbai</t>
        </is>
      </c>
      <c r="BU66" s="162"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BV66" s="162"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BW66" s="162"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BX66" s="162" t="n">
        <v>3</v>
      </c>
      <c r="BY66" s="163" t="n">
        <v>46205</v>
      </c>
      <c r="BZ66" s="162" t="inlineStr">
        <is>
          <t>Lead Software Engineer</t>
        </is>
      </c>
      <c r="CA66" s="162" t="n"/>
      <c r="CB66" s="162" t="n">
        <v>3</v>
      </c>
      <c r="CC66" s="162" t="inlineStr">
        <is>
          <t>High</t>
        </is>
      </c>
      <c r="CD66" s="162" t="inlineStr">
        <is>
          <t>Trusted Professional</t>
        </is>
      </c>
      <c r="CE66" s="162" t="inlineStr">
        <is>
          <t>No</t>
        </is>
      </c>
      <c r="CF66" s="162" t="inlineStr">
        <is>
          <t>No</t>
        </is>
      </c>
      <c r="CG66" s="162" t="inlineStr">
        <is>
          <t>Yes</t>
        </is>
      </c>
      <c r="CH66" s="162" t="inlineStr">
        <is>
          <t>Yet to identify</t>
        </is>
      </c>
      <c r="CI66" s="162" t="inlineStr">
        <is>
          <t>Advanced System Architecture, Cloud Technologies · Azure, AI &amp; Automation, Performance Optimization, Secure Coding</t>
        </is>
      </c>
      <c r="CJ66" s="162" t="inlineStr">
        <is>
          <t>Technical Leadership, Solution Architecture, Stakeholder Management, Team Mentoring</t>
        </is>
      </c>
      <c r="CK66" s="162" t="n"/>
    </row>
    <row r="67" ht="64" customHeight="1">
      <c r="A67" s="109" t="inlineStr">
        <is>
          <t>IRIS2497</t>
        </is>
      </c>
      <c r="B67" s="111" t="inlineStr">
        <is>
          <t>Tarun Kumar Mittal</t>
        </is>
      </c>
      <c r="C67" s="111" t="inlineStr">
        <is>
          <t>Technology</t>
        </is>
      </c>
      <c r="D67" s="114" t="inlineStr">
        <is>
          <t>Senior Project Manager</t>
        </is>
      </c>
      <c r="E67" s="114" t="inlineStr">
        <is>
          <t>Program Manager</t>
        </is>
      </c>
      <c r="F67" s="114" t="inlineStr">
        <is>
          <t>L5 – Manager</t>
        </is>
      </c>
      <c r="G67" s="114" t="inlineStr">
        <is>
          <t>B3</t>
        </is>
      </c>
      <c r="H67" s="117" t="inlineStr">
        <is>
          <t>▲ Up</t>
        </is>
      </c>
      <c r="I67" s="111" t="inlineStr">
        <is>
          <t>Project &amp; Program Management</t>
        </is>
      </c>
      <c r="J67" s="111" t="inlineStr">
        <is>
          <t>Project &amp; Program Delivery</t>
        </is>
      </c>
      <c r="K67" s="144" t="inlineStr">
        <is>
          <t>• Confirm the reporting line — Manager</t>
        </is>
      </c>
      <c r="L67" s="111" t="n">
        <v>0</v>
      </c>
      <c r="M67" s="142" t="inlineStr">
        <is>
          <t>P5 / M4</t>
        </is>
      </c>
      <c r="N67" s="115" t="inlineStr">
        <is>
          <t>Expert / Senior Manager</t>
        </is>
      </c>
      <c r="O67" s="115" t="inlineStr">
        <is>
          <t>5 Ensure, advise</t>
        </is>
      </c>
      <c r="P67" s="115" t="inlineStr">
        <is>
          <t>8–12 yrs</t>
        </is>
      </c>
      <c r="Q67" s="115" t="inlineStr">
        <is>
          <t>9–13 · 9–14</t>
        </is>
      </c>
      <c r="R67" s="115" t="inlineStr">
        <is>
          <t>Senior Program Manager</t>
        </is>
      </c>
      <c r="S67" s="115" t="inlineStr">
        <is>
          <t>IRIS Vs Competitor Benchmark — PMI pathway + SaaS delivery ladder: Program Manager · PgMP · Infosys / Accenture: JL6B Project Manager · L7 Manager</t>
        </is>
      </c>
      <c r="T67" s="115" t="inlineStr">
        <is>
          <t>PMI PMBOK and Talent Triangle; CAPM · entry → PMP → PgMP; Scrum / SAFe</t>
        </is>
      </c>
      <c r="U67" s="115" t="inlineStr">
        <is>
          <t>Core 4 · Future 3 · Functional 4 · Leadership 3</t>
        </is>
      </c>
      <c r="V67" s="161" t="n">
        <v>470</v>
      </c>
      <c r="W67" s="162" t="inlineStr">
        <is>
          <t>IRIS2497</t>
        </is>
      </c>
      <c r="X67" s="162" t="inlineStr">
        <is>
          <t>Employee</t>
        </is>
      </c>
      <c r="Y67" s="162" t="inlineStr">
        <is>
          <t>Active</t>
        </is>
      </c>
      <c r="Z67" s="162" t="inlineStr">
        <is>
          <t>Tarun Kumar Mittal</t>
        </is>
      </c>
      <c r="AA67" s="249" t="n">
        <v>46097</v>
      </c>
      <c r="AB67" s="162" t="inlineStr">
        <is>
          <t>Senior Project Manager</t>
        </is>
      </c>
      <c r="AC67" s="162" t="inlineStr">
        <is>
          <t>B.Tech</t>
        </is>
      </c>
      <c r="AD67" s="162" t="inlineStr">
        <is>
          <t>Pradip Dey</t>
        </is>
      </c>
      <c r="AE67" s="162" t="inlineStr">
        <is>
          <t>N-3</t>
        </is>
      </c>
      <c r="AF67" s="162" t="inlineStr">
        <is>
          <t>Individual Contributor</t>
        </is>
      </c>
      <c r="AG67" s="162" t="inlineStr">
        <is>
          <t>18 years, 0 months, 0 days</t>
        </is>
      </c>
      <c r="AH67" s="162" t="inlineStr">
        <is>
          <t>0 years, 5 months, 9 days</t>
        </is>
      </c>
      <c r="AI67" s="162" t="inlineStr">
        <is>
          <t>Suptech</t>
        </is>
      </c>
      <c r="AJ67" s="162" t="inlineStr">
        <is>
          <t>iFile</t>
        </is>
      </c>
      <c r="AK67" s="162" t="inlineStr">
        <is>
          <t>Technology</t>
        </is>
      </c>
      <c r="AL67" s="162" t="inlineStr">
        <is>
          <t>Project Management</t>
        </is>
      </c>
      <c r="AM67" s="162" t="inlineStr">
        <is>
          <t>No</t>
        </is>
      </c>
      <c r="AN67" s="162" t="inlineStr">
        <is>
          <t>Product/Project</t>
        </is>
      </c>
      <c r="AO67" s="162" t="inlineStr">
        <is>
          <t>Project Management</t>
        </is>
      </c>
      <c r="AP67" s="162" t="inlineStr">
        <is>
          <t>Technical · BA, PM and QA</t>
        </is>
      </c>
      <c r="AQ67" s="162" t="n">
        <v>0</v>
      </c>
      <c r="AR67" s="162" t="inlineStr">
        <is>
          <t>Excluded</t>
        </is>
      </c>
      <c r="AS67" s="162" t="inlineStr">
        <is>
          <t>Pradip Dey</t>
        </is>
      </c>
      <c r="AT67" s="162" t="inlineStr">
        <is>
          <t>IRIS2497</t>
        </is>
      </c>
      <c r="AU67" s="162" t="inlineStr">
        <is>
          <t>Employee</t>
        </is>
      </c>
      <c r="AV67" s="162" t="inlineStr">
        <is>
          <t>Active</t>
        </is>
      </c>
      <c r="AW67" s="162" t="inlineStr">
        <is>
          <t>Tarun Kumar Mittal</t>
        </is>
      </c>
      <c r="AX67" s="163" t="n">
        <v>46097</v>
      </c>
      <c r="AY67" s="162" t="inlineStr">
        <is>
          <t>Senior Project Manager</t>
        </is>
      </c>
      <c r="AZ67" s="162" t="inlineStr">
        <is>
          <t>Project &amp; Program Management</t>
        </is>
      </c>
      <c r="BA67" s="162" t="inlineStr">
        <is>
          <t>Project Management</t>
        </is>
      </c>
      <c r="BB67" s="162" t="inlineStr">
        <is>
          <t>Senior Project Manager</t>
        </is>
      </c>
      <c r="BC67" s="162" t="inlineStr">
        <is>
          <t>L5 – Manager</t>
        </is>
      </c>
      <c r="BD67" s="162" t="inlineStr">
        <is>
          <t>B.Tech</t>
        </is>
      </c>
      <c r="BE67" s="162" t="inlineStr">
        <is>
          <t>Pradip Dey</t>
        </is>
      </c>
      <c r="BF67" s="162" t="inlineStr">
        <is>
          <t>N-2</t>
        </is>
      </c>
      <c r="BG67" s="162" t="inlineStr">
        <is>
          <t>Individual Contributor</t>
        </is>
      </c>
      <c r="BH67" s="162" t="inlineStr">
        <is>
          <t>18 years, 0 months, 0 days</t>
        </is>
      </c>
      <c r="BI67" s="162" t="inlineStr">
        <is>
          <t>0 years, 3 months, 4 days</t>
        </is>
      </c>
      <c r="BJ67" s="162" t="inlineStr">
        <is>
          <t>18 years, 3 months, 4 days</t>
        </is>
      </c>
      <c r="BK67" s="162" t="n"/>
      <c r="BL67" s="162" t="inlineStr">
        <is>
          <t>Suptech</t>
        </is>
      </c>
      <c r="BM67" s="162" t="inlineStr">
        <is>
          <t>iFile</t>
        </is>
      </c>
      <c r="BN67" s="162" t="inlineStr">
        <is>
          <t>Technology</t>
        </is>
      </c>
      <c r="BO67" s="162" t="inlineStr">
        <is>
          <t>Project Management</t>
        </is>
      </c>
      <c r="BP67" s="162" t="inlineStr">
        <is>
          <t>No</t>
        </is>
      </c>
      <c r="BQ67" s="162" t="inlineStr">
        <is>
          <t>Product/Project</t>
        </is>
      </c>
      <c r="BR67" s="162" t="inlineStr">
        <is>
          <t>Project Management</t>
        </is>
      </c>
      <c r="BS67" s="162" t="inlineStr">
        <is>
          <t>Technical · BA, PM and QA</t>
        </is>
      </c>
      <c r="BT67" s="162" t="inlineStr">
        <is>
          <t>Work From Office - Turbhe</t>
        </is>
      </c>
      <c r="BU67" s="162" t="n"/>
      <c r="BV67" s="162" t="inlineStr">
        <is>
          <t>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team members and development activities along with Izhar and Nikhil
Ensure plan for TMS/CMS prepared properly based on which product release to be worked out
2. Process adherence &amp; strategic contributions
Contribute to business expansion through active participation in pre-sales, solutioning, and proposal development support 
Ensure adoption of digital way of working across the various product modules
Ensure SCRUM rituals are followed effectively
3. AI
Leverage AI in day to day working - Requirementsdevelopment, vibe coding, prepration/reuse of technical artefacts, unit/funcitonal test cases writing and automaiton etc.
4. TBD</t>
        </is>
      </c>
      <c r="BW67" s="162" t="inlineStr">
        <is>
          <t>TMS/CMS domain research completion
TMS/CMS project plan, user stories development
Initiation of TMS/CMS implementation</t>
        </is>
      </c>
      <c r="BX67" s="162" t="inlineStr">
        <is>
          <t>Meets Expectations</t>
        </is>
      </c>
      <c r="BY67" s="162" t="n"/>
      <c r="BZ67" s="162" t="inlineStr">
        <is>
          <t>Senior Project Manager</t>
        </is>
      </c>
      <c r="CA67" s="162" t="n"/>
      <c r="CB67" s="162" t="n">
        <v>3</v>
      </c>
      <c r="CC67" s="162" t="inlineStr">
        <is>
          <t>Medium</t>
        </is>
      </c>
      <c r="CD67" s="162" t="inlineStr">
        <is>
          <t>Core Contributor</t>
        </is>
      </c>
      <c r="CE67" s="162" t="n"/>
      <c r="CF67" s="162" t="inlineStr">
        <is>
          <t>N</t>
        </is>
      </c>
      <c r="CG67" s="162" t="inlineStr">
        <is>
          <t>Yes</t>
        </is>
      </c>
      <c r="CH67" s="162" t="n"/>
      <c r="CI67" s="162" t="inlineStr">
        <is>
          <t>SupTech Domain, Tax Domain</t>
        </is>
      </c>
      <c r="CJ67" s="162" t="n"/>
      <c r="CK67" s="162" t="inlineStr">
        <is>
          <t>RMA,GTA,PFRDA,IFSCA,NRB,BOM,IRIS Noah,IRIS Bushchat</t>
        </is>
      </c>
    </row>
    <row r="68" ht="64" customHeight="1">
      <c r="A68" s="109" t="inlineStr">
        <is>
          <t>IRIS1474</t>
        </is>
      </c>
      <c r="B68" s="111" t="inlineStr">
        <is>
          <t>Amruta Kadam</t>
        </is>
      </c>
      <c r="C68" s="111" t="inlineStr">
        <is>
          <t>Technology</t>
        </is>
      </c>
      <c r="D68" s="114" t="inlineStr">
        <is>
          <t>Tech Lead</t>
        </is>
      </c>
      <c r="E68" s="114" t="inlineStr">
        <is>
          <t>Engineering Manager</t>
        </is>
      </c>
      <c r="F68" s="114" t="inlineStr">
        <is>
          <t>L5 – Lead · IC</t>
        </is>
      </c>
      <c r="G68" s="114" t="inlineStr">
        <is>
          <t>B2</t>
        </is>
      </c>
      <c r="H68" s="139" t="inlineStr">
        <is>
          <t>▼ Down · protected</t>
        </is>
      </c>
      <c r="I68" s="111" t="inlineStr">
        <is>
          <t>Engineering &amp; Development</t>
        </is>
      </c>
      <c r="J68" s="111" t="inlineStr">
        <is>
          <t>Backend Development</t>
        </is>
      </c>
      <c r="K68" s="111" t="inlineStr"/>
      <c r="L68" s="111" t="n">
        <v>20</v>
      </c>
      <c r="M68" s="142" t="inlineStr">
        <is>
          <t>P4 / M3</t>
        </is>
      </c>
      <c r="N68" s="115" t="inlineStr">
        <is>
          <t>Senior / Manager</t>
        </is>
      </c>
      <c r="O68" s="115" t="inlineStr">
        <is>
          <t>4–5</t>
        </is>
      </c>
      <c r="P68" s="115" t="inlineStr">
        <is>
          <t>6–9 yrs</t>
        </is>
      </c>
      <c r="Q68" s="115" t="inlineStr">
        <is>
          <t>7–10 · 6–11</t>
        </is>
      </c>
      <c r="R68" s="115" t="inlineStr">
        <is>
          <t>Manager</t>
        </is>
      </c>
      <c r="S68" s="115" t="inlineStr">
        <is>
          <r>
            <rPr>
              <rFont val="Calibri"/>
              <b val="1"/>
              <sz val="10"/>
            </rPr>
            <t>Workiva:</t>
          </r>
          <r>
            <rPr>
              <rFont val="Calibri"/>
              <sz val="10"/>
            </rPr>
            <t xml:space="preserve"> Senior SE · Broadridge India: Lead SE · Nasdaq / AxiomSL: Senior SE · Salesforce: SMTS · Atlassian: P50 Senior · 6–12 yrs · Freshworks: Lead SE</t>
          </r>
        </is>
      </c>
      <c r="T68" s="115" t="inlineStr">
        <is>
          <t>SFIA 9 · software development, programming; OWASP secure coding; cloud vendor certifications</t>
        </is>
      </c>
      <c r="U68" s="115" t="inlineStr">
        <is>
          <t>Core 3 · Future 3 · Functional 4 · Leadership 3</t>
        </is>
      </c>
      <c r="V68" s="161" t="n">
        <v>121</v>
      </c>
      <c r="W68" s="162" t="inlineStr">
        <is>
          <t>IRIS1474</t>
        </is>
      </c>
      <c r="X68" s="162" t="inlineStr">
        <is>
          <t>Employee</t>
        </is>
      </c>
      <c r="Y68" s="162" t="inlineStr">
        <is>
          <t>Active</t>
        </is>
      </c>
      <c r="Z68" s="162" t="inlineStr">
        <is>
          <t>Amruta Kadam</t>
        </is>
      </c>
      <c r="AA68" s="249" t="n">
        <v>41864</v>
      </c>
      <c r="AB68" s="162" t="inlineStr">
        <is>
          <t>Tech Lead</t>
        </is>
      </c>
      <c r="AC68" s="162" t="inlineStr">
        <is>
          <t>B.E</t>
        </is>
      </c>
      <c r="AD68" s="162" t="inlineStr">
        <is>
          <t>Yunus Patel</t>
        </is>
      </c>
      <c r="AE68" s="162" t="inlineStr">
        <is>
          <t>N-5</t>
        </is>
      </c>
      <c r="AF68" s="162" t="inlineStr">
        <is>
          <t>Manager</t>
        </is>
      </c>
      <c r="AG68" s="162" t="inlineStr">
        <is>
          <t>0 years, 0 months, 0 days</t>
        </is>
      </c>
      <c r="AH68" s="162" t="inlineStr">
        <is>
          <t>12 years, 0 months, 12 days</t>
        </is>
      </c>
      <c r="AI68" s="162" t="inlineStr">
        <is>
          <t>Suptech</t>
        </is>
      </c>
      <c r="AJ68" s="162" t="inlineStr">
        <is>
          <t>iFile</t>
        </is>
      </c>
      <c r="AK68" s="162" t="inlineStr">
        <is>
          <t>Technology</t>
        </is>
      </c>
      <c r="AL68" s="162" t="inlineStr">
        <is>
          <t>Development</t>
        </is>
      </c>
      <c r="AM68" s="162" t="inlineStr">
        <is>
          <t>Yes</t>
        </is>
      </c>
      <c r="AN68" s="162" t="inlineStr">
        <is>
          <t>Product/Project</t>
        </is>
      </c>
      <c r="AO68" s="162" t="inlineStr">
        <is>
          <t>Java</t>
        </is>
      </c>
      <c r="AP68" s="162" t="inlineStr">
        <is>
          <t>Technical - Developer</t>
        </is>
      </c>
      <c r="AQ68" s="162" t="n">
        <v>20</v>
      </c>
      <c r="AR68" s="162" t="inlineStr">
        <is>
          <t>Covered</t>
        </is>
      </c>
      <c r="AS68" s="162" t="n"/>
      <c r="AT68" s="162" t="inlineStr">
        <is>
          <t>IRIS1474</t>
        </is>
      </c>
      <c r="AU68" s="162" t="inlineStr">
        <is>
          <t>Employee</t>
        </is>
      </c>
      <c r="AV68" s="162" t="inlineStr">
        <is>
          <t>Active</t>
        </is>
      </c>
      <c r="AW68" s="162" t="inlineStr">
        <is>
          <t>Amruta Kadam</t>
        </is>
      </c>
      <c r="AX68" s="163" t="n">
        <v>41864</v>
      </c>
      <c r="AY68" s="162" t="inlineStr">
        <is>
          <t>Tech Lead</t>
        </is>
      </c>
      <c r="AZ68" s="162" t="inlineStr">
        <is>
          <t>Engineering &amp; Development</t>
        </is>
      </c>
      <c r="BA68" s="162" t="inlineStr">
        <is>
          <t>Backend Engineering · Java</t>
        </is>
      </c>
      <c r="BB68" s="162" t="inlineStr">
        <is>
          <t>Tech Lead</t>
        </is>
      </c>
      <c r="BC68" s="162" t="inlineStr">
        <is>
          <t>L5 – Lead · IC</t>
        </is>
      </c>
      <c r="BD68" s="162" t="inlineStr">
        <is>
          <t>B.E</t>
        </is>
      </c>
      <c r="BE68" s="162" t="inlineStr">
        <is>
          <t>Yunus Patel</t>
        </is>
      </c>
      <c r="BF68" s="162" t="inlineStr">
        <is>
          <t>N-4</t>
        </is>
      </c>
      <c r="BG68" s="162" t="inlineStr">
        <is>
          <t>Manager</t>
        </is>
      </c>
      <c r="BH68" s="162" t="inlineStr">
        <is>
          <t>0 years, 0 months, 0 days</t>
        </is>
      </c>
      <c r="BI68" s="162" t="inlineStr">
        <is>
          <t>11 years, 10 months, 7 days</t>
        </is>
      </c>
      <c r="BJ68" s="162" t="inlineStr">
        <is>
          <t>11 years, 10 months, 7 days</t>
        </is>
      </c>
      <c r="BK68" s="162" t="n">
        <v>11.8525114155251</v>
      </c>
      <c r="BL68" s="162" t="inlineStr">
        <is>
          <t>Suptech</t>
        </is>
      </c>
      <c r="BM68" s="162" t="inlineStr">
        <is>
          <t>iFile</t>
        </is>
      </c>
      <c r="BN68" s="162" t="inlineStr">
        <is>
          <t>Technology</t>
        </is>
      </c>
      <c r="BO68" s="162" t="inlineStr">
        <is>
          <t>Development</t>
        </is>
      </c>
      <c r="BP68" s="162" t="inlineStr">
        <is>
          <t>Yes</t>
        </is>
      </c>
      <c r="BQ68" s="162" t="inlineStr">
        <is>
          <t>Product/Project</t>
        </is>
      </c>
      <c r="BR68" s="162" t="inlineStr">
        <is>
          <t>Java</t>
        </is>
      </c>
      <c r="BS68" s="162" t="inlineStr">
        <is>
          <t>Technical - Developer</t>
        </is>
      </c>
      <c r="BT68" s="162" t="inlineStr">
        <is>
          <t>Remote - Mumbai</t>
        </is>
      </c>
      <c r="BU68" s="162" t="n"/>
      <c r="BV68" s="162"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W68" s="162" t="inlineStr">
        <is>
          <r>
            <rPr>
              <rFont val="Calibri"/>
              <b val="1"/>
              <sz val="10"/>
            </rPr>
            <t>Q1:</t>
          </r>
          <r>
            <rPr>
              <rFont val="Calibri"/>
              <sz val="10"/>
            </rPr>
            <t xml:space="preserve"> Deliver team release roadmap on schedule: &gt;=90% of committed releases on time
</t>
          </r>
          <r>
            <rPr>
              <rFont val="Calibri"/>
              <b val="1"/>
              <sz val="10"/>
            </rPr>
            <t>Q1:</t>
          </r>
          <r>
            <rPr>
              <rFont val="Calibri"/>
              <sz val="10"/>
            </rPr>
            <t xml:space="preserve"> Keep team sprint velocity stable and defect leakage &lt;=5%
</t>
          </r>
          <r>
            <rPr>
              <rFont val="Calibri"/>
              <b val="1"/>
              <sz val="10"/>
            </rPr>
            <t>Q1:</t>
          </r>
          <r>
            <rPr>
              <rFont val="Calibri"/>
              <sz val="10"/>
            </rPr>
            <t xml:space="preserve"> Drive production stability: critical incidents resolved within SLA &gt;=95%
</t>
          </r>
          <r>
            <rPr>
              <rFont val="Calibri"/>
              <b val="1"/>
              <sz val="10"/>
            </rPr>
            <t>Q1:</t>
          </r>
          <r>
            <rPr>
              <rFont val="Calibri"/>
              <sz val="10"/>
            </rPr>
            <t xml:space="preserve"> Reduce module-level tech debt by &gt;=15% via refactoring / reusable components
Amruta is handling her team very well related to XBRL, now she need increase her horizon and start understanding of NON XBRL.</t>
          </r>
        </is>
      </c>
      <c r="BX68" s="162" t="n">
        <v>4</v>
      </c>
      <c r="BY68" s="162" t="n"/>
      <c r="BZ68" s="162" t="inlineStr">
        <is>
          <t>Tech Lead</t>
        </is>
      </c>
      <c r="CA68" s="162" t="n"/>
      <c r="CB68" s="162" t="n">
        <v>4</v>
      </c>
      <c r="CC68" s="162" t="inlineStr">
        <is>
          <t>High</t>
        </is>
      </c>
      <c r="CD68" s="162" t="inlineStr">
        <is>
          <t>Future Leader</t>
        </is>
      </c>
      <c r="CE68" s="162" t="inlineStr">
        <is>
          <t>No</t>
        </is>
      </c>
      <c r="CF68" s="162" t="inlineStr">
        <is>
          <t>No</t>
        </is>
      </c>
      <c r="CG68" s="162" t="inlineStr">
        <is>
          <t>No</t>
        </is>
      </c>
      <c r="CH68" s="162" t="n"/>
      <c r="CI68" s="162" t="inlineStr">
        <is>
          <t>Advanced Java; secure coding &amp; code-quality practices; unit/automated testing; system design fundamentals | People management: goal-setting &amp; feedback, 1:1 coaching, performance conversations</t>
        </is>
      </c>
      <c r="CJ68"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68" s="162" t="n"/>
    </row>
    <row r="69" ht="64" customHeight="1">
      <c r="A69" s="109" t="inlineStr">
        <is>
          <t>IRIS2019</t>
        </is>
      </c>
      <c r="B69" s="111" t="inlineStr">
        <is>
          <t>Anup Salve</t>
        </is>
      </c>
      <c r="C69" s="111" t="inlineStr">
        <is>
          <t>Technology</t>
        </is>
      </c>
      <c r="D69" s="114" t="inlineStr">
        <is>
          <t>Lead Software Engineer</t>
        </is>
      </c>
      <c r="E69" s="114" t="inlineStr">
        <is>
          <t>Senior Technical Specialist – POD Lead</t>
        </is>
      </c>
      <c r="F69" s="114" t="inlineStr">
        <is>
          <t>L5 – Lead · IC</t>
        </is>
      </c>
      <c r="G69" s="114" t="inlineStr">
        <is>
          <t>B2</t>
        </is>
      </c>
      <c r="H69" s="139" t="inlineStr">
        <is>
          <t>▼ Down · protected</t>
        </is>
      </c>
      <c r="I69" s="111" t="inlineStr">
        <is>
          <t>Engineering &amp; Development</t>
        </is>
      </c>
      <c r="J69" s="111" t="inlineStr">
        <is>
          <t>Full-Stack Development</t>
        </is>
      </c>
      <c r="K69" s="111" t="inlineStr"/>
      <c r="L69" s="111" t="n">
        <v>20</v>
      </c>
      <c r="M69" s="142" t="inlineStr">
        <is>
          <t>P4 / M3</t>
        </is>
      </c>
      <c r="N69" s="115" t="inlineStr">
        <is>
          <t>Senior / Manager</t>
        </is>
      </c>
      <c r="O69" s="115" t="inlineStr">
        <is>
          <t>4–5</t>
        </is>
      </c>
      <c r="P69" s="115" t="inlineStr">
        <is>
          <t>6–9 yrs</t>
        </is>
      </c>
      <c r="Q69" s="115" t="inlineStr">
        <is>
          <t>7–10 · 6–11</t>
        </is>
      </c>
      <c r="R69" s="115" t="inlineStr">
        <is>
          <t>Lead / Staff Engineer</t>
        </is>
      </c>
      <c r="S69" s="115" t="inlineStr">
        <is>
          <r>
            <rPr>
              <rFont val="Calibri"/>
              <b val="1"/>
              <sz val="10"/>
            </rPr>
            <t>Workiva:</t>
          </r>
          <r>
            <rPr>
              <rFont val="Calibri"/>
              <sz val="10"/>
            </rPr>
            <t xml:space="preserve"> Senior SE · Broadridge India: Lead SE · Nasdaq / AxiomSL: Senior SE · Salesforce: SMTS · Atlassian: P50 Senior · 6–12 yrs · Freshworks: Lead SE</t>
          </r>
        </is>
      </c>
      <c r="T69" s="115" t="inlineStr">
        <is>
          <t>SFIA 9 · software development, programming; OWASP secure coding; cloud vendor certifications</t>
        </is>
      </c>
      <c r="U69" s="115" t="inlineStr">
        <is>
          <t>Core 3 · Future 3 · Functional 4 · Leadership 3</t>
        </is>
      </c>
      <c r="V69" s="161" t="n">
        <v>219</v>
      </c>
      <c r="W69" s="162" t="inlineStr">
        <is>
          <t>IRIS2019</t>
        </is>
      </c>
      <c r="X69" s="162" t="inlineStr">
        <is>
          <t>Employee</t>
        </is>
      </c>
      <c r="Y69" s="162" t="inlineStr">
        <is>
          <t>Active</t>
        </is>
      </c>
      <c r="Z69" s="162" t="inlineStr">
        <is>
          <t>Anup Salve</t>
        </is>
      </c>
      <c r="AA69" s="249" t="n">
        <v>44713</v>
      </c>
      <c r="AB69" s="162" t="inlineStr">
        <is>
          <t>Lead Software Engineer</t>
        </is>
      </c>
      <c r="AC69" s="162" t="inlineStr">
        <is>
          <t>B.E</t>
        </is>
      </c>
      <c r="AD69" s="162" t="inlineStr">
        <is>
          <t>Brij Kishor Singh</t>
        </is>
      </c>
      <c r="AE69" s="162" t="inlineStr">
        <is>
          <t>N-4</t>
        </is>
      </c>
      <c r="AF69" s="162" t="inlineStr">
        <is>
          <t>Manager</t>
        </is>
      </c>
      <c r="AG69" s="162" t="inlineStr">
        <is>
          <t>8 years, 0 months, 0 days</t>
        </is>
      </c>
      <c r="AH69" s="162" t="inlineStr">
        <is>
          <t>4 years, 2 months, 24 days</t>
        </is>
      </c>
      <c r="AI69" s="162" t="inlineStr">
        <is>
          <t>Suptech</t>
        </is>
      </c>
      <c r="AJ69" s="162" t="inlineStr">
        <is>
          <t>iFile</t>
        </is>
      </c>
      <c r="AK69" s="162" t="inlineStr">
        <is>
          <t>Technology</t>
        </is>
      </c>
      <c r="AL69" s="162" t="inlineStr">
        <is>
          <t>Development</t>
        </is>
      </c>
      <c r="AM69" s="162" t="inlineStr">
        <is>
          <t>Yes</t>
        </is>
      </c>
      <c r="AN69" s="162" t="inlineStr">
        <is>
          <t>Product/Project</t>
        </is>
      </c>
      <c r="AO69" s="162" t="inlineStr">
        <is>
          <t>Java</t>
        </is>
      </c>
      <c r="AP69" s="162" t="inlineStr">
        <is>
          <t>Technical - Developer</t>
        </is>
      </c>
      <c r="AQ69" s="162" t="n">
        <v>20</v>
      </c>
      <c r="AR69" s="162" t="inlineStr">
        <is>
          <t>Covered</t>
        </is>
      </c>
      <c r="AS69" s="162" t="n"/>
      <c r="AT69" s="162" t="inlineStr">
        <is>
          <t>IRIS2019</t>
        </is>
      </c>
      <c r="AU69" s="162" t="inlineStr">
        <is>
          <t>Employee</t>
        </is>
      </c>
      <c r="AV69" s="162" t="inlineStr">
        <is>
          <t>Active</t>
        </is>
      </c>
      <c r="AW69" s="162" t="inlineStr">
        <is>
          <t>Anup Salve</t>
        </is>
      </c>
      <c r="AX69" s="163" t="n">
        <v>44713</v>
      </c>
      <c r="AY69" s="162" t="inlineStr">
        <is>
          <t>Lead Software Engineer</t>
        </is>
      </c>
      <c r="AZ69" s="162" t="inlineStr">
        <is>
          <t>Engineering &amp; Development</t>
        </is>
      </c>
      <c r="BA69" s="162" t="inlineStr">
        <is>
          <t>Backend Engineering · Java</t>
        </is>
      </c>
      <c r="BB69" s="162" t="inlineStr">
        <is>
          <t>Lead Software Engineer</t>
        </is>
      </c>
      <c r="BC69" s="162" t="inlineStr">
        <is>
          <t>L5 – Lead · IC</t>
        </is>
      </c>
      <c r="BD69" s="162" t="inlineStr">
        <is>
          <t>B.E</t>
        </is>
      </c>
      <c r="BE69" s="162" t="inlineStr">
        <is>
          <t>Brij Kishor Singh</t>
        </is>
      </c>
      <c r="BF69" s="162" t="inlineStr">
        <is>
          <t>N-3</t>
        </is>
      </c>
      <c r="BG69" s="162" t="inlineStr">
        <is>
          <t>Manager</t>
        </is>
      </c>
      <c r="BH69" s="162" t="inlineStr">
        <is>
          <t>8 years, 0 months, 0 days</t>
        </is>
      </c>
      <c r="BI69" s="162" t="inlineStr">
        <is>
          <t>4 years, 0 months, 19 days</t>
        </is>
      </c>
      <c r="BJ69" s="162" t="inlineStr">
        <is>
          <t>12 years, 0 months, 19 days</t>
        </is>
      </c>
      <c r="BK69" s="162" t="n">
        <v>4.05205479452055</v>
      </c>
      <c r="BL69" s="162" t="inlineStr">
        <is>
          <t>Suptech</t>
        </is>
      </c>
      <c r="BM69" s="162" t="inlineStr">
        <is>
          <t>iFile</t>
        </is>
      </c>
      <c r="BN69" s="162" t="inlineStr">
        <is>
          <t>Technology</t>
        </is>
      </c>
      <c r="BO69" s="162" t="inlineStr">
        <is>
          <t>Development</t>
        </is>
      </c>
      <c r="BP69" s="162" t="inlineStr">
        <is>
          <t>Yes</t>
        </is>
      </c>
      <c r="BQ69" s="162" t="inlineStr">
        <is>
          <t>Product/Project</t>
        </is>
      </c>
      <c r="BR69" s="162" t="inlineStr">
        <is>
          <t>Java</t>
        </is>
      </c>
      <c r="BS69" s="162" t="inlineStr">
        <is>
          <t>Technical - Developer</t>
        </is>
      </c>
      <c r="BT69" s="162" t="inlineStr">
        <is>
          <t>Remote- Outside Mumbai</t>
        </is>
      </c>
      <c r="BU69" s="162" t="inlineStr">
        <is>
          <t>1. Project Delivery &amp; Execution	
2. Application Performance &amp; Reliability	
3. Production Support
4. Team Mentoring &amp; Collaboration	
5. Documentation &amp; Compliance</t>
        </is>
      </c>
      <c r="BV69" s="162"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t>
        </is>
      </c>
      <c r="BW69" s="162" t="inlineStr">
        <is>
          <r>
            <rPr>
              <rFont val="Calibri"/>
              <b val="1"/>
              <sz val="10"/>
            </rPr>
            <t>Q1:</t>
          </r>
          <r>
            <rPr>
              <rFont val="Calibri"/>
              <sz val="10"/>
            </rPr>
            <t xml:space="preserve"> RMS payment integration is smooth and automated for MBRS.
</t>
          </r>
          <r>
            <rPr>
              <rFont val="Calibri"/>
              <b val="1"/>
              <sz val="10"/>
            </rPr>
            <t>Q1:</t>
          </r>
          <r>
            <rPr>
              <rFont val="Calibri"/>
              <sz val="10"/>
            </rPr>
            <t xml:space="preserve"> CRS Integration for MBRS
</t>
          </r>
          <r>
            <rPr>
              <rFont val="Calibri"/>
              <b val="1"/>
              <sz val="10"/>
            </rPr>
            <t>Q1:</t>
          </r>
          <r>
            <rPr>
              <rFont val="Calibri"/>
              <sz val="10"/>
            </rPr>
            <t xml:space="preserve"> Drive production stability: critical incidents resolved within SLA &gt;=95%
</t>
          </r>
          <r>
            <rPr>
              <rFont val="Calibri"/>
              <b val="1"/>
              <sz val="10"/>
            </rPr>
            <t>Q1:</t>
          </r>
          <r>
            <rPr>
              <rFont val="Calibri"/>
              <sz val="10"/>
            </rPr>
            <t xml:space="preserve"> SSM4U and UAM IntegrationQ1: RMS payment integration is smooth and automated for MBRS.
</t>
          </r>
          <r>
            <rPr>
              <rFont val="Calibri"/>
              <b val="1"/>
              <sz val="10"/>
            </rPr>
            <t>Q2:</t>
          </r>
          <r>
            <rPr>
              <rFont val="Calibri"/>
              <sz val="10"/>
            </rPr>
            <t xml:space="preserve"> MBRS UAT 
</t>
          </r>
          <r>
            <rPr>
              <rFont val="Calibri"/>
              <b val="1"/>
              <sz val="10"/>
            </rPr>
            <t>Q2:</t>
          </r>
          <r>
            <rPr>
              <rFont val="Calibri"/>
              <sz val="10"/>
            </rPr>
            <t xml:space="preserve"> MBRS FAT
</t>
          </r>
          <r>
            <rPr>
              <rFont val="Calibri"/>
              <b val="1"/>
              <sz val="10"/>
            </rPr>
            <t>Q2:</t>
          </r>
          <r>
            <rPr>
              <rFont val="Calibri"/>
              <sz val="10"/>
            </rPr>
            <t xml:space="preserve"> MBRS Production Integration</t>
          </r>
        </is>
      </c>
      <c r="BX69" s="162" t="n">
        <v>4</v>
      </c>
      <c r="BY69" s="163" t="n">
        <v>46174</v>
      </c>
      <c r="BZ69" s="162" t="inlineStr">
        <is>
          <t>Lead Software Engineer</t>
        </is>
      </c>
      <c r="CA69" s="162" t="inlineStr">
        <is>
          <t>No</t>
        </is>
      </c>
      <c r="CB69" s="162" t="n">
        <v>4</v>
      </c>
      <c r="CC69" s="162" t="inlineStr">
        <is>
          <t>Medium</t>
        </is>
      </c>
      <c r="CD69" s="162" t="inlineStr">
        <is>
          <t>Core Contributor</t>
        </is>
      </c>
      <c r="CE69" s="162" t="n"/>
      <c r="CF69" s="162" t="n"/>
      <c r="CG69" s="162" t="n"/>
      <c r="CH69" s="162" t="inlineStr">
        <is>
          <t>Pradnaya Mhatre</t>
        </is>
      </c>
      <c r="CI69" s="162" t="inlineStr">
        <is>
          <t>Advanced Java; secure coding &amp; code-quality practices; unit/automated testing; system design fundamentals</t>
        </is>
      </c>
      <c r="CJ69" s="162" t="inlineStr">
        <is>
          <t>strategic thinking, cross-functional influence</t>
        </is>
      </c>
      <c r="CK69" s="162" t="n"/>
    </row>
    <row r="70" ht="64" customHeight="1">
      <c r="A70" s="109" t="inlineStr">
        <is>
          <t>IRIS1817</t>
        </is>
      </c>
      <c r="B70" s="111" t="inlineStr">
        <is>
          <t>Arpit Pagaria</t>
        </is>
      </c>
      <c r="C70" s="111" t="inlineStr">
        <is>
          <t>Technology</t>
        </is>
      </c>
      <c r="D70" s="114" t="inlineStr">
        <is>
          <t>Tech Lead</t>
        </is>
      </c>
      <c r="E70" s="114" t="inlineStr">
        <is>
          <t>Senior Technical Specialist – POD Lead</t>
        </is>
      </c>
      <c r="F70" s="114" t="inlineStr">
        <is>
          <t>L5 – Lead · IC</t>
        </is>
      </c>
      <c r="G70" s="114" t="inlineStr">
        <is>
          <t>B2</t>
        </is>
      </c>
      <c r="H70" s="139" t="inlineStr">
        <is>
          <t>▼ Down · protected</t>
        </is>
      </c>
      <c r="I70" s="111" t="inlineStr">
        <is>
          <t>Engineering &amp; Development</t>
        </is>
      </c>
      <c r="J70" s="111" t="inlineStr">
        <is>
          <t>Backend Development</t>
        </is>
      </c>
      <c r="K70" s="111" t="inlineStr"/>
      <c r="L70" s="111" t="n">
        <v>20</v>
      </c>
      <c r="M70" s="142" t="inlineStr">
        <is>
          <t>P4 / M3</t>
        </is>
      </c>
      <c r="N70" s="115" t="inlineStr">
        <is>
          <t>Senior / Manager</t>
        </is>
      </c>
      <c r="O70" s="115" t="inlineStr">
        <is>
          <t>4–5</t>
        </is>
      </c>
      <c r="P70" s="115" t="inlineStr">
        <is>
          <t>6–9 yrs</t>
        </is>
      </c>
      <c r="Q70" s="115" t="inlineStr">
        <is>
          <t>7–10 · 6–11</t>
        </is>
      </c>
      <c r="R70" s="115" t="inlineStr">
        <is>
          <t>Lead / Staff Engineer</t>
        </is>
      </c>
      <c r="S70" s="115" t="inlineStr">
        <is>
          <r>
            <rPr>
              <rFont val="Calibri"/>
              <b val="1"/>
              <sz val="10"/>
            </rPr>
            <t>Workiva:</t>
          </r>
          <r>
            <rPr>
              <rFont val="Calibri"/>
              <sz val="10"/>
            </rPr>
            <t xml:space="preserve"> Senior SE · Broadridge India: Lead SE · Nasdaq / AxiomSL: Senior SE · Salesforce: SMTS · Atlassian: P50 Senior · 6–12 yrs · Freshworks: Lead SE</t>
          </r>
        </is>
      </c>
      <c r="T70" s="115" t="inlineStr">
        <is>
          <t>SFIA 9 · software development, programming; OWASP secure coding; cloud vendor certifications</t>
        </is>
      </c>
      <c r="U70" s="115" t="inlineStr">
        <is>
          <t>Core 3 · Future 3 · Functional 4 · Leadership 3</t>
        </is>
      </c>
      <c r="V70" s="161" t="n">
        <v>161</v>
      </c>
      <c r="W70" s="162" t="inlineStr">
        <is>
          <t>IRIS1817</t>
        </is>
      </c>
      <c r="X70" s="162" t="inlineStr">
        <is>
          <t>Employee</t>
        </is>
      </c>
      <c r="Y70" s="162" t="inlineStr">
        <is>
          <t>Active</t>
        </is>
      </c>
      <c r="Z70" s="162" t="inlineStr">
        <is>
          <t>Arpit Pagaria</t>
        </is>
      </c>
      <c r="AA70" s="249" t="n">
        <v>43773</v>
      </c>
      <c r="AB70" s="162" t="inlineStr">
        <is>
          <t>Tech Lead</t>
        </is>
      </c>
      <c r="AC70" s="162" t="inlineStr">
        <is>
          <t>B.Tech</t>
        </is>
      </c>
      <c r="AD70" s="162" t="inlineStr">
        <is>
          <t>Kimaya Mundlye</t>
        </is>
      </c>
      <c r="AE70" s="162" t="inlineStr">
        <is>
          <t>N-5</t>
        </is>
      </c>
      <c r="AF70" s="162" t="inlineStr">
        <is>
          <t>Manager</t>
        </is>
      </c>
      <c r="AG70" s="162" t="inlineStr">
        <is>
          <t>8 years, 4 months, 0 days</t>
        </is>
      </c>
      <c r="AH70" s="162" t="inlineStr">
        <is>
          <t>6 years, 9 months, 21 days</t>
        </is>
      </c>
      <c r="AI70" s="162" t="inlineStr">
        <is>
          <t>Suptech</t>
        </is>
      </c>
      <c r="AJ70" s="162" t="inlineStr">
        <is>
          <t>iFile</t>
        </is>
      </c>
      <c r="AK70" s="162" t="inlineStr">
        <is>
          <t>Technology</t>
        </is>
      </c>
      <c r="AL70" s="162" t="inlineStr">
        <is>
          <t>Development</t>
        </is>
      </c>
      <c r="AM70" s="162" t="inlineStr">
        <is>
          <t>Yes</t>
        </is>
      </c>
      <c r="AN70" s="162" t="inlineStr">
        <is>
          <t>Product/Project</t>
        </is>
      </c>
      <c r="AO70" s="162" t="inlineStr">
        <is>
          <t>Java</t>
        </is>
      </c>
      <c r="AP70" s="162" t="inlineStr">
        <is>
          <t>Technical - Developer</t>
        </is>
      </c>
      <c r="AQ70" s="162" t="n">
        <v>20</v>
      </c>
      <c r="AR70" s="162" t="inlineStr">
        <is>
          <t>Covered</t>
        </is>
      </c>
      <c r="AS70" s="162" t="n"/>
      <c r="AT70" s="162" t="inlineStr">
        <is>
          <t>IRIS1817</t>
        </is>
      </c>
      <c r="AU70" s="162" t="inlineStr">
        <is>
          <t>Employee</t>
        </is>
      </c>
      <c r="AV70" s="162" t="inlineStr">
        <is>
          <t>Active</t>
        </is>
      </c>
      <c r="AW70" s="162" t="inlineStr">
        <is>
          <t>Arpit Pagaria</t>
        </is>
      </c>
      <c r="AX70" s="163" t="n">
        <v>43773</v>
      </c>
      <c r="AY70" s="162" t="inlineStr">
        <is>
          <t>Tech Lead</t>
        </is>
      </c>
      <c r="AZ70" s="162" t="inlineStr">
        <is>
          <t>Engineering &amp; Development</t>
        </is>
      </c>
      <c r="BA70" s="162" t="inlineStr">
        <is>
          <t>Backend Engineering · Java</t>
        </is>
      </c>
      <c r="BB70" s="162" t="inlineStr">
        <is>
          <t>Tech Lead</t>
        </is>
      </c>
      <c r="BC70" s="162" t="inlineStr">
        <is>
          <t>L5 – Lead · IC</t>
        </is>
      </c>
      <c r="BD70" s="162" t="inlineStr">
        <is>
          <t>B.Tech</t>
        </is>
      </c>
      <c r="BE70" s="162" t="inlineStr">
        <is>
          <t>Kimaya Mundlye</t>
        </is>
      </c>
      <c r="BF70" s="162" t="inlineStr">
        <is>
          <t>N-4</t>
        </is>
      </c>
      <c r="BG70" s="162" t="inlineStr">
        <is>
          <t>Manager</t>
        </is>
      </c>
      <c r="BH70" s="162" t="inlineStr">
        <is>
          <t>8 years, 4 months, 0 days</t>
        </is>
      </c>
      <c r="BI70" s="162" t="inlineStr">
        <is>
          <t>6 years, 7 months, 16 days</t>
        </is>
      </c>
      <c r="BJ70" s="162" t="inlineStr">
        <is>
          <t>14 years, 11 months, 16 days</t>
        </is>
      </c>
      <c r="BK70" s="162" t="n">
        <v>6.62716894977169</v>
      </c>
      <c r="BL70" s="162" t="inlineStr">
        <is>
          <t>Suptech</t>
        </is>
      </c>
      <c r="BM70" s="162" t="inlineStr">
        <is>
          <t>iFile</t>
        </is>
      </c>
      <c r="BN70" s="162" t="inlineStr">
        <is>
          <t>Technology</t>
        </is>
      </c>
      <c r="BO70" s="162" t="inlineStr">
        <is>
          <t>Development</t>
        </is>
      </c>
      <c r="BP70" s="162" t="inlineStr">
        <is>
          <t>Yes</t>
        </is>
      </c>
      <c r="BQ70" s="162" t="inlineStr">
        <is>
          <t>Product/Project</t>
        </is>
      </c>
      <c r="BR70" s="162" t="inlineStr">
        <is>
          <t>Java</t>
        </is>
      </c>
      <c r="BS70" s="162" t="inlineStr">
        <is>
          <t>Technical - Developer</t>
        </is>
      </c>
      <c r="BT70" s="162" t="inlineStr">
        <is>
          <t>Remote- Outside Mumbai</t>
        </is>
      </c>
      <c r="BU70" s="162" t="n"/>
      <c r="BV70" s="162"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W70" s="162" t="inlineStr">
        <is>
          <r>
            <rPr>
              <rFont val="Calibri"/>
              <b val="1"/>
              <sz val="10"/>
            </rPr>
            <t>Q1:</t>
          </r>
          <r>
            <rPr>
              <rFont val="Calibri"/>
              <sz val="10"/>
            </rPr>
            <t xml:space="preserve"> Deliver team release roadmap on schedule: &gt;=90% of committed releases on time - Yes Mostly
</t>
          </r>
          <r>
            <rPr>
              <rFont val="Calibri"/>
              <b val="1"/>
              <sz val="10"/>
            </rPr>
            <t>Q1:</t>
          </r>
          <r>
            <rPr>
              <rFont val="Calibri"/>
              <sz val="10"/>
            </rPr>
            <t xml:space="preserve"> Keep team sprint velocity stable and defect leakage &lt;=5% - Not always because of lack of developer basic testing. 
</t>
          </r>
          <r>
            <rPr>
              <rFont val="Calibri"/>
              <b val="1"/>
              <sz val="10"/>
            </rPr>
            <t>Q1:</t>
          </r>
          <r>
            <rPr>
              <rFont val="Calibri"/>
              <sz val="10"/>
            </rPr>
            <t xml:space="preserve"> Drive production stability: critical incidents resolved within SLA &gt;=95% -When Arpit takes of yes, critical incidenets resovled within SLA
</t>
          </r>
          <r>
            <rPr>
              <rFont val="Calibri"/>
              <b val="1"/>
              <sz val="10"/>
            </rPr>
            <t>Q1:</t>
          </r>
          <r>
            <rPr>
              <rFont val="Calibri"/>
              <sz val="10"/>
            </rPr>
            <t xml:space="preserve"> Reduce module-level tech debt by &gt;=15% via refactoring / reusable components- Yes implemented generic solution in many scenarios such as custom validations, return/element validation etc</t>
          </r>
        </is>
      </c>
      <c r="BX70" s="162" t="n">
        <v>5</v>
      </c>
      <c r="BY70" s="162" t="n"/>
      <c r="BZ70" s="162" t="inlineStr">
        <is>
          <t>Tech Lead</t>
        </is>
      </c>
      <c r="CA70" s="162" t="inlineStr">
        <is>
          <t>Potential to work as solution architect</t>
        </is>
      </c>
      <c r="CB70" s="162" t="n">
        <v>5</v>
      </c>
      <c r="CC70" s="162" t="inlineStr">
        <is>
          <t>High</t>
        </is>
      </c>
      <c r="CD70" s="162" t="inlineStr">
        <is>
          <t>Future Leader</t>
        </is>
      </c>
      <c r="CE70" s="162" t="n"/>
      <c r="CF70" s="162" t="n"/>
      <c r="CG70" s="162" t="n"/>
      <c r="CH70" s="162" t="inlineStr">
        <is>
          <t>Sidhharth</t>
        </is>
      </c>
      <c r="CI70" s="162" t="inlineStr">
        <is>
          <t>Advanced Java; secure coding &amp; code-quality practices; unit/automated testing; system design fundamentals | People management: goal-setting &amp; feedback, 1:1 coaching, performance conversations</t>
        </is>
      </c>
      <c r="CJ70"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70" s="162" t="n"/>
    </row>
    <row r="71" ht="64" customHeight="1">
      <c r="A71" s="109" t="inlineStr">
        <is>
          <t>IRIS0484</t>
        </is>
      </c>
      <c r="B71" s="111" t="inlineStr">
        <is>
          <t>Deepa Karmarkar</t>
        </is>
      </c>
      <c r="C71" s="111" t="inlineStr">
        <is>
          <t>Technology</t>
        </is>
      </c>
      <c r="D71" s="111" t="inlineStr">
        <is>
          <t>Lead Software Engineer</t>
        </is>
      </c>
      <c r="E71" s="111" t="inlineStr">
        <is>
          <t>Lead Software Engineer</t>
        </is>
      </c>
      <c r="F71" s="111" t="inlineStr">
        <is>
          <t>L5 – Lead · IC</t>
        </is>
      </c>
      <c r="G71" s="27" t="inlineStr">
        <is>
          <t>B2</t>
        </is>
      </c>
      <c r="H71" s="147" t="inlineStr">
        <is>
          <t>• Same level</t>
        </is>
      </c>
      <c r="I71" s="111" t="inlineStr">
        <is>
          <t>Engineering &amp; Development</t>
        </is>
      </c>
      <c r="J71" s="111" t="inlineStr">
        <is>
          <t>Backend Development</t>
        </is>
      </c>
      <c r="K71" s="111" t="inlineStr"/>
      <c r="L71" s="111" t="n">
        <v>20</v>
      </c>
      <c r="M71" s="142" t="inlineStr">
        <is>
          <t>P4 / M3</t>
        </is>
      </c>
      <c r="N71" s="115" t="inlineStr">
        <is>
          <t>Senior / Manager</t>
        </is>
      </c>
      <c r="O71" s="115" t="inlineStr">
        <is>
          <t>4–5</t>
        </is>
      </c>
      <c r="P71" s="115" t="inlineStr">
        <is>
          <t>6–9 yrs</t>
        </is>
      </c>
      <c r="Q71" s="115" t="inlineStr">
        <is>
          <t>7–10 · 6–11</t>
        </is>
      </c>
      <c r="R71" s="115" t="inlineStr">
        <is>
          <t>Principal Engineer</t>
        </is>
      </c>
      <c r="S71" s="115" t="inlineStr">
        <is>
          <r>
            <rPr>
              <rFont val="Calibri"/>
              <b val="1"/>
              <sz val="10"/>
            </rPr>
            <t>Workiva:</t>
          </r>
          <r>
            <rPr>
              <rFont val="Calibri"/>
              <sz val="10"/>
            </rPr>
            <t xml:space="preserve"> Senior SE · Broadridge India: Lead SE · Nasdaq / AxiomSL: Senior SE · Salesforce: SMTS · Atlassian: P50 Senior · 6–12 yrs · Freshworks: Lead SE</t>
          </r>
        </is>
      </c>
      <c r="T71" s="115" t="inlineStr">
        <is>
          <t>SFIA 9 · software development, programming; OWASP secure coding; cloud vendor certifications</t>
        </is>
      </c>
      <c r="U71" s="115" t="inlineStr">
        <is>
          <t>Core 3 · Future 3 · Functional 4 · Leadership 2</t>
        </is>
      </c>
      <c r="V71" s="161" t="n">
        <v>65</v>
      </c>
      <c r="W71" s="162" t="inlineStr">
        <is>
          <t>IRIS0484</t>
        </is>
      </c>
      <c r="X71" s="162" t="inlineStr">
        <is>
          <t>Employee</t>
        </is>
      </c>
      <c r="Y71" s="162" t="inlineStr">
        <is>
          <t>Active</t>
        </is>
      </c>
      <c r="Z71" s="162" t="inlineStr">
        <is>
          <t>Deepa Karmarkar</t>
        </is>
      </c>
      <c r="AA71" s="249" t="n">
        <v>40532</v>
      </c>
      <c r="AB71" s="162" t="inlineStr">
        <is>
          <t>Lead Software Engineer</t>
        </is>
      </c>
      <c r="AC71" s="162" t="inlineStr">
        <is>
          <t>B.E</t>
        </is>
      </c>
      <c r="AD71" s="162" t="inlineStr">
        <is>
          <t>Jailesh Bhadra</t>
        </is>
      </c>
      <c r="AE71" s="162" t="inlineStr">
        <is>
          <t>N-4</t>
        </is>
      </c>
      <c r="AF71" s="162" t="inlineStr">
        <is>
          <t>Individual Contributor</t>
        </is>
      </c>
      <c r="AG71" s="162" t="inlineStr">
        <is>
          <t>4 years, 1 months, 0 days</t>
        </is>
      </c>
      <c r="AH71" s="162" t="inlineStr">
        <is>
          <t>15 years, 8 months, 5 days</t>
        </is>
      </c>
      <c r="AI71" s="162" t="inlineStr">
        <is>
          <t>Suptech</t>
        </is>
      </c>
      <c r="AJ71" s="162" t="inlineStr">
        <is>
          <t>iFile</t>
        </is>
      </c>
      <c r="AK71" s="162" t="inlineStr">
        <is>
          <t>Technology</t>
        </is>
      </c>
      <c r="AL71" s="162" t="inlineStr">
        <is>
          <t>Development</t>
        </is>
      </c>
      <c r="AM71" s="162" t="inlineStr">
        <is>
          <t>Yes</t>
        </is>
      </c>
      <c r="AN71" s="162" t="inlineStr">
        <is>
          <t>Product/Project</t>
        </is>
      </c>
      <c r="AO71" s="162" t="inlineStr">
        <is>
          <t>.NET MVC</t>
        </is>
      </c>
      <c r="AP71" s="162" t="inlineStr">
        <is>
          <t>Technical - Developer</t>
        </is>
      </c>
      <c r="AQ71" s="162" t="n">
        <v>20</v>
      </c>
      <c r="AR71" s="162" t="inlineStr">
        <is>
          <t>Covered</t>
        </is>
      </c>
      <c r="AS71" s="162" t="n"/>
      <c r="AT71" s="162" t="inlineStr">
        <is>
          <t>IRIS0484</t>
        </is>
      </c>
      <c r="AU71" s="162" t="inlineStr">
        <is>
          <t>Employee</t>
        </is>
      </c>
      <c r="AV71" s="162" t="inlineStr">
        <is>
          <t>Active</t>
        </is>
      </c>
      <c r="AW71" s="162" t="inlineStr">
        <is>
          <t>Deepa Karmarkar</t>
        </is>
      </c>
      <c r="AX71" s="163" t="n">
        <v>40532</v>
      </c>
      <c r="AY71" s="162" t="inlineStr">
        <is>
          <t>Lead Software Engineer</t>
        </is>
      </c>
      <c r="AZ71" s="162" t="inlineStr">
        <is>
          <t>Engineering &amp; Development</t>
        </is>
      </c>
      <c r="BA71" s="162" t="inlineStr">
        <is>
          <t>Backend Engineering ·.NET</t>
        </is>
      </c>
      <c r="BB71" s="162" t="inlineStr">
        <is>
          <t>Lead Software Engineer</t>
        </is>
      </c>
      <c r="BC71" s="162" t="inlineStr">
        <is>
          <t>L5 – Lead · IC</t>
        </is>
      </c>
      <c r="BD71" s="162" t="inlineStr">
        <is>
          <t>B.E</t>
        </is>
      </c>
      <c r="BE71" s="162" t="inlineStr">
        <is>
          <t>Jailesh Bhadra</t>
        </is>
      </c>
      <c r="BF71" s="162" t="inlineStr">
        <is>
          <t>N-3</t>
        </is>
      </c>
      <c r="BG71" s="162" t="inlineStr">
        <is>
          <t>Individual Contributor</t>
        </is>
      </c>
      <c r="BH71" s="162" t="inlineStr">
        <is>
          <t>4 years, 1 months, 0 days</t>
        </is>
      </c>
      <c r="BI71" s="162" t="inlineStr">
        <is>
          <t>15 years, 6 months, 0 days</t>
        </is>
      </c>
      <c r="BJ71" s="162" t="inlineStr">
        <is>
          <t>19 years, 7 months, 0 days</t>
        </is>
      </c>
      <c r="BK71" s="162" t="n"/>
      <c r="BL71" s="162" t="inlineStr">
        <is>
          <t>Suptech</t>
        </is>
      </c>
      <c r="BM71" s="162" t="inlineStr">
        <is>
          <t>iFile</t>
        </is>
      </c>
      <c r="BN71" s="162" t="inlineStr">
        <is>
          <t>Technology</t>
        </is>
      </c>
      <c r="BO71" s="162" t="inlineStr">
        <is>
          <t>Development</t>
        </is>
      </c>
      <c r="BP71" s="162" t="inlineStr">
        <is>
          <t>Yes</t>
        </is>
      </c>
      <c r="BQ71" s="162" t="inlineStr">
        <is>
          <t>Product/Project</t>
        </is>
      </c>
      <c r="BR71" s="162" t="inlineStr">
        <is>
          <t>.NET MVC</t>
        </is>
      </c>
      <c r="BS71" s="162" t="inlineStr">
        <is>
          <t>Technical - Developer</t>
        </is>
      </c>
      <c r="BT71" s="162" t="inlineStr">
        <is>
          <t>Hybrid</t>
        </is>
      </c>
      <c r="BU71" s="162" t="inlineStr">
        <is>
          <r>
            <rPr>
              <rFont val="Calibri"/>
              <sz val="10"/>
            </rPr>
            <t xml:space="preserve">1. Business Analysis &amp; Requirements
</t>
          </r>
          <r>
            <rPr>
              <rFont val="Calibri"/>
              <b val="1"/>
              <sz val="10"/>
            </rPr>
            <t>Create documents:</t>
          </r>
          <r>
            <rPr>
              <rFont val="Calibri"/>
              <sz val="10"/>
            </rPr>
            <t xml:space="preserve"> Deliver clear Business Requirements · BRDs and Functional Specs · FSDs for all assigned projects.
</t>
          </r>
          <r>
            <rPr>
              <rFont val="Calibri"/>
              <b val="1"/>
              <sz val="10"/>
            </rPr>
            <t>Write precisely:</t>
          </r>
          <r>
            <rPr>
              <rFont val="Calibri"/>
              <sz val="10"/>
            </rPr>
            <t xml:space="preserve"> Write detailed requirements with clear data mapping, validation rules, and edge cases to prevent developer confusion.
</t>
          </r>
          <r>
            <rPr>
              <rFont val="Calibri"/>
              <b val="1"/>
              <sz val="10"/>
            </rPr>
            <t>Manage changes:</t>
          </r>
          <r>
            <rPr>
              <rFont val="Calibri"/>
              <sz val="10"/>
            </rPr>
            <t xml:space="preserve"> Handle change requests after the initial sign-off.
2. System Launch &amp; Support
</t>
          </r>
          <r>
            <rPr>
              <rFont val="Calibri"/>
              <b val="1"/>
              <sz val="10"/>
            </rPr>
            <t>Meet deadlines:</t>
          </r>
          <r>
            <rPr>
              <rFont val="Calibri"/>
              <sz val="10"/>
            </rPr>
            <t xml:space="preserve"> Try the assigned system rollouts or software upgrades are happening on time, escalate the deviations from the plan to management to minimize delays.
</t>
          </r>
          <r>
            <rPr>
              <rFont val="Calibri"/>
              <b val="1"/>
              <sz val="10"/>
            </rPr>
            <t>Check feasibility:</t>
          </r>
          <r>
            <rPr>
              <rFont val="Calibri"/>
              <sz val="10"/>
            </rPr>
            <t xml:space="preserve"> Review new requests to ensure they are technically possible before giving them to developers.
</t>
          </r>
          <r>
            <rPr>
              <rFont val="Calibri"/>
              <b val="1"/>
              <sz val="10"/>
            </rPr>
            <t>Ensure accuracy:</t>
          </r>
          <r>
            <rPr>
              <rFont val="Calibri"/>
              <sz val="10"/>
            </rPr>
            <t xml:space="preserve"> Deliver zero system errors caused by missed or misunderstood requirements.
3. Stakeholder &amp; Client Success
</t>
          </r>
          <r>
            <rPr>
              <rFont val="Calibri"/>
              <b val="1"/>
              <sz val="10"/>
            </rPr>
            <t>Keep clients happy:</t>
          </r>
          <r>
            <rPr>
              <rFont val="Calibri"/>
              <sz val="10"/>
            </rPr>
            <t xml:space="preserve"> Earn a satisfaction score from project stakeholders.
</t>
          </r>
          <r>
            <rPr>
              <rFont val="Calibri"/>
              <b val="1"/>
              <sz val="10"/>
            </rPr>
            <t>Pass testing:</t>
          </r>
          <r>
            <rPr>
              <rFont val="Calibri"/>
              <sz val="10"/>
            </rPr>
            <t xml:space="preserve"> Get User Acceptance Testing · UAT approved on the very first try.
4. Documentation &amp; Support
</t>
          </r>
          <r>
            <rPr>
              <rFont val="Calibri"/>
              <b val="1"/>
              <sz val="10"/>
            </rPr>
            <t>Update manuals:</t>
          </r>
          <r>
            <rPr>
              <rFont val="Calibri"/>
              <sz val="10"/>
            </rPr>
            <t xml:space="preserve"> Keep 100% of user and guides accurate before every new launch or reporting period.
</t>
          </r>
          <r>
            <rPr>
              <rFont val="Calibri"/>
              <b val="1"/>
              <sz val="10"/>
            </rPr>
            <t>Organize records:</t>
          </r>
          <r>
            <rPr>
              <rFont val="Calibri"/>
              <sz val="10"/>
            </rPr>
            <t xml:space="preserve"> Maintain an organized, up-to-date documentation for all versions and history logs for easy auditing.
</t>
          </r>
          <r>
            <rPr>
              <rFont val="Calibri"/>
              <b val="1"/>
              <sz val="10"/>
            </rPr>
            <t>Reply quickly:</t>
          </r>
          <r>
            <rPr>
              <rFont val="Calibri"/>
              <sz val="10"/>
            </rPr>
            <t xml:space="preserve"> Answer internal developer and tester questions within 24 hours.
5. Learning &amp; Mentorship
</t>
          </r>
          <r>
            <rPr>
              <rFont val="Calibri"/>
              <b val="1"/>
              <sz val="10"/>
            </rPr>
            <t>Learn skills:</t>
          </r>
          <r>
            <rPr>
              <rFont val="Calibri"/>
              <sz val="10"/>
            </rPr>
            <t xml:space="preserve"> Learning efficient AI tool to improve and speed up documentation.
</t>
          </r>
          <r>
            <rPr>
              <rFont val="Calibri"/>
              <b val="1"/>
              <sz val="10"/>
            </rPr>
            <t>Help others:</t>
          </r>
          <r>
            <rPr>
              <rFont val="Calibri"/>
              <sz val="10"/>
            </rPr>
            <t xml:space="preserve"> Guide and provide good documentation to team members to help them to improve their work efficiency.</t>
          </r>
        </is>
      </c>
      <c r="BV71" s="162" t="inlineStr">
        <is>
          <t>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owned release commitments
5. Run at least 2 knowledge-transfer sessions/quarter to reduce single-point-of-failure risk on legacy .NET components
6. Support technical assessment/interviews for engineering hires as needed</t>
        </is>
      </c>
      <c r="BW71" s="162" t="inlineStr">
        <is>
          <r>
            <rPr>
              <rFont val="Calibri"/>
              <b val="1"/>
              <sz val="10"/>
            </rPr>
            <t>Q1:</t>
          </r>
          <r>
            <rPr>
              <rFont val="Calibri"/>
              <sz val="10"/>
            </rPr>
            <t xml:space="preserve"> Own end-to-end delivery of assigned .NET modules with zero critical defects
</t>
          </r>
          <r>
            <rPr>
              <rFont val="Calibri"/>
              <b val="1"/>
              <sz val="10"/>
            </rPr>
            <t>Q1:</t>
          </r>
          <r>
            <rPr>
              <rFont val="Calibri"/>
              <sz val="10"/>
            </rPr>
            <t xml:space="preserve"> Maintain &lt;=48-hour review turnaround for design/code reviews
</t>
          </r>
          <r>
            <rPr>
              <rFont val="Calibri"/>
              <b val="1"/>
              <sz val="10"/>
            </rPr>
            <t>Q1:</t>
          </r>
          <r>
            <rPr>
              <rFont val="Calibri"/>
              <sz val="10"/>
            </rPr>
            <t xml:space="preserve"> Run at least 2 knowledge-transfer sessions on legacy .NET components
</t>
          </r>
          <r>
            <rPr>
              <rFont val="Calibri"/>
              <b val="1"/>
              <sz val="10"/>
            </rPr>
            <t>Q1:</t>
          </r>
          <r>
            <rPr>
              <rFont val="Calibri"/>
              <sz val="10"/>
            </rPr>
            <t xml:space="preserve"> Maintain &gt;=95% on-time delivery for owned commitments</t>
          </r>
        </is>
      </c>
      <c r="BX71" s="162" t="n">
        <v>4</v>
      </c>
      <c r="BY71" s="162" t="inlineStr">
        <is>
          <t>Pending – to be scheduled</t>
        </is>
      </c>
      <c r="BZ71" s="162" t="inlineStr">
        <is>
          <t>Lead Software Engineer</t>
        </is>
      </c>
      <c r="CA71" s="162" t="inlineStr">
        <is>
          <t>Yes – Lead Software Engineer matches her scope, though her career track is worth discussing given 15+ years of tenure and her shift towards the role of BA.</t>
        </is>
      </c>
      <c r="CB71" s="162" t="n">
        <v>4</v>
      </c>
      <c r="CC71" s="162" t="inlineStr">
        <is>
          <t>Medium</t>
        </is>
      </c>
      <c r="CD71" s="162" t="inlineStr">
        <is>
          <t>High Impact / Growth Talent</t>
        </is>
      </c>
      <c r="CE71" s="162" t="inlineStr">
        <is>
          <t>N</t>
        </is>
      </c>
      <c r="CF71" s="162" t="inlineStr">
        <is>
          <t>N</t>
        </is>
      </c>
      <c r="CG71" s="162" t="inlineStr">
        <is>
          <t>Y</t>
        </is>
      </c>
      <c r="CH71" s="162" t="inlineStr">
        <is>
          <t>No successor identified — she is the most senior .NET resource with 15+ years of institutional knowledge. .NET area to be discussed within Org</t>
        </is>
      </c>
      <c r="CI71" s="162" t="inlineStr">
        <is>
          <t>Modern .NET / cloud-native architecture upskilling; mentoring &amp; code-review leadership at scale; system design for complex/legacy modules</t>
        </is>
      </c>
      <c r="CJ71" s="162" t="inlineStr">
        <is>
          <t>-</t>
        </is>
      </c>
      <c r="CK71" s="162" t="inlineStr">
        <is>
          <t>Converstion with her to decide her next role would help both her as well as organization.</t>
        </is>
      </c>
    </row>
    <row r="72" ht="64" customHeight="1">
      <c r="A72" s="109" t="inlineStr">
        <is>
          <t>IRIS1476</t>
        </is>
      </c>
      <c r="B72" s="111" t="inlineStr">
        <is>
          <t>Himanshu Pawar</t>
        </is>
      </c>
      <c r="C72" s="111" t="inlineStr">
        <is>
          <t>Technology</t>
        </is>
      </c>
      <c r="D72" s="111" t="inlineStr">
        <is>
          <t>Lead Software Engineer</t>
        </is>
      </c>
      <c r="E72" s="111" t="inlineStr">
        <is>
          <t>Lead Software Engineer</t>
        </is>
      </c>
      <c r="F72" s="111" t="inlineStr">
        <is>
          <t>L5 – Lead · IC</t>
        </is>
      </c>
      <c r="G72" s="27" t="inlineStr">
        <is>
          <t>B2</t>
        </is>
      </c>
      <c r="H72" s="147" t="inlineStr">
        <is>
          <t>• Same level</t>
        </is>
      </c>
      <c r="I72" s="111" t="inlineStr">
        <is>
          <t>Engineering &amp; Development</t>
        </is>
      </c>
      <c r="J72" s="111" t="inlineStr">
        <is>
          <t>Backend Development</t>
        </is>
      </c>
      <c r="K72" s="144" t="inlineStr">
        <is>
          <t>• Confirm the reporting line — Manager</t>
        </is>
      </c>
      <c r="L72" s="111" t="n">
        <v>20</v>
      </c>
      <c r="M72" s="142" t="inlineStr">
        <is>
          <t>P4 / M3</t>
        </is>
      </c>
      <c r="N72" s="115" t="inlineStr">
        <is>
          <t>Senior / Manager</t>
        </is>
      </c>
      <c r="O72" s="115" t="inlineStr">
        <is>
          <t>4–5</t>
        </is>
      </c>
      <c r="P72" s="115" t="inlineStr">
        <is>
          <t>6–9 yrs</t>
        </is>
      </c>
      <c r="Q72" s="115" t="inlineStr">
        <is>
          <t>7–10 · 6–11</t>
        </is>
      </c>
      <c r="R72" s="115" t="inlineStr">
        <is>
          <t>Principal Engineer</t>
        </is>
      </c>
      <c r="S72" s="115" t="inlineStr">
        <is>
          <r>
            <rPr>
              <rFont val="Calibri"/>
              <b val="1"/>
              <sz val="10"/>
            </rPr>
            <t>Workiva:</t>
          </r>
          <r>
            <rPr>
              <rFont val="Calibri"/>
              <sz val="10"/>
            </rPr>
            <t xml:space="preserve"> Senior SE · Broadridge India: Lead SE · Nasdaq / AxiomSL: Senior SE · Salesforce: SMTS · Atlassian: P50 Senior · 6–12 yrs · Freshworks: Lead SE</t>
          </r>
        </is>
      </c>
      <c r="T72" s="115" t="inlineStr">
        <is>
          <t>SFIA 9 · software development, programming; OWASP secure coding; cloud vendor certifications</t>
        </is>
      </c>
      <c r="U72" s="115" t="inlineStr">
        <is>
          <t>Core 3 · Future 3 · Functional 4 · Leadership 2</t>
        </is>
      </c>
      <c r="V72" s="161" t="n">
        <v>122</v>
      </c>
      <c r="W72" s="162" t="inlineStr">
        <is>
          <t>IRIS1476</t>
        </is>
      </c>
      <c r="X72" s="162" t="inlineStr">
        <is>
          <t>Employee</t>
        </is>
      </c>
      <c r="Y72" s="162" t="inlineStr">
        <is>
          <t>Active</t>
        </is>
      </c>
      <c r="Z72" s="162" t="inlineStr">
        <is>
          <t>Himanshu Pawar</t>
        </is>
      </c>
      <c r="AA72" s="249" t="n">
        <v>41869</v>
      </c>
      <c r="AB72" s="162" t="inlineStr">
        <is>
          <t>Lead Software Engineer</t>
        </is>
      </c>
      <c r="AC72" s="162" t="inlineStr">
        <is>
          <t>B.E</t>
        </is>
      </c>
      <c r="AD72" s="162" t="inlineStr">
        <is>
          <t>Sharanagouda Patil</t>
        </is>
      </c>
      <c r="AE72" s="162" t="inlineStr">
        <is>
          <t>N-4</t>
        </is>
      </c>
      <c r="AF72" s="162" t="inlineStr">
        <is>
          <t>Individual Contributor</t>
        </is>
      </c>
      <c r="AG72" s="162" t="inlineStr">
        <is>
          <t>2 years, 0 months, 0 days</t>
        </is>
      </c>
      <c r="AH72" s="162" t="inlineStr">
        <is>
          <t>12 years, 0 months, 7 days</t>
        </is>
      </c>
      <c r="AI72" s="162" t="inlineStr">
        <is>
          <t>Suptech</t>
        </is>
      </c>
      <c r="AJ72" s="162" t="inlineStr">
        <is>
          <t>iFile</t>
        </is>
      </c>
      <c r="AK72" s="162" t="inlineStr">
        <is>
          <t>Technology</t>
        </is>
      </c>
      <c r="AL72" s="162" t="inlineStr">
        <is>
          <t>Development</t>
        </is>
      </c>
      <c r="AM72" s="162" t="inlineStr">
        <is>
          <t>Yes</t>
        </is>
      </c>
      <c r="AN72" s="162" t="inlineStr">
        <is>
          <t>Product/Project</t>
        </is>
      </c>
      <c r="AO72" s="162" t="inlineStr">
        <is>
          <t>.NET MVC</t>
        </is>
      </c>
      <c r="AP72" s="162" t="inlineStr">
        <is>
          <t>Technical - Developer</t>
        </is>
      </c>
      <c r="AQ72" s="162" t="n">
        <v>20</v>
      </c>
      <c r="AR72" s="162" t="inlineStr">
        <is>
          <t>Covered</t>
        </is>
      </c>
      <c r="AS72" s="162" t="n"/>
      <c r="AT72" s="162" t="inlineStr">
        <is>
          <t>IRIS1476</t>
        </is>
      </c>
      <c r="AU72" s="162" t="inlineStr">
        <is>
          <t>Employee</t>
        </is>
      </c>
      <c r="AV72" s="162" t="inlineStr">
        <is>
          <t>Active</t>
        </is>
      </c>
      <c r="AW72" s="162" t="inlineStr">
        <is>
          <t>Himanshu Pawar</t>
        </is>
      </c>
      <c r="AX72" s="163" t="n">
        <v>41869</v>
      </c>
      <c r="AY72" s="162" t="inlineStr">
        <is>
          <t>Lead Software Engineer</t>
        </is>
      </c>
      <c r="AZ72" s="162" t="inlineStr">
        <is>
          <t>Engineering &amp; Development</t>
        </is>
      </c>
      <c r="BA72" s="162" t="inlineStr">
        <is>
          <t>Backend Engineering ·.NET</t>
        </is>
      </c>
      <c r="BB72" s="162" t="inlineStr">
        <is>
          <t>Lead Software Engineer</t>
        </is>
      </c>
      <c r="BC72" s="162" t="inlineStr">
        <is>
          <t>L5 – Lead · IC</t>
        </is>
      </c>
      <c r="BD72" s="162" t="inlineStr">
        <is>
          <t>B.E</t>
        </is>
      </c>
      <c r="BE72" s="162" t="inlineStr">
        <is>
          <t>Sharanagouda Patil</t>
        </is>
      </c>
      <c r="BF72" s="162" t="inlineStr">
        <is>
          <t>N-3</t>
        </is>
      </c>
      <c r="BG72" s="162" t="inlineStr">
        <is>
          <t>Individual Contributor</t>
        </is>
      </c>
      <c r="BH72" s="162" t="inlineStr">
        <is>
          <t>2 years, 0 months, 0 days</t>
        </is>
      </c>
      <c r="BI72" s="162" t="inlineStr">
        <is>
          <t>11 years, 10 months, 2 days</t>
        </is>
      </c>
      <c r="BJ72" s="162" t="inlineStr">
        <is>
          <t>13 years, 10 months, 2 days</t>
        </is>
      </c>
      <c r="BK72" s="162" t="n"/>
      <c r="BL72" s="162" t="inlineStr">
        <is>
          <t>Suptech</t>
        </is>
      </c>
      <c r="BM72" s="162" t="inlineStr">
        <is>
          <t>iFile</t>
        </is>
      </c>
      <c r="BN72" s="162" t="inlineStr">
        <is>
          <t>Technology</t>
        </is>
      </c>
      <c r="BO72" s="162" t="inlineStr">
        <is>
          <t>Development</t>
        </is>
      </c>
      <c r="BP72" s="162" t="inlineStr">
        <is>
          <t>Yes</t>
        </is>
      </c>
      <c r="BQ72" s="162" t="inlineStr">
        <is>
          <t>Product/Project</t>
        </is>
      </c>
      <c r="BR72" s="162" t="inlineStr">
        <is>
          <t>.NET MVC</t>
        </is>
      </c>
      <c r="BS72" s="162" t="inlineStr">
        <is>
          <t>Technical - Developer</t>
        </is>
      </c>
      <c r="BT72" s="162" t="inlineStr">
        <is>
          <t>Remote - Mumbai</t>
        </is>
      </c>
      <c r="BU72" s="162" t="n"/>
      <c r="BV72" s="162" t="n"/>
      <c r="BW72" s="162" t="inlineStr">
        <is>
          <t>1. Provide production support/Upgrade of SBC and Webform.
2. Work independently and complete tasks on time and guide team members.
3. Improve the Webform product using AI and automation to reduce manual effort.
4. Build strong knowledge of Taxonomy and related concepts.
5. Upgrade technology and improve application performance.</t>
        </is>
      </c>
      <c r="BX72" s="162" t="n">
        <v>3</v>
      </c>
      <c r="BY72" s="163" t="n">
        <v>45901</v>
      </c>
      <c r="BZ72" s="162" t="inlineStr">
        <is>
          <t>Lead Software Engineer</t>
        </is>
      </c>
      <c r="CA72" s="162" t="inlineStr">
        <is>
          <t>Yes</t>
        </is>
      </c>
      <c r="CB72" s="162" t="n">
        <v>3</v>
      </c>
      <c r="CC72" s="162" t="inlineStr">
        <is>
          <t>Medium</t>
        </is>
      </c>
      <c r="CD72" s="162" t="inlineStr">
        <is>
          <t>Trusted Professional</t>
        </is>
      </c>
      <c r="CE72" s="162" t="n"/>
      <c r="CF72" s="162" t="n"/>
      <c r="CG72" s="162" t="n"/>
      <c r="CH72" s="162" t="n"/>
      <c r="CI72" s="162" t="inlineStr">
        <is>
          <t>Taxonomy
AI</t>
        </is>
      </c>
      <c r="CJ72" s="162" t="n"/>
      <c r="CK72" s="162" t="n"/>
    </row>
    <row r="73" ht="64" customHeight="1">
      <c r="A73" s="109" t="inlineStr">
        <is>
          <t>IRIS2465</t>
        </is>
      </c>
      <c r="B73" s="111" t="inlineStr">
        <is>
          <t>Monisha Ubriani</t>
        </is>
      </c>
      <c r="C73" s="111" t="inlineStr">
        <is>
          <t>Technology</t>
        </is>
      </c>
      <c r="D73" s="114" t="inlineStr">
        <is>
          <t>Lead Software Engineer</t>
        </is>
      </c>
      <c r="E73" s="114" t="inlineStr">
        <is>
          <t>Senior Technical Specialist</t>
        </is>
      </c>
      <c r="F73" s="114" t="inlineStr">
        <is>
          <t>L5 – Lead · IC</t>
        </is>
      </c>
      <c r="G73" s="114" t="inlineStr">
        <is>
          <t>B2</t>
        </is>
      </c>
      <c r="H73" s="139" t="inlineStr">
        <is>
          <t>▼ Down · protected</t>
        </is>
      </c>
      <c r="I73" s="111" t="inlineStr">
        <is>
          <t>Engineering &amp; Development</t>
        </is>
      </c>
      <c r="J73" s="111" t="inlineStr">
        <is>
          <t>Backend Development</t>
        </is>
      </c>
      <c r="K73" s="111" t="inlineStr"/>
      <c r="L73" s="111" t="n">
        <v>20</v>
      </c>
      <c r="M73" s="142" t="inlineStr">
        <is>
          <t>P4 / M3</t>
        </is>
      </c>
      <c r="N73" s="115" t="inlineStr">
        <is>
          <t>Senior / Manager</t>
        </is>
      </c>
      <c r="O73" s="115" t="inlineStr">
        <is>
          <t>4–5</t>
        </is>
      </c>
      <c r="P73" s="115" t="inlineStr">
        <is>
          <t>6–9 yrs</t>
        </is>
      </c>
      <c r="Q73" s="115" t="inlineStr">
        <is>
          <t>7–10 · 6–11</t>
        </is>
      </c>
      <c r="R73" s="115" t="inlineStr">
        <is>
          <t>Lead / Staff Engineer</t>
        </is>
      </c>
      <c r="S73" s="115" t="inlineStr">
        <is>
          <r>
            <rPr>
              <rFont val="Calibri"/>
              <b val="1"/>
              <sz val="10"/>
            </rPr>
            <t>Workiva:</t>
          </r>
          <r>
            <rPr>
              <rFont val="Calibri"/>
              <sz val="10"/>
            </rPr>
            <t xml:space="preserve"> Senior SE · Broadridge India: Lead SE · Nasdaq / AxiomSL: Senior SE · Salesforce: SMTS · Atlassian: P50 Senior · 6–12 yrs · Freshworks: Lead SE</t>
          </r>
        </is>
      </c>
      <c r="T73" s="115" t="inlineStr">
        <is>
          <t>SFIA 9 · software development, programming; OWASP secure coding; cloud vendor certifications</t>
        </is>
      </c>
      <c r="U73" s="115" t="inlineStr">
        <is>
          <t>Core 3 · Future 3 · Functional 4 · Leadership 2</t>
        </is>
      </c>
      <c r="V73" s="161" t="n">
        <v>438</v>
      </c>
      <c r="W73" s="162" t="inlineStr">
        <is>
          <t>IRIS2465</t>
        </is>
      </c>
      <c r="X73" s="162" t="inlineStr">
        <is>
          <t>Employee</t>
        </is>
      </c>
      <c r="Y73" s="162" t="inlineStr">
        <is>
          <t>Active</t>
        </is>
      </c>
      <c r="Z73" s="162" t="inlineStr">
        <is>
          <t>Monisha Ubriani</t>
        </is>
      </c>
      <c r="AA73" s="249" t="n">
        <v>46041</v>
      </c>
      <c r="AB73" s="162" t="inlineStr">
        <is>
          <t>Lead Software Engineer</t>
        </is>
      </c>
      <c r="AC73" s="162" t="inlineStr">
        <is>
          <t>B.E</t>
        </is>
      </c>
      <c r="AD73" s="162" t="inlineStr">
        <is>
          <t>Suman Kumar</t>
        </is>
      </c>
      <c r="AE73" s="162" t="inlineStr">
        <is>
          <t>N-2</t>
        </is>
      </c>
      <c r="AF73" s="162" t="inlineStr">
        <is>
          <t>Individual Contributor</t>
        </is>
      </c>
      <c r="AG73" s="162" t="inlineStr">
        <is>
          <t>11 years, 0 months, 0 days</t>
        </is>
      </c>
      <c r="AH73" s="162" t="inlineStr">
        <is>
          <t>0 years, 7 months, 6 days</t>
        </is>
      </c>
      <c r="AI73" s="162" t="inlineStr">
        <is>
          <t>Suptech</t>
        </is>
      </c>
      <c r="AJ73" s="162" t="inlineStr">
        <is>
          <t>iFile</t>
        </is>
      </c>
      <c r="AK73" s="162" t="inlineStr">
        <is>
          <t>Technology</t>
        </is>
      </c>
      <c r="AL73" s="162" t="inlineStr">
        <is>
          <t>Development</t>
        </is>
      </c>
      <c r="AM73" s="162" t="inlineStr">
        <is>
          <t>Yes</t>
        </is>
      </c>
      <c r="AN73" s="162" t="inlineStr">
        <is>
          <t>Product/Project</t>
        </is>
      </c>
      <c r="AO73" s="162" t="inlineStr">
        <is>
          <t>Java</t>
        </is>
      </c>
      <c r="AP73" s="162" t="inlineStr">
        <is>
          <t>Technical - Developer</t>
        </is>
      </c>
      <c r="AQ73" s="162" t="n">
        <v>20</v>
      </c>
      <c r="AR73" s="162" t="inlineStr">
        <is>
          <t>Covered</t>
        </is>
      </c>
      <c r="AS73" s="162" t="n"/>
      <c r="AT73" s="162" t="inlineStr">
        <is>
          <t>IRIS2465</t>
        </is>
      </c>
      <c r="AU73" s="162" t="inlineStr">
        <is>
          <t>Employee</t>
        </is>
      </c>
      <c r="AV73" s="162" t="inlineStr">
        <is>
          <t>Active</t>
        </is>
      </c>
      <c r="AW73" s="162" t="inlineStr">
        <is>
          <t>Monisha Ubriani</t>
        </is>
      </c>
      <c r="AX73" s="163" t="n">
        <v>46041</v>
      </c>
      <c r="AY73" s="162" t="inlineStr">
        <is>
          <t>Lead Software Engineer</t>
        </is>
      </c>
      <c r="AZ73" s="162" t="inlineStr">
        <is>
          <t>Engineering &amp; Development</t>
        </is>
      </c>
      <c r="BA73" s="162" t="inlineStr">
        <is>
          <t>Backend Engineering · Java</t>
        </is>
      </c>
      <c r="BB73" s="162" t="inlineStr">
        <is>
          <t>Lead Software Engineer</t>
        </is>
      </c>
      <c r="BC73" s="162" t="inlineStr">
        <is>
          <t>L5 – Lead · IC</t>
        </is>
      </c>
      <c r="BD73" s="162" t="inlineStr">
        <is>
          <t>B.E</t>
        </is>
      </c>
      <c r="BE73" s="162" t="inlineStr">
        <is>
          <t>Suman Kumar</t>
        </is>
      </c>
      <c r="BF73" s="162" t="inlineStr">
        <is>
          <t>N-3</t>
        </is>
      </c>
      <c r="BG73" s="162" t="inlineStr">
        <is>
          <t>Individual Contributor</t>
        </is>
      </c>
      <c r="BH73" s="162" t="inlineStr">
        <is>
          <t>11 years, 0 months, 0 days</t>
        </is>
      </c>
      <c r="BI73" s="162" t="inlineStr">
        <is>
          <t>0 years, 5 months, 1 days</t>
        </is>
      </c>
      <c r="BJ73" s="162" t="inlineStr">
        <is>
          <t>11 years, 5 months, 1 days</t>
        </is>
      </c>
      <c r="BK73" s="162" t="n"/>
      <c r="BL73" s="162" t="inlineStr">
        <is>
          <t>Suptech</t>
        </is>
      </c>
      <c r="BM73" s="162" t="inlineStr">
        <is>
          <t>iFile</t>
        </is>
      </c>
      <c r="BN73" s="162" t="inlineStr">
        <is>
          <t>Technology</t>
        </is>
      </c>
      <c r="BO73" s="162" t="inlineStr">
        <is>
          <t>Development</t>
        </is>
      </c>
      <c r="BP73" s="162" t="inlineStr">
        <is>
          <t>Yes</t>
        </is>
      </c>
      <c r="BQ73" s="162" t="inlineStr">
        <is>
          <t>Product/Project</t>
        </is>
      </c>
      <c r="BR73" s="162" t="inlineStr">
        <is>
          <t>Java</t>
        </is>
      </c>
      <c r="BS73" s="162" t="inlineStr">
        <is>
          <t>Technical - Developer</t>
        </is>
      </c>
      <c r="BT73" s="162" t="inlineStr">
        <is>
          <t>Work From Office - Turbhe</t>
        </is>
      </c>
      <c r="BU73" s="162" t="inlineStr">
        <is>
          <t>1. AI innovation -Identify and implement AI-driven solutions across product modules to improve automation, productivity, and user experience.
2. Feature delivery -Deliver assigned product features and enhancements on time while meeting quality. 
3. Maintain customer delivered solutions quality -Maintain application quality through code reviews, defect prevention, performance optimization, and timely issue resolution.
4. Technical leadership and improvement - Drive technical excellence through solution design, knowledge sharing, and implementation of reusable components and process improvements.
5. AI enabled documentation -Leverage AI to streamline the generation and maintenance of user stories, technical documentation, and test cases across development initiatives.</t>
        </is>
      </c>
      <c r="BV73"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BW73"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t>
          </r>
        </is>
      </c>
      <c r="BX73" s="162" t="n">
        <v>4</v>
      </c>
      <c r="BY73" s="163" t="n">
        <v>46113</v>
      </c>
      <c r="BZ73" s="162" t="inlineStr">
        <is>
          <t>Lead Software Engineer</t>
        </is>
      </c>
      <c r="CA73" s="162" t="inlineStr">
        <is>
          <t>No</t>
        </is>
      </c>
      <c r="CB73" s="162" t="n">
        <v>4</v>
      </c>
      <c r="CC73" s="162" t="inlineStr">
        <is>
          <t>High</t>
        </is>
      </c>
      <c r="CD73" s="162" t="inlineStr">
        <is>
          <t>High Impact / Growth Talent</t>
        </is>
      </c>
      <c r="CE73" s="162" t="inlineStr">
        <is>
          <t>No</t>
        </is>
      </c>
      <c r="CF73" s="162" t="inlineStr">
        <is>
          <t>No</t>
        </is>
      </c>
      <c r="CG73" s="162" t="inlineStr">
        <is>
          <t>Yes</t>
        </is>
      </c>
      <c r="CH73" s="162" t="n"/>
      <c r="CI73" s="162" t="inlineStr">
        <is>
          <t>Architecture &amp; Scalability/Spring AI/System Design &amp; Pattern</t>
        </is>
      </c>
      <c r="CJ73" s="162" t="n"/>
      <c r="CK73" s="162" t="n"/>
    </row>
    <row r="74" ht="64" customHeight="1">
      <c r="A74" s="109" t="inlineStr">
        <is>
          <t>IRIS2521</t>
        </is>
      </c>
      <c r="B74" s="111" t="inlineStr">
        <is>
          <t>Prasad Gavhane</t>
        </is>
      </c>
      <c r="C74" s="111" t="inlineStr">
        <is>
          <t>Technology</t>
        </is>
      </c>
      <c r="D74" s="111" t="inlineStr">
        <is>
          <t>Lead Software Engineer</t>
        </is>
      </c>
      <c r="E74" s="111" t="inlineStr">
        <is>
          <t>Lead Software Engineer</t>
        </is>
      </c>
      <c r="F74" s="111" t="inlineStr">
        <is>
          <t>L5 – Lead · IC</t>
        </is>
      </c>
      <c r="G74" s="27" t="inlineStr">
        <is>
          <t>B2</t>
        </is>
      </c>
      <c r="H74" s="147" t="inlineStr">
        <is>
          <t>• Same level</t>
        </is>
      </c>
      <c r="I74" s="111" t="inlineStr">
        <is>
          <t>Engineering &amp; Development</t>
        </is>
      </c>
      <c r="J74" s="111" t="inlineStr">
        <is>
          <t>Backend Development</t>
        </is>
      </c>
      <c r="K74" s="144" t="inlineStr">
        <is>
          <t>• Confirm the reporting line — Manager</t>
        </is>
      </c>
      <c r="L74" s="111" t="n">
        <v>20</v>
      </c>
      <c r="M74" s="142" t="inlineStr">
        <is>
          <t>P4 / M3</t>
        </is>
      </c>
      <c r="N74" s="115" t="inlineStr">
        <is>
          <t>Senior / Manager</t>
        </is>
      </c>
      <c r="O74" s="115" t="inlineStr">
        <is>
          <t>4–5</t>
        </is>
      </c>
      <c r="P74" s="115" t="inlineStr">
        <is>
          <t>6–9 yrs</t>
        </is>
      </c>
      <c r="Q74" s="115" t="inlineStr">
        <is>
          <t>7–10 · 6–11</t>
        </is>
      </c>
      <c r="R74" s="115" t="inlineStr">
        <is>
          <t>Principal Engineer</t>
        </is>
      </c>
      <c r="S74" s="115" t="inlineStr">
        <is>
          <r>
            <rPr>
              <rFont val="Calibri"/>
              <b val="1"/>
              <sz val="10"/>
            </rPr>
            <t>Workiva:</t>
          </r>
          <r>
            <rPr>
              <rFont val="Calibri"/>
              <sz val="10"/>
            </rPr>
            <t xml:space="preserve"> Senior SE · Broadridge India: Lead SE · Nasdaq / AxiomSL: Senior SE · Salesforce: SMTS · Atlassian: P50 Senior · 6–12 yrs · Freshworks: Lead SE</t>
          </r>
        </is>
      </c>
      <c r="T74" s="115" t="inlineStr">
        <is>
          <t>SFIA 9 · software development, programming; OWASP secure coding; cloud vendor certifications</t>
        </is>
      </c>
      <c r="U74" s="115" t="inlineStr">
        <is>
          <t>Core 3 · Future 3 · Functional 4 · Leadership 2</t>
        </is>
      </c>
      <c r="V74" s="161" t="n">
        <v>491</v>
      </c>
      <c r="W74" s="162" t="inlineStr">
        <is>
          <t>IRIS2521</t>
        </is>
      </c>
      <c r="X74" s="162" t="inlineStr">
        <is>
          <t>Employee</t>
        </is>
      </c>
      <c r="Y74" s="162" t="inlineStr">
        <is>
          <t>Active</t>
        </is>
      </c>
      <c r="Z74" s="162" t="inlineStr">
        <is>
          <t>Prasad Gavhane</t>
        </is>
      </c>
      <c r="AA74" s="249" t="n">
        <v>46128</v>
      </c>
      <c r="AB74" s="162" t="inlineStr">
        <is>
          <t>Lead Software Engineer</t>
        </is>
      </c>
      <c r="AC74" s="162" t="inlineStr">
        <is>
          <t>B.E</t>
        </is>
      </c>
      <c r="AD74" s="162" t="inlineStr">
        <is>
          <t>Izharuddin Shaikh</t>
        </is>
      </c>
      <c r="AE74" s="162" t="inlineStr">
        <is>
          <t>N-4</t>
        </is>
      </c>
      <c r="AF74" s="162" t="inlineStr">
        <is>
          <t>Individual Contributor</t>
        </is>
      </c>
      <c r="AG74" s="162" t="inlineStr">
        <is>
          <t>11 years, 6 months, 0 days</t>
        </is>
      </c>
      <c r="AH74" s="162" t="inlineStr">
        <is>
          <t>0 years, 4 months, 9 days</t>
        </is>
      </c>
      <c r="AI74" s="162" t="inlineStr">
        <is>
          <t>Suptech</t>
        </is>
      </c>
      <c r="AJ74" s="162" t="inlineStr">
        <is>
          <t>iFile</t>
        </is>
      </c>
      <c r="AK74" s="162" t="inlineStr">
        <is>
          <t>Technology</t>
        </is>
      </c>
      <c r="AL74" s="162" t="inlineStr">
        <is>
          <t>Development</t>
        </is>
      </c>
      <c r="AM74" s="162" t="inlineStr">
        <is>
          <t>Yes</t>
        </is>
      </c>
      <c r="AN74" s="162" t="inlineStr">
        <is>
          <t>Product/Project</t>
        </is>
      </c>
      <c r="AO74" s="162" t="inlineStr">
        <is>
          <t>Java</t>
        </is>
      </c>
      <c r="AP74" s="162" t="inlineStr">
        <is>
          <t>Technical - Developer</t>
        </is>
      </c>
      <c r="AQ74" s="162" t="n">
        <v>20</v>
      </c>
      <c r="AR74" s="162" t="inlineStr">
        <is>
          <t>Covered</t>
        </is>
      </c>
      <c r="AS74" s="162" t="n"/>
      <c r="AT74" s="162" t="inlineStr">
        <is>
          <t>IRIS2521</t>
        </is>
      </c>
      <c r="AU74" s="162" t="inlineStr">
        <is>
          <t>Employee</t>
        </is>
      </c>
      <c r="AV74" s="162" t="inlineStr">
        <is>
          <t>Active</t>
        </is>
      </c>
      <c r="AW74" s="162" t="inlineStr">
        <is>
          <t>Prasad Gavhane</t>
        </is>
      </c>
      <c r="AX74" s="163" t="n">
        <v>46128</v>
      </c>
      <c r="AY74" s="162" t="inlineStr">
        <is>
          <t>Lead Software Engineer</t>
        </is>
      </c>
      <c r="AZ74" s="162" t="inlineStr">
        <is>
          <t>Engineering &amp; Development</t>
        </is>
      </c>
      <c r="BA74" s="162" t="inlineStr">
        <is>
          <t>Backend Engineering · Java</t>
        </is>
      </c>
      <c r="BB74" s="162" t="inlineStr">
        <is>
          <t>Lead Software Engineer</t>
        </is>
      </c>
      <c r="BC74" s="162" t="inlineStr">
        <is>
          <t>L5 – Lead · IC</t>
        </is>
      </c>
      <c r="BD74" s="162" t="inlineStr">
        <is>
          <t>B.E</t>
        </is>
      </c>
      <c r="BE74" s="162" t="inlineStr">
        <is>
          <t>Izharuddin Shaikh</t>
        </is>
      </c>
      <c r="BF74" s="162" t="inlineStr">
        <is>
          <t>N-3</t>
        </is>
      </c>
      <c r="BG74" s="162" t="inlineStr">
        <is>
          <t>Individual Contributor</t>
        </is>
      </c>
      <c r="BH74" s="162" t="inlineStr">
        <is>
          <t>11 years, 6 months, 0 days</t>
        </is>
      </c>
      <c r="BI74" s="162" t="inlineStr">
        <is>
          <t>0 years, 2 months, 4 days</t>
        </is>
      </c>
      <c r="BJ74" s="162" t="inlineStr">
        <is>
          <t>11 years, 8 months, 4 days</t>
        </is>
      </c>
      <c r="BK74" s="162" t="n"/>
      <c r="BL74" s="162" t="inlineStr">
        <is>
          <t>Suptech</t>
        </is>
      </c>
      <c r="BM74" s="162" t="inlineStr">
        <is>
          <t>iFile</t>
        </is>
      </c>
      <c r="BN74" s="162" t="inlineStr">
        <is>
          <t>Technology</t>
        </is>
      </c>
      <c r="BO74" s="162" t="inlineStr">
        <is>
          <t>Development</t>
        </is>
      </c>
      <c r="BP74" s="162" t="inlineStr">
        <is>
          <t>Yes</t>
        </is>
      </c>
      <c r="BQ74" s="162" t="inlineStr">
        <is>
          <t>Product/Project</t>
        </is>
      </c>
      <c r="BR74" s="162" t="inlineStr">
        <is>
          <t>Java</t>
        </is>
      </c>
      <c r="BS74" s="162" t="inlineStr">
        <is>
          <t>Technical - Developer</t>
        </is>
      </c>
      <c r="BT74" s="162" t="inlineStr">
        <is>
          <t>Work From Office - Turbhe</t>
        </is>
      </c>
      <c r="BU74" s="162" t="n"/>
      <c r="BV74"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74"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
Prasad has joined the teapot couple of months back. However, he has played critical role in delivering the Risk Base Supervision module. His, past experience and expertize is helping team members to grow. He has delivered the qulaity output.</t>
          </r>
        </is>
      </c>
      <c r="BX74" s="162" t="n">
        <v>4</v>
      </c>
      <c r="BY74" s="162" t="n"/>
      <c r="BZ74" s="162" t="inlineStr">
        <is>
          <t>Lead Software Engineer</t>
        </is>
      </c>
      <c r="CA74" s="162" t="inlineStr">
        <is>
          <t>Can plan role of Technical Lead</t>
        </is>
      </c>
      <c r="CB74" s="162" t="n">
        <v>4</v>
      </c>
      <c r="CC74" s="162" t="inlineStr">
        <is>
          <t>High</t>
        </is>
      </c>
      <c r="CD74" s="162" t="inlineStr">
        <is>
          <t>Trusted Professional</t>
        </is>
      </c>
      <c r="CE74" s="162" t="inlineStr">
        <is>
          <t>Yes</t>
        </is>
      </c>
      <c r="CF74" s="162" t="inlineStr">
        <is>
          <t>Yes</t>
        </is>
      </c>
      <c r="CG74" s="162" t="inlineStr">
        <is>
          <t>Yes</t>
        </is>
      </c>
      <c r="CH74" s="162" t="n"/>
      <c r="CI74" s="162" t="inlineStr">
        <is>
          <t>Advanced Java; secure coding &amp; code-quality practices; unit/automated testing; system design fundamentals</t>
        </is>
      </c>
      <c r="CJ74"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74" s="162" t="n"/>
    </row>
    <row r="75" ht="64" customHeight="1">
      <c r="A75" s="109" t="inlineStr">
        <is>
          <t>IRIS1804</t>
        </is>
      </c>
      <c r="B75" s="111" t="inlineStr">
        <is>
          <t>Sagar Jadhav</t>
        </is>
      </c>
      <c r="C75" s="111" t="inlineStr">
        <is>
          <t>Technology</t>
        </is>
      </c>
      <c r="D75" s="114" t="inlineStr">
        <is>
          <t>Lead Software Engineer</t>
        </is>
      </c>
      <c r="E75" s="114" t="inlineStr">
        <is>
          <t>Engineering Manager</t>
        </is>
      </c>
      <c r="F75" s="114" t="inlineStr">
        <is>
          <t>L5 – Lead · IC</t>
        </is>
      </c>
      <c r="G75" s="114" t="inlineStr">
        <is>
          <t>B2</t>
        </is>
      </c>
      <c r="H75" s="139" t="inlineStr">
        <is>
          <t>▼ Down · protected</t>
        </is>
      </c>
      <c r="I75" s="111" t="inlineStr">
        <is>
          <t>Engineering &amp; Development</t>
        </is>
      </c>
      <c r="J75" s="111" t="inlineStr">
        <is>
          <t>Full-Stack Development</t>
        </is>
      </c>
      <c r="K75" s="111" t="inlineStr"/>
      <c r="L75" s="111" t="n">
        <v>20</v>
      </c>
      <c r="M75" s="142" t="inlineStr">
        <is>
          <t>P4 / M3</t>
        </is>
      </c>
      <c r="N75" s="115" t="inlineStr">
        <is>
          <t>Senior / Manager</t>
        </is>
      </c>
      <c r="O75" s="115" t="inlineStr">
        <is>
          <t>4–5</t>
        </is>
      </c>
      <c r="P75" s="115" t="inlineStr">
        <is>
          <t>6–9 yrs</t>
        </is>
      </c>
      <c r="Q75" s="115" t="inlineStr">
        <is>
          <t>7–10 · 6–11</t>
        </is>
      </c>
      <c r="R75" s="115" t="inlineStr">
        <is>
          <t>Manager</t>
        </is>
      </c>
      <c r="S75" s="115" t="inlineStr">
        <is>
          <r>
            <rPr>
              <rFont val="Calibri"/>
              <b val="1"/>
              <sz val="10"/>
            </rPr>
            <t>Workiva:</t>
          </r>
          <r>
            <rPr>
              <rFont val="Calibri"/>
              <sz val="10"/>
            </rPr>
            <t xml:space="preserve"> Senior SE · Broadridge India: Lead SE · Nasdaq / AxiomSL: Senior SE · Salesforce: SMTS · Atlassian: P50 Senior · 6–12 yrs · Freshworks: Lead SE</t>
          </r>
        </is>
      </c>
      <c r="T75" s="115" t="inlineStr">
        <is>
          <t>SFIA 9 · software development, programming; OWASP secure coding; cloud vendor certifications</t>
        </is>
      </c>
      <c r="U75" s="115" t="inlineStr">
        <is>
          <t>Core 3 · Future 3 · Functional 4 · Leadership 3</t>
        </is>
      </c>
      <c r="V75" s="161" t="n">
        <v>159</v>
      </c>
      <c r="W75" s="162" t="inlineStr">
        <is>
          <t>IRIS1804</t>
        </is>
      </c>
      <c r="X75" s="162" t="inlineStr">
        <is>
          <t>Employee</t>
        </is>
      </c>
      <c r="Y75" s="162" t="inlineStr">
        <is>
          <t>Active</t>
        </is>
      </c>
      <c r="Z75" s="162" t="inlineStr">
        <is>
          <t>Sagar Jadhav</t>
        </is>
      </c>
      <c r="AA75" s="249" t="n">
        <v>43703</v>
      </c>
      <c r="AB75" s="162" t="inlineStr">
        <is>
          <t>Lead Software Engineer</t>
        </is>
      </c>
      <c r="AC75" s="162" t="inlineStr">
        <is>
          <t>B.E</t>
        </is>
      </c>
      <c r="AD75" s="162" t="inlineStr">
        <is>
          <t>Suman Kumar</t>
        </is>
      </c>
      <c r="AE75" s="162" t="inlineStr">
        <is>
          <t>N-2</t>
        </is>
      </c>
      <c r="AF75" s="162" t="inlineStr">
        <is>
          <t>Manager</t>
        </is>
      </c>
      <c r="AG75" s="162" t="inlineStr">
        <is>
          <t>6 years, 0 months, 0 days</t>
        </is>
      </c>
      <c r="AH75" s="162" t="inlineStr">
        <is>
          <t>6 years, 11 months, 30 days</t>
        </is>
      </c>
      <c r="AI75" s="162" t="inlineStr">
        <is>
          <t>Suptech</t>
        </is>
      </c>
      <c r="AJ75" s="162" t="inlineStr">
        <is>
          <t>iFile</t>
        </is>
      </c>
      <c r="AK75" s="162" t="inlineStr">
        <is>
          <t>Technology</t>
        </is>
      </c>
      <c r="AL75" s="162" t="inlineStr">
        <is>
          <t>Development</t>
        </is>
      </c>
      <c r="AM75" s="162" t="inlineStr">
        <is>
          <t>Yes</t>
        </is>
      </c>
      <c r="AN75" s="162" t="inlineStr">
        <is>
          <t>Product/Project</t>
        </is>
      </c>
      <c r="AO75" s="162" t="inlineStr">
        <is>
          <t>Java</t>
        </is>
      </c>
      <c r="AP75" s="162" t="inlineStr">
        <is>
          <t>Technical - Developer</t>
        </is>
      </c>
      <c r="AQ75" s="162" t="n">
        <v>20</v>
      </c>
      <c r="AR75" s="162" t="inlineStr">
        <is>
          <t>Covered</t>
        </is>
      </c>
      <c r="AS75" s="162" t="n"/>
      <c r="AT75" s="162" t="inlineStr">
        <is>
          <t>IRIS1804</t>
        </is>
      </c>
      <c r="AU75" s="162" t="inlineStr">
        <is>
          <t>Employee</t>
        </is>
      </c>
      <c r="AV75" s="162" t="inlineStr">
        <is>
          <t>Active</t>
        </is>
      </c>
      <c r="AW75" s="162" t="inlineStr">
        <is>
          <t>Sagar Jadhav</t>
        </is>
      </c>
      <c r="AX75" s="163" t="n">
        <v>43703</v>
      </c>
      <c r="AY75" s="162" t="inlineStr">
        <is>
          <t>Lead Software Engineer</t>
        </is>
      </c>
      <c r="AZ75" s="162" t="inlineStr">
        <is>
          <t>Engineering &amp; Development</t>
        </is>
      </c>
      <c r="BA75" s="162" t="inlineStr">
        <is>
          <t>Backend Engineering · Java</t>
        </is>
      </c>
      <c r="BB75" s="162" t="inlineStr">
        <is>
          <t>Lead Software Engineer</t>
        </is>
      </c>
      <c r="BC75" s="162" t="inlineStr">
        <is>
          <t>L5 – Lead · IC</t>
        </is>
      </c>
      <c r="BD75" s="162" t="inlineStr">
        <is>
          <t>B.E</t>
        </is>
      </c>
      <c r="BE75" s="162" t="inlineStr">
        <is>
          <t>Suman Kumar</t>
        </is>
      </c>
      <c r="BF75" s="162" t="inlineStr">
        <is>
          <t>N-3</t>
        </is>
      </c>
      <c r="BG75" s="162" t="inlineStr">
        <is>
          <t>Manager</t>
        </is>
      </c>
      <c r="BH75" s="162" t="inlineStr">
        <is>
          <t>6 years, 0 months, 0 days</t>
        </is>
      </c>
      <c r="BI75" s="162" t="inlineStr">
        <is>
          <t>6 years, 9 months, 25 days</t>
        </is>
      </c>
      <c r="BJ75" s="162" t="inlineStr">
        <is>
          <t>12 years, 9 months, 25 days</t>
        </is>
      </c>
      <c r="BK75" s="162" t="n">
        <v>6.81849315068493</v>
      </c>
      <c r="BL75" s="162" t="inlineStr">
        <is>
          <t>Suptech</t>
        </is>
      </c>
      <c r="BM75" s="162" t="inlineStr">
        <is>
          <t>iFile</t>
        </is>
      </c>
      <c r="BN75" s="162" t="inlineStr">
        <is>
          <t>Technology</t>
        </is>
      </c>
      <c r="BO75" s="162" t="inlineStr">
        <is>
          <t>Development</t>
        </is>
      </c>
      <c r="BP75" s="162" t="inlineStr">
        <is>
          <t>Yes</t>
        </is>
      </c>
      <c r="BQ75" s="162" t="inlineStr">
        <is>
          <t>Product/Project</t>
        </is>
      </c>
      <c r="BR75" s="162" t="inlineStr">
        <is>
          <t>Java</t>
        </is>
      </c>
      <c r="BS75" s="162" t="inlineStr">
        <is>
          <t>Technical - Developer</t>
        </is>
      </c>
      <c r="BT75" s="162" t="inlineStr">
        <is>
          <t>Work From Office - Turbhe</t>
        </is>
      </c>
      <c r="BU75" s="162" t="inlineStr">
        <is>
          <t>1. Implement a robust CI/CD framework for Phase 4, including automated database deployment.
2. Provide technical leadership through mentoring, architecture reviews, and knowledge sharing.
3. Develop at least one AI-enabled business feature or proof of concept that delivers measurable value.
4. Improve team productivity through automation, process optimization, and engineering best practices.
5. Ensure high code quality with zero critical issues and at least 80% unit test coverage for new development.
6. Delivered Phase4 modules within timeline.</t>
        </is>
      </c>
      <c r="BV75" s="162"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BW75" s="162" t="inlineStr">
        <is>
          <r>
            <rPr>
              <rFont val="Calibri"/>
              <b val="1"/>
              <sz val="10"/>
            </rPr>
            <t>Q1:</t>
          </r>
          <r>
            <rPr>
              <rFont val="Calibri"/>
              <sz val="10"/>
            </rPr>
            <t xml:space="preserve"> Deliver team release roadmap on schedule: &gt;=90% of committed releases on time
</t>
          </r>
          <r>
            <rPr>
              <rFont val="Calibri"/>
              <b val="1"/>
              <sz val="10"/>
            </rPr>
            <t>Q1:</t>
          </r>
          <r>
            <rPr>
              <rFont val="Calibri"/>
              <sz val="10"/>
            </rPr>
            <t xml:space="preserve"> Keep team sprint velocity stable and defect leakage &lt;=5%
</t>
          </r>
          <r>
            <rPr>
              <rFont val="Calibri"/>
              <b val="1"/>
              <sz val="10"/>
            </rPr>
            <t>Q1:</t>
          </r>
          <r>
            <rPr>
              <rFont val="Calibri"/>
              <sz val="10"/>
            </rPr>
            <t xml:space="preserve"> Drive production stability: critical incidents resolved within SLA &gt;=95%</t>
          </r>
        </is>
      </c>
      <c r="BX75" s="162" t="n">
        <v>4</v>
      </c>
      <c r="BY75" s="163" t="n">
        <v>46113</v>
      </c>
      <c r="BZ75" s="162" t="inlineStr">
        <is>
          <t>Lead Software Engineer</t>
        </is>
      </c>
      <c r="CA75" s="162" t="inlineStr">
        <is>
          <t>No</t>
        </is>
      </c>
      <c r="CB75" s="162" t="n">
        <v>4</v>
      </c>
      <c r="CC75" s="162" t="inlineStr">
        <is>
          <t>High</t>
        </is>
      </c>
      <c r="CD75" s="162" t="inlineStr">
        <is>
          <t>High Impact / Growth Talent</t>
        </is>
      </c>
      <c r="CE75" s="162" t="inlineStr">
        <is>
          <t>No</t>
        </is>
      </c>
      <c r="CF75" s="162" t="inlineStr">
        <is>
          <t>No</t>
        </is>
      </c>
      <c r="CG75" s="162" t="inlineStr">
        <is>
          <t>Yes</t>
        </is>
      </c>
      <c r="CH75" s="162" t="n"/>
      <c r="CI75" s="162" t="inlineStr">
        <is>
          <t>Architecture &amp; Scalability/Spring AI/System Design &amp; Pattern</t>
        </is>
      </c>
      <c r="CJ75" s="162" t="n"/>
      <c r="CK75" s="162" t="n"/>
    </row>
    <row r="76" ht="64" customHeight="1">
      <c r="A76" s="109" t="inlineStr">
        <is>
          <t>IRIS2296</t>
        </is>
      </c>
      <c r="B76" s="111" t="inlineStr">
        <is>
          <t>Deepa Vaman Shinde</t>
        </is>
      </c>
      <c r="C76" s="111" t="inlineStr">
        <is>
          <t>Technology</t>
        </is>
      </c>
      <c r="D76" s="111" t="inlineStr">
        <is>
          <t>Project Manager</t>
        </is>
      </c>
      <c r="E76" s="111" t="inlineStr">
        <is>
          <t>Project Manager</t>
        </is>
      </c>
      <c r="F76" s="111" t="inlineStr">
        <is>
          <t>L5 – Manager</t>
        </is>
      </c>
      <c r="G76" s="27" t="inlineStr">
        <is>
          <t>B2</t>
        </is>
      </c>
      <c r="H76" s="147" t="inlineStr">
        <is>
          <t>• Same level</t>
        </is>
      </c>
      <c r="I76" s="111" t="inlineStr">
        <is>
          <t>Project &amp; Program Management</t>
        </is>
      </c>
      <c r="J76" s="111" t="inlineStr">
        <is>
          <t>Project &amp; Program Delivery</t>
        </is>
      </c>
      <c r="K76" s="111" t="inlineStr"/>
      <c r="L76" s="111" t="n">
        <v>20</v>
      </c>
      <c r="M76" s="142" t="inlineStr">
        <is>
          <t>P4 / M3</t>
        </is>
      </c>
      <c r="N76" s="115" t="inlineStr">
        <is>
          <t>Senior / Manager</t>
        </is>
      </c>
      <c r="O76" s="115" t="inlineStr">
        <is>
          <t>4–5</t>
        </is>
      </c>
      <c r="P76" s="115" t="inlineStr">
        <is>
          <t>6–9 yrs</t>
        </is>
      </c>
      <c r="Q76" s="115" t="inlineStr">
        <is>
          <t>7–10 · 6–11</t>
        </is>
      </c>
      <c r="R76" s="115" t="inlineStr">
        <is>
          <t>Senior Project / Program Manager</t>
        </is>
      </c>
      <c r="S76" s="115" t="inlineStr">
        <is>
          <t>IRIS Vs Competitor Benchmark — PMI pathway + SaaS delivery ladder: Senior PM</t>
        </is>
      </c>
      <c r="T76" s="115" t="inlineStr">
        <is>
          <t>PMI PMBOK and Talent Triangle; CAPM · entry → PMP → PgMP; Scrum / SAFe</t>
        </is>
      </c>
      <c r="U76" s="115" t="inlineStr">
        <is>
          <t>Core 3 · Future 3 · Functional 4 · Leadership 2</t>
        </is>
      </c>
      <c r="V76" s="161" t="n">
        <v>335</v>
      </c>
      <c r="W76" s="162" t="inlineStr">
        <is>
          <t>IRIS2296</t>
        </is>
      </c>
      <c r="X76" s="162" t="inlineStr">
        <is>
          <t>Employee</t>
        </is>
      </c>
      <c r="Y76" s="162" t="inlineStr">
        <is>
          <t>Active</t>
        </is>
      </c>
      <c r="Z76" s="162" t="inlineStr">
        <is>
          <t>Deepa Vaman Shinde</t>
        </is>
      </c>
      <c r="AA76" s="249" t="n">
        <v>45495</v>
      </c>
      <c r="AB76" s="162" t="inlineStr">
        <is>
          <t>Project Manager</t>
        </is>
      </c>
      <c r="AC76" s="162" t="inlineStr">
        <is>
          <t>B.E</t>
        </is>
      </c>
      <c r="AD76" s="162" t="inlineStr">
        <is>
          <t>Pradip Dey</t>
        </is>
      </c>
      <c r="AE76" s="162" t="inlineStr">
        <is>
          <t>N-3</t>
        </is>
      </c>
      <c r="AF76" s="162" t="inlineStr">
        <is>
          <t>Individual Contributor</t>
        </is>
      </c>
      <c r="AG76" s="162" t="inlineStr">
        <is>
          <t>12 years, 6 months, 0 days</t>
        </is>
      </c>
      <c r="AH76" s="162" t="inlineStr">
        <is>
          <t>2 years, 1 months, 3 days</t>
        </is>
      </c>
      <c r="AI76" s="162" t="inlineStr">
        <is>
          <t>Suptech</t>
        </is>
      </c>
      <c r="AJ76" s="162" t="inlineStr">
        <is>
          <t>iFile</t>
        </is>
      </c>
      <c r="AK76" s="162" t="inlineStr">
        <is>
          <t>Technology</t>
        </is>
      </c>
      <c r="AL76" s="162" t="inlineStr">
        <is>
          <t>Project Management</t>
        </is>
      </c>
      <c r="AM76" s="162" t="inlineStr">
        <is>
          <t>No</t>
        </is>
      </c>
      <c r="AN76" s="162" t="inlineStr">
        <is>
          <t>Product/Project</t>
        </is>
      </c>
      <c r="AO76" s="162" t="inlineStr">
        <is>
          <t>Project Management</t>
        </is>
      </c>
      <c r="AP76" s="162" t="inlineStr">
        <is>
          <t>Technical · BA, PM and QA</t>
        </is>
      </c>
      <c r="AQ76" s="162" t="n">
        <v>20</v>
      </c>
      <c r="AR76" s="162" t="inlineStr">
        <is>
          <t>Covered</t>
        </is>
      </c>
      <c r="AS76" s="162" t="n"/>
      <c r="AT76" s="162" t="inlineStr">
        <is>
          <t>IRIS2296</t>
        </is>
      </c>
      <c r="AU76" s="162" t="inlineStr">
        <is>
          <t>Employee</t>
        </is>
      </c>
      <c r="AV76" s="162" t="inlineStr">
        <is>
          <t>Active</t>
        </is>
      </c>
      <c r="AW76" s="162" t="inlineStr">
        <is>
          <t>Deepa Vaman Shinde</t>
        </is>
      </c>
      <c r="AX76" s="163" t="n">
        <v>45495</v>
      </c>
      <c r="AY76" s="162" t="inlineStr">
        <is>
          <t>Project Manager</t>
        </is>
      </c>
      <c r="AZ76" s="162" t="inlineStr">
        <is>
          <t>Project &amp; Program Management</t>
        </is>
      </c>
      <c r="BA76" s="162" t="inlineStr">
        <is>
          <t>Project Management</t>
        </is>
      </c>
      <c r="BB76" s="162" t="inlineStr">
        <is>
          <t>Project Manager</t>
        </is>
      </c>
      <c r="BC76" s="162" t="inlineStr">
        <is>
          <t>L5 – Manager</t>
        </is>
      </c>
      <c r="BD76" s="162" t="inlineStr">
        <is>
          <t>B.E</t>
        </is>
      </c>
      <c r="BE76" s="162" t="inlineStr">
        <is>
          <t>Pradip Dey</t>
        </is>
      </c>
      <c r="BF76" s="162" t="inlineStr">
        <is>
          <t>N-2</t>
        </is>
      </c>
      <c r="BG76" s="162" t="inlineStr">
        <is>
          <t>Individual Contributor</t>
        </is>
      </c>
      <c r="BH76" s="162" t="inlineStr">
        <is>
          <t>12 years, 6 months, 0 days</t>
        </is>
      </c>
      <c r="BI76" s="162" t="inlineStr">
        <is>
          <t>1 years, 10 months, 29 days</t>
        </is>
      </c>
      <c r="BJ76" s="162" t="inlineStr">
        <is>
          <t>14 years, 4 months, 29 days</t>
        </is>
      </c>
      <c r="BK76" s="162" t="n"/>
      <c r="BL76" s="162" t="inlineStr">
        <is>
          <t>Suptech</t>
        </is>
      </c>
      <c r="BM76" s="162" t="inlineStr">
        <is>
          <t>iFile</t>
        </is>
      </c>
      <c r="BN76" s="162" t="inlineStr">
        <is>
          <t>Technology</t>
        </is>
      </c>
      <c r="BO76" s="162" t="inlineStr">
        <is>
          <t>Project Management</t>
        </is>
      </c>
      <c r="BP76" s="162" t="inlineStr">
        <is>
          <t>No</t>
        </is>
      </c>
      <c r="BQ76" s="162" t="inlineStr">
        <is>
          <t>Product/Project</t>
        </is>
      </c>
      <c r="BR76" s="162" t="inlineStr">
        <is>
          <t>Project Management</t>
        </is>
      </c>
      <c r="BS76" s="162" t="inlineStr">
        <is>
          <t>Technical · BA, PM and QA</t>
        </is>
      </c>
      <c r="BT76" s="162" t="inlineStr">
        <is>
          <t>Hybrid</t>
        </is>
      </c>
      <c r="BU76" s="162" t="n"/>
      <c r="BV76" s="162" t="inlineStr">
        <is>
          <t>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learned
Gain knowledge of suptech domain · especially Banking, insurance and capital market
2. QSE
Proactive communicaions and stakeholder management 
Ensure operations support is provided as per SLA defined for the program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projects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BW76" s="162" t="inlineStr">
        <is>
          <t>QFCRA project mgmt as per scope, schedule and cost
Operational support for the accounts - QSE
Process improvements
PMP completion
Digital way of working and measurement of metrics through the tools for the entire team</t>
        </is>
      </c>
      <c r="BX76" s="162" t="inlineStr">
        <is>
          <t>Meets Expectations</t>
        </is>
      </c>
      <c r="BY76" s="163" t="n">
        <v>45931</v>
      </c>
      <c r="BZ76" s="162" t="inlineStr">
        <is>
          <t>Project Manager</t>
        </is>
      </c>
      <c r="CA76" s="162" t="n"/>
      <c r="CB76" s="162" t="n">
        <v>3</v>
      </c>
      <c r="CC76" s="162" t="inlineStr">
        <is>
          <t>Medium</t>
        </is>
      </c>
      <c r="CD76" s="162" t="inlineStr">
        <is>
          <t>Reliable Specialist</t>
        </is>
      </c>
      <c r="CE76" s="162" t="n"/>
      <c r="CF76" s="162" t="inlineStr">
        <is>
          <t>N</t>
        </is>
      </c>
      <c r="CG76" s="162" t="inlineStr">
        <is>
          <t>N</t>
        </is>
      </c>
      <c r="CH76" s="162" t="n"/>
      <c r="CI76" s="162" t="inlineStr">
        <is>
          <t>SupTech Domain, Agile Scrum</t>
        </is>
      </c>
      <c r="CJ76" s="162" t="n"/>
      <c r="CK76" s="162" t="inlineStr">
        <is>
          <t>QCB,QFCRA,SSM,ACRA,JCM,ADX/DFM</t>
        </is>
      </c>
    </row>
    <row r="77" ht="64" customHeight="1">
      <c r="A77" s="109" t="inlineStr">
        <is>
          <t>IRIS2366</t>
        </is>
      </c>
      <c r="B77" s="111" t="inlineStr">
        <is>
          <t>Jailesh Bhadra</t>
        </is>
      </c>
      <c r="C77" s="111" t="inlineStr">
        <is>
          <t>Technology</t>
        </is>
      </c>
      <c r="D77" s="111" t="inlineStr">
        <is>
          <t>Project Manager</t>
        </is>
      </c>
      <c r="E77" s="111" t="inlineStr">
        <is>
          <t>Project Manager</t>
        </is>
      </c>
      <c r="F77" s="111" t="inlineStr">
        <is>
          <t>L5 – Manager</t>
        </is>
      </c>
      <c r="G77" s="27" t="inlineStr">
        <is>
          <t>B2</t>
        </is>
      </c>
      <c r="H77" s="147" t="inlineStr">
        <is>
          <t>• Same level</t>
        </is>
      </c>
      <c r="I77" s="111" t="inlineStr">
        <is>
          <t>Project &amp; Program Management</t>
        </is>
      </c>
      <c r="J77" s="111" t="inlineStr">
        <is>
          <t>Project &amp; Program Delivery</t>
        </is>
      </c>
      <c r="K77" s="111" t="inlineStr"/>
      <c r="L77" s="111" t="n">
        <v>20</v>
      </c>
      <c r="M77" s="142" t="inlineStr">
        <is>
          <t>P4 / M3</t>
        </is>
      </c>
      <c r="N77" s="115" t="inlineStr">
        <is>
          <t>Senior / Manager</t>
        </is>
      </c>
      <c r="O77" s="115" t="inlineStr">
        <is>
          <t>4–5</t>
        </is>
      </c>
      <c r="P77" s="115" t="inlineStr">
        <is>
          <t>6–9 yrs</t>
        </is>
      </c>
      <c r="Q77" s="115" t="inlineStr">
        <is>
          <t>7–10 · 6–11</t>
        </is>
      </c>
      <c r="R77" s="115" t="inlineStr">
        <is>
          <t>Manager</t>
        </is>
      </c>
      <c r="S77" s="115" t="inlineStr">
        <is>
          <t>IRIS Vs Competitor Benchmark — PMI pathway + SaaS delivery ladder: Senior PM</t>
        </is>
      </c>
      <c r="T77" s="115" t="inlineStr">
        <is>
          <t>PMI PMBOK and Talent Triangle; CAPM · entry → PMP → PgMP; Scrum / SAFe</t>
        </is>
      </c>
      <c r="U77" s="115" t="inlineStr">
        <is>
          <t>Core 3 · Future 3 · Functional 4 · Leadership 3</t>
        </is>
      </c>
      <c r="V77" s="161" t="n">
        <v>368</v>
      </c>
      <c r="W77" s="162" t="inlineStr">
        <is>
          <t>IRIS2366</t>
        </is>
      </c>
      <c r="X77" s="162" t="inlineStr">
        <is>
          <t>Employee</t>
        </is>
      </c>
      <c r="Y77" s="162" t="inlineStr">
        <is>
          <t>Active</t>
        </is>
      </c>
      <c r="Z77" s="162" t="inlineStr">
        <is>
          <t>Jailesh Bhadra</t>
        </is>
      </c>
      <c r="AA77" s="249" t="n">
        <v>45756</v>
      </c>
      <c r="AB77" s="162" t="inlineStr">
        <is>
          <t>Project Manager</t>
        </is>
      </c>
      <c r="AC77" s="162" t="inlineStr">
        <is>
          <t>B.E</t>
        </is>
      </c>
      <c r="AD77" s="162" t="inlineStr">
        <is>
          <t>Pradip Dey</t>
        </is>
      </c>
      <c r="AE77" s="162" t="inlineStr">
        <is>
          <t>N-3</t>
        </is>
      </c>
      <c r="AF77" s="162" t="inlineStr">
        <is>
          <t>Manager</t>
        </is>
      </c>
      <c r="AG77" s="162" t="inlineStr">
        <is>
          <t>10 years, 0 months, 00 days</t>
        </is>
      </c>
      <c r="AH77" s="162" t="inlineStr">
        <is>
          <t>1 years, 4 months, 16 days</t>
        </is>
      </c>
      <c r="AI77" s="162" t="inlineStr">
        <is>
          <t>Suptech</t>
        </is>
      </c>
      <c r="AJ77" s="162" t="inlineStr">
        <is>
          <t>iFile</t>
        </is>
      </c>
      <c r="AK77" s="162" t="inlineStr">
        <is>
          <t>Technology</t>
        </is>
      </c>
      <c r="AL77" s="162" t="inlineStr">
        <is>
          <t>Project Management</t>
        </is>
      </c>
      <c r="AM77" s="162" t="inlineStr">
        <is>
          <t>No</t>
        </is>
      </c>
      <c r="AN77" s="162" t="inlineStr">
        <is>
          <t>Product/Project</t>
        </is>
      </c>
      <c r="AO77" s="162" t="inlineStr">
        <is>
          <t>Project Management</t>
        </is>
      </c>
      <c r="AP77" s="162" t="inlineStr">
        <is>
          <t>Technical · BA, PM and QA</t>
        </is>
      </c>
      <c r="AQ77" s="162" t="n">
        <v>20</v>
      </c>
      <c r="AR77" s="162" t="inlineStr">
        <is>
          <t>Covered</t>
        </is>
      </c>
      <c r="AS77" s="162" t="n"/>
      <c r="AT77" s="162" t="inlineStr">
        <is>
          <t>IRIS2366</t>
        </is>
      </c>
      <c r="AU77" s="162" t="inlineStr">
        <is>
          <t>Employee</t>
        </is>
      </c>
      <c r="AV77" s="162" t="inlineStr">
        <is>
          <t>Active</t>
        </is>
      </c>
      <c r="AW77" s="162" t="inlineStr">
        <is>
          <t>Jailesh Bhadra</t>
        </is>
      </c>
      <c r="AX77" s="163" t="n">
        <v>45756</v>
      </c>
      <c r="AY77" s="162" t="inlineStr">
        <is>
          <t>Project Manager</t>
        </is>
      </c>
      <c r="AZ77" s="162" t="inlineStr">
        <is>
          <t>Project &amp; Program Management</t>
        </is>
      </c>
      <c r="BA77" s="162" t="inlineStr">
        <is>
          <t>Project Management</t>
        </is>
      </c>
      <c r="BB77" s="162" t="inlineStr">
        <is>
          <t>Project Manager</t>
        </is>
      </c>
      <c r="BC77" s="162" t="inlineStr">
        <is>
          <t>L5 – Manager</t>
        </is>
      </c>
      <c r="BD77" s="162" t="inlineStr">
        <is>
          <t>B.E</t>
        </is>
      </c>
      <c r="BE77" s="162" t="inlineStr">
        <is>
          <t>Pradip Dey</t>
        </is>
      </c>
      <c r="BF77" s="162" t="inlineStr">
        <is>
          <t>N-2</t>
        </is>
      </c>
      <c r="BG77" s="162" t="inlineStr">
        <is>
          <t>Manager</t>
        </is>
      </c>
      <c r="BH77" s="162" t="inlineStr">
        <is>
          <t>10 years, 0 months, 00 days</t>
        </is>
      </c>
      <c r="BI77" s="162" t="inlineStr">
        <is>
          <t>1 years, 2 months, 11 days</t>
        </is>
      </c>
      <c r="BJ77" s="162" t="inlineStr">
        <is>
          <t>11 years, 2 months, 11 days</t>
        </is>
      </c>
      <c r="BK77" s="162" t="n">
        <v>1.19680365296804</v>
      </c>
      <c r="BL77" s="162" t="inlineStr">
        <is>
          <t>Suptech</t>
        </is>
      </c>
      <c r="BM77" s="162" t="inlineStr">
        <is>
          <t>iFile</t>
        </is>
      </c>
      <c r="BN77" s="162" t="inlineStr">
        <is>
          <t>Technology</t>
        </is>
      </c>
      <c r="BO77" s="162" t="inlineStr">
        <is>
          <t>Project Management</t>
        </is>
      </c>
      <c r="BP77" s="162" t="inlineStr">
        <is>
          <t>No</t>
        </is>
      </c>
      <c r="BQ77" s="162" t="inlineStr">
        <is>
          <t>Product/Project</t>
        </is>
      </c>
      <c r="BR77" s="162" t="inlineStr">
        <is>
          <t>Project Management</t>
        </is>
      </c>
      <c r="BS77" s="162" t="inlineStr">
        <is>
          <t>Technical · BA, PM and QA</t>
        </is>
      </c>
      <c r="BT77" s="162" t="inlineStr">
        <is>
          <t>Work From Office - Turbhe</t>
        </is>
      </c>
      <c r="BU77" s="162" t="n"/>
      <c r="BV77" s="162" t="inlineStr">
        <is>
          <t>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projects. Measure and maintain metrics 
2. Project/product management
Complete QCB project implementation along with Nikhil as per time, scope and cost
Contribute for building product roadmap, tracking of implementation and integration with the iFile Platform 
Acquire expert level of knowledge for 1-2 domains and how we can facilitate effective digital transformaiton
3. Sales, Pre-sales, process adherence, team building, &amp; strategic contributions
Contribute to business expansion through active participation in sales, pre-sales, solutioning, and proposal development support · especially with the new products Dynaform, RISE, Registration Management etc. 
Ensure adoption of digital way of working across the various product modules
Ensure SCRUM rituals are followed effectively
Lead and Ensure we are fully ready for the Bank Of Jamaica demo
Contribute/support towards getting 1-2 new clients this financial year
4. AI
Leverage AI in day to day working - PM activities, preparation/reuse of requirement artefacts, test cases writing and automaiton etc.
Leverage AI to create synthetic data and prepare demo ready system for 3-4 regulators for at least 3 countries</t>
        </is>
      </c>
      <c r="BW77" s="162" t="inlineStr">
        <is>
          <t>Bank of Jamaica demo readiness
Process improvements
Initiate QCB UAT
Digital way of working and measurement of metrics through the tools</t>
        </is>
      </c>
      <c r="BX77" s="162" t="inlineStr">
        <is>
          <t>Outstanding</t>
        </is>
      </c>
      <c r="BY77" s="163" t="n">
        <v>45931</v>
      </c>
      <c r="BZ77" s="162" t="inlineStr">
        <is>
          <t>Project Manager</t>
        </is>
      </c>
      <c r="CA77" s="162" t="n"/>
      <c r="CB77" s="162" t="n">
        <v>4</v>
      </c>
      <c r="CC77" s="162" t="inlineStr">
        <is>
          <t>High</t>
        </is>
      </c>
      <c r="CD77" s="162" t="inlineStr">
        <is>
          <t>High Impact / Growth Talent</t>
        </is>
      </c>
      <c r="CE77" s="162" t="n"/>
      <c r="CF77" s="162" t="inlineStr">
        <is>
          <t>Y</t>
        </is>
      </c>
      <c r="CG77" s="162" t="inlineStr">
        <is>
          <t>Y</t>
        </is>
      </c>
      <c r="CH77" s="162" t="n"/>
      <c r="CI77" s="162" t="inlineStr">
        <is>
          <t>Domian specific · AML, Business Registry etc</t>
        </is>
      </c>
      <c r="CJ77" s="162" t="n"/>
      <c r="CK77" s="162" t="inlineStr">
        <is>
          <t>Testing - All iFIle projects,QCB</t>
        </is>
      </c>
    </row>
    <row r="78" ht="64" customHeight="1">
      <c r="A78" s="109" t="inlineStr">
        <is>
          <t>IRIS2118</t>
        </is>
      </c>
      <c r="B78" s="111" t="inlineStr">
        <is>
          <t>Kimaya Mundlye</t>
        </is>
      </c>
      <c r="C78" s="111" t="inlineStr">
        <is>
          <t>Technology</t>
        </is>
      </c>
      <c r="D78" s="114" t="inlineStr">
        <is>
          <t>Project Lead</t>
        </is>
      </c>
      <c r="E78" s="114" t="inlineStr">
        <is>
          <t>Delivery Manager</t>
        </is>
      </c>
      <c r="F78" s="111" t="inlineStr">
        <is>
          <t>L5 – Lead · IC</t>
        </is>
      </c>
      <c r="G78" s="27" t="inlineStr">
        <is>
          <t>B2</t>
        </is>
      </c>
      <c r="H78" s="147" t="inlineStr">
        <is>
          <t>• Same level</t>
        </is>
      </c>
      <c r="I78" s="111" t="inlineStr">
        <is>
          <t>Project &amp; Program Management</t>
        </is>
      </c>
      <c r="J78" s="111" t="inlineStr">
        <is>
          <t>Project &amp; Program Delivery</t>
        </is>
      </c>
      <c r="K78" s="144" t="inlineStr">
        <is>
          <t>• Confirm the reporting line — Manager</t>
        </is>
      </c>
      <c r="L78" s="111" t="n">
        <v>19</v>
      </c>
      <c r="M78" s="142" t="inlineStr">
        <is>
          <t>P4 / M3</t>
        </is>
      </c>
      <c r="N78" s="115" t="inlineStr">
        <is>
          <t>Senior / Manager</t>
        </is>
      </c>
      <c r="O78" s="115" t="inlineStr">
        <is>
          <t>4–5</t>
        </is>
      </c>
      <c r="P78" s="115" t="inlineStr">
        <is>
          <t>6–9 yrs</t>
        </is>
      </c>
      <c r="Q78" s="115" t="inlineStr">
        <is>
          <t>7–10 · 6–11</t>
        </is>
      </c>
      <c r="R78" s="115" t="inlineStr">
        <is>
          <t>Senior Manager</t>
        </is>
      </c>
      <c r="S78" s="115" t="inlineStr">
        <is>
          <t>IRIS Vs Competitor Benchmark — PMI pathway + SaaS delivery ladder: Senior PM</t>
        </is>
      </c>
      <c r="T78" s="115" t="inlineStr">
        <is>
          <t>PMI PMBOK and Talent Triangle; CAPM · entry → PMP → PgMP; Scrum / SAFe</t>
        </is>
      </c>
      <c r="U78" s="115" t="inlineStr">
        <is>
          <t>Core 3 · Future 3 · Functional 4 · Leadership 3</t>
        </is>
      </c>
      <c r="V78" s="161" t="n">
        <v>269</v>
      </c>
      <c r="W78" s="162" t="inlineStr">
        <is>
          <t>IRIS2118</t>
        </is>
      </c>
      <c r="X78" s="162" t="inlineStr">
        <is>
          <t>Employee</t>
        </is>
      </c>
      <c r="Y78" s="162" t="inlineStr">
        <is>
          <t>Active</t>
        </is>
      </c>
      <c r="Z78" s="162" t="inlineStr">
        <is>
          <t>Kimaya Mundlye</t>
        </is>
      </c>
      <c r="AA78" s="249" t="n">
        <v>45033</v>
      </c>
      <c r="AB78" s="162" t="inlineStr">
        <is>
          <t>Project Lead</t>
        </is>
      </c>
      <c r="AC78" s="162" t="inlineStr">
        <is>
          <t>BA</t>
        </is>
      </c>
      <c r="AD78" s="162" t="inlineStr">
        <is>
          <t>Izharuddin Shaikh</t>
        </is>
      </c>
      <c r="AE78" s="162" t="inlineStr">
        <is>
          <t>N-4</t>
        </is>
      </c>
      <c r="AF78" s="162" t="inlineStr">
        <is>
          <t>Manager</t>
        </is>
      </c>
      <c r="AG78" s="162" t="inlineStr">
        <is>
          <t>14 years, 9 months, 0 days</t>
        </is>
      </c>
      <c r="AH78" s="162" t="inlineStr">
        <is>
          <t>3 years, 4 months, 8 days</t>
        </is>
      </c>
      <c r="AI78" s="162" t="inlineStr">
        <is>
          <t>Suptech</t>
        </is>
      </c>
      <c r="AJ78" s="162" t="inlineStr">
        <is>
          <t>iFile</t>
        </is>
      </c>
      <c r="AK78" s="162" t="inlineStr">
        <is>
          <t>Technology</t>
        </is>
      </c>
      <c r="AL78" s="162" t="inlineStr">
        <is>
          <t>Project Management</t>
        </is>
      </c>
      <c r="AM78" s="162" t="inlineStr">
        <is>
          <t>No</t>
        </is>
      </c>
      <c r="AN78" s="162" t="inlineStr">
        <is>
          <t>Product/Project</t>
        </is>
      </c>
      <c r="AO78" s="162" t="inlineStr">
        <is>
          <t>Project Management</t>
        </is>
      </c>
      <c r="AP78" s="162" t="inlineStr">
        <is>
          <t>Technical · BA, PM and QA</t>
        </is>
      </c>
      <c r="AQ78" s="162" t="n">
        <v>20</v>
      </c>
      <c r="AR78" s="162" t="inlineStr">
        <is>
          <t>Covered</t>
        </is>
      </c>
      <c r="AS78" s="162" t="n"/>
      <c r="AT78" s="162" t="inlineStr">
        <is>
          <t>IRIS2118</t>
        </is>
      </c>
      <c r="AU78" s="162" t="inlineStr">
        <is>
          <t>Employee</t>
        </is>
      </c>
      <c r="AV78" s="162" t="inlineStr">
        <is>
          <t>Active</t>
        </is>
      </c>
      <c r="AW78" s="162" t="inlineStr">
        <is>
          <t>Kimaya Mundlye</t>
        </is>
      </c>
      <c r="AX78" s="163" t="n">
        <v>45033</v>
      </c>
      <c r="AY78" s="162" t="inlineStr">
        <is>
          <t>Project Lead</t>
        </is>
      </c>
      <c r="AZ78" s="162" t="inlineStr">
        <is>
          <t>Project &amp; Program Management</t>
        </is>
      </c>
      <c r="BA78" s="162" t="inlineStr">
        <is>
          <t>Project Management</t>
        </is>
      </c>
      <c r="BB78" s="162" t="inlineStr">
        <is>
          <t>Project Lead</t>
        </is>
      </c>
      <c r="BC78" s="162" t="inlineStr">
        <is>
          <t>L5 – Lead · IC</t>
        </is>
      </c>
      <c r="BD78" s="162" t="inlineStr">
        <is>
          <t>BA</t>
        </is>
      </c>
      <c r="BE78" s="162" t="inlineStr">
        <is>
          <t>Izharuddin Shaikh</t>
        </is>
      </c>
      <c r="BF78" s="162" t="inlineStr">
        <is>
          <t>N-3</t>
        </is>
      </c>
      <c r="BG78" s="162" t="inlineStr">
        <is>
          <t>Manager</t>
        </is>
      </c>
      <c r="BH78" s="162" t="inlineStr">
        <is>
          <t>14 years, 9 months, 0 days</t>
        </is>
      </c>
      <c r="BI78" s="162" t="inlineStr">
        <is>
          <t>3 years, 2 months, 3 days</t>
        </is>
      </c>
      <c r="BJ78" s="162" t="inlineStr">
        <is>
          <t>17 years, 11 months, 3 days</t>
        </is>
      </c>
      <c r="BK78" s="162" t="n">
        <v>3.17488584474886</v>
      </c>
      <c r="BL78" s="162" t="inlineStr">
        <is>
          <t>Suptech</t>
        </is>
      </c>
      <c r="BM78" s="162" t="inlineStr">
        <is>
          <t>iFile</t>
        </is>
      </c>
      <c r="BN78" s="162" t="inlineStr">
        <is>
          <t>Technology</t>
        </is>
      </c>
      <c r="BO78" s="162" t="inlineStr">
        <is>
          <t>Project Management</t>
        </is>
      </c>
      <c r="BP78" s="162" t="inlineStr">
        <is>
          <t>No</t>
        </is>
      </c>
      <c r="BQ78" s="162" t="inlineStr">
        <is>
          <t>Product/Project</t>
        </is>
      </c>
      <c r="BR78" s="162" t="inlineStr">
        <is>
          <t>Project Management</t>
        </is>
      </c>
      <c r="BS78" s="162" t="inlineStr">
        <is>
          <t>Technical · BA, PM and QA</t>
        </is>
      </c>
      <c r="BT78" s="162" t="inlineStr">
        <is>
          <t>Hybrid</t>
        </is>
      </c>
      <c r="BU78" s="162" t="n"/>
      <c r="BV78" s="162"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7. Ensure 100% of project closures have documented lessons learned</t>
        </is>
      </c>
      <c r="BW78" s="162" t="inlineStr">
        <is>
          <r>
            <rPr>
              <rFont val="Calibri"/>
              <b val="1"/>
              <sz val="10"/>
            </rPr>
            <t>Q1:</t>
          </r>
          <r>
            <rPr>
              <rFont val="Calibri"/>
              <sz val="10"/>
            </rPr>
            <t xml:space="preserve"> Deliver &gt;=90% of project milestones on schedule and within agreed scope
RBI is a dynamic client, we meet the expectation and they come up with some new ideas.
She along with team tries to meet the requirements. Most of the time, we meet the scheduled timeline.
</t>
          </r>
          <r>
            <rPr>
              <rFont val="Calibri"/>
              <b val="1"/>
              <sz val="10"/>
            </rPr>
            <t>Q1:</t>
          </r>
          <r>
            <rPr>
              <rFont val="Calibri"/>
              <sz val="10"/>
            </rPr>
            <t xml:space="preserve"> Keep project budget / effort variance within +/-10% of plan
As mentioned RBI is dynamic client, however, she is raising the concerns with TCS for additional work being done.
</t>
          </r>
          <r>
            <rPr>
              <rFont val="Calibri"/>
              <b val="1"/>
              <sz val="10"/>
            </rPr>
            <t>Q1:</t>
          </r>
          <r>
            <rPr>
              <rFont val="Calibri"/>
              <sz val="10"/>
            </rPr>
            <t xml:space="preserve"> Maintain risk &amp; issue log with 100% items tracked to closure
Yes, we tracked it. With quick scrum and IMT tool.
</t>
          </r>
          <r>
            <rPr>
              <rFont val="Calibri"/>
              <b val="1"/>
              <sz val="10"/>
            </rPr>
            <t>Q1:</t>
          </r>
          <r>
            <rPr>
              <rFont val="Calibri"/>
              <sz val="10"/>
            </rPr>
            <t xml:space="preserve"> Achieve client/stakeholder satisfaction · CSAT of &gt;=4 / 5 on delivered projects
Yes, but as mentioned, RBI always come up with some new idea or requirements.</t>
          </r>
        </is>
      </c>
      <c r="BX78" s="162" t="n">
        <v>5</v>
      </c>
      <c r="BY78" s="162" t="n"/>
      <c r="BZ78" s="162" t="inlineStr">
        <is>
          <t>Project Manager</t>
        </is>
      </c>
      <c r="CA78" s="162" t="n"/>
      <c r="CB78" s="162" t="n">
        <v>5</v>
      </c>
      <c r="CC78" s="162" t="inlineStr">
        <is>
          <t>High</t>
        </is>
      </c>
      <c r="CD78" s="162" t="inlineStr">
        <is>
          <t>Future Leader</t>
        </is>
      </c>
      <c r="CE78" s="162" t="n"/>
      <c r="CF78" s="162" t="n"/>
      <c r="CG78" s="162" t="n"/>
      <c r="CH78" s="162" t="n"/>
      <c r="CI78" s="162" t="inlineStr">
        <is>
          <t>Agile/Scrum &amp; PMP fundamentals; risk &amp; stakeholder management; estimation; reporting/governance tools | People management: goal-setting &amp; feedback, 1:1 coaching, performance conversations</t>
        </is>
      </c>
      <c r="CJ78"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78" s="162" t="n"/>
    </row>
    <row r="79" ht="64" customHeight="1">
      <c r="A79" s="109" t="inlineStr">
        <is>
          <t>IRIS0846</t>
        </is>
      </c>
      <c r="B79" s="111" t="inlineStr">
        <is>
          <t>Nikhil Nalawade</t>
        </is>
      </c>
      <c r="C79" s="111" t="inlineStr">
        <is>
          <t>Technology</t>
        </is>
      </c>
      <c r="D79" s="114" t="inlineStr">
        <is>
          <t>Project Manager</t>
        </is>
      </c>
      <c r="E79" s="114" t="inlineStr">
        <is>
          <t>Delivery Manager</t>
        </is>
      </c>
      <c r="F79" s="114" t="inlineStr">
        <is>
          <t>L5 – Manager</t>
        </is>
      </c>
      <c r="G79" s="114" t="inlineStr">
        <is>
          <t>B2</t>
        </is>
      </c>
      <c r="H79" s="117" t="inlineStr">
        <is>
          <t>▲ Up</t>
        </is>
      </c>
      <c r="I79" s="111" t="inlineStr">
        <is>
          <t>Project &amp; Program Management</t>
        </is>
      </c>
      <c r="J79" s="111" t="inlineStr">
        <is>
          <t>Project &amp; Program Delivery</t>
        </is>
      </c>
      <c r="K79" s="111" t="inlineStr"/>
      <c r="L79" s="111" t="n">
        <v>20</v>
      </c>
      <c r="M79" s="142" t="inlineStr">
        <is>
          <t>P4 / M3</t>
        </is>
      </c>
      <c r="N79" s="115" t="inlineStr">
        <is>
          <t>Senior / Manager</t>
        </is>
      </c>
      <c r="O79" s="115" t="inlineStr">
        <is>
          <t>4–5</t>
        </is>
      </c>
      <c r="P79" s="115" t="inlineStr">
        <is>
          <t>6–9 yrs</t>
        </is>
      </c>
      <c r="Q79" s="115" t="inlineStr">
        <is>
          <t>7–10 · 6–11</t>
        </is>
      </c>
      <c r="R79" s="115" t="inlineStr">
        <is>
          <t>Senior Manager</t>
        </is>
      </c>
      <c r="S79" s="115" t="inlineStr">
        <is>
          <t>IRIS Vs Competitor Benchmark — PMI pathway + SaaS delivery ladder: Senior PM</t>
        </is>
      </c>
      <c r="T79" s="115" t="inlineStr">
        <is>
          <t>PMI PMBOK and Talent Triangle; CAPM · entry → PMP → PgMP; Scrum / SAFe</t>
        </is>
      </c>
      <c r="U79" s="115" t="inlineStr">
        <is>
          <t>Core 3 · Future 3 · Functional 4 · Leadership 3</t>
        </is>
      </c>
      <c r="V79" s="161" t="n">
        <v>96</v>
      </c>
      <c r="W79" s="162" t="inlineStr">
        <is>
          <t>IRIS0846</t>
        </is>
      </c>
      <c r="X79" s="162" t="inlineStr">
        <is>
          <t>Employee</t>
        </is>
      </c>
      <c r="Y79" s="162" t="inlineStr">
        <is>
          <t>Active</t>
        </is>
      </c>
      <c r="Z79" s="162" t="inlineStr">
        <is>
          <t>Nikhil Nalawade</t>
        </is>
      </c>
      <c r="AA79" s="249" t="n">
        <v>40791</v>
      </c>
      <c r="AB79" s="162" t="inlineStr">
        <is>
          <t>Project Manager</t>
        </is>
      </c>
      <c r="AC79" s="162" t="inlineStr">
        <is>
          <t>B.E</t>
        </is>
      </c>
      <c r="AD79" s="162" t="inlineStr">
        <is>
          <t>Pradip Dey</t>
        </is>
      </c>
      <c r="AE79" s="162" t="inlineStr">
        <is>
          <t>N-3</t>
        </is>
      </c>
      <c r="AF79" s="162" t="inlineStr">
        <is>
          <t>Manager</t>
        </is>
      </c>
      <c r="AG79" s="162" t="inlineStr">
        <is>
          <t>0 years, 0 months, 0 days</t>
        </is>
      </c>
      <c r="AH79" s="162" t="inlineStr">
        <is>
          <t>14 years, 11 months, 20 days</t>
        </is>
      </c>
      <c r="AI79" s="162" t="inlineStr">
        <is>
          <t>Suptech</t>
        </is>
      </c>
      <c r="AJ79" s="162" t="inlineStr">
        <is>
          <t>iFile</t>
        </is>
      </c>
      <c r="AK79" s="162" t="inlineStr">
        <is>
          <t>Technology</t>
        </is>
      </c>
      <c r="AL79" s="162" t="inlineStr">
        <is>
          <t>Project Management</t>
        </is>
      </c>
      <c r="AM79" s="162" t="inlineStr">
        <is>
          <t>Yes</t>
        </is>
      </c>
      <c r="AN79" s="162" t="inlineStr">
        <is>
          <t>Product/Project</t>
        </is>
      </c>
      <c r="AO79" s="162" t="inlineStr">
        <is>
          <t>Project Management</t>
        </is>
      </c>
      <c r="AP79" s="162" t="inlineStr">
        <is>
          <t>Technical · BA, PM and QA</t>
        </is>
      </c>
      <c r="AQ79" s="162" t="n">
        <v>20</v>
      </c>
      <c r="AR79" s="162" t="inlineStr">
        <is>
          <t>Covered</t>
        </is>
      </c>
      <c r="AS79" s="162" t="n"/>
      <c r="AT79" s="162" t="inlineStr">
        <is>
          <t>IRIS0846</t>
        </is>
      </c>
      <c r="AU79" s="162" t="inlineStr">
        <is>
          <t>Employee</t>
        </is>
      </c>
      <c r="AV79" s="162" t="inlineStr">
        <is>
          <t>Active</t>
        </is>
      </c>
      <c r="AW79" s="162" t="inlineStr">
        <is>
          <t>Nikhil Nalawade</t>
        </is>
      </c>
      <c r="AX79" s="163" t="n">
        <v>40791</v>
      </c>
      <c r="AY79" s="162" t="inlineStr">
        <is>
          <t>Project Manager</t>
        </is>
      </c>
      <c r="AZ79" s="162" t="inlineStr">
        <is>
          <t>Project &amp; Program Management</t>
        </is>
      </c>
      <c r="BA79" s="162" t="inlineStr">
        <is>
          <t>Project Management</t>
        </is>
      </c>
      <c r="BB79" s="162" t="inlineStr">
        <is>
          <t>Project Manager</t>
        </is>
      </c>
      <c r="BC79" s="162" t="inlineStr">
        <is>
          <t>L5 – Manager</t>
        </is>
      </c>
      <c r="BD79" s="162" t="inlineStr">
        <is>
          <t>B.E</t>
        </is>
      </c>
      <c r="BE79" s="162" t="inlineStr">
        <is>
          <t>Pradip Dey</t>
        </is>
      </c>
      <c r="BF79" s="162" t="inlineStr">
        <is>
          <t>N-2</t>
        </is>
      </c>
      <c r="BG79" s="162" t="inlineStr">
        <is>
          <t>Manager</t>
        </is>
      </c>
      <c r="BH79" s="162" t="inlineStr">
        <is>
          <t>0 years, 0 months, 0 days</t>
        </is>
      </c>
      <c r="BI79" s="162" t="inlineStr">
        <is>
          <t>14 years, 9 months, 15 days</t>
        </is>
      </c>
      <c r="BJ79" s="162" t="inlineStr">
        <is>
          <t>14 years, 9 months, 15 days</t>
        </is>
      </c>
      <c r="BK79" s="162" t="n">
        <v>14.791095890411</v>
      </c>
      <c r="BL79" s="162" t="inlineStr">
        <is>
          <t>Suptech</t>
        </is>
      </c>
      <c r="BM79" s="162" t="inlineStr">
        <is>
          <t>iFile</t>
        </is>
      </c>
      <c r="BN79" s="162" t="inlineStr">
        <is>
          <t>Technology</t>
        </is>
      </c>
      <c r="BO79" s="162" t="inlineStr">
        <is>
          <t>Project Management</t>
        </is>
      </c>
      <c r="BP79" s="162" t="inlineStr">
        <is>
          <t>Yes</t>
        </is>
      </c>
      <c r="BQ79" s="162" t="inlineStr">
        <is>
          <t>Product/Project</t>
        </is>
      </c>
      <c r="BR79" s="162" t="inlineStr">
        <is>
          <t>Project Management</t>
        </is>
      </c>
      <c r="BS79" s="162" t="inlineStr">
        <is>
          <t>Technical · BA, PM and QA</t>
        </is>
      </c>
      <c r="BT79" s="162" t="inlineStr">
        <is>
          <t>Work From Office - Turbhe</t>
        </is>
      </c>
      <c r="BU79" s="162" t="n"/>
      <c r="BV79" s="162" t="inlineStr">
        <is>
          <t>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RISE, QUEST, TMS/CMS
Ensure team members are continuosly getting opportunities to excel and able to contribute at a higher level productivity
2. Projects and account management
Complete QCB project implementation as per time, scope and cost
Prepare roadmap for value added offerings for QCB, GTA etc.
Ensure CBRD Mauritius applicaiton is running smoothly and we are in touch with partner and client regularly
3. Sales, Pre-sales, process adherence, team building, &amp; strategic contributions
Contribute to business expansion through active participation in sales, pre-sales, solutioning, and proposal development support · especially with the new products Dynaform, Tax Mgmt System, Case Mgmt System 
Ensure adoption of digital way of working across the various product modules
Ensure SCRUM rituals are followed effectively
Ensure we are fully ready for the Bank Of Jamaica demo
Contribute/support towards getting 1-2 new clients this financial year
4. TOGAF and AI
Complete TOGAF training and get certification
Gain deeper level of AI training and explore possibilities of leverage AI
Leverage AI in day to day working - PM activities, prepration/reuse of requirement artefacts, test cases writing and automaiton etc.</t>
        </is>
      </c>
      <c r="BW79" s="162" t="inlineStr">
        <is>
          <t>Bank of Jamaica demo readiness
Process improvements
Initiate TOGAF Certification
Initiate QCB UAT
Digital way of working and measurement of metrics through the tools</t>
        </is>
      </c>
      <c r="BX79" s="162" t="inlineStr">
        <is>
          <t>Outstanding</t>
        </is>
      </c>
      <c r="BY79" s="163" t="n">
        <v>45931</v>
      </c>
      <c r="BZ79" s="162" t="inlineStr">
        <is>
          <t>Project Manager</t>
        </is>
      </c>
      <c r="CA79" s="162" t="n"/>
      <c r="CB79" s="162" t="n">
        <v>5</v>
      </c>
      <c r="CC79" s="162" t="inlineStr">
        <is>
          <t>High</t>
        </is>
      </c>
      <c r="CD79" s="162" t="inlineStr">
        <is>
          <t>Future Leader</t>
        </is>
      </c>
      <c r="CE79" s="162" t="n"/>
      <c r="CF79" s="162" t="inlineStr">
        <is>
          <t>Y</t>
        </is>
      </c>
      <c r="CG79" s="162" t="inlineStr">
        <is>
          <t>Y</t>
        </is>
      </c>
      <c r="CH79" s="162" t="n"/>
      <c r="CI79" s="162" t="inlineStr">
        <is>
          <t>TOGAF</t>
        </is>
      </c>
      <c r="CJ79" s="162" t="n"/>
      <c r="CK79" s="162" t="inlineStr">
        <is>
          <t>SSM,ACRA,CBRD,IRIS Instant,PFRDA,GRI,Pre-Sales,Carbon-Support,IRIS Noah</t>
        </is>
      </c>
    </row>
    <row r="80" ht="64" customHeight="1">
      <c r="A80" s="109" t="inlineStr">
        <is>
          <t>IRIS0929</t>
        </is>
      </c>
      <c r="B80" s="111" t="inlineStr">
        <is>
          <t>Sandeep Dwivedi</t>
        </is>
      </c>
      <c r="C80" s="111" t="inlineStr">
        <is>
          <t>Technology</t>
        </is>
      </c>
      <c r="D80" s="114" t="inlineStr">
        <is>
          <t>Project Manager</t>
        </is>
      </c>
      <c r="E80" s="114" t="inlineStr">
        <is>
          <t>Delivery Manager</t>
        </is>
      </c>
      <c r="F80" s="114" t="inlineStr">
        <is>
          <t>L5 – Manager</t>
        </is>
      </c>
      <c r="G80" s="114" t="inlineStr">
        <is>
          <t>B2</t>
        </is>
      </c>
      <c r="H80" s="117" t="inlineStr">
        <is>
          <t>▲ Up</t>
        </is>
      </c>
      <c r="I80" s="111" t="inlineStr">
        <is>
          <t>Project &amp; Program Management</t>
        </is>
      </c>
      <c r="J80" s="111" t="inlineStr">
        <is>
          <t>Project &amp; Program Delivery</t>
        </is>
      </c>
      <c r="K80" s="111" t="inlineStr"/>
      <c r="L80" s="111" t="n">
        <v>20</v>
      </c>
      <c r="M80" s="142" t="inlineStr">
        <is>
          <t>P4 / M3</t>
        </is>
      </c>
      <c r="N80" s="115" t="inlineStr">
        <is>
          <t>Senior / Manager</t>
        </is>
      </c>
      <c r="O80" s="115" t="inlineStr">
        <is>
          <t>4–5</t>
        </is>
      </c>
      <c r="P80" s="115" t="inlineStr">
        <is>
          <t>6–9 yrs</t>
        </is>
      </c>
      <c r="Q80" s="115" t="inlineStr">
        <is>
          <t>7–10 · 6–11</t>
        </is>
      </c>
      <c r="R80" s="115" t="inlineStr">
        <is>
          <t>Senior Manager</t>
        </is>
      </c>
      <c r="S80" s="115" t="inlineStr">
        <is>
          <t>IRIS Vs Competitor Benchmark — PMI pathway + SaaS delivery ladder: Senior PM</t>
        </is>
      </c>
      <c r="T80" s="115" t="inlineStr">
        <is>
          <t>PMI PMBOK and Talent Triangle; CAPM · entry → PMP → PgMP; Scrum / SAFe</t>
        </is>
      </c>
      <c r="U80" s="115" t="inlineStr">
        <is>
          <t>Core 3 · Future 3 · Functional 4 · Leadership 3</t>
        </is>
      </c>
      <c r="V80" s="161" t="n">
        <v>100</v>
      </c>
      <c r="W80" s="162" t="inlineStr">
        <is>
          <t>IRIS0929</t>
        </is>
      </c>
      <c r="X80" s="162" t="inlineStr">
        <is>
          <t>Employee</t>
        </is>
      </c>
      <c r="Y80" s="162" t="inlineStr">
        <is>
          <t>Active</t>
        </is>
      </c>
      <c r="Z80" s="162" t="inlineStr">
        <is>
          <t>Sandeep Dwivedi</t>
        </is>
      </c>
      <c r="AA80" s="249" t="n">
        <v>40819</v>
      </c>
      <c r="AB80" s="162" t="inlineStr">
        <is>
          <t>Project Manager</t>
        </is>
      </c>
      <c r="AC80" s="162" t="inlineStr">
        <is>
          <t>MMS</t>
        </is>
      </c>
      <c r="AD80" s="162" t="inlineStr">
        <is>
          <t>Pradip Dey</t>
        </is>
      </c>
      <c r="AE80" s="162" t="inlineStr">
        <is>
          <t>N-3</t>
        </is>
      </c>
      <c r="AF80" s="162" t="inlineStr">
        <is>
          <t>Manager</t>
        </is>
      </c>
      <c r="AG80" s="162" t="inlineStr">
        <is>
          <t>0 years, 0 months, 0 days</t>
        </is>
      </c>
      <c r="AH80" s="162" t="inlineStr">
        <is>
          <t>14 years, 10 months, 22 days</t>
        </is>
      </c>
      <c r="AI80" s="162" t="inlineStr">
        <is>
          <t>Suptech</t>
        </is>
      </c>
      <c r="AJ80" s="162" t="inlineStr">
        <is>
          <t>iFile</t>
        </is>
      </c>
      <c r="AK80" s="162" t="inlineStr">
        <is>
          <t>Technology</t>
        </is>
      </c>
      <c r="AL80" s="162" t="inlineStr">
        <is>
          <t>Project Management</t>
        </is>
      </c>
      <c r="AM80" s="162" t="inlineStr">
        <is>
          <t>No</t>
        </is>
      </c>
      <c r="AN80" s="162" t="inlineStr">
        <is>
          <t>Product/Project</t>
        </is>
      </c>
      <c r="AO80" s="162" t="inlineStr">
        <is>
          <t>Project Management</t>
        </is>
      </c>
      <c r="AP80" s="162" t="inlineStr">
        <is>
          <t>Technical · BA, PM and QA</t>
        </is>
      </c>
      <c r="AQ80" s="162" t="n">
        <v>20</v>
      </c>
      <c r="AR80" s="162" t="inlineStr">
        <is>
          <t>Covered</t>
        </is>
      </c>
      <c r="AS80" s="162" t="n"/>
      <c r="AT80" s="162" t="inlineStr">
        <is>
          <t>IRIS0929</t>
        </is>
      </c>
      <c r="AU80" s="162" t="inlineStr">
        <is>
          <t>Employee</t>
        </is>
      </c>
      <c r="AV80" s="162" t="inlineStr">
        <is>
          <t>Active</t>
        </is>
      </c>
      <c r="AW80" s="162" t="inlineStr">
        <is>
          <t>Sandeep Dwivedi</t>
        </is>
      </c>
      <c r="AX80" s="163" t="n">
        <v>40819</v>
      </c>
      <c r="AY80" s="162" t="inlineStr">
        <is>
          <t>Project Manager</t>
        </is>
      </c>
      <c r="AZ80" s="162" t="inlineStr">
        <is>
          <t>Project &amp; Program Management</t>
        </is>
      </c>
      <c r="BA80" s="162" t="inlineStr">
        <is>
          <t>Project Management</t>
        </is>
      </c>
      <c r="BB80" s="162" t="inlineStr">
        <is>
          <t>Project Manager</t>
        </is>
      </c>
      <c r="BC80" s="162" t="inlineStr">
        <is>
          <t>L5 – Manager</t>
        </is>
      </c>
      <c r="BD80" s="162" t="inlineStr">
        <is>
          <t>MMS</t>
        </is>
      </c>
      <c r="BE80" s="162" t="inlineStr">
        <is>
          <t>Pradip Dey</t>
        </is>
      </c>
      <c r="BF80" s="162" t="inlineStr">
        <is>
          <t>N-2</t>
        </is>
      </c>
      <c r="BG80" s="162" t="inlineStr">
        <is>
          <t>Manager</t>
        </is>
      </c>
      <c r="BH80" s="162" t="inlineStr">
        <is>
          <t>0 years, 0 months, 0 days</t>
        </is>
      </c>
      <c r="BI80" s="162" t="inlineStr">
        <is>
          <t>14 years, 8 months, 17 days</t>
        </is>
      </c>
      <c r="BJ80" s="162" t="inlineStr">
        <is>
          <t>14 years, 8 months, 17 days</t>
        </is>
      </c>
      <c r="BK80" s="162" t="n">
        <v>14.7132420091324</v>
      </c>
      <c r="BL80" s="162" t="inlineStr">
        <is>
          <t>Suptech</t>
        </is>
      </c>
      <c r="BM80" s="162" t="inlineStr">
        <is>
          <t>iFile</t>
        </is>
      </c>
      <c r="BN80" s="162" t="inlineStr">
        <is>
          <t>Technology</t>
        </is>
      </c>
      <c r="BO80" s="162" t="inlineStr">
        <is>
          <t>Project Management</t>
        </is>
      </c>
      <c r="BP80" s="162" t="inlineStr">
        <is>
          <t>No</t>
        </is>
      </c>
      <c r="BQ80" s="162" t="inlineStr">
        <is>
          <t>Product/Project</t>
        </is>
      </c>
      <c r="BR80" s="162" t="inlineStr">
        <is>
          <t>Project Management</t>
        </is>
      </c>
      <c r="BS80" s="162" t="inlineStr">
        <is>
          <t>Technical · BA, PM and QA</t>
        </is>
      </c>
      <c r="BT80" s="162" t="inlineStr">
        <is>
          <t>Work From Office - Turbhe</t>
        </is>
      </c>
      <c r="BU80" s="162" t="n"/>
      <c r="BV80" s="162" t="inlineStr">
        <is>
          <t>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2. PFRDA Account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3. Pre-sales, process adherence, &amp; Strategic Contributions
Contribute to business expansion through active participation in pre-sales, solutioning, and proposal development support · especially for Kuwait, PFRDA and NRB Nepal 
Organization level Projetc Mgmt talent building and initiatives
Ensure adoption of digital way of working across the organization
4. PMP Certifications/AI
Complete PMP
Leverage AI in day to day working - PM activities, prepration/reuse of requirement artefacts, test cases writing and automaiton etc.</t>
        </is>
      </c>
      <c r="BW80" s="162" t="inlineStr">
        <is>
          <t>Operational support for the accounts - Kuwait CMA/BK, PFRDA, NRB
Process improvements
PMP completion
Digital way of working and measurement of metrics through the tools for the entire team</t>
        </is>
      </c>
      <c r="BX80" s="162" t="inlineStr">
        <is>
          <t>Meets Expectations</t>
        </is>
      </c>
      <c r="BY80" s="163" t="n">
        <v>45931</v>
      </c>
      <c r="BZ80" s="162" t="inlineStr">
        <is>
          <t>Project Manager</t>
        </is>
      </c>
      <c r="CA80" s="162" t="n"/>
      <c r="CB80" s="162" t="n">
        <v>3</v>
      </c>
      <c r="CC80" s="162" t="inlineStr">
        <is>
          <t>Medium</t>
        </is>
      </c>
      <c r="CD80" s="162" t="inlineStr">
        <is>
          <t>Core Contributor</t>
        </is>
      </c>
      <c r="CE80" s="162" t="n"/>
      <c r="CF80" s="162" t="inlineStr">
        <is>
          <t>N</t>
        </is>
      </c>
      <c r="CG80" s="162" t="inlineStr">
        <is>
          <t>Y</t>
        </is>
      </c>
      <c r="CH80" s="162" t="n"/>
      <c r="CI80" s="162" t="inlineStr">
        <is>
          <t>SupTech Domain, Agile Scrum</t>
        </is>
      </c>
      <c r="CJ80" s="162" t="n"/>
      <c r="CK80" s="162" t="inlineStr">
        <is>
          <t>IRIS Instant - MBRS</t>
        </is>
      </c>
    </row>
    <row r="81" ht="64" customHeight="1">
      <c r="A81" s="109" t="inlineStr">
        <is>
          <t>IRIS2176</t>
        </is>
      </c>
      <c r="B81" s="111" t="inlineStr">
        <is>
          <t>Saurabh Kadam</t>
        </is>
      </c>
      <c r="C81" s="111" t="inlineStr">
        <is>
          <t>Technology</t>
        </is>
      </c>
      <c r="D81" s="114" t="inlineStr">
        <is>
          <t>Program Manager</t>
        </is>
      </c>
      <c r="E81" s="114" t="inlineStr">
        <is>
          <t>Project Manager</t>
        </is>
      </c>
      <c r="F81" s="111" t="inlineStr">
        <is>
          <t>L5 – Manager</t>
        </is>
      </c>
      <c r="G81" s="27" t="inlineStr">
        <is>
          <t>B2</t>
        </is>
      </c>
      <c r="H81" s="147" t="inlineStr">
        <is>
          <t>• Same level</t>
        </is>
      </c>
      <c r="I81" s="111" t="inlineStr">
        <is>
          <t>Project &amp; Program Management</t>
        </is>
      </c>
      <c r="J81" s="111" t="inlineStr">
        <is>
          <t>Project &amp; Program Delivery</t>
        </is>
      </c>
      <c r="K81" s="144" t="inlineStr">
        <is>
          <t>• Confirm structure behind the senior title · org chart — Business head</t>
        </is>
      </c>
      <c r="L81" s="111" t="n">
        <v>20</v>
      </c>
      <c r="M81" s="142" t="inlineStr">
        <is>
          <t>P4 / M3</t>
        </is>
      </c>
      <c r="N81" s="115" t="inlineStr">
        <is>
          <t>Senior / Manager</t>
        </is>
      </c>
      <c r="O81" s="115" t="inlineStr">
        <is>
          <t>4–5</t>
        </is>
      </c>
      <c r="P81" s="115" t="inlineStr">
        <is>
          <t>6–9 yrs</t>
        </is>
      </c>
      <c r="Q81" s="115" t="inlineStr">
        <is>
          <t>7–10 · 6–11</t>
        </is>
      </c>
      <c r="R81" s="115" t="inlineStr">
        <is>
          <t>Manager</t>
        </is>
      </c>
      <c r="S81" s="115" t="inlineStr">
        <is>
          <t>IRIS Vs Competitor Benchmark — PMI pathway + SaaS delivery ladder: Senior PM</t>
        </is>
      </c>
      <c r="T81" s="115" t="inlineStr">
        <is>
          <t>PMI PMBOK and Talent Triangle; CAPM · entry → PMP → PgMP; Scrum / SAFe</t>
        </is>
      </c>
      <c r="U81" s="115" t="inlineStr">
        <is>
          <t>Core 3 · Future 3 · Functional 4 · Leadership 3</t>
        </is>
      </c>
      <c r="V81" s="161" t="n">
        <v>290</v>
      </c>
      <c r="W81" s="162" t="inlineStr">
        <is>
          <t>IRIS2176</t>
        </is>
      </c>
      <c r="X81" s="162" t="inlineStr">
        <is>
          <t>Employee</t>
        </is>
      </c>
      <c r="Y81" s="162" t="inlineStr">
        <is>
          <t>Active</t>
        </is>
      </c>
      <c r="Z81" s="162" t="inlineStr">
        <is>
          <t>Saurabh Kadam</t>
        </is>
      </c>
      <c r="AA81" s="249" t="n">
        <v>45162</v>
      </c>
      <c r="AB81" s="162" t="inlineStr">
        <is>
          <t>Program Manager</t>
        </is>
      </c>
      <c r="AC81" s="162" t="inlineStr">
        <is>
          <t>MMS</t>
        </is>
      </c>
      <c r="AD81" s="162" t="inlineStr">
        <is>
          <t>Pradip Dey</t>
        </is>
      </c>
      <c r="AE81" s="162" t="inlineStr">
        <is>
          <t>N-3</t>
        </is>
      </c>
      <c r="AF81" s="162" t="inlineStr">
        <is>
          <t>Manager</t>
        </is>
      </c>
      <c r="AG81" s="162" t="inlineStr">
        <is>
          <t>13 years, 6 months, 0 days</t>
        </is>
      </c>
      <c r="AH81" s="162" t="inlineStr">
        <is>
          <t>3 years, 0 months, 1 days</t>
        </is>
      </c>
      <c r="AI81" s="162" t="inlineStr">
        <is>
          <t>Suptech</t>
        </is>
      </c>
      <c r="AJ81" s="162" t="inlineStr">
        <is>
          <t>iFile</t>
        </is>
      </c>
      <c r="AK81" s="162" t="inlineStr">
        <is>
          <t>Technology</t>
        </is>
      </c>
      <c r="AL81" s="162" t="inlineStr">
        <is>
          <t>Project Management</t>
        </is>
      </c>
      <c r="AM81" s="162" t="inlineStr">
        <is>
          <t>No</t>
        </is>
      </c>
      <c r="AN81" s="162" t="inlineStr">
        <is>
          <t>Product/Project</t>
        </is>
      </c>
      <c r="AO81" s="162" t="inlineStr">
        <is>
          <t>Project Management</t>
        </is>
      </c>
      <c r="AP81" s="162" t="inlineStr">
        <is>
          <t>Technical · BA, PM and QA</t>
        </is>
      </c>
      <c r="AQ81" s="162" t="n">
        <v>20</v>
      </c>
      <c r="AR81" s="162" t="inlineStr">
        <is>
          <t>Covered</t>
        </is>
      </c>
      <c r="AS81" s="162" t="n"/>
      <c r="AT81" s="162" t="inlineStr">
        <is>
          <t>IRIS2176</t>
        </is>
      </c>
      <c r="AU81" s="162" t="inlineStr">
        <is>
          <t>Employee</t>
        </is>
      </c>
      <c r="AV81" s="162" t="inlineStr">
        <is>
          <t>Active</t>
        </is>
      </c>
      <c r="AW81" s="162" t="inlineStr">
        <is>
          <t>Saurabh Kadam</t>
        </is>
      </c>
      <c r="AX81" s="163" t="n">
        <v>45162</v>
      </c>
      <c r="AY81" s="162" t="inlineStr">
        <is>
          <t>Program Manager</t>
        </is>
      </c>
      <c r="AZ81" s="162" t="inlineStr">
        <is>
          <t>Project &amp; Program Management</t>
        </is>
      </c>
      <c r="BA81" s="162" t="inlineStr">
        <is>
          <t>Program Management</t>
        </is>
      </c>
      <c r="BB81" s="162" t="inlineStr">
        <is>
          <t>Program Manager</t>
        </is>
      </c>
      <c r="BC81" s="162" t="inlineStr">
        <is>
          <t>L5 – Manager</t>
        </is>
      </c>
      <c r="BD81" s="162" t="inlineStr">
        <is>
          <t>MMS</t>
        </is>
      </c>
      <c r="BE81" s="162" t="inlineStr">
        <is>
          <t>Pradip Dey</t>
        </is>
      </c>
      <c r="BF81" s="162" t="inlineStr">
        <is>
          <t>N-2</t>
        </is>
      </c>
      <c r="BG81" s="162" t="inlineStr">
        <is>
          <t>Manager</t>
        </is>
      </c>
      <c r="BH81" s="162" t="inlineStr">
        <is>
          <t>13 years, 6 months, 0 days</t>
        </is>
      </c>
      <c r="BI81" s="162" t="inlineStr">
        <is>
          <t>2 years, 9 months, 27 days</t>
        </is>
      </c>
      <c r="BJ81" s="162" t="inlineStr">
        <is>
          <t>16 years, 3 months, 27 days</t>
        </is>
      </c>
      <c r="BK81" s="162" t="n">
        <v>2.82397260273973</v>
      </c>
      <c r="BL81" s="162" t="inlineStr">
        <is>
          <t>Suptech</t>
        </is>
      </c>
      <c r="BM81" s="162" t="inlineStr">
        <is>
          <t>iFile</t>
        </is>
      </c>
      <c r="BN81" s="162" t="inlineStr">
        <is>
          <t>Technology</t>
        </is>
      </c>
      <c r="BO81" s="162" t="inlineStr">
        <is>
          <t>Project Management</t>
        </is>
      </c>
      <c r="BP81" s="162" t="inlineStr">
        <is>
          <t>No</t>
        </is>
      </c>
      <c r="BQ81" s="162" t="inlineStr">
        <is>
          <t>Product/Project</t>
        </is>
      </c>
      <c r="BR81" s="162" t="inlineStr">
        <is>
          <t>Project Management</t>
        </is>
      </c>
      <c r="BS81" s="162" t="inlineStr">
        <is>
          <t>Technical · BA, PM and QA</t>
        </is>
      </c>
      <c r="BT81" s="162" t="inlineStr">
        <is>
          <t>Hybrid</t>
        </is>
      </c>
      <c r="BU81" s="162" t="n"/>
      <c r="BV81" s="162" t="inlineStr">
        <is>
          <t>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Zero issues due to wrong requirements
Positive client feedback on proposals and engagement quality
2. Deposit Insurance System and general Suptech system knowledge
1-2 new successful deployments or client adoptions by Dec 2026
Recognition as SME in internal/external forums
Gain thorough understanding of SupTech domain and iFile platform features
3. Pre-sales, process adherence, &amp; Strategic Contributions
Contribute to business expansion through active participation in pre-sales, solutioning, and proposal development support · especially deposit insurance related 
Organization level Projetc Mgmt talent building and initiatives
Ensure adoption of digital way of working across the organization
4. PgMP Certifications/AI
Complete PgMP
Leverage AI in day to day working - PM activities, prepration/reuse of requirement artefacts, test cases writing and automaiton etc.</t>
        </is>
      </c>
      <c r="BW81" s="162" t="inlineStr">
        <is>
          <t>SARB enhancements work completion as per plan
Process improvements
PgMP completion
Digital way of working and measurement of metrics through the tools</t>
        </is>
      </c>
      <c r="BX81" s="162" t="inlineStr">
        <is>
          <t>Exceeds Expectations</t>
        </is>
      </c>
      <c r="BY81" s="163" t="n">
        <v>45931</v>
      </c>
      <c r="BZ81" s="162" t="inlineStr">
        <is>
          <t>Program Manager</t>
        </is>
      </c>
      <c r="CA81" s="162" t="n"/>
      <c r="CB81" s="162" t="n">
        <v>4</v>
      </c>
      <c r="CC81" s="162" t="inlineStr">
        <is>
          <t>High</t>
        </is>
      </c>
      <c r="CD81" s="162" t="inlineStr">
        <is>
          <t>Trusted Professional</t>
        </is>
      </c>
      <c r="CE81" s="162" t="n"/>
      <c r="CF81" s="162" t="inlineStr">
        <is>
          <t>Y</t>
        </is>
      </c>
      <c r="CG81" s="162" t="inlineStr">
        <is>
          <t>Y</t>
        </is>
      </c>
      <c r="CH81" s="162" t="n"/>
      <c r="CI81" s="162" t="inlineStr">
        <is>
          <t>AI and SupTech related training, Deposit Insurance</t>
        </is>
      </c>
      <c r="CJ81" s="162" t="n"/>
      <c r="CK81" s="162" t="inlineStr">
        <is>
          <t>QCB,GTA</t>
        </is>
      </c>
    </row>
    <row r="82" ht="64" customHeight="1">
      <c r="A82" s="109" t="inlineStr">
        <is>
          <t>IRIS2127</t>
        </is>
      </c>
      <c r="B82" s="111" t="inlineStr">
        <is>
          <t>Yunus Patel</t>
        </is>
      </c>
      <c r="C82" s="111" t="inlineStr">
        <is>
          <t>Technology</t>
        </is>
      </c>
      <c r="D82" s="114" t="inlineStr">
        <is>
          <t>Project Manager</t>
        </is>
      </c>
      <c r="E82" s="114" t="inlineStr">
        <is>
          <t>Delivery Manager</t>
        </is>
      </c>
      <c r="F82" s="114" t="inlineStr">
        <is>
          <t>L5 – Manager</t>
        </is>
      </c>
      <c r="G82" s="114" t="inlineStr">
        <is>
          <t>B2</t>
        </is>
      </c>
      <c r="H82" s="117" t="inlineStr">
        <is>
          <t>▲ Up</t>
        </is>
      </c>
      <c r="I82" s="111" t="inlineStr">
        <is>
          <t>Project &amp; Program Management</t>
        </is>
      </c>
      <c r="J82" s="111" t="inlineStr">
        <is>
          <t>Project &amp; Program Delivery</t>
        </is>
      </c>
      <c r="K82" s="111" t="inlineStr"/>
      <c r="L82" s="111" t="n">
        <v>20</v>
      </c>
      <c r="M82" s="142" t="inlineStr">
        <is>
          <t>P4 / M3</t>
        </is>
      </c>
      <c r="N82" s="115" t="inlineStr">
        <is>
          <t>Senior / Manager</t>
        </is>
      </c>
      <c r="O82" s="115" t="inlineStr">
        <is>
          <t>4–5</t>
        </is>
      </c>
      <c r="P82" s="115" t="inlineStr">
        <is>
          <t>6–9 yrs</t>
        </is>
      </c>
      <c r="Q82" s="115" t="inlineStr">
        <is>
          <t>7–10 · 6–11</t>
        </is>
      </c>
      <c r="R82" s="115" t="inlineStr">
        <is>
          <t>Senior Manager</t>
        </is>
      </c>
      <c r="S82" s="115" t="inlineStr">
        <is>
          <t>IRIS Vs Competitor Benchmark — PMI pathway + SaaS delivery ladder: Senior PM</t>
        </is>
      </c>
      <c r="T82" s="115" t="inlineStr">
        <is>
          <t>PMI PMBOK and Talent Triangle; CAPM · entry → PMP → PgMP; Scrum / SAFe</t>
        </is>
      </c>
      <c r="U82" s="115" t="inlineStr">
        <is>
          <t>Core 3 · Future 3 · Functional 4 · Leadership 3</t>
        </is>
      </c>
      <c r="V82" s="161" t="n">
        <v>272</v>
      </c>
      <c r="W82" s="162" t="inlineStr">
        <is>
          <t>IRIS2127</t>
        </is>
      </c>
      <c r="X82" s="162" t="inlineStr">
        <is>
          <t>Employee</t>
        </is>
      </c>
      <c r="Y82" s="162" t="inlineStr">
        <is>
          <t>Active</t>
        </is>
      </c>
      <c r="Z82" s="162" t="inlineStr">
        <is>
          <t>Yunus Patel</t>
        </is>
      </c>
      <c r="AA82" s="249" t="n">
        <v>45050</v>
      </c>
      <c r="AB82" s="162" t="inlineStr">
        <is>
          <t>Project Manager</t>
        </is>
      </c>
      <c r="AC82" s="162" t="inlineStr">
        <is>
          <t>B.Com</t>
        </is>
      </c>
      <c r="AD82" s="162" t="inlineStr">
        <is>
          <t>Izharuddin Shaikh</t>
        </is>
      </c>
      <c r="AE82" s="162" t="inlineStr">
        <is>
          <t>N-4</t>
        </is>
      </c>
      <c r="AF82" s="162" t="inlineStr">
        <is>
          <t>Manager</t>
        </is>
      </c>
      <c r="AG82" s="162" t="inlineStr">
        <is>
          <t>19 years, 0 months, 0 days</t>
        </is>
      </c>
      <c r="AH82" s="162" t="inlineStr">
        <is>
          <t>3 years, 3 months, 21 days</t>
        </is>
      </c>
      <c r="AI82" s="162" t="inlineStr">
        <is>
          <t>Suptech</t>
        </is>
      </c>
      <c r="AJ82" s="162" t="inlineStr">
        <is>
          <t>iFile</t>
        </is>
      </c>
      <c r="AK82" s="162" t="inlineStr">
        <is>
          <t>Technology</t>
        </is>
      </c>
      <c r="AL82" s="162" t="inlineStr">
        <is>
          <t>Project Management</t>
        </is>
      </c>
      <c r="AM82" s="162" t="inlineStr">
        <is>
          <t>No</t>
        </is>
      </c>
      <c r="AN82" s="162" t="inlineStr">
        <is>
          <t>Product/Project</t>
        </is>
      </c>
      <c r="AO82" s="162" t="inlineStr">
        <is>
          <t>Project Management</t>
        </is>
      </c>
      <c r="AP82" s="162" t="inlineStr">
        <is>
          <t>Technical · BA, PM and QA</t>
        </is>
      </c>
      <c r="AQ82" s="162" t="n">
        <v>20</v>
      </c>
      <c r="AR82" s="162" t="inlineStr">
        <is>
          <t>Covered</t>
        </is>
      </c>
      <c r="AS82" s="162" t="n"/>
      <c r="AT82" s="162" t="inlineStr">
        <is>
          <t>IRIS2127</t>
        </is>
      </c>
      <c r="AU82" s="162" t="inlineStr">
        <is>
          <t>Employee</t>
        </is>
      </c>
      <c r="AV82" s="162" t="inlineStr">
        <is>
          <t>Active</t>
        </is>
      </c>
      <c r="AW82" s="162" t="inlineStr">
        <is>
          <t>Yunus Patel</t>
        </is>
      </c>
      <c r="AX82" s="163" t="n">
        <v>45050</v>
      </c>
      <c r="AY82" s="162" t="inlineStr">
        <is>
          <t>Project Manager</t>
        </is>
      </c>
      <c r="AZ82" s="162" t="inlineStr">
        <is>
          <t>Project &amp; Program Management</t>
        </is>
      </c>
      <c r="BA82" s="162" t="inlineStr">
        <is>
          <t>Project Management</t>
        </is>
      </c>
      <c r="BB82" s="162" t="inlineStr">
        <is>
          <t>Project Manager</t>
        </is>
      </c>
      <c r="BC82" s="162" t="inlineStr">
        <is>
          <t>L5 – Manager</t>
        </is>
      </c>
      <c r="BD82" s="162" t="inlineStr">
        <is>
          <t>B.Com</t>
        </is>
      </c>
      <c r="BE82" s="162" t="inlineStr">
        <is>
          <t>Izharuddin Shaikh</t>
        </is>
      </c>
      <c r="BF82" s="162" t="inlineStr">
        <is>
          <t>N-3</t>
        </is>
      </c>
      <c r="BG82" s="162" t="inlineStr">
        <is>
          <t>Manager</t>
        </is>
      </c>
      <c r="BH82" s="162" t="inlineStr">
        <is>
          <t>19 years, 0 months, 0 days</t>
        </is>
      </c>
      <c r="BI82" s="162" t="inlineStr">
        <is>
          <t>3 years, 1 months, 16 days</t>
        </is>
      </c>
      <c r="BJ82" s="162" t="inlineStr">
        <is>
          <t>22 years, 1 months, 16 days</t>
        </is>
      </c>
      <c r="BK82" s="162" t="n">
        <v>3.12716894977169</v>
      </c>
      <c r="BL82" s="162" t="inlineStr">
        <is>
          <t>Suptech</t>
        </is>
      </c>
      <c r="BM82" s="162" t="inlineStr">
        <is>
          <t>iFile</t>
        </is>
      </c>
      <c r="BN82" s="162" t="inlineStr">
        <is>
          <t>Technology</t>
        </is>
      </c>
      <c r="BO82" s="162" t="inlineStr">
        <is>
          <t>Project Management</t>
        </is>
      </c>
      <c r="BP82" s="162" t="inlineStr">
        <is>
          <t>No</t>
        </is>
      </c>
      <c r="BQ82" s="162" t="inlineStr">
        <is>
          <t>Product/Project</t>
        </is>
      </c>
      <c r="BR82" s="162" t="inlineStr">
        <is>
          <t>Project Management</t>
        </is>
      </c>
      <c r="BS82" s="162" t="inlineStr">
        <is>
          <t>Technical · BA, PM and QA</t>
        </is>
      </c>
      <c r="BT82" s="162" t="inlineStr">
        <is>
          <t>Client Side</t>
        </is>
      </c>
      <c r="BU82" s="162" t="n"/>
      <c r="BV82" s="162"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7. Ensure 100% of project closures have documented lessons learned</t>
        </is>
      </c>
      <c r="BW82" s="162" t="inlineStr">
        <is>
          <r>
            <rPr>
              <rFont val="Calibri"/>
              <b val="1"/>
              <sz val="10"/>
            </rPr>
            <t>Q1:</t>
          </r>
          <r>
            <rPr>
              <rFont val="Calibri"/>
              <sz val="10"/>
            </rPr>
            <t xml:space="preserve"> Deliver &gt;=90% of project milestones on schedule and within agreed scope
</t>
          </r>
          <r>
            <rPr>
              <rFont val="Calibri"/>
              <b val="1"/>
              <sz val="10"/>
            </rPr>
            <t>Q1:</t>
          </r>
          <r>
            <rPr>
              <rFont val="Calibri"/>
              <sz val="10"/>
            </rPr>
            <t xml:space="preserve"> Keep project budget / effort variance within +/-10% of plan
</t>
          </r>
          <r>
            <rPr>
              <rFont val="Calibri"/>
              <b val="1"/>
              <sz val="10"/>
            </rPr>
            <t>Q1:</t>
          </r>
          <r>
            <rPr>
              <rFont val="Calibri"/>
              <sz val="10"/>
            </rPr>
            <t xml:space="preserve"> Maintain risk &amp; issue log with 100% items tracked to closure
</t>
          </r>
          <r>
            <rPr>
              <rFont val="Calibri"/>
              <b val="1"/>
              <sz val="10"/>
            </rPr>
            <t>Q1:</t>
          </r>
          <r>
            <rPr>
              <rFont val="Calibri"/>
              <sz val="10"/>
            </rPr>
            <t xml:space="preserve"> Achieve client/stakeholder satisfaction · CSAT of &gt;=4 / 5 on delivered projects
Yunus is handling the client RBI very well. 
Nowadays, the escalation from client has reduce drastically. No major hiccups in deliverying the Change Request</t>
          </r>
        </is>
      </c>
      <c r="BX82" s="162" t="n">
        <v>4</v>
      </c>
      <c r="BY82" s="162" t="n"/>
      <c r="BZ82" s="162" t="inlineStr">
        <is>
          <t>Project Manager</t>
        </is>
      </c>
      <c r="CA82" s="162" t="n"/>
      <c r="CB82" s="162" t="n">
        <v>4</v>
      </c>
      <c r="CC82" s="162" t="inlineStr">
        <is>
          <t>High</t>
        </is>
      </c>
      <c r="CD82" s="162" t="inlineStr">
        <is>
          <t>Trusted Professional</t>
        </is>
      </c>
      <c r="CE82" s="162" t="inlineStr">
        <is>
          <t>No</t>
        </is>
      </c>
      <c r="CF82" s="162" t="inlineStr">
        <is>
          <t>No</t>
        </is>
      </c>
      <c r="CG82" s="162" t="inlineStr">
        <is>
          <t>No</t>
        </is>
      </c>
      <c r="CH82" s="162" t="n"/>
      <c r="CI82" s="162" t="inlineStr">
        <is>
          <t>Agile/Scrum &amp; PMP fundamentals; risk &amp; stakeholder management; estimation; reporting/governance tools | People management: goal-setting &amp; feedback, 1:1 coaching, performance conversations</t>
        </is>
      </c>
      <c r="CJ82"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82" s="162" t="n"/>
    </row>
    <row r="83" ht="64" customHeight="1">
      <c r="A83" s="109" t="inlineStr">
        <is>
          <t>IRIS2492</t>
        </is>
      </c>
      <c r="B83" s="111" t="inlineStr">
        <is>
          <t>Abhishek Hegde</t>
        </is>
      </c>
      <c r="C83" s="111" t="inlineStr">
        <is>
          <t>Technology</t>
        </is>
      </c>
      <c r="D83" s="114" t="inlineStr">
        <is>
          <t>Senior Business Analyst</t>
        </is>
      </c>
      <c r="E83" s="114" t="inlineStr">
        <is>
          <t>Business Analysis Specialist</t>
        </is>
      </c>
      <c r="F83" s="114" t="inlineStr">
        <is>
          <t>L4 – Senior</t>
        </is>
      </c>
      <c r="G83" s="114" t="inlineStr">
        <is>
          <t>B1</t>
        </is>
      </c>
      <c r="H83" s="117" t="inlineStr">
        <is>
          <t>▲ Up</t>
        </is>
      </c>
      <c r="I83" s="111" t="inlineStr">
        <is>
          <t>Business Analysis</t>
        </is>
      </c>
      <c r="J83" s="111" t="inlineStr">
        <is>
          <t>Business Analysis</t>
        </is>
      </c>
      <c r="K83" s="111" t="inlineStr"/>
      <c r="L83" s="111" t="n">
        <v>20</v>
      </c>
      <c r="M83" s="142" t="inlineStr">
        <is>
          <t>P3 / M2</t>
        </is>
      </c>
      <c r="N83" s="115" t="inlineStr">
        <is>
          <t>Career / · Team Lead</t>
        </is>
      </c>
      <c r="O83" s="115" t="inlineStr">
        <is>
          <t>4 Enable</t>
        </is>
      </c>
      <c r="P83" s="115" t="inlineStr">
        <is>
          <t>4–7 yrs</t>
        </is>
      </c>
      <c r="Q83" s="115" t="inlineStr">
        <is>
          <t>5–8 · 4–8</t>
        </is>
      </c>
      <c r="R83" s="115" t="inlineStr">
        <is>
          <t>Senior Business Analyst</t>
        </is>
      </c>
      <c r="S83" s="115" t="inlineStr">
        <is>
          <t>Regnology — regulatory reporting: BA · Reg Reporting · Big Four consulting: Senior Consultant · IRIS Vs Market Benchmark — IIBA certification pathway: CCBA · Infosys / Accenture: JL4 · L9 Consultant</t>
        </is>
      </c>
      <c r="T83" s="115" t="inlineStr">
        <is>
          <t>IIBA BABOK v3; certifications ECBA · entry → CCBA → CBAP · senior</t>
        </is>
      </c>
      <c r="U83" s="115" t="inlineStr">
        <is>
          <t>Core 3 · Future 3 · Functional 3 · Leadership 1</t>
        </is>
      </c>
      <c r="V83" s="161" t="n">
        <v>465</v>
      </c>
      <c r="W83" s="162" t="inlineStr">
        <is>
          <t>IRIS2492</t>
        </is>
      </c>
      <c r="X83" s="162" t="inlineStr">
        <is>
          <t>Employee</t>
        </is>
      </c>
      <c r="Y83" s="162" t="inlineStr">
        <is>
          <t>Active</t>
        </is>
      </c>
      <c r="Z83" s="162" t="inlineStr">
        <is>
          <t>Abhishek Hegde</t>
        </is>
      </c>
      <c r="AA83" s="249" t="n">
        <v>46090</v>
      </c>
      <c r="AB83" s="162" t="inlineStr">
        <is>
          <t>Senior Business Analyst</t>
        </is>
      </c>
      <c r="AC83" s="162" t="inlineStr">
        <is>
          <t>MBA</t>
        </is>
      </c>
      <c r="AD83" s="162" t="inlineStr">
        <is>
          <t>Jailesh Bhadra</t>
        </is>
      </c>
      <c r="AE83" s="162" t="inlineStr">
        <is>
          <t>N-4</t>
        </is>
      </c>
      <c r="AF83" s="162" t="inlineStr">
        <is>
          <t>Individual Contributor</t>
        </is>
      </c>
      <c r="AG83" s="162" t="inlineStr">
        <is>
          <t>8 years, 8 months, 0 days</t>
        </is>
      </c>
      <c r="AH83" s="162" t="inlineStr">
        <is>
          <t>0 years, 5 months, 16 days</t>
        </is>
      </c>
      <c r="AI83" s="162" t="inlineStr">
        <is>
          <t>Suptech</t>
        </is>
      </c>
      <c r="AJ83" s="162" t="inlineStr">
        <is>
          <t>iFile</t>
        </is>
      </c>
      <c r="AK83" s="162" t="inlineStr">
        <is>
          <t>Technology</t>
        </is>
      </c>
      <c r="AL83" s="162" t="inlineStr">
        <is>
          <t>Business Analysis</t>
        </is>
      </c>
      <c r="AM83" s="162" t="inlineStr">
        <is>
          <t>Yes</t>
        </is>
      </c>
      <c r="AN83" s="162" t="inlineStr">
        <is>
          <t>Product/Project</t>
        </is>
      </c>
      <c r="AO83" s="162" t="inlineStr">
        <is>
          <t>Business Analysis</t>
        </is>
      </c>
      <c r="AP83" s="162" t="inlineStr">
        <is>
          <t>Technical · BA, PM and QA</t>
        </is>
      </c>
      <c r="AQ83" s="162" t="n">
        <v>20</v>
      </c>
      <c r="AR83" s="162" t="inlineStr">
        <is>
          <t>Covered</t>
        </is>
      </c>
      <c r="AS83" s="162" t="n"/>
      <c r="AT83" s="162" t="inlineStr">
        <is>
          <t>IRIS2492</t>
        </is>
      </c>
      <c r="AU83" s="162" t="inlineStr">
        <is>
          <t>Employee</t>
        </is>
      </c>
      <c r="AV83" s="162" t="inlineStr">
        <is>
          <t>Active</t>
        </is>
      </c>
      <c r="AW83" s="162" t="inlineStr">
        <is>
          <t>Abhishek Hegde</t>
        </is>
      </c>
      <c r="AX83" s="163" t="n">
        <v>46090</v>
      </c>
      <c r="AY83" s="162" t="inlineStr">
        <is>
          <t>Senior Business Analyst</t>
        </is>
      </c>
      <c r="AZ83" s="162" t="inlineStr">
        <is>
          <t>Business Analysis</t>
        </is>
      </c>
      <c r="BA83" s="162" t="inlineStr">
        <is>
          <t>Business / Functional Analysis</t>
        </is>
      </c>
      <c r="BB83" s="162" t="inlineStr">
        <is>
          <t>Senior Business Analyst</t>
        </is>
      </c>
      <c r="BC83" s="162" t="inlineStr">
        <is>
          <t>L4 – Senior</t>
        </is>
      </c>
      <c r="BD83" s="162" t="inlineStr">
        <is>
          <t>MBA</t>
        </is>
      </c>
      <c r="BE83" s="162" t="inlineStr">
        <is>
          <t>Jailesh Bhadra</t>
        </is>
      </c>
      <c r="BF83" s="162" t="inlineStr">
        <is>
          <t>N-3</t>
        </is>
      </c>
      <c r="BG83" s="162" t="inlineStr">
        <is>
          <t>Individual Contributor</t>
        </is>
      </c>
      <c r="BH83" s="162" t="inlineStr">
        <is>
          <t>8 years, 8 months, 0 days</t>
        </is>
      </c>
      <c r="BI83" s="162" t="inlineStr">
        <is>
          <t>0 years, 3 months, 11 days</t>
        </is>
      </c>
      <c r="BJ83" s="162" t="inlineStr">
        <is>
          <t>8 years, 11 months, 11 days</t>
        </is>
      </c>
      <c r="BK83" s="162" t="n"/>
      <c r="BL83" s="162" t="inlineStr">
        <is>
          <t>Suptech</t>
        </is>
      </c>
      <c r="BM83" s="162" t="inlineStr">
        <is>
          <t>iFile</t>
        </is>
      </c>
      <c r="BN83" s="162" t="inlineStr">
        <is>
          <t>Technology</t>
        </is>
      </c>
      <c r="BO83" s="162" t="inlineStr">
        <is>
          <t>Business Analysis</t>
        </is>
      </c>
      <c r="BP83" s="162" t="inlineStr">
        <is>
          <t>Yes</t>
        </is>
      </c>
      <c r="BQ83" s="162" t="inlineStr">
        <is>
          <t>Product/Project</t>
        </is>
      </c>
      <c r="BR83" s="162" t="inlineStr">
        <is>
          <t>Business Analysis</t>
        </is>
      </c>
      <c r="BS83" s="162" t="inlineStr">
        <is>
          <t>Technical · BA, PM and QA</t>
        </is>
      </c>
      <c r="BT83" s="162" t="inlineStr">
        <is>
          <t>Client Side</t>
        </is>
      </c>
      <c r="BU83" s="162" t="inlineStr">
        <is>
          <t>1. Deliver assigned BA/Analysis workstreams with ≥95% adherence to planned timelines and ≥95% quality acceptance rate.
2. Ensure 100% completion of requirement artifacts · BRD/FRS/SRS/User Stories/Use Cases/RTM/UAT test cases for assigned projects, with &lt;5% review comments requiring major rework.
3. Ensure 95% of assigned escalations, blockers, and requirement-related issues are resolved or actioned within agreed SLA timelines.
4. Provide technical/functional guidance to at least 2 team members, ensuring their deliverables consistently meet quality standards.
5. Improve BA productivity by creating/reusing templates, checklists, and knowledge assets, reducing documentation effort by at least 15%.
6. Manage backlog, work allocation, sprint tracking, and delivery follow-up through Quickscrum/Jira, ensuring ≥90% planned work completion per sprint.</t>
        </is>
      </c>
      <c r="BV83" s="162" t="inlineStr">
        <is>
          <t>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client-side relationship management — zero escalations attributable to communication gaps
6. Mentor/support onboarding of junior BAs on the account as needed</t>
        </is>
      </c>
      <c r="BW83" s="162" t="inlineStr">
        <is>
          <r>
            <rPr>
              <rFont val="Calibri"/>
              <b val="1"/>
              <sz val="10"/>
            </rPr>
            <t>Q1:</t>
          </r>
          <r>
            <rPr>
              <rFont val="Calibri"/>
              <sz val="10"/>
            </rPr>
            <t xml:space="preserve"> Complete onboarding to client-side account &amp; processes within first 90 days
</t>
          </r>
          <r>
            <rPr>
              <rFont val="Calibri"/>
              <b val="1"/>
              <sz val="10"/>
            </rPr>
            <t>Q1:</t>
          </r>
          <r>
            <rPr>
              <rFont val="Calibri"/>
              <sz val="10"/>
            </rPr>
            <t xml:space="preserve"> Deliver assigned BRDs/FSDs approved with &lt;=1 revision cycle
</t>
          </r>
          <r>
            <rPr>
              <rFont val="Calibri"/>
              <b val="1"/>
              <sz val="10"/>
            </rPr>
            <t>Q1:</t>
          </r>
          <r>
            <rPr>
              <rFont val="Calibri"/>
              <sz val="10"/>
            </rPr>
            <t xml:space="preserve"> Achieve &gt;=4.2/5 client-side stakeholder satisfaction
</t>
          </r>
          <r>
            <rPr>
              <rFont val="Calibri"/>
              <b val="1"/>
              <sz val="10"/>
            </rPr>
            <t>Q1:</t>
          </r>
          <r>
            <rPr>
              <rFont val="Calibri"/>
              <sz val="10"/>
            </rPr>
            <t xml:space="preserve"> Zero escalations attributable to communication gaps</t>
          </r>
        </is>
      </c>
      <c r="BX83" s="162" t="n">
        <v>3</v>
      </c>
      <c r="BY83" s="162" t="inlineStr">
        <is>
          <t>Pending – to be scheduled</t>
        </is>
      </c>
      <c r="BZ83" s="162" t="inlineStr">
        <is>
          <t>Senior Business Analyst</t>
        </is>
      </c>
      <c r="CA83" s="162" t="inlineStr">
        <is>
          <t>No – Senior BA designation matches his overall experience and current scope.</t>
        </is>
      </c>
      <c r="CB83" s="162" t="n">
        <v>3</v>
      </c>
      <c r="CC83" s="162" t="inlineStr">
        <is>
          <t>Medium</t>
        </is>
      </c>
      <c r="CD83" s="162" t="inlineStr">
        <is>
          <t>Core Contributor</t>
        </is>
      </c>
      <c r="CE83" s="162" t="inlineStr">
        <is>
          <t>N</t>
        </is>
      </c>
      <c r="CF83" s="162" t="inlineStr">
        <is>
          <t>N</t>
        </is>
      </c>
      <c r="CG83" s="162" t="inlineStr">
        <is>
          <t>N</t>
        </is>
      </c>
      <c r="CH83" s="162" t="inlineStr">
        <is>
          <t>No successor formally identified - Prajakta covers similar scope</t>
        </is>
      </c>
      <c r="CI83" s="162" t="inlineStr">
        <is>
          <t>Advanced client-side stakeholder management; XBRL/regulatory domain depth; commercial/contract awareness; Product knowledge and visualization</t>
        </is>
      </c>
      <c r="CJ83" s="162" t="inlineStr">
        <is>
          <t>-</t>
        </is>
      </c>
      <c r="CK83" s="162" t="inlineStr">
        <is>
          <t>Recent feedback has resulted in need to monitor the performance in future</t>
        </is>
      </c>
    </row>
    <row r="84" ht="64" customHeight="1">
      <c r="A84" s="109" t="inlineStr">
        <is>
          <t>IRIS2289</t>
        </is>
      </c>
      <c r="B84" s="111" t="inlineStr">
        <is>
          <t>Shruti Patil</t>
        </is>
      </c>
      <c r="C84" s="111" t="inlineStr">
        <is>
          <t>Technology</t>
        </is>
      </c>
      <c r="D84" s="114" t="inlineStr">
        <is>
          <t>Business Analyst</t>
        </is>
      </c>
      <c r="E84" s="114" t="inlineStr">
        <is>
          <t>Team Lead – Business Analysis</t>
        </is>
      </c>
      <c r="F84" s="114" t="inlineStr">
        <is>
          <t>L3 – Professional / Associate</t>
        </is>
      </c>
      <c r="G84" s="114" t="inlineStr">
        <is>
          <t>B1</t>
        </is>
      </c>
      <c r="H84" s="117" t="inlineStr">
        <is>
          <t>▲ Up</t>
        </is>
      </c>
      <c r="I84" s="111" t="inlineStr">
        <is>
          <t>Business Analysis</t>
        </is>
      </c>
      <c r="J84" s="111" t="inlineStr">
        <is>
          <t>Business Analysis</t>
        </is>
      </c>
      <c r="K84" s="111" t="inlineStr"/>
      <c r="L84" s="111" t="n">
        <v>20</v>
      </c>
      <c r="M84" s="142" t="inlineStr">
        <is>
          <t>P3 / M2</t>
        </is>
      </c>
      <c r="N84" s="115" t="inlineStr">
        <is>
          <t>Career / · Team Lead</t>
        </is>
      </c>
      <c r="O84" s="115" t="inlineStr">
        <is>
          <t>4 Enable</t>
        </is>
      </c>
      <c r="P84" s="115" t="inlineStr">
        <is>
          <t>4–7 yrs</t>
        </is>
      </c>
      <c r="Q84" s="115" t="inlineStr">
        <is>
          <t>5–8 · 4–8</t>
        </is>
      </c>
      <c r="R84" s="115" t="inlineStr">
        <is>
          <t>Team Lead / Assistant Manager</t>
        </is>
      </c>
      <c r="S84" s="115" t="inlineStr">
        <is>
          <t>Regnology — regulatory reporting: BA · Reg Reporting · Big Four consulting: Senior Consultant · IRIS Vs Market Benchmark — IIBA certification pathway: CCBA · Infosys / Accenture: JL4 · L9 Consultant</t>
        </is>
      </c>
      <c r="T84" s="115" t="inlineStr">
        <is>
          <t>IIBA BABOK v3; certifications ECBA · entry → CCBA → CBAP · senior</t>
        </is>
      </c>
      <c r="U84" s="115" t="inlineStr">
        <is>
          <t>Core 3 · Future 3 · Functional 3 · Leadership 2</t>
        </is>
      </c>
      <c r="V84" s="161" t="n">
        <v>330</v>
      </c>
      <c r="W84" s="162" t="inlineStr">
        <is>
          <t>IRIS2289</t>
        </is>
      </c>
      <c r="X84" s="162" t="inlineStr">
        <is>
          <t>Employee</t>
        </is>
      </c>
      <c r="Y84" s="162" t="inlineStr">
        <is>
          <t>Active</t>
        </is>
      </c>
      <c r="Z84" s="162" t="inlineStr">
        <is>
          <t>Shruti Patil</t>
        </is>
      </c>
      <c r="AA84" s="249" t="n">
        <v>45474</v>
      </c>
      <c r="AB84" s="162" t="inlineStr">
        <is>
          <t>Business Analyst</t>
        </is>
      </c>
      <c r="AC84" s="162" t="inlineStr">
        <is>
          <t>M.E</t>
        </is>
      </c>
      <c r="AD84" s="162" t="inlineStr">
        <is>
          <t>Jailesh Bhadra</t>
        </is>
      </c>
      <c r="AE84" s="162" t="inlineStr">
        <is>
          <t>N-4</t>
        </is>
      </c>
      <c r="AF84" s="162" t="inlineStr">
        <is>
          <t>Manager</t>
        </is>
      </c>
      <c r="AG84" s="162" t="inlineStr">
        <is>
          <t>2 years, 3 months, 0 days</t>
        </is>
      </c>
      <c r="AH84" s="162" t="inlineStr">
        <is>
          <t>2 years, 1 months, 24 days</t>
        </is>
      </c>
      <c r="AI84" s="162" t="inlineStr">
        <is>
          <t>Suptech</t>
        </is>
      </c>
      <c r="AJ84" s="162" t="inlineStr">
        <is>
          <t>iFile</t>
        </is>
      </c>
      <c r="AK84" s="162" t="inlineStr">
        <is>
          <t>Technology</t>
        </is>
      </c>
      <c r="AL84" s="162" t="inlineStr">
        <is>
          <t>Business Analysis</t>
        </is>
      </c>
      <c r="AM84" s="162" t="inlineStr">
        <is>
          <t>No</t>
        </is>
      </c>
      <c r="AN84" s="162" t="inlineStr">
        <is>
          <t>Product/Project</t>
        </is>
      </c>
      <c r="AO84" s="162" t="inlineStr">
        <is>
          <t>Business Analysis</t>
        </is>
      </c>
      <c r="AP84" s="162" t="inlineStr">
        <is>
          <t>Technical · BA, PM and QA</t>
        </is>
      </c>
      <c r="AQ84" s="162" t="n">
        <v>20</v>
      </c>
      <c r="AR84" s="162" t="inlineStr">
        <is>
          <t>Covered</t>
        </is>
      </c>
      <c r="AS84" s="162" t="n"/>
      <c r="AT84" s="162" t="inlineStr">
        <is>
          <t>IRIS2289</t>
        </is>
      </c>
      <c r="AU84" s="162" t="inlineStr">
        <is>
          <t>Employee</t>
        </is>
      </c>
      <c r="AV84" s="162" t="inlineStr">
        <is>
          <t>Active</t>
        </is>
      </c>
      <c r="AW84" s="162" t="inlineStr">
        <is>
          <t>Shruti Patil</t>
        </is>
      </c>
      <c r="AX84" s="163" t="n">
        <v>45474</v>
      </c>
      <c r="AY84" s="162" t="inlineStr">
        <is>
          <t>Business Analyst</t>
        </is>
      </c>
      <c r="AZ84" s="162" t="inlineStr">
        <is>
          <t>Business Analysis</t>
        </is>
      </c>
      <c r="BA84" s="162" t="inlineStr">
        <is>
          <t>Business / Functional Analysis</t>
        </is>
      </c>
      <c r="BB84" s="162" t="inlineStr">
        <is>
          <t>Business Analyst</t>
        </is>
      </c>
      <c r="BC84" s="162" t="inlineStr">
        <is>
          <t>L3 – Professional / Associate</t>
        </is>
      </c>
      <c r="BD84" s="162" t="inlineStr">
        <is>
          <t>M.E</t>
        </is>
      </c>
      <c r="BE84" s="162" t="inlineStr">
        <is>
          <t>Jailesh Bhadra</t>
        </is>
      </c>
      <c r="BF84" s="162" t="inlineStr">
        <is>
          <t>N-3</t>
        </is>
      </c>
      <c r="BG84" s="162" t="inlineStr">
        <is>
          <t>Manager</t>
        </is>
      </c>
      <c r="BH84" s="162" t="inlineStr">
        <is>
          <t>2 years, 3 months, 0 days</t>
        </is>
      </c>
      <c r="BI84" s="162" t="inlineStr">
        <is>
          <t>1 years, 11 months, 19 days</t>
        </is>
      </c>
      <c r="BJ84" s="162" t="inlineStr">
        <is>
          <t>4 years, 2 months, 19 days</t>
        </is>
      </c>
      <c r="BK84" s="162" t="n">
        <v>1.96872146118721</v>
      </c>
      <c r="BL84" s="162" t="inlineStr">
        <is>
          <t>Suptech</t>
        </is>
      </c>
      <c r="BM84" s="162" t="inlineStr">
        <is>
          <t>iFile</t>
        </is>
      </c>
      <c r="BN84" s="162" t="inlineStr">
        <is>
          <t>Technology</t>
        </is>
      </c>
      <c r="BO84" s="162" t="inlineStr">
        <is>
          <t>Business Analysis</t>
        </is>
      </c>
      <c r="BP84" s="162" t="inlineStr">
        <is>
          <t>No</t>
        </is>
      </c>
      <c r="BQ84" s="162" t="inlineStr">
        <is>
          <t>Product/Project</t>
        </is>
      </c>
      <c r="BR84" s="162" t="inlineStr">
        <is>
          <t>Business Analysis</t>
        </is>
      </c>
      <c r="BS84" s="162" t="inlineStr">
        <is>
          <t>Technical · BA, PM and QA</t>
        </is>
      </c>
      <c r="BT84" s="162" t="inlineStr">
        <is>
          <t>Remote - Mumbai</t>
        </is>
      </c>
      <c r="BU84" s="162" t="inlineStr">
        <is>
          <t>1- Stakeholder Management &amp; Project Governance
• Conduct weekly project progress meetings with the Project Manager and key stakeholders.
• Achieve 90%+ stakeholder satisfaction through timely communication and proactive issue resolution.
• Facilitate business and technical alignment meetings to minimize scope ambiguity.
• Provide accurate weekly status updates, risks, dependencies, and action items.
2 - Business Analysis Delivery &amp; Quality
• Deliver assigned Business Analysis workstreams with ≥95% quality and on-time completion.
• Produce high-quality BRDs, FRSs, user stories, process flows, RTMs, and other BA deliverables with minimal rework.
• Ensure requirements are complete, traceable, and approved by stakeholders.
3 - UAT, FAT &amp; Go-Live Management
• Prepare standardized UAT and FAT plans, test scenarios, test cases, and Requirement Traceability Matrices · RTMs for all assigned projects.
• Ensure 100% completion and sign-off of UAT and FAT documentation before production deployment.
• Coordinate UAT/FAT execution, defect resolution, production deployment, Go-Live, and post-production validation.
• Reduce defects reaching production through effective requirement validation, comprehensive test coverage, and successful Go-Live support.
4 - Client Training &amp; Knowledge Transfer – SSM MBRS Integration CR
• Prepare a comprehensive training plan, user guides, and training materials.
• Conduct client training sessions as per the project schedule.
• Achieve 90%+ participant satisfaction through effective knowledge transfer.
• Provide post-training support and ensure successful project handover.
5 - Team Mentoring &amp; Capability Development
• Provide day-to-day functional and technical guidance to 2 team members.
• Review deliverables and ensure they meet quality standards.
• Promote knowledge sharing and support team members in resolving functional and business analysis challenges.
6 - Issue &amp; Escalation Management
• Monitor and manage project issues and escalations for the assigned workstream/pod.
• Ensure 100% of critical issues and escalations are resolved within the agreed SLA.
• Proactively identify risks, coordinate with stakeholders, and implement mitigation actions to ensure smooth project delivery.
7 - Professional Development – PMP Certification
• Successfully obtain the Project Management Professional · PMP certification during the appraisal period.
• Apply PMP best practices to project planning, stakeholder management, risk management, and governance.
• Conduct a knowledge-sharing session for the team and incorporate standardized project management practices into project execution.</t>
        </is>
      </c>
      <c r="BV84" s="162" t="inlineStr">
        <is>
          <t>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process/documentation improvements
6. Provide Jailesh with visibility on team workload &amp; performance monthly</t>
        </is>
      </c>
      <c r="BW84" s="162" t="inlineStr">
        <is>
          <r>
            <rPr>
              <rFont val="Calibri"/>
              <b val="1"/>
              <sz val="10"/>
            </rPr>
            <t>Q1:</t>
          </r>
          <r>
            <rPr>
              <rFont val="Calibri"/>
              <sz val="10"/>
            </rPr>
            <t xml:space="preserve"> Deliver own BA workstreams to &gt;=95% quality &amp; timeliness
</t>
          </r>
          <r>
            <rPr>
              <rFont val="Calibri"/>
              <b val="1"/>
              <sz val="10"/>
            </rPr>
            <t>Q1:</t>
          </r>
          <r>
            <rPr>
              <rFont val="Calibri"/>
              <sz val="10"/>
            </rPr>
            <t xml:space="preserve"> Establish a regular guidance cadence with Varsha &amp; Shreya
</t>
          </r>
          <r>
            <rPr>
              <rFont val="Calibri"/>
              <b val="1"/>
              <sz val="10"/>
            </rPr>
            <t>Q1:</t>
          </r>
          <r>
            <rPr>
              <rFont val="Calibri"/>
              <sz val="10"/>
            </rPr>
            <t xml:space="preserve"> Maintain team CSAT &gt;=4.2/5
</t>
          </r>
          <r>
            <rPr>
              <rFont val="Calibri"/>
              <b val="1"/>
              <sz val="10"/>
            </rPr>
            <t>Q1:</t>
          </r>
          <r>
            <rPr>
              <rFont val="Calibri"/>
              <sz val="10"/>
            </rPr>
            <t xml:space="preserve"> Provide first monthly team workload/performance update to Jailesh</t>
          </r>
        </is>
      </c>
      <c r="BX84" s="162" t="n">
        <v>4</v>
      </c>
      <c r="BY84" s="163" t="n">
        <v>45931</v>
      </c>
      <c r="BZ84" s="162" t="inlineStr">
        <is>
          <t>Business Analyst</t>
        </is>
      </c>
      <c r="CA84" s="162" t="inlineStr">
        <is>
          <t>Yes — designated 'Business Analyst' but is the reporting manager for 2 resources and currently she has been made the Project Manager for IFSCA project.</t>
        </is>
      </c>
      <c r="CB84" s="162" t="n">
        <v>4</v>
      </c>
      <c r="CC84" s="162" t="inlineStr">
        <is>
          <t>High</t>
        </is>
      </c>
      <c r="CD84" s="162" t="inlineStr">
        <is>
          <t>Future Leader</t>
        </is>
      </c>
      <c r="CE84" s="162" t="inlineStr">
        <is>
          <t>Y</t>
        </is>
      </c>
      <c r="CF84" s="162" t="inlineStr">
        <is>
          <t>Y</t>
        </is>
      </c>
      <c r="CG84" s="162" t="inlineStr">
        <is>
          <t>Y</t>
        </is>
      </c>
      <c r="CH84" s="162" t="inlineStr">
        <is>
          <t>No successor formally identified</t>
        </is>
      </c>
      <c r="CI84" s="162" t="inlineStr">
        <is>
          <t>Support process &amp; escalation management; CSAT/SLA analytics; client relationship management; team workload planning; Project Management</t>
        </is>
      </c>
      <c r="CJ84" s="162" t="inlineStr">
        <is>
          <t>People management fundamentals, performance coaching &amp; delegation, formal team-lead onboarding, cross-functional stakeholder management</t>
        </is>
      </c>
      <c r="CK84" s="162" t="inlineStr">
        <is>
          <t>-</t>
        </is>
      </c>
    </row>
    <row r="85" ht="64" customHeight="1">
      <c r="A85" s="109" t="inlineStr">
        <is>
          <t>IRIS2076</t>
        </is>
      </c>
      <c r="B85" s="111" t="inlineStr">
        <is>
          <t>Tumpa Deb</t>
        </is>
      </c>
      <c r="C85" s="111" t="inlineStr">
        <is>
          <t>Technology</t>
        </is>
      </c>
      <c r="D85" s="114" t="inlineStr">
        <is>
          <t>Senior Business Analyst</t>
        </is>
      </c>
      <c r="E85" s="114" t="inlineStr">
        <is>
          <t>Business Analysis Specialist</t>
        </is>
      </c>
      <c r="F85" s="114" t="inlineStr">
        <is>
          <t>L4 – Senior</t>
        </is>
      </c>
      <c r="G85" s="114" t="inlineStr">
        <is>
          <t>B1</t>
        </is>
      </c>
      <c r="H85" s="117" t="inlineStr">
        <is>
          <t>▲ Up</t>
        </is>
      </c>
      <c r="I85" s="111" t="inlineStr">
        <is>
          <t>Business Analysis</t>
        </is>
      </c>
      <c r="J85" s="111" t="inlineStr">
        <is>
          <t>Business Analysis</t>
        </is>
      </c>
      <c r="K85" s="111" t="inlineStr"/>
      <c r="L85" s="111" t="n">
        <v>19</v>
      </c>
      <c r="M85" s="142" t="inlineStr">
        <is>
          <t>P3 / M2</t>
        </is>
      </c>
      <c r="N85" s="115" t="inlineStr">
        <is>
          <t>Career / · Team Lead</t>
        </is>
      </c>
      <c r="O85" s="115" t="inlineStr">
        <is>
          <t>4 Enable</t>
        </is>
      </c>
      <c r="P85" s="115" t="inlineStr">
        <is>
          <t>4–7 yrs</t>
        </is>
      </c>
      <c r="Q85" s="115" t="inlineStr">
        <is>
          <t>5–8 · 4–8</t>
        </is>
      </c>
      <c r="R85" s="115" t="inlineStr">
        <is>
          <t>Senior Business Analyst</t>
        </is>
      </c>
      <c r="S85" s="115" t="inlineStr">
        <is>
          <t>Regnology — regulatory reporting: BA · Reg Reporting · Big Four consulting: Senior Consultant · IRIS Vs Market Benchmark — IIBA certification pathway: CCBA · Infosys / Accenture: JL4 · L9 Consultant</t>
        </is>
      </c>
      <c r="T85" s="115" t="inlineStr">
        <is>
          <t>IIBA BABOK v3; certifications ECBA · entry → CCBA → CBAP · senior</t>
        </is>
      </c>
      <c r="U85" s="115" t="inlineStr">
        <is>
          <t>Core 3 · Future 3 · Functional 3 · Leadership 1</t>
        </is>
      </c>
      <c r="V85" s="161" t="n">
        <v>251</v>
      </c>
      <c r="W85" s="162" t="inlineStr">
        <is>
          <t>IRIS2076</t>
        </is>
      </c>
      <c r="X85" s="162" t="inlineStr">
        <is>
          <t>Employee</t>
        </is>
      </c>
      <c r="Y85" s="162" t="inlineStr">
        <is>
          <t>Active</t>
        </is>
      </c>
      <c r="Z85" s="162" t="inlineStr">
        <is>
          <t>Tumpa Deb</t>
        </is>
      </c>
      <c r="AA85" s="249" t="n">
        <v>44867</v>
      </c>
      <c r="AB85" s="162" t="inlineStr">
        <is>
          <t>Senior Business Analyst</t>
        </is>
      </c>
      <c r="AC85" s="162" t="inlineStr">
        <is>
          <t>MBA</t>
        </is>
      </c>
      <c r="AD85" s="162" t="inlineStr">
        <is>
          <t>Jailesh Bhadra</t>
        </is>
      </c>
      <c r="AE85" s="162" t="inlineStr">
        <is>
          <t>N-4</t>
        </is>
      </c>
      <c r="AF85" s="162" t="inlineStr">
        <is>
          <t>Individual Contributor</t>
        </is>
      </c>
      <c r="AG85" s="162" t="inlineStr">
        <is>
          <t>3 years, 11 months, 0 days</t>
        </is>
      </c>
      <c r="AH85" s="162" t="inlineStr">
        <is>
          <t>3 years, 9 months, 23 days</t>
        </is>
      </c>
      <c r="AI85" s="162" t="inlineStr">
        <is>
          <t>Suptech</t>
        </is>
      </c>
      <c r="AJ85" s="162" t="inlineStr">
        <is>
          <t>iFile</t>
        </is>
      </c>
      <c r="AK85" s="162" t="inlineStr">
        <is>
          <t>Technology</t>
        </is>
      </c>
      <c r="AL85" s="162" t="inlineStr">
        <is>
          <t>Business Analysis</t>
        </is>
      </c>
      <c r="AM85" s="162" t="inlineStr">
        <is>
          <t>No</t>
        </is>
      </c>
      <c r="AN85" s="162" t="inlineStr">
        <is>
          <t>Product/Project</t>
        </is>
      </c>
      <c r="AO85" s="162" t="inlineStr">
        <is>
          <t>Business Analysis</t>
        </is>
      </c>
      <c r="AP85" s="162" t="inlineStr">
        <is>
          <t>Technical · BA, PM and QA</t>
        </is>
      </c>
      <c r="AQ85" s="162" t="n">
        <v>20</v>
      </c>
      <c r="AR85" s="162" t="inlineStr">
        <is>
          <t>Covered</t>
        </is>
      </c>
      <c r="AS85" s="162" t="n"/>
      <c r="AT85" s="162" t="inlineStr">
        <is>
          <t>IRIS2076</t>
        </is>
      </c>
      <c r="AU85" s="162" t="inlineStr">
        <is>
          <t>Employee</t>
        </is>
      </c>
      <c r="AV85" s="162" t="inlineStr">
        <is>
          <t>Active</t>
        </is>
      </c>
      <c r="AW85" s="162" t="inlineStr">
        <is>
          <t>Tumpa Deb</t>
        </is>
      </c>
      <c r="AX85" s="163" t="n">
        <v>44867</v>
      </c>
      <c r="AY85" s="162" t="inlineStr">
        <is>
          <t>Senior Business Analyst</t>
        </is>
      </c>
      <c r="AZ85" s="162" t="inlineStr">
        <is>
          <t>Business Analysis</t>
        </is>
      </c>
      <c r="BA85" s="162" t="inlineStr">
        <is>
          <t>Business / Functional Analysis</t>
        </is>
      </c>
      <c r="BB85" s="162" t="inlineStr">
        <is>
          <t>Senior Business Analyst</t>
        </is>
      </c>
      <c r="BC85" s="162" t="inlineStr">
        <is>
          <t>L4 – Senior</t>
        </is>
      </c>
      <c r="BD85" s="162" t="inlineStr">
        <is>
          <t>MBA</t>
        </is>
      </c>
      <c r="BE85" s="162" t="inlineStr">
        <is>
          <t>Jailesh Bhadra</t>
        </is>
      </c>
      <c r="BF85" s="162" t="inlineStr">
        <is>
          <t>N-3</t>
        </is>
      </c>
      <c r="BG85" s="162" t="inlineStr">
        <is>
          <t>Individual Contributor</t>
        </is>
      </c>
      <c r="BH85" s="162" t="inlineStr">
        <is>
          <t>3 years, 11 months, 0 days</t>
        </is>
      </c>
      <c r="BI85" s="162" t="inlineStr">
        <is>
          <t>3 years, 7 months, 18 days</t>
        </is>
      </c>
      <c r="BJ85" s="162" t="inlineStr">
        <is>
          <t>7 years, 6 months, 18 days</t>
        </is>
      </c>
      <c r="BK85" s="162" t="n"/>
      <c r="BL85" s="162" t="inlineStr">
        <is>
          <t>Suptech</t>
        </is>
      </c>
      <c r="BM85" s="162" t="inlineStr">
        <is>
          <t>iFile</t>
        </is>
      </c>
      <c r="BN85" s="162" t="inlineStr">
        <is>
          <t>Technology</t>
        </is>
      </c>
      <c r="BO85" s="162" t="inlineStr">
        <is>
          <t>Business Analysis</t>
        </is>
      </c>
      <c r="BP85" s="162" t="inlineStr">
        <is>
          <t>No</t>
        </is>
      </c>
      <c r="BQ85" s="162" t="inlineStr">
        <is>
          <t>Product/Project</t>
        </is>
      </c>
      <c r="BR85" s="162" t="inlineStr">
        <is>
          <t>Business Analysis</t>
        </is>
      </c>
      <c r="BS85" s="162" t="inlineStr">
        <is>
          <t>Technical · BA, PM and QA</t>
        </is>
      </c>
      <c r="BT85" s="162" t="inlineStr">
        <is>
          <t>Hybrid</t>
        </is>
      </c>
      <c r="BU85" s="162" t="inlineStr">
        <is>
          <t>1. Reduce documentation or analysis effort by 10% through templates or automation.
2. Reduce development rework caused by unclear requirements by 20%.
3. Complete at least 95% of assigned tasks on or before the agreed deadline.
4. Keep documentation up to date throughout the project lifecycle.
5. Complete at least 2 relevant training courses or certifications.</t>
        </is>
      </c>
      <c r="BV85" s="162" t="inlineStr">
        <is>
          <t>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within agreed timelines
5. Reduce post-sign-off requirement change requests/defects by &gt;=15% YoY
6. Mentor/support onboarding of at least 1 junior BA this year</t>
        </is>
      </c>
      <c r="BW85" s="162" t="inlineStr">
        <is>
          <r>
            <rPr>
              <rFont val="Calibri"/>
              <b val="1"/>
              <sz val="10"/>
            </rPr>
            <t>Q1:</t>
          </r>
          <r>
            <rPr>
              <rFont val="Calibri"/>
              <sz val="10"/>
            </rPr>
            <t xml:space="preserve"> Deliver &gt;=95% of assigned BRDs/FSDs approved with &lt;=1 revision cycle
</t>
          </r>
          <r>
            <rPr>
              <rFont val="Calibri"/>
              <b val="1"/>
              <sz val="10"/>
            </rPr>
            <t>Q1:</t>
          </r>
          <r>
            <rPr>
              <rFont val="Calibri"/>
              <sz val="10"/>
            </rPr>
            <t xml:space="preserve"> Ensure &gt;=90% on-time delivery of BA deliverables
</t>
          </r>
          <r>
            <rPr>
              <rFont val="Calibri"/>
              <b val="1"/>
              <sz val="10"/>
            </rPr>
            <t>Q1:</t>
          </r>
          <r>
            <rPr>
              <rFont val="Calibri"/>
              <sz val="10"/>
            </rPr>
            <t xml:space="preserve"> Achieve &gt;=4.2/5 stakeholder satisfaction on requirement clarity
</t>
          </r>
          <r>
            <rPr>
              <rFont val="Calibri"/>
              <b val="1"/>
              <sz val="10"/>
            </rPr>
            <t>Q1:</t>
          </r>
          <r>
            <rPr>
              <rFont val="Calibri"/>
              <sz val="10"/>
            </rPr>
            <t xml:space="preserve"> Complete UAT sign-off for all Q1 releases within timeline</t>
          </r>
        </is>
      </c>
      <c r="BX85" s="162" t="n">
        <v>3</v>
      </c>
      <c r="BY85" s="163" t="n">
        <v>45931</v>
      </c>
      <c r="BZ85" s="162" t="inlineStr">
        <is>
          <t>Senior Business Analyst</t>
        </is>
      </c>
      <c r="CA85" s="162" t="inlineStr">
        <is>
          <t>No – Senior BA title matches current scope and seniority.</t>
        </is>
      </c>
      <c r="CB85" s="162" t="n">
        <v>3</v>
      </c>
      <c r="CC85" s="162" t="inlineStr">
        <is>
          <t>Medium</t>
        </is>
      </c>
      <c r="CD85" s="162" t="inlineStr">
        <is>
          <t>Reliable Specialist</t>
        </is>
      </c>
      <c r="CE85" s="162" t="inlineStr">
        <is>
          <t>N</t>
        </is>
      </c>
      <c r="CF85" s="162" t="inlineStr">
        <is>
          <t>N</t>
        </is>
      </c>
      <c r="CG85" s="162" t="inlineStr">
        <is>
          <t>N</t>
        </is>
      </c>
      <c r="CH85" s="162" t="inlineStr">
        <is>
          <t>No successor identified yet — Ankita can be considered</t>
        </is>
      </c>
      <c r="CI85" s="162" t="inlineStr">
        <is>
          <t>Requirement engineering &amp; BRD writing; Agile/Scrum; domain · RegTech/XBRL knowledge; stakeholder management</t>
        </is>
      </c>
      <c r="CJ85" s="162" t="inlineStr">
        <is>
          <t>-</t>
        </is>
      </c>
      <c r="CK85" s="162" t="inlineStr">
        <is>
          <t>Work from office days to be assigned</t>
        </is>
      </c>
    </row>
    <row r="86" ht="64" customHeight="1">
      <c r="A86" s="109" t="inlineStr">
        <is>
          <t>IRIS2083</t>
        </is>
      </c>
      <c r="B86" s="111" t="inlineStr">
        <is>
          <t>Anilkumar Aarumughan</t>
        </is>
      </c>
      <c r="C86" s="111" t="inlineStr">
        <is>
          <t>Technology</t>
        </is>
      </c>
      <c r="D86" s="114" t="inlineStr">
        <is>
          <t>Senior Software Engineer</t>
        </is>
      </c>
      <c r="E86" s="114" t="inlineStr">
        <is>
          <t>Technical Specialist</t>
        </is>
      </c>
      <c r="F86" s="114" t="inlineStr">
        <is>
          <t>L4 – Senior</t>
        </is>
      </c>
      <c r="G86" s="114" t="inlineStr">
        <is>
          <t>B1</t>
        </is>
      </c>
      <c r="H86" s="117" t="inlineStr">
        <is>
          <t>▲ Up</t>
        </is>
      </c>
      <c r="I86" s="111" t="inlineStr">
        <is>
          <t>Engineering &amp; Development</t>
        </is>
      </c>
      <c r="J86" s="111" t="inlineStr">
        <is>
          <t>Full-Stack Development</t>
        </is>
      </c>
      <c r="K86" s="111" t="inlineStr"/>
      <c r="L86" s="111" t="n">
        <v>20</v>
      </c>
      <c r="M86" s="142" t="inlineStr">
        <is>
          <t>P3 / M2</t>
        </is>
      </c>
      <c r="N86" s="115" t="inlineStr">
        <is>
          <t>Career / · Team Lead</t>
        </is>
      </c>
      <c r="O86" s="115" t="inlineStr">
        <is>
          <t>4 Enable</t>
        </is>
      </c>
      <c r="P86" s="115" t="inlineStr">
        <is>
          <t>4–7 yrs</t>
        </is>
      </c>
      <c r="Q86" s="115" t="inlineStr">
        <is>
          <t>5–8 · 4–8</t>
        </is>
      </c>
      <c r="R86" s="115" t="inlineStr">
        <is>
          <t>Senior Software Engineer</t>
        </is>
      </c>
      <c r="S86" s="115" t="inlineStr">
        <is>
          <r>
            <rPr>
              <rFont val="Calibri"/>
              <b val="1"/>
              <sz val="10"/>
            </rPr>
            <t>Workiva:</t>
          </r>
          <r>
            <rPr>
              <rFont val="Calibri"/>
              <sz val="10"/>
            </rPr>
            <t xml:space="preserve"> SE / Senior SE · Broadridge India: Senior SE · Nasdaq / AxiomSL: Senior SE · Salesforce: MTS · Atlassian: P40 · Freshworks: Senior SE</t>
          </r>
        </is>
      </c>
      <c r="T86" s="115" t="inlineStr">
        <is>
          <t>SFIA 9 · software development, programming; OWASP secure coding; cloud vendor certifications</t>
        </is>
      </c>
      <c r="U86" s="115" t="inlineStr">
        <is>
          <t>Core 3 · Future 3 · Functional 3 · Leadership 1</t>
        </is>
      </c>
      <c r="V86" s="161" t="n">
        <v>256</v>
      </c>
      <c r="W86" s="162" t="inlineStr">
        <is>
          <t>IRIS2083</t>
        </is>
      </c>
      <c r="X86" s="162" t="inlineStr">
        <is>
          <t>Employee</t>
        </is>
      </c>
      <c r="Y86" s="162" t="inlineStr">
        <is>
          <t>Active</t>
        </is>
      </c>
      <c r="Z86" s="162" t="inlineStr">
        <is>
          <t>Anilkumar Aarumughan</t>
        </is>
      </c>
      <c r="AA86" s="249" t="n">
        <v>44900</v>
      </c>
      <c r="AB86" s="162" t="inlineStr">
        <is>
          <t>Senior Software Engineer</t>
        </is>
      </c>
      <c r="AC86" s="162" t="inlineStr">
        <is>
          <t>MSC</t>
        </is>
      </c>
      <c r="AD86" s="162" t="inlineStr">
        <is>
          <t>Shiveshdhar Dubey</t>
        </is>
      </c>
      <c r="AE86" s="162" t="inlineStr">
        <is>
          <t>N-5</t>
        </is>
      </c>
      <c r="AF86" s="162" t="inlineStr">
        <is>
          <t>Individual Contributor</t>
        </is>
      </c>
      <c r="AG86" s="162" t="inlineStr">
        <is>
          <t>10 years, 1 months, 0 days</t>
        </is>
      </c>
      <c r="AH86" s="162" t="inlineStr">
        <is>
          <t>3 years, 8 months, 20 days</t>
        </is>
      </c>
      <c r="AI86" s="162" t="inlineStr">
        <is>
          <t>Suptech</t>
        </is>
      </c>
      <c r="AJ86" s="162" t="inlineStr">
        <is>
          <t>iFile</t>
        </is>
      </c>
      <c r="AK86" s="162" t="inlineStr">
        <is>
          <t>Technology</t>
        </is>
      </c>
      <c r="AL86" s="162" t="inlineStr">
        <is>
          <t>Development</t>
        </is>
      </c>
      <c r="AM86" s="162" t="inlineStr">
        <is>
          <t>Yes</t>
        </is>
      </c>
      <c r="AN86" s="162" t="inlineStr">
        <is>
          <t>Product/Project</t>
        </is>
      </c>
      <c r="AO86" s="162" t="inlineStr">
        <is>
          <t>.NET MVC</t>
        </is>
      </c>
      <c r="AP86" s="162" t="inlineStr">
        <is>
          <t>Technical - Developer</t>
        </is>
      </c>
      <c r="AQ86" s="162" t="n">
        <v>20</v>
      </c>
      <c r="AR86" s="162" t="inlineStr">
        <is>
          <t>Covered</t>
        </is>
      </c>
      <c r="AS86" s="162" t="n"/>
      <c r="AT86" s="162" t="inlineStr">
        <is>
          <t>IRIS2083</t>
        </is>
      </c>
      <c r="AU86" s="162" t="inlineStr">
        <is>
          <t>Employee</t>
        </is>
      </c>
      <c r="AV86" s="162" t="inlineStr">
        <is>
          <t>Active</t>
        </is>
      </c>
      <c r="AW86" s="162" t="inlineStr">
        <is>
          <t>Anilkumar Aarumughan</t>
        </is>
      </c>
      <c r="AX86" s="163" t="n">
        <v>44900</v>
      </c>
      <c r="AY86" s="162" t="inlineStr">
        <is>
          <t>Senior Software Engineer</t>
        </is>
      </c>
      <c r="AZ86" s="162" t="inlineStr">
        <is>
          <t>Engineering &amp; Development</t>
        </is>
      </c>
      <c r="BA86" s="162" t="inlineStr">
        <is>
          <t>Backend Engineering ·.NET</t>
        </is>
      </c>
      <c r="BB86" s="162" t="inlineStr">
        <is>
          <t>Senior Software Engineer</t>
        </is>
      </c>
      <c r="BC86" s="162" t="inlineStr">
        <is>
          <t>L4 – Senior</t>
        </is>
      </c>
      <c r="BD86" s="162" t="inlineStr">
        <is>
          <t>MSC</t>
        </is>
      </c>
      <c r="BE86" s="162" t="inlineStr">
        <is>
          <t>Shiveshdhar Dubey</t>
        </is>
      </c>
      <c r="BF86" s="162" t="inlineStr">
        <is>
          <t>N-4</t>
        </is>
      </c>
      <c r="BG86" s="162" t="inlineStr">
        <is>
          <t>Individual Contributor</t>
        </is>
      </c>
      <c r="BH86" s="162" t="inlineStr">
        <is>
          <t>10 years, 1 months, 0 days</t>
        </is>
      </c>
      <c r="BI86" s="162" t="inlineStr">
        <is>
          <t>3 years, 6 months, 15 days</t>
        </is>
      </c>
      <c r="BJ86" s="162" t="inlineStr">
        <is>
          <t>13 years, 7 months, 15 days</t>
        </is>
      </c>
      <c r="BK86" s="162" t="n"/>
      <c r="BL86" s="162" t="inlineStr">
        <is>
          <t>Suptech</t>
        </is>
      </c>
      <c r="BM86" s="162" t="inlineStr">
        <is>
          <t>iFile</t>
        </is>
      </c>
      <c r="BN86" s="162" t="inlineStr">
        <is>
          <t>Technology</t>
        </is>
      </c>
      <c r="BO86" s="162" t="inlineStr">
        <is>
          <t>Development</t>
        </is>
      </c>
      <c r="BP86" s="162" t="inlineStr">
        <is>
          <t>Yes</t>
        </is>
      </c>
      <c r="BQ86" s="162" t="inlineStr">
        <is>
          <t>Product/Project</t>
        </is>
      </c>
      <c r="BR86" s="162" t="inlineStr">
        <is>
          <t>.NET MVC</t>
        </is>
      </c>
      <c r="BS86" s="162" t="inlineStr">
        <is>
          <t>Technical - Developer</t>
        </is>
      </c>
      <c r="BT86" s="162" t="inlineStr">
        <is>
          <t>Remote- Outside Mumbai</t>
        </is>
      </c>
      <c r="BU86" s="162"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
4. Code Quality &amp; Defect Prevention : Deliver high-quality code by following coding standards, performing unit testing, participating in code reviews, and minimizing defects before release.
5. AI-Enabled Development &amp; Continuous Learning : Improve productivity by leveraging AI-assisted development tools and continuously enhancing technical skills through learning, experimentation, and knowledge sharing</t>
        </is>
      </c>
      <c r="BV86" s="162" t="inlineStr">
        <is>
          <t>1. Production Support &amp; SLA Compliance: Ensure effective production support governance by monitoring SLA compliance, reviewing critical incidents, driving root cause analysis · RCA, and implementing preventive measures to achieve at least 95% SLA adherence and reduce repeat incidents.
2. Frontend Excellence – Angular: Drive high-quality frontend delivery by ensuring adherence to Angular development standards, conducting design and code reviews, mentoring team members, and ensuring timely completion of frontend deliverables with minimal rework.
3. Backend Performance – SQL Pagination: Improve application performance by guiding the team on database optimization, reviewing SQL design and pagination strategies, and ensuring performance improvements are incorporated into project deliverables.
4. Code Quality &amp; Defect Prevention: Establish and enforce code quality practices through code review governance, testing compliance, and defect trend analysis, ensuring reduced production defects and improved first-time-right delivery.
5. AI-Enabled Development &amp; Continuous Learning: Promote AI-enabled software development by encouraging the adoption of AI-assisted tools, organizing knowledge-sharing sessions, mentoring team members on best practices, and tracking continuous learning initiatives across the team.</t>
        </is>
      </c>
      <c r="BW86" s="162"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t>
        </is>
      </c>
      <c r="BX86" s="162" t="n">
        <v>3</v>
      </c>
      <c r="BY86" s="163" t="n">
        <v>46203</v>
      </c>
      <c r="BZ86" s="162" t="inlineStr">
        <is>
          <t>Senior Software Engineer</t>
        </is>
      </c>
      <c r="CA86" s="162" t="inlineStr">
        <is>
          <t>No</t>
        </is>
      </c>
      <c r="CB86" s="162" t="n">
        <v>3</v>
      </c>
      <c r="CC86" s="162" t="inlineStr">
        <is>
          <t>Medium</t>
        </is>
      </c>
      <c r="CD86" s="162" t="inlineStr">
        <is>
          <t>Reliable Specialist</t>
        </is>
      </c>
      <c r="CE86" s="162" t="inlineStr">
        <is>
          <t>No</t>
        </is>
      </c>
      <c r="CF86" s="162" t="inlineStr">
        <is>
          <t>No</t>
        </is>
      </c>
      <c r="CG86" s="162" t="inlineStr">
        <is>
          <t>No</t>
        </is>
      </c>
      <c r="CH86" s="162" t="inlineStr">
        <is>
          <t>Yet to identified</t>
        </is>
      </c>
      <c r="CI86" s="162" t="inlineStr">
        <is>
          <t>Advanced System Architecture, Cloud Technologies · Azure, AI &amp; Automation, Performance Optimization, Secure Coding</t>
        </is>
      </c>
      <c r="CJ86" s="162" t="inlineStr">
        <is>
          <t>Technical Leadership, Solution Architecture, Stakeholder Management, Team Mentoring</t>
        </is>
      </c>
      <c r="CK86" s="162" t="n"/>
    </row>
    <row r="87" ht="64" customHeight="1">
      <c r="A87" s="109" t="inlineStr">
        <is>
          <t>IRIS1647</t>
        </is>
      </c>
      <c r="B87" s="111" t="inlineStr">
        <is>
          <t>Bhavana Thakare</t>
        </is>
      </c>
      <c r="C87" s="111" t="inlineStr">
        <is>
          <t>Technology</t>
        </is>
      </c>
      <c r="D87" s="114" t="inlineStr">
        <is>
          <t>Tech Lead</t>
        </is>
      </c>
      <c r="E87" s="114" t="inlineStr">
        <is>
          <t>Senior Technical Specialist – POD Lead</t>
        </is>
      </c>
      <c r="F87" s="114" t="inlineStr">
        <is>
          <t>L5 – Lead · IC</t>
        </is>
      </c>
      <c r="G87" s="114" t="inlineStr">
        <is>
          <t>B1</t>
        </is>
      </c>
      <c r="H87" s="139" t="inlineStr">
        <is>
          <t>▼ Down · protected</t>
        </is>
      </c>
      <c r="I87" s="111" t="inlineStr">
        <is>
          <t>Engineering &amp; Development</t>
        </is>
      </c>
      <c r="J87" s="111" t="inlineStr">
        <is>
          <t>Backend Development</t>
        </is>
      </c>
      <c r="K87" s="111" t="inlineStr"/>
      <c r="L87" s="111" t="n">
        <v>19</v>
      </c>
      <c r="M87" s="142" t="inlineStr">
        <is>
          <t>P3 / M2</t>
        </is>
      </c>
      <c r="N87" s="115" t="inlineStr">
        <is>
          <t>Career / · Team Lead</t>
        </is>
      </c>
      <c r="O87" s="115" t="inlineStr">
        <is>
          <t>4 Enable</t>
        </is>
      </c>
      <c r="P87" s="115" t="inlineStr">
        <is>
          <t>4–7 yrs</t>
        </is>
      </c>
      <c r="Q87" s="115" t="inlineStr">
        <is>
          <t>5–8 · 4–8</t>
        </is>
      </c>
      <c r="R87" s="115" t="inlineStr">
        <is>
          <t>Lead / Staff Engineer</t>
        </is>
      </c>
      <c r="S87" s="115" t="inlineStr">
        <is>
          <r>
            <rPr>
              <rFont val="Calibri"/>
              <b val="1"/>
              <sz val="10"/>
            </rPr>
            <t>Workiva:</t>
          </r>
          <r>
            <rPr>
              <rFont val="Calibri"/>
              <sz val="10"/>
            </rPr>
            <t xml:space="preserve"> SE / Senior SE · Broadridge India: Senior SE · Nasdaq / AxiomSL: Senior SE · Salesforce: MTS · Atlassian: P40 · Freshworks: Senior SE</t>
          </r>
        </is>
      </c>
      <c r="T87" s="115" t="inlineStr">
        <is>
          <t>SFIA 9 · software development, programming; OWASP secure coding; cloud vendor certifications</t>
        </is>
      </c>
      <c r="U87" s="115" t="inlineStr">
        <is>
          <t>Core 3 · Future 3 · Functional 3 · Leadership 2</t>
        </is>
      </c>
      <c r="V87" s="161" t="n">
        <v>135</v>
      </c>
      <c r="W87" s="162" t="inlineStr">
        <is>
          <t>IRIS1647</t>
        </is>
      </c>
      <c r="X87" s="162" t="inlineStr">
        <is>
          <t>Employee</t>
        </is>
      </c>
      <c r="Y87" s="162" t="inlineStr">
        <is>
          <t>Active</t>
        </is>
      </c>
      <c r="Z87" s="162" t="inlineStr">
        <is>
          <t>Bhavana Thakare</t>
        </is>
      </c>
      <c r="AA87" s="249" t="n">
        <v>42895</v>
      </c>
      <c r="AB87" s="162" t="inlineStr">
        <is>
          <t>Tech Lead</t>
        </is>
      </c>
      <c r="AC87" s="162" t="inlineStr">
        <is>
          <t>MSc</t>
        </is>
      </c>
      <c r="AD87" s="162" t="inlineStr">
        <is>
          <t>Yunus Patel</t>
        </is>
      </c>
      <c r="AE87" s="162" t="inlineStr">
        <is>
          <t>N-5</t>
        </is>
      </c>
      <c r="AF87" s="162" t="inlineStr">
        <is>
          <t>Manager</t>
        </is>
      </c>
      <c r="AG87" s="162" t="inlineStr">
        <is>
          <t>4 years, 0 months, 0 days</t>
        </is>
      </c>
      <c r="AH87" s="162" t="inlineStr">
        <is>
          <t>9 years, 2 months, 16 days</t>
        </is>
      </c>
      <c r="AI87" s="162" t="inlineStr">
        <is>
          <t>Suptech</t>
        </is>
      </c>
      <c r="AJ87" s="162" t="inlineStr">
        <is>
          <t>iFile</t>
        </is>
      </c>
      <c r="AK87" s="162" t="inlineStr">
        <is>
          <t>Technology</t>
        </is>
      </c>
      <c r="AL87" s="162" t="inlineStr">
        <is>
          <t>Development</t>
        </is>
      </c>
      <c r="AM87" s="162" t="inlineStr">
        <is>
          <t>Yes</t>
        </is>
      </c>
      <c r="AN87" s="162" t="inlineStr">
        <is>
          <t>Product/Project</t>
        </is>
      </c>
      <c r="AO87" s="162" t="inlineStr">
        <is>
          <t>Java</t>
        </is>
      </c>
      <c r="AP87" s="162" t="inlineStr">
        <is>
          <t>Technical - Developer</t>
        </is>
      </c>
      <c r="AQ87" s="162" t="n">
        <v>20</v>
      </c>
      <c r="AR87" s="162" t="inlineStr">
        <is>
          <t>Covered</t>
        </is>
      </c>
      <c r="AS87" s="162" t="n"/>
      <c r="AT87" s="162" t="inlineStr">
        <is>
          <t>IRIS1647</t>
        </is>
      </c>
      <c r="AU87" s="162" t="inlineStr">
        <is>
          <t>Employee</t>
        </is>
      </c>
      <c r="AV87" s="162" t="inlineStr">
        <is>
          <t>Active</t>
        </is>
      </c>
      <c r="AW87" s="162" t="inlineStr">
        <is>
          <t>Bhavana Thakare</t>
        </is>
      </c>
      <c r="AX87" s="163" t="n">
        <v>42895</v>
      </c>
      <c r="AY87" s="162" t="inlineStr">
        <is>
          <t>Tech Lead</t>
        </is>
      </c>
      <c r="AZ87" s="162" t="inlineStr">
        <is>
          <t>Engineering &amp; Development</t>
        </is>
      </c>
      <c r="BA87" s="162" t="inlineStr">
        <is>
          <t>Backend Engineering · Java</t>
        </is>
      </c>
      <c r="BB87" s="162" t="inlineStr">
        <is>
          <t>Tech Lead</t>
        </is>
      </c>
      <c r="BC87" s="162" t="inlineStr">
        <is>
          <t>L5 – Lead · IC</t>
        </is>
      </c>
      <c r="BD87" s="162" t="inlineStr">
        <is>
          <t>MSc</t>
        </is>
      </c>
      <c r="BE87" s="162" t="inlineStr">
        <is>
          <t>Yunus Patel</t>
        </is>
      </c>
      <c r="BF87" s="162" t="inlineStr">
        <is>
          <t>N-4</t>
        </is>
      </c>
      <c r="BG87" s="162" t="inlineStr">
        <is>
          <t>Manager</t>
        </is>
      </c>
      <c r="BH87" s="162" t="inlineStr">
        <is>
          <t>4 years, 0 months, 0 days</t>
        </is>
      </c>
      <c r="BI87" s="162" t="inlineStr">
        <is>
          <t>9 years, 0 months, 11 days</t>
        </is>
      </c>
      <c r="BJ87" s="162" t="inlineStr">
        <is>
          <t>13 years, 0 months, 11 days</t>
        </is>
      </c>
      <c r="BK87" s="162" t="n">
        <v>9.03013698630137</v>
      </c>
      <c r="BL87" s="162" t="inlineStr">
        <is>
          <t>Suptech</t>
        </is>
      </c>
      <c r="BM87" s="162" t="inlineStr">
        <is>
          <t>iFile</t>
        </is>
      </c>
      <c r="BN87" s="162" t="inlineStr">
        <is>
          <t>Technology</t>
        </is>
      </c>
      <c r="BO87" s="162" t="inlineStr">
        <is>
          <t>Development</t>
        </is>
      </c>
      <c r="BP87" s="162" t="inlineStr">
        <is>
          <t>Yes</t>
        </is>
      </c>
      <c r="BQ87" s="162" t="inlineStr">
        <is>
          <t>Product/Project</t>
        </is>
      </c>
      <c r="BR87" s="162" t="inlineStr">
        <is>
          <t>Java</t>
        </is>
      </c>
      <c r="BS87" s="162" t="inlineStr">
        <is>
          <t>Technical - Developer</t>
        </is>
      </c>
      <c r="BT87" s="162" t="inlineStr">
        <is>
          <t>Remote - Mumbai</t>
        </is>
      </c>
      <c r="BU87" s="162" t="n"/>
      <c r="BV87" s="162"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W87" s="162" t="inlineStr">
        <is>
          <r>
            <rPr>
              <rFont val="Calibri"/>
              <b val="1"/>
              <sz val="10"/>
            </rPr>
            <t>Q1:</t>
          </r>
          <r>
            <rPr>
              <rFont val="Calibri"/>
              <sz val="10"/>
            </rPr>
            <t xml:space="preserve"> Deliver team release roadmap on schedule: &gt;=90% of committed releases on time
</t>
          </r>
          <r>
            <rPr>
              <rFont val="Calibri"/>
              <b val="1"/>
              <sz val="10"/>
            </rPr>
            <t>Q1:</t>
          </r>
          <r>
            <rPr>
              <rFont val="Calibri"/>
              <sz val="10"/>
            </rPr>
            <t xml:space="preserve"> Keep team sprint velocity stable and defect leakage &lt;=5%
</t>
          </r>
          <r>
            <rPr>
              <rFont val="Calibri"/>
              <b val="1"/>
              <sz val="10"/>
            </rPr>
            <t>Q1:</t>
          </r>
          <r>
            <rPr>
              <rFont val="Calibri"/>
              <sz val="10"/>
            </rPr>
            <t xml:space="preserve"> Drive production stability: critical incidents resolved within SLA &gt;=95%
</t>
          </r>
          <r>
            <rPr>
              <rFont val="Calibri"/>
              <b val="1"/>
              <sz val="10"/>
            </rPr>
            <t>Q1:</t>
          </r>
          <r>
            <rPr>
              <rFont val="Calibri"/>
              <sz val="10"/>
            </rPr>
            <t xml:space="preserve"> Reduce module-level tech debt by &gt;=15% via refactoring / reusable components
Having good control over her team, however, her involvement with team is too much she need to focus on improvement in code quality and new way to close change request and Prod defect in minimum time</t>
          </r>
        </is>
      </c>
      <c r="BX87" s="162" t="n">
        <v>4</v>
      </c>
      <c r="BY87" s="162" t="n"/>
      <c r="BZ87" s="162" t="inlineStr">
        <is>
          <t>Tech Lead</t>
        </is>
      </c>
      <c r="CA87" s="162" t="n"/>
      <c r="CB87" s="162" t="n">
        <v>4</v>
      </c>
      <c r="CC87" s="162" t="inlineStr">
        <is>
          <t>Medium</t>
        </is>
      </c>
      <c r="CD87" s="162" t="inlineStr">
        <is>
          <t>High Impact / Growth Talent</t>
        </is>
      </c>
      <c r="CE87" s="162" t="inlineStr">
        <is>
          <t>No</t>
        </is>
      </c>
      <c r="CF87" s="162" t="inlineStr">
        <is>
          <t>No</t>
        </is>
      </c>
      <c r="CG87" s="162" t="inlineStr">
        <is>
          <t>No</t>
        </is>
      </c>
      <c r="CH87" s="162" t="n"/>
      <c r="CI87" s="162" t="inlineStr">
        <is>
          <t>Advanced Java; secure coding &amp; code-quality practices; unit/automated testing; system design fundamentals | People management: goal-setting &amp; feedback, 1:1 coaching, performance conversations</t>
        </is>
      </c>
      <c r="CJ87"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87" s="162" t="n"/>
    </row>
    <row r="88" ht="64" customHeight="1">
      <c r="A88" s="109" t="inlineStr">
        <is>
          <t>IRIS1627</t>
        </is>
      </c>
      <c r="B88" s="111" t="inlineStr">
        <is>
          <t>Manish Chouhan</t>
        </is>
      </c>
      <c r="C88" s="111" t="inlineStr">
        <is>
          <t>Technology</t>
        </is>
      </c>
      <c r="D88" s="114" t="inlineStr">
        <is>
          <t>Senior Software Engineer</t>
        </is>
      </c>
      <c r="E88" s="114" t="inlineStr">
        <is>
          <t>Senior Technical Specialist – POD Lead</t>
        </is>
      </c>
      <c r="F88" s="114" t="inlineStr">
        <is>
          <t>L4 – Senior</t>
        </is>
      </c>
      <c r="G88" s="114" t="inlineStr">
        <is>
          <t>B1</t>
        </is>
      </c>
      <c r="H88" s="117" t="inlineStr">
        <is>
          <t>▲ Up</t>
        </is>
      </c>
      <c r="I88" s="111" t="inlineStr">
        <is>
          <t>Engineering &amp; Development</t>
        </is>
      </c>
      <c r="J88" s="111" t="inlineStr">
        <is>
          <t>Backend Development</t>
        </is>
      </c>
      <c r="K88" s="111" t="inlineStr"/>
      <c r="L88" s="111" t="n">
        <v>19</v>
      </c>
      <c r="M88" s="142" t="inlineStr">
        <is>
          <t>P3 / M2</t>
        </is>
      </c>
      <c r="N88" s="115" t="inlineStr">
        <is>
          <t>Career / · Team Lead</t>
        </is>
      </c>
      <c r="O88" s="115" t="inlineStr">
        <is>
          <t>4 Enable</t>
        </is>
      </c>
      <c r="P88" s="115" t="inlineStr">
        <is>
          <t>4–7 yrs</t>
        </is>
      </c>
      <c r="Q88" s="115" t="inlineStr">
        <is>
          <t>5–8 · 4–8</t>
        </is>
      </c>
      <c r="R88" s="115" t="inlineStr">
        <is>
          <t>Lead / Staff Engineer</t>
        </is>
      </c>
      <c r="S88" s="115" t="inlineStr">
        <is>
          <r>
            <rPr>
              <rFont val="Calibri"/>
              <b val="1"/>
              <sz val="10"/>
            </rPr>
            <t>Workiva:</t>
          </r>
          <r>
            <rPr>
              <rFont val="Calibri"/>
              <sz val="10"/>
            </rPr>
            <t xml:space="preserve"> SE / Senior SE · Broadridge India: Senior SE · Nasdaq / AxiomSL: Senior SE · Salesforce: MTS · Atlassian: P40 · Freshworks: Senior SE</t>
          </r>
        </is>
      </c>
      <c r="T88" s="115" t="inlineStr">
        <is>
          <t>SFIA 9 · software development, programming; OWASP secure coding; cloud vendor certifications</t>
        </is>
      </c>
      <c r="U88" s="115" t="inlineStr">
        <is>
          <t>Core 3 · Future 3 · Functional 3 · Leadership 2</t>
        </is>
      </c>
      <c r="V88" s="161" t="n">
        <v>133</v>
      </c>
      <c r="W88" s="162" t="inlineStr">
        <is>
          <t>IRIS1627</t>
        </is>
      </c>
      <c r="X88" s="162" t="inlineStr">
        <is>
          <t>Employee</t>
        </is>
      </c>
      <c r="Y88" s="162" t="inlineStr">
        <is>
          <t>Active</t>
        </is>
      </c>
      <c r="Z88" s="162" t="inlineStr">
        <is>
          <t>Manish Chouhan</t>
        </is>
      </c>
      <c r="AA88" s="249" t="n">
        <v>42795</v>
      </c>
      <c r="AB88" s="162" t="inlineStr">
        <is>
          <t>Senior Software Engineer</t>
        </is>
      </c>
      <c r="AC88" s="162" t="inlineStr">
        <is>
          <t>M.Tech</t>
        </is>
      </c>
      <c r="AD88" s="162" t="inlineStr">
        <is>
          <t>Sharanagouda Patil</t>
        </is>
      </c>
      <c r="AE88" s="162" t="inlineStr">
        <is>
          <t>N-4</t>
        </is>
      </c>
      <c r="AF88" s="162" t="inlineStr">
        <is>
          <t>Manager</t>
        </is>
      </c>
      <c r="AG88" s="162" t="inlineStr">
        <is>
          <t>2 years, 0 months, 0 days</t>
        </is>
      </c>
      <c r="AH88" s="162" t="inlineStr">
        <is>
          <t>9 years, 5 months, 24 days</t>
        </is>
      </c>
      <c r="AI88" s="162" t="inlineStr">
        <is>
          <t>Suptech</t>
        </is>
      </c>
      <c r="AJ88" s="162" t="inlineStr">
        <is>
          <t>iFile</t>
        </is>
      </c>
      <c r="AK88" s="162" t="inlineStr">
        <is>
          <t>Technology</t>
        </is>
      </c>
      <c r="AL88" s="162" t="inlineStr">
        <is>
          <t>Development</t>
        </is>
      </c>
      <c r="AM88" s="162" t="inlineStr">
        <is>
          <t>Yes</t>
        </is>
      </c>
      <c r="AN88" s="162" t="inlineStr">
        <is>
          <t>Product/Project</t>
        </is>
      </c>
      <c r="AO88" s="162" t="inlineStr">
        <is>
          <t>.NET MVC</t>
        </is>
      </c>
      <c r="AP88" s="162" t="inlineStr">
        <is>
          <t>Technical - Developer</t>
        </is>
      </c>
      <c r="AQ88" s="162" t="n">
        <v>20</v>
      </c>
      <c r="AR88" s="162" t="inlineStr">
        <is>
          <t>Covered</t>
        </is>
      </c>
      <c r="AS88" s="162" t="n"/>
      <c r="AT88" s="162" t="inlineStr">
        <is>
          <t>IRIS1627</t>
        </is>
      </c>
      <c r="AU88" s="162" t="inlineStr">
        <is>
          <t>Employee</t>
        </is>
      </c>
      <c r="AV88" s="162" t="inlineStr">
        <is>
          <t>Active</t>
        </is>
      </c>
      <c r="AW88" s="162" t="inlineStr">
        <is>
          <t>Manish Chouhan</t>
        </is>
      </c>
      <c r="AX88" s="163" t="n">
        <v>42795</v>
      </c>
      <c r="AY88" s="162" t="inlineStr">
        <is>
          <t>Senior Software Engineer</t>
        </is>
      </c>
      <c r="AZ88" s="162" t="inlineStr">
        <is>
          <t>Engineering &amp; Development</t>
        </is>
      </c>
      <c r="BA88" s="162" t="inlineStr">
        <is>
          <t>Backend Engineering ·.NET</t>
        </is>
      </c>
      <c r="BB88" s="162" t="inlineStr">
        <is>
          <t>Senior Software Engineer</t>
        </is>
      </c>
      <c r="BC88" s="162" t="inlineStr">
        <is>
          <t>L4 – Senior</t>
        </is>
      </c>
      <c r="BD88" s="162" t="inlineStr">
        <is>
          <t>M.Tech</t>
        </is>
      </c>
      <c r="BE88" s="162" t="inlineStr">
        <is>
          <t>Sharanagouda Patil</t>
        </is>
      </c>
      <c r="BF88" s="162" t="inlineStr">
        <is>
          <t>N-3</t>
        </is>
      </c>
      <c r="BG88" s="162" t="inlineStr">
        <is>
          <t>Manager</t>
        </is>
      </c>
      <c r="BH88" s="162" t="inlineStr">
        <is>
          <t>2 years, 0 months, 0 days</t>
        </is>
      </c>
      <c r="BI88" s="162" t="inlineStr">
        <is>
          <t>9 years, 3 months, 19 days</t>
        </is>
      </c>
      <c r="BJ88" s="162" t="inlineStr">
        <is>
          <t>11 years, 3 months, 19 days</t>
        </is>
      </c>
      <c r="BK88" s="162" t="n">
        <v>9.302054794520551</v>
      </c>
      <c r="BL88" s="162" t="inlineStr">
        <is>
          <t>Suptech</t>
        </is>
      </c>
      <c r="BM88" s="162" t="inlineStr">
        <is>
          <t>iFile</t>
        </is>
      </c>
      <c r="BN88" s="162" t="inlineStr">
        <is>
          <t>Technology</t>
        </is>
      </c>
      <c r="BO88" s="162" t="inlineStr">
        <is>
          <t>Development</t>
        </is>
      </c>
      <c r="BP88" s="162" t="inlineStr">
        <is>
          <t>Yes</t>
        </is>
      </c>
      <c r="BQ88" s="162" t="inlineStr">
        <is>
          <t>Product/Project</t>
        </is>
      </c>
      <c r="BR88" s="162" t="inlineStr">
        <is>
          <t>.NET MVC</t>
        </is>
      </c>
      <c r="BS88" s="162" t="inlineStr">
        <is>
          <t>Technical - Developer</t>
        </is>
      </c>
      <c r="BT88" s="162" t="inlineStr">
        <is>
          <t>Hybrid</t>
        </is>
      </c>
      <c r="BU88" s="162" t="n"/>
      <c r="BV88" s="162" t="n"/>
      <c r="BW88" s="162"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X88" s="162" t="n">
        <v>3</v>
      </c>
      <c r="BY88" s="163" t="n">
        <v>45901</v>
      </c>
      <c r="BZ88" s="162" t="inlineStr">
        <is>
          <t>Lead Software Engineer · review – mgr scope + tenure</t>
        </is>
      </c>
      <c r="CA88" s="162" t="inlineStr">
        <is>
          <t>Yes</t>
        </is>
      </c>
      <c r="CB88" s="162" t="n">
        <v>3</v>
      </c>
      <c r="CC88" s="162" t="inlineStr">
        <is>
          <t>Medium</t>
        </is>
      </c>
      <c r="CD88" s="162" t="inlineStr">
        <is>
          <t>Trusted Professional</t>
        </is>
      </c>
      <c r="CE88" s="162" t="n"/>
      <c r="CF88" s="162" t="n"/>
      <c r="CG88" s="162" t="n"/>
      <c r="CH88" s="162" t="n"/>
      <c r="CI88" s="162" t="inlineStr">
        <is>
          <t>Taxonomy
AI</t>
        </is>
      </c>
      <c r="CJ88" s="162" t="n"/>
      <c r="CK88" s="162" t="n"/>
    </row>
    <row r="89" ht="64" customHeight="1">
      <c r="A89" s="109" t="inlineStr">
        <is>
          <t>IRIS1550</t>
        </is>
      </c>
      <c r="B89" s="111" t="inlineStr">
        <is>
          <t>Paresh Patil</t>
        </is>
      </c>
      <c r="C89" s="111" t="inlineStr">
        <is>
          <t>Technology</t>
        </is>
      </c>
      <c r="D89" s="114" t="inlineStr">
        <is>
          <t>Senior Software Engineer</t>
        </is>
      </c>
      <c r="E89" s="114" t="inlineStr">
        <is>
          <t>Technical Specialist – POD Lead</t>
        </is>
      </c>
      <c r="F89" s="114" t="inlineStr">
        <is>
          <t>L4 – Senior</t>
        </is>
      </c>
      <c r="G89" s="114" t="inlineStr">
        <is>
          <t>B1</t>
        </is>
      </c>
      <c r="H89" s="117" t="inlineStr">
        <is>
          <t>▲ Up</t>
        </is>
      </c>
      <c r="I89" s="111" t="inlineStr">
        <is>
          <t>Engineering &amp; Development</t>
        </is>
      </c>
      <c r="J89" s="111" t="inlineStr">
        <is>
          <t>Full-Stack Development</t>
        </is>
      </c>
      <c r="K89" s="111" t="inlineStr"/>
      <c r="L89" s="111" t="n">
        <v>20</v>
      </c>
      <c r="M89" s="142" t="inlineStr">
        <is>
          <t>P3 / M2</t>
        </is>
      </c>
      <c r="N89" s="115" t="inlineStr">
        <is>
          <t>Career / · Team Lead</t>
        </is>
      </c>
      <c r="O89" s="115" t="inlineStr">
        <is>
          <t>4 Enable</t>
        </is>
      </c>
      <c r="P89" s="115" t="inlineStr">
        <is>
          <t>4–7 yrs</t>
        </is>
      </c>
      <c r="Q89" s="115" t="inlineStr">
        <is>
          <t>5–8 · 4–8</t>
        </is>
      </c>
      <c r="R89" s="115" t="inlineStr">
        <is>
          <t>Senior Software Engineer</t>
        </is>
      </c>
      <c r="S89" s="115" t="inlineStr">
        <is>
          <r>
            <rPr>
              <rFont val="Calibri"/>
              <b val="1"/>
              <sz val="10"/>
            </rPr>
            <t>Workiva:</t>
          </r>
          <r>
            <rPr>
              <rFont val="Calibri"/>
              <sz val="10"/>
            </rPr>
            <t xml:space="preserve"> SE / Senior SE · Broadridge India: Senior SE · Nasdaq / AxiomSL: Senior SE · Salesforce: MTS · Atlassian: P40 · Freshworks: Senior SE</t>
          </r>
        </is>
      </c>
      <c r="T89" s="115" t="inlineStr">
        <is>
          <t>SFIA 9 · software development, programming; OWASP secure coding; cloud vendor certifications</t>
        </is>
      </c>
      <c r="U89" s="115" t="inlineStr">
        <is>
          <t>Core 3 · Future 3 · Functional 3 · Leadership 2</t>
        </is>
      </c>
      <c r="V89" s="161" t="n">
        <v>126</v>
      </c>
      <c r="W89" s="162" t="inlineStr">
        <is>
          <t>IRIS1550</t>
        </is>
      </c>
      <c r="X89" s="162" t="inlineStr">
        <is>
          <t>Employee</t>
        </is>
      </c>
      <c r="Y89" s="162" t="inlineStr">
        <is>
          <t>Active</t>
        </is>
      </c>
      <c r="Z89" s="162" t="inlineStr">
        <is>
          <t>Paresh Patil</t>
        </is>
      </c>
      <c r="AA89" s="249" t="n">
        <v>42186</v>
      </c>
      <c r="AB89" s="162" t="inlineStr">
        <is>
          <t>Senior Software Engineer</t>
        </is>
      </c>
      <c r="AC89" s="162" t="inlineStr">
        <is>
          <t>B.E</t>
        </is>
      </c>
      <c r="AD89" s="162" t="inlineStr">
        <is>
          <t>Sharanagouda Patil</t>
        </is>
      </c>
      <c r="AE89" s="162" t="inlineStr">
        <is>
          <t>N-4</t>
        </is>
      </c>
      <c r="AF89" s="162" t="inlineStr">
        <is>
          <t>Manager</t>
        </is>
      </c>
      <c r="AG89" s="162" t="inlineStr">
        <is>
          <t>0 years, 0 months, 0 days</t>
        </is>
      </c>
      <c r="AH89" s="162" t="inlineStr">
        <is>
          <t>11 years, 1 months, 24 days</t>
        </is>
      </c>
      <c r="AI89" s="162" t="inlineStr">
        <is>
          <t>Suptech</t>
        </is>
      </c>
      <c r="AJ89" s="162" t="inlineStr">
        <is>
          <t>iFile</t>
        </is>
      </c>
      <c r="AK89" s="162" t="inlineStr">
        <is>
          <t>Technology</t>
        </is>
      </c>
      <c r="AL89" s="162" t="inlineStr">
        <is>
          <t>Development</t>
        </is>
      </c>
      <c r="AM89" s="162" t="inlineStr">
        <is>
          <t>Yes</t>
        </is>
      </c>
      <c r="AN89" s="162" t="inlineStr">
        <is>
          <t>Product/Project</t>
        </is>
      </c>
      <c r="AO89" s="162" t="inlineStr">
        <is>
          <t>.NET MVC</t>
        </is>
      </c>
      <c r="AP89" s="162" t="inlineStr">
        <is>
          <t>Technical - Developer</t>
        </is>
      </c>
      <c r="AQ89" s="162" t="n">
        <v>20</v>
      </c>
      <c r="AR89" s="162" t="inlineStr">
        <is>
          <t>Covered</t>
        </is>
      </c>
      <c r="AS89" s="162" t="n"/>
      <c r="AT89" s="162" t="inlineStr">
        <is>
          <t>IRIS1550</t>
        </is>
      </c>
      <c r="AU89" s="162" t="inlineStr">
        <is>
          <t>Employee</t>
        </is>
      </c>
      <c r="AV89" s="162" t="inlineStr">
        <is>
          <t>Active</t>
        </is>
      </c>
      <c r="AW89" s="162" t="inlineStr">
        <is>
          <t>Paresh Patil</t>
        </is>
      </c>
      <c r="AX89" s="163" t="n">
        <v>42186</v>
      </c>
      <c r="AY89" s="162" t="inlineStr">
        <is>
          <t>Senior Software Engineer</t>
        </is>
      </c>
      <c r="AZ89" s="162" t="inlineStr">
        <is>
          <t>Engineering &amp; Development</t>
        </is>
      </c>
      <c r="BA89" s="162" t="inlineStr">
        <is>
          <t>Backend Engineering ·.NET</t>
        </is>
      </c>
      <c r="BB89" s="162" t="inlineStr">
        <is>
          <t>Senior Software Engineer</t>
        </is>
      </c>
      <c r="BC89" s="162" t="inlineStr">
        <is>
          <t>L4 – Senior</t>
        </is>
      </c>
      <c r="BD89" s="162" t="inlineStr">
        <is>
          <t>B.E</t>
        </is>
      </c>
      <c r="BE89" s="162" t="inlineStr">
        <is>
          <t>Sharanagouda Patil</t>
        </is>
      </c>
      <c r="BF89" s="162" t="inlineStr">
        <is>
          <t>N-3</t>
        </is>
      </c>
      <c r="BG89" s="162" t="inlineStr">
        <is>
          <t>Manager</t>
        </is>
      </c>
      <c r="BH89" s="162" t="inlineStr">
        <is>
          <t>0 years, 0 months, 0 days</t>
        </is>
      </c>
      <c r="BI89" s="162" t="inlineStr">
        <is>
          <t>10 years, 11 months, 19 days</t>
        </is>
      </c>
      <c r="BJ89" s="162" t="inlineStr">
        <is>
          <t>10 years, 11 months, 19 days</t>
        </is>
      </c>
      <c r="BK89" s="162" t="n">
        <v>10.9687214611872</v>
      </c>
      <c r="BL89" s="162" t="inlineStr">
        <is>
          <t>Suptech</t>
        </is>
      </c>
      <c r="BM89" s="162" t="inlineStr">
        <is>
          <t>iFile</t>
        </is>
      </c>
      <c r="BN89" s="162" t="inlineStr">
        <is>
          <t>Technology</t>
        </is>
      </c>
      <c r="BO89" s="162" t="inlineStr">
        <is>
          <t>Development</t>
        </is>
      </c>
      <c r="BP89" s="162" t="inlineStr">
        <is>
          <t>Yes</t>
        </is>
      </c>
      <c r="BQ89" s="162" t="inlineStr">
        <is>
          <t>Product/Project</t>
        </is>
      </c>
      <c r="BR89" s="162" t="inlineStr">
        <is>
          <t>.NET MVC</t>
        </is>
      </c>
      <c r="BS89" s="162" t="inlineStr">
        <is>
          <t>Technical - Developer</t>
        </is>
      </c>
      <c r="BT89" s="162" t="inlineStr">
        <is>
          <t>Remote - Mumbai</t>
        </is>
      </c>
      <c r="BU89" s="162" t="n"/>
      <c r="BV89" s="162" t="n"/>
      <c r="BW89" s="162"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X89" s="162" t="n">
        <v>4</v>
      </c>
      <c r="BY89" s="163" t="n">
        <v>45901</v>
      </c>
      <c r="BZ89" s="162" t="inlineStr">
        <is>
          <t>Lead Software Engineer · review – mgr scope + tenure</t>
        </is>
      </c>
      <c r="CA89" s="162" t="inlineStr">
        <is>
          <t>Yes</t>
        </is>
      </c>
      <c r="CB89" s="162" t="n">
        <v>4</v>
      </c>
      <c r="CC89" s="162" t="inlineStr">
        <is>
          <t>High</t>
        </is>
      </c>
      <c r="CD89" s="162" t="inlineStr">
        <is>
          <t>High Impact / Growth Talent</t>
        </is>
      </c>
      <c r="CE89" s="162" t="n"/>
      <c r="CF89" s="162" t="n"/>
      <c r="CG89" s="162" t="n"/>
      <c r="CH89" s="162" t="inlineStr">
        <is>
          <t>Devkumar</t>
        </is>
      </c>
      <c r="CI89" s="162" t="inlineStr">
        <is>
          <t>Taxonomy
AI</t>
        </is>
      </c>
      <c r="CJ89" s="162" t="n"/>
      <c r="CK89" s="162" t="n"/>
    </row>
    <row r="90" ht="64" customHeight="1">
      <c r="A90" s="109" t="inlineStr">
        <is>
          <t>IRIS2409</t>
        </is>
      </c>
      <c r="B90" s="111" t="inlineStr">
        <is>
          <t>Prabhakar Mhadse</t>
        </is>
      </c>
      <c r="C90" s="111" t="inlineStr">
        <is>
          <t>Technology</t>
        </is>
      </c>
      <c r="D90" s="114" t="inlineStr">
        <is>
          <t>Senior Software Engineer</t>
        </is>
      </c>
      <c r="E90" s="114" t="inlineStr">
        <is>
          <t>AI/ML Specialist – POD Lead</t>
        </is>
      </c>
      <c r="F90" s="114" t="inlineStr">
        <is>
          <t>L4 – Senior</t>
        </is>
      </c>
      <c r="G90" s="114" t="inlineStr">
        <is>
          <t>B1</t>
        </is>
      </c>
      <c r="H90" s="117" t="inlineStr">
        <is>
          <t>▲ Up</t>
        </is>
      </c>
      <c r="I90" s="111" t="inlineStr">
        <is>
          <t>Engineering &amp; Development</t>
        </is>
      </c>
      <c r="J90" s="111" t="inlineStr">
        <is>
          <t>AI / ML &amp; GenAI Engineering</t>
        </is>
      </c>
      <c r="K90" s="111" t="inlineStr"/>
      <c r="L90" s="111" t="n">
        <v>20</v>
      </c>
      <c r="M90" s="142" t="inlineStr">
        <is>
          <t>P3 / M2</t>
        </is>
      </c>
      <c r="N90" s="115" t="inlineStr">
        <is>
          <t>Career / · Team Lead</t>
        </is>
      </c>
      <c r="O90" s="115" t="inlineStr">
        <is>
          <t>4 Enable</t>
        </is>
      </c>
      <c r="P90" s="115" t="inlineStr">
        <is>
          <t>4–7 yrs</t>
        </is>
      </c>
      <c r="Q90" s="115" t="inlineStr">
        <is>
          <t>5–8 · 4–8</t>
        </is>
      </c>
      <c r="R90" s="115" t="inlineStr">
        <is>
          <t>Senior Software Engineer</t>
        </is>
      </c>
      <c r="S90" s="115" t="inlineStr">
        <is>
          <r>
            <rPr>
              <rFont val="Calibri"/>
              <b val="1"/>
              <sz val="10"/>
            </rPr>
            <t>Workiva:</t>
          </r>
          <r>
            <rPr>
              <rFont val="Calibri"/>
              <sz val="10"/>
            </rPr>
            <t xml:space="preserve"> SE / Senior SE · Broadridge India: Senior SE · Nasdaq / AxiomSL: Senior SE · Salesforce: MTS · Atlassian: P40 · Freshworks: Senior SE</t>
          </r>
        </is>
      </c>
      <c r="T90" s="115" t="inlineStr">
        <is>
          <t>SFIA 9 · software development, programming; OWASP secure coding; cloud vendor certifications</t>
        </is>
      </c>
      <c r="U90" s="115" t="inlineStr">
        <is>
          <t>Core 3 · Future 3 · Functional 3 · Leadership 2</t>
        </is>
      </c>
      <c r="V90" s="161" t="n">
        <v>388</v>
      </c>
      <c r="W90" s="162" t="inlineStr">
        <is>
          <t>IRIS2409</t>
        </is>
      </c>
      <c r="X90" s="162" t="inlineStr">
        <is>
          <t>Employee</t>
        </is>
      </c>
      <c r="Y90" s="162" t="inlineStr">
        <is>
          <t>Active</t>
        </is>
      </c>
      <c r="Z90" s="162" t="inlineStr">
        <is>
          <t>Prabhakar Mhadse</t>
        </is>
      </c>
      <c r="AA90" s="249" t="n">
        <v>45862</v>
      </c>
      <c r="AB90" s="162" t="inlineStr">
        <is>
          <t>Senior Software Engineer</t>
        </is>
      </c>
      <c r="AC90" s="162" t="inlineStr">
        <is>
          <t>ME</t>
        </is>
      </c>
      <c r="AD90" s="162" t="inlineStr">
        <is>
          <t>Pradip Dey</t>
        </is>
      </c>
      <c r="AE90" s="162" t="inlineStr">
        <is>
          <t>N-3</t>
        </is>
      </c>
      <c r="AF90" s="162" t="inlineStr">
        <is>
          <t>Manager</t>
        </is>
      </c>
      <c r="AG90" s="162" t="inlineStr">
        <is>
          <t>7 years, 0 months, 0 days</t>
        </is>
      </c>
      <c r="AH90" s="162" t="inlineStr">
        <is>
          <t>1 years, 1 months, 1 days</t>
        </is>
      </c>
      <c r="AI90" s="162" t="inlineStr">
        <is>
          <t>Suptech</t>
        </is>
      </c>
      <c r="AJ90" s="162" t="inlineStr">
        <is>
          <t>iFile</t>
        </is>
      </c>
      <c r="AK90" s="162" t="inlineStr">
        <is>
          <t>Technology</t>
        </is>
      </c>
      <c r="AL90" s="162" t="inlineStr">
        <is>
          <t>Development</t>
        </is>
      </c>
      <c r="AM90" s="162" t="inlineStr">
        <is>
          <t>Yes</t>
        </is>
      </c>
      <c r="AN90" s="162" t="inlineStr">
        <is>
          <t>Product/Project</t>
        </is>
      </c>
      <c r="AO90" s="162" t="inlineStr">
        <is>
          <t>Python</t>
        </is>
      </c>
      <c r="AP90" s="162" t="inlineStr">
        <is>
          <t>Technical - Developer</t>
        </is>
      </c>
      <c r="AQ90" s="162" t="n">
        <v>20</v>
      </c>
      <c r="AR90" s="162" t="inlineStr">
        <is>
          <t>Covered</t>
        </is>
      </c>
      <c r="AS90" s="162" t="n"/>
      <c r="AT90" s="162" t="inlineStr">
        <is>
          <t>IRIS2409</t>
        </is>
      </c>
      <c r="AU90" s="162" t="inlineStr">
        <is>
          <t>Employee</t>
        </is>
      </c>
      <c r="AV90" s="162" t="inlineStr">
        <is>
          <t>Active</t>
        </is>
      </c>
      <c r="AW90" s="162" t="inlineStr">
        <is>
          <t>Prabhakar Mhadse</t>
        </is>
      </c>
      <c r="AX90" s="163" t="n">
        <v>45862</v>
      </c>
      <c r="AY90" s="162" t="inlineStr">
        <is>
          <t>Senior Software Engineer</t>
        </is>
      </c>
      <c r="AZ90" s="162" t="inlineStr">
        <is>
          <t>Engineering &amp; Development</t>
        </is>
      </c>
      <c r="BA90" s="162" t="inlineStr">
        <is>
          <t>Backend Engineering · Python</t>
        </is>
      </c>
      <c r="BB90" s="162" t="inlineStr">
        <is>
          <t>Senior Software Engineer</t>
        </is>
      </c>
      <c r="BC90" s="162" t="inlineStr">
        <is>
          <t>L4 – Senior</t>
        </is>
      </c>
      <c r="BD90" s="162" t="inlineStr">
        <is>
          <t>ME</t>
        </is>
      </c>
      <c r="BE90" s="162" t="inlineStr">
        <is>
          <t>Pradip Dey</t>
        </is>
      </c>
      <c r="BF90" s="162" t="inlineStr">
        <is>
          <t>N-2</t>
        </is>
      </c>
      <c r="BG90" s="162" t="inlineStr">
        <is>
          <t>Manager</t>
        </is>
      </c>
      <c r="BH90" s="162" t="inlineStr">
        <is>
          <t>7 years, 0 months, 0 days</t>
        </is>
      </c>
      <c r="BI90" s="162" t="inlineStr">
        <is>
          <t>0 years, 10 months, 27 days</t>
        </is>
      </c>
      <c r="BJ90" s="162" t="inlineStr">
        <is>
          <t>7 years, 10 months, 27 days</t>
        </is>
      </c>
      <c r="BK90" s="162" t="n">
        <v>0.907305936073059</v>
      </c>
      <c r="BL90" s="162" t="inlineStr">
        <is>
          <t>Suptech</t>
        </is>
      </c>
      <c r="BM90" s="162" t="inlineStr">
        <is>
          <t>iFile</t>
        </is>
      </c>
      <c r="BN90" s="162" t="inlineStr">
        <is>
          <t>Technology</t>
        </is>
      </c>
      <c r="BO90" s="162" t="inlineStr">
        <is>
          <t>Development</t>
        </is>
      </c>
      <c r="BP90" s="162" t="inlineStr">
        <is>
          <t>Yes</t>
        </is>
      </c>
      <c r="BQ90" s="162" t="inlineStr">
        <is>
          <t>Product/Project</t>
        </is>
      </c>
      <c r="BR90" s="162" t="inlineStr">
        <is>
          <t>Python</t>
        </is>
      </c>
      <c r="BS90" s="162" t="inlineStr">
        <is>
          <t>Technical - Developer</t>
        </is>
      </c>
      <c r="BT90" s="162" t="inlineStr">
        <is>
          <t>Work From Office - Turbhe</t>
        </is>
      </c>
      <c r="BU90" s="162" t="n"/>
      <c r="BV90" s="162" t="n"/>
      <c r="BW90" s="162" t="n"/>
      <c r="BX90" s="162" t="n"/>
      <c r="BY90" s="162" t="n"/>
      <c r="BZ90" s="162" t="inlineStr">
        <is>
          <t>Senior Software Engineer</t>
        </is>
      </c>
      <c r="CA90" s="162" t="n"/>
      <c r="CB90" s="162" t="n"/>
      <c r="CC90" s="162" t="n"/>
      <c r="CD90" s="162" t="n"/>
      <c r="CE90" s="162" t="n"/>
      <c r="CF90" s="162" t="n"/>
      <c r="CG90" s="162" t="n"/>
      <c r="CH90" s="162" t="n"/>
      <c r="CI90" s="162" t="n"/>
      <c r="CJ90" s="162" t="n"/>
      <c r="CK90" s="162" t="inlineStr">
        <is>
          <t>QCB,JCM,CBJ,SBC,SSM,CBRD,ACRA,QSE,MOCI,GRI,Pre-Sales,CMA-Oman,SCM,IRIS Noah,IRIS Bushchat</t>
        </is>
      </c>
    </row>
    <row r="91" ht="64" customHeight="1">
      <c r="A91" s="109" t="inlineStr">
        <is>
          <t>IRIS1860</t>
        </is>
      </c>
      <c r="B91" s="111" t="inlineStr">
        <is>
          <t>Pradnya Mhatre</t>
        </is>
      </c>
      <c r="C91" s="111" t="inlineStr">
        <is>
          <t>Technology</t>
        </is>
      </c>
      <c r="D91" s="114" t="inlineStr">
        <is>
          <t>Senior Software Engineer</t>
        </is>
      </c>
      <c r="E91" s="114" t="inlineStr">
        <is>
          <t>Technical Specialist – POD Lead</t>
        </is>
      </c>
      <c r="F91" s="114" t="inlineStr">
        <is>
          <t>L4 – Senior</t>
        </is>
      </c>
      <c r="G91" s="114" t="inlineStr">
        <is>
          <t>B1</t>
        </is>
      </c>
      <c r="H91" s="117" t="inlineStr">
        <is>
          <t>▲ Up</t>
        </is>
      </c>
      <c r="I91" s="111" t="inlineStr">
        <is>
          <t>Engineering &amp; Development</t>
        </is>
      </c>
      <c r="J91" s="111" t="inlineStr">
        <is>
          <t>Backend Development</t>
        </is>
      </c>
      <c r="K91" s="111" t="inlineStr"/>
      <c r="L91" s="111" t="n">
        <v>20</v>
      </c>
      <c r="M91" s="142" t="inlineStr">
        <is>
          <t>P3 / M2</t>
        </is>
      </c>
      <c r="N91" s="115" t="inlineStr">
        <is>
          <t>Career / · Team Lead</t>
        </is>
      </c>
      <c r="O91" s="115" t="inlineStr">
        <is>
          <t>4 Enable</t>
        </is>
      </c>
      <c r="P91" s="115" t="inlineStr">
        <is>
          <t>4–7 yrs</t>
        </is>
      </c>
      <c r="Q91" s="115" t="inlineStr">
        <is>
          <t>5–8 · 4–8</t>
        </is>
      </c>
      <c r="R91" s="115" t="inlineStr">
        <is>
          <t>Senior Software Engineer</t>
        </is>
      </c>
      <c r="S91" s="115" t="inlineStr">
        <is>
          <r>
            <rPr>
              <rFont val="Calibri"/>
              <b val="1"/>
              <sz val="10"/>
            </rPr>
            <t>Workiva:</t>
          </r>
          <r>
            <rPr>
              <rFont val="Calibri"/>
              <sz val="10"/>
            </rPr>
            <t xml:space="preserve"> SE / Senior SE · Broadridge India: Senior SE · Nasdaq / AxiomSL: Senior SE · Salesforce: MTS · Atlassian: P40 · Freshworks: Senior SE</t>
          </r>
        </is>
      </c>
      <c r="T91" s="115" t="inlineStr">
        <is>
          <t>SFIA 9 · software development, programming; OWASP secure coding; cloud vendor certifications</t>
        </is>
      </c>
      <c r="U91" s="115" t="inlineStr">
        <is>
          <t>Core 3 · Future 3 · Functional 3 · Leadership 2</t>
        </is>
      </c>
      <c r="V91" s="161" t="n">
        <v>168</v>
      </c>
      <c r="W91" s="162" t="inlineStr">
        <is>
          <t>IRIS1860</t>
        </is>
      </c>
      <c r="X91" s="162" t="inlineStr">
        <is>
          <t>Employee</t>
        </is>
      </c>
      <c r="Y91" s="162" t="inlineStr">
        <is>
          <t>Active</t>
        </is>
      </c>
      <c r="Z91" s="162" t="inlineStr">
        <is>
          <t>Pradnya Mhatre</t>
        </is>
      </c>
      <c r="AA91" s="249" t="n">
        <v>44025</v>
      </c>
      <c r="AB91" s="162" t="inlineStr">
        <is>
          <t>Senior Software Engineer</t>
        </is>
      </c>
      <c r="AC91" s="162" t="inlineStr">
        <is>
          <t>MSc</t>
        </is>
      </c>
      <c r="AD91" s="162" t="inlineStr">
        <is>
          <t>Brij Kishor Singh</t>
        </is>
      </c>
      <c r="AE91" s="162" t="inlineStr">
        <is>
          <t>N-4</t>
        </is>
      </c>
      <c r="AF91" s="162" t="inlineStr">
        <is>
          <t>Manager</t>
        </is>
      </c>
      <c r="AG91" s="162" t="inlineStr">
        <is>
          <t>6 years, 0 months, 0 days</t>
        </is>
      </c>
      <c r="AH91" s="162" t="inlineStr">
        <is>
          <t>6 years, 1 months, 12 days</t>
        </is>
      </c>
      <c r="AI91" s="162" t="inlineStr">
        <is>
          <t>Suptech</t>
        </is>
      </c>
      <c r="AJ91" s="162" t="inlineStr">
        <is>
          <t>iFile</t>
        </is>
      </c>
      <c r="AK91" s="162" t="inlineStr">
        <is>
          <t>Technology</t>
        </is>
      </c>
      <c r="AL91" s="162" t="inlineStr">
        <is>
          <t>Development</t>
        </is>
      </c>
      <c r="AM91" s="162" t="inlineStr">
        <is>
          <t>Yes</t>
        </is>
      </c>
      <c r="AN91" s="162" t="inlineStr">
        <is>
          <t>Product/Project</t>
        </is>
      </c>
      <c r="AO91" s="162" t="inlineStr">
        <is>
          <t>Java</t>
        </is>
      </c>
      <c r="AP91" s="162" t="inlineStr">
        <is>
          <t>Technical - Developer</t>
        </is>
      </c>
      <c r="AQ91" s="162" t="n">
        <v>20</v>
      </c>
      <c r="AR91" s="162" t="inlineStr">
        <is>
          <t>Covered</t>
        </is>
      </c>
      <c r="AS91" s="162" t="n"/>
      <c r="AT91" s="162" t="inlineStr">
        <is>
          <t>IRIS1860</t>
        </is>
      </c>
      <c r="AU91" s="162" t="inlineStr">
        <is>
          <t>Employee</t>
        </is>
      </c>
      <c r="AV91" s="162" t="inlineStr">
        <is>
          <t>Active</t>
        </is>
      </c>
      <c r="AW91" s="162" t="inlineStr">
        <is>
          <t>Pradnya Mhatre</t>
        </is>
      </c>
      <c r="AX91" s="163" t="n">
        <v>44025</v>
      </c>
      <c r="AY91" s="162" t="inlineStr">
        <is>
          <t>Senior Software Engineer</t>
        </is>
      </c>
      <c r="AZ91" s="162" t="inlineStr">
        <is>
          <t>Engineering &amp; Development</t>
        </is>
      </c>
      <c r="BA91" s="162" t="inlineStr">
        <is>
          <t>Backend Engineering · Java</t>
        </is>
      </c>
      <c r="BB91" s="162" t="inlineStr">
        <is>
          <t>Senior Software Engineer</t>
        </is>
      </c>
      <c r="BC91" s="162" t="inlineStr">
        <is>
          <t>L4 – Senior</t>
        </is>
      </c>
      <c r="BD91" s="162" t="inlineStr">
        <is>
          <t>MSc</t>
        </is>
      </c>
      <c r="BE91" s="162" t="inlineStr">
        <is>
          <t>Brij Kishor Singh</t>
        </is>
      </c>
      <c r="BF91" s="162" t="inlineStr">
        <is>
          <t>N-3</t>
        </is>
      </c>
      <c r="BG91" s="162" t="inlineStr">
        <is>
          <t>Manager</t>
        </is>
      </c>
      <c r="BH91" s="162" t="inlineStr">
        <is>
          <t>6 years, 0 months, 0 days</t>
        </is>
      </c>
      <c r="BI91" s="162" t="inlineStr">
        <is>
          <t>5 years, 11 months, 7 days</t>
        </is>
      </c>
      <c r="BJ91" s="162" t="inlineStr">
        <is>
          <t>11 years, 11 months, 7 days</t>
        </is>
      </c>
      <c r="BK91" s="162" t="n">
        <v>5.93584474885845</v>
      </c>
      <c r="BL91" s="162" t="inlineStr">
        <is>
          <t>Suptech</t>
        </is>
      </c>
      <c r="BM91" s="162" t="inlineStr">
        <is>
          <t>iFile</t>
        </is>
      </c>
      <c r="BN91" s="162" t="inlineStr">
        <is>
          <t>Technology</t>
        </is>
      </c>
      <c r="BO91" s="162" t="inlineStr">
        <is>
          <t>Development</t>
        </is>
      </c>
      <c r="BP91" s="162" t="inlineStr">
        <is>
          <t>Yes</t>
        </is>
      </c>
      <c r="BQ91" s="162" t="inlineStr">
        <is>
          <t>Product/Project</t>
        </is>
      </c>
      <c r="BR91" s="162" t="inlineStr">
        <is>
          <t>Java</t>
        </is>
      </c>
      <c r="BS91" s="162" t="inlineStr">
        <is>
          <t>Technical - Developer</t>
        </is>
      </c>
      <c r="BT91" s="162" t="inlineStr">
        <is>
          <t>Remote - Mumbai</t>
        </is>
      </c>
      <c r="BU91" s="162" t="inlineStr">
        <is>
          <t>1. DFERM Automatation
2. DMRS Automatation
3. Deliver all changes on scheduled timeline
4. Upgrade the codebase
5. Integrate webform with MBRS</t>
        </is>
      </c>
      <c r="BV91" s="162"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t>
        </is>
      </c>
      <c r="BW91" s="162" t="inlineStr">
        <is>
          <r>
            <rPr>
              <rFont val="Calibri"/>
              <b val="1"/>
              <sz val="10"/>
            </rPr>
            <t>Q1:</t>
          </r>
          <r>
            <rPr>
              <rFont val="Calibri"/>
              <sz val="10"/>
            </rPr>
            <t xml:space="preserve"> Loan leadger automation
</t>
          </r>
          <r>
            <rPr>
              <rFont val="Calibri"/>
              <b val="1"/>
              <sz val="10"/>
            </rPr>
            <t>Q1:</t>
          </r>
          <r>
            <rPr>
              <rFont val="Calibri"/>
              <sz val="10"/>
            </rPr>
            <t xml:space="preserve"> Deposit ledger automation
</t>
          </r>
          <r>
            <rPr>
              <rFont val="Calibri"/>
              <b val="1"/>
              <sz val="10"/>
            </rPr>
            <t>Q1:</t>
          </r>
          <r>
            <rPr>
              <rFont val="Calibri"/>
              <sz val="10"/>
            </rPr>
            <t xml:space="preserve"> VAPT Completion
</t>
          </r>
          <r>
            <rPr>
              <rFont val="Calibri"/>
              <b val="1"/>
              <sz val="10"/>
            </rPr>
            <t>Q1:</t>
          </r>
          <r>
            <rPr>
              <rFont val="Calibri"/>
              <sz val="10"/>
            </rPr>
            <t xml:space="preserve"> Reduce module-level tech debt by &gt;=15% via refactoring / reusable components 
</t>
          </r>
          <r>
            <rPr>
              <rFont val="Calibri"/>
              <b val="1"/>
              <sz val="10"/>
            </rPr>
            <t>Q2:</t>
          </r>
          <r>
            <rPr>
              <rFont val="Calibri"/>
              <sz val="10"/>
            </rPr>
            <t xml:space="preserve"> DMRS API Integration
</t>
          </r>
          <r>
            <rPr>
              <rFont val="Calibri"/>
              <b val="1"/>
              <sz val="10"/>
            </rPr>
            <t>Q2:</t>
          </r>
          <r>
            <rPr>
              <rFont val="Calibri"/>
              <sz val="10"/>
            </rPr>
            <t xml:space="preserve"> DFRM API Integration
</t>
          </r>
          <r>
            <rPr>
              <rFont val="Calibri"/>
              <b val="1"/>
              <sz val="10"/>
            </rPr>
            <t>Q2:</t>
          </r>
          <r>
            <rPr>
              <rFont val="Calibri"/>
              <sz val="10"/>
            </rPr>
            <t xml:space="preserve"> Jquery Upgradation</t>
          </r>
        </is>
      </c>
      <c r="BX91" s="162" t="n">
        <v>3</v>
      </c>
      <c r="BY91" s="163" t="n">
        <v>46174</v>
      </c>
      <c r="BZ91" s="162" t="inlineStr">
        <is>
          <t>Lead Software Engineer · review – mgr scope + tenure</t>
        </is>
      </c>
      <c r="CA91" s="162" t="inlineStr">
        <is>
          <t>NO</t>
        </is>
      </c>
      <c r="CB91" s="162" t="n">
        <v>3</v>
      </c>
      <c r="CC91" s="162" t="inlineStr">
        <is>
          <t>Medium</t>
        </is>
      </c>
      <c r="CD91" s="162" t="inlineStr">
        <is>
          <t>Core Contributor</t>
        </is>
      </c>
      <c r="CE91" s="162" t="n"/>
      <c r="CF91" s="162" t="n"/>
      <c r="CG91" s="162" t="n"/>
      <c r="CH91" s="162" t="inlineStr">
        <is>
          <t>Anup Salve</t>
        </is>
      </c>
      <c r="CI91" s="162" t="inlineStr">
        <is>
          <t>Advanced Java; secure coding &amp; code-quality practices; unit/automated testing; system design fundamentals | People management: goal-setting &amp; feedback, 1:1 coaching, performance conversations</t>
        </is>
      </c>
      <c r="CJ91"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91" s="162" t="n"/>
    </row>
    <row r="92" ht="64" customHeight="1">
      <c r="A92" s="109" t="inlineStr">
        <is>
          <t>IRIS1150</t>
        </is>
      </c>
      <c r="B92" s="111" t="inlineStr">
        <is>
          <t>Pragati Raskar</t>
        </is>
      </c>
      <c r="C92" s="111" t="inlineStr">
        <is>
          <t>Technology</t>
        </is>
      </c>
      <c r="D92" s="114" t="inlineStr">
        <is>
          <t>Senior Software Engineer</t>
        </is>
      </c>
      <c r="E92" s="114" t="inlineStr">
        <is>
          <t>Technical Specialist – POD Lead</t>
        </is>
      </c>
      <c r="F92" s="114" t="inlineStr">
        <is>
          <t>L4 – Senior</t>
        </is>
      </c>
      <c r="G92" s="114" t="inlineStr">
        <is>
          <t>B1</t>
        </is>
      </c>
      <c r="H92" s="117" t="inlineStr">
        <is>
          <t>▲ Up</t>
        </is>
      </c>
      <c r="I92" s="111" t="inlineStr">
        <is>
          <t>Engineering &amp; Development</t>
        </is>
      </c>
      <c r="J92" s="111" t="inlineStr">
        <is>
          <t>Backend Development</t>
        </is>
      </c>
      <c r="K92" s="111" t="inlineStr"/>
      <c r="L92" s="111" t="n">
        <v>20</v>
      </c>
      <c r="M92" s="142" t="inlineStr">
        <is>
          <t>P3 / M2</t>
        </is>
      </c>
      <c r="N92" s="115" t="inlineStr">
        <is>
          <t>Career / · Team Lead</t>
        </is>
      </c>
      <c r="O92" s="115" t="inlineStr">
        <is>
          <t>4 Enable</t>
        </is>
      </c>
      <c r="P92" s="115" t="inlineStr">
        <is>
          <t>4–7 yrs</t>
        </is>
      </c>
      <c r="Q92" s="115" t="inlineStr">
        <is>
          <t>5–8 · 4–8</t>
        </is>
      </c>
      <c r="R92" s="115" t="inlineStr">
        <is>
          <t>Senior Software Engineer</t>
        </is>
      </c>
      <c r="S92" s="115" t="inlineStr">
        <is>
          <r>
            <rPr>
              <rFont val="Calibri"/>
              <b val="1"/>
              <sz val="10"/>
            </rPr>
            <t>Workiva:</t>
          </r>
          <r>
            <rPr>
              <rFont val="Calibri"/>
              <sz val="10"/>
            </rPr>
            <t xml:space="preserve"> SE / Senior SE · Broadridge India: Senior SE · Nasdaq / AxiomSL: Senior SE · Salesforce: MTS · Atlassian: P40 · Freshworks: Senior SE</t>
          </r>
        </is>
      </c>
      <c r="T92" s="115" t="inlineStr">
        <is>
          <t>SFIA 9 · software development, programming; OWASP secure coding; cloud vendor certifications</t>
        </is>
      </c>
      <c r="U92" s="115" t="inlineStr">
        <is>
          <t>Core 3 · Future 3 · Functional 3 · Leadership 2</t>
        </is>
      </c>
      <c r="V92" s="161" t="n">
        <v>109</v>
      </c>
      <c r="W92" s="162" t="inlineStr">
        <is>
          <t>IRIS1150</t>
        </is>
      </c>
      <c r="X92" s="162" t="inlineStr">
        <is>
          <t>Employee</t>
        </is>
      </c>
      <c r="Y92" s="162" t="inlineStr">
        <is>
          <t>Active</t>
        </is>
      </c>
      <c r="Z92" s="162" t="inlineStr">
        <is>
          <t>Pragati Raskar</t>
        </is>
      </c>
      <c r="AA92" s="249" t="n">
        <v>41071</v>
      </c>
      <c r="AB92" s="162" t="inlineStr">
        <is>
          <t>Senior Software Engineer</t>
        </is>
      </c>
      <c r="AC92" s="162" t="inlineStr">
        <is>
          <t>B.E</t>
        </is>
      </c>
      <c r="AD92" s="162" t="inlineStr">
        <is>
          <t>Hemant Trivedi</t>
        </is>
      </c>
      <c r="AE92" s="162" t="inlineStr">
        <is>
          <t>N-4</t>
        </is>
      </c>
      <c r="AF92" s="162" t="inlineStr">
        <is>
          <t>Manager</t>
        </is>
      </c>
      <c r="AG92" s="162" t="inlineStr">
        <is>
          <t>2 years, 0 months, 0 days</t>
        </is>
      </c>
      <c r="AH92" s="162" t="inlineStr">
        <is>
          <t>14 years, 2 months, 14 days</t>
        </is>
      </c>
      <c r="AI92" s="162" t="inlineStr">
        <is>
          <t>Suptech</t>
        </is>
      </c>
      <c r="AJ92" s="162" t="inlineStr">
        <is>
          <t>iFile</t>
        </is>
      </c>
      <c r="AK92" s="162" t="inlineStr">
        <is>
          <t>Technology</t>
        </is>
      </c>
      <c r="AL92" s="162" t="inlineStr">
        <is>
          <t>Development</t>
        </is>
      </c>
      <c r="AM92" s="162" t="inlineStr">
        <is>
          <t>Yes</t>
        </is>
      </c>
      <c r="AN92" s="162" t="inlineStr">
        <is>
          <t>Product/Project</t>
        </is>
      </c>
      <c r="AO92" s="162" t="inlineStr">
        <is>
          <t>.NET MVC</t>
        </is>
      </c>
      <c r="AP92" s="162" t="inlineStr">
        <is>
          <t>Technical - Developer</t>
        </is>
      </c>
      <c r="AQ92" s="162" t="n">
        <v>20</v>
      </c>
      <c r="AR92" s="162" t="inlineStr">
        <is>
          <t>Covered</t>
        </is>
      </c>
      <c r="AS92" s="162" t="n"/>
      <c r="AT92" s="162" t="inlineStr">
        <is>
          <t>IRIS1150</t>
        </is>
      </c>
      <c r="AU92" s="162" t="inlineStr">
        <is>
          <t>Employee</t>
        </is>
      </c>
      <c r="AV92" s="162" t="inlineStr">
        <is>
          <t>Active</t>
        </is>
      </c>
      <c r="AW92" s="162" t="inlineStr">
        <is>
          <t>Pragati Raskar</t>
        </is>
      </c>
      <c r="AX92" s="163" t="n">
        <v>41071</v>
      </c>
      <c r="AY92" s="162" t="inlineStr">
        <is>
          <t>Senior Software Engineer</t>
        </is>
      </c>
      <c r="AZ92" s="162" t="inlineStr">
        <is>
          <t>Engineering &amp; Development</t>
        </is>
      </c>
      <c r="BA92" s="162" t="inlineStr">
        <is>
          <t>Backend Engineering ·.NET</t>
        </is>
      </c>
      <c r="BB92" s="162" t="inlineStr">
        <is>
          <t>Senior Software Engineer</t>
        </is>
      </c>
      <c r="BC92" s="162" t="inlineStr">
        <is>
          <t>L4 – Senior</t>
        </is>
      </c>
      <c r="BD92" s="162" t="inlineStr">
        <is>
          <t>B.E</t>
        </is>
      </c>
      <c r="BE92" s="162" t="inlineStr">
        <is>
          <t>Hemant Trivedi</t>
        </is>
      </c>
      <c r="BF92" s="162" t="inlineStr">
        <is>
          <t>N-3</t>
        </is>
      </c>
      <c r="BG92" s="162" t="inlineStr">
        <is>
          <t>Manager</t>
        </is>
      </c>
      <c r="BH92" s="162" t="inlineStr">
        <is>
          <t>2 years, 0 months, 0 days</t>
        </is>
      </c>
      <c r="BI92" s="162" t="inlineStr">
        <is>
          <t>14 years, 0 months, 9 days</t>
        </is>
      </c>
      <c r="BJ92" s="162" t="inlineStr">
        <is>
          <t>16 years, 0 months, 9 days</t>
        </is>
      </c>
      <c r="BK92" s="162" t="n"/>
      <c r="BL92" s="162" t="inlineStr">
        <is>
          <t>Suptech</t>
        </is>
      </c>
      <c r="BM92" s="162" t="inlineStr">
        <is>
          <t>iFile</t>
        </is>
      </c>
      <c r="BN92" s="162" t="inlineStr">
        <is>
          <t>Technology</t>
        </is>
      </c>
      <c r="BO92" s="162" t="inlineStr">
        <is>
          <t>Development</t>
        </is>
      </c>
      <c r="BP92" s="162" t="inlineStr">
        <is>
          <t>Yes</t>
        </is>
      </c>
      <c r="BQ92" s="162" t="inlineStr">
        <is>
          <t>Product/Project</t>
        </is>
      </c>
      <c r="BR92" s="162" t="inlineStr">
        <is>
          <t>.NET MVC</t>
        </is>
      </c>
      <c r="BS92" s="162" t="inlineStr">
        <is>
          <t>Technical - Developer</t>
        </is>
      </c>
      <c r="BT92" s="162" t="inlineStr">
        <is>
          <t>Hybrid</t>
        </is>
      </c>
      <c r="BU92" s="162" t="inlineStr">
        <is>
          <t>.NET Tasks, XBRL Tasks, Aiusage, Document Tasks, Requirement Analyis Tasks</t>
        </is>
      </c>
      <c r="BV92" s="162"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W92" s="162" t="inlineStr">
        <is>
          <r>
            <rPr>
              <rFont val="Calibri"/>
              <b val="1"/>
              <sz val="10"/>
            </rPr>
            <t>Q1:</t>
          </r>
          <r>
            <rPr>
              <rFont val="Calibri"/>
              <sz val="10"/>
            </rPr>
            <t xml:space="preserve"> Deliver team release roadmap on schedule: &gt;=90% of committed releases on time
</t>
          </r>
          <r>
            <rPr>
              <rFont val="Calibri"/>
              <b val="1"/>
              <sz val="10"/>
            </rPr>
            <t>Q1:</t>
          </r>
          <r>
            <rPr>
              <rFont val="Calibri"/>
              <sz val="10"/>
            </rPr>
            <t xml:space="preserve"> Keep team sprint velocity stable and defect leakage &lt;=5%
</t>
          </r>
          <r>
            <rPr>
              <rFont val="Calibri"/>
              <b val="1"/>
              <sz val="10"/>
            </rPr>
            <t>Q1:</t>
          </r>
          <r>
            <rPr>
              <rFont val="Calibri"/>
              <sz val="10"/>
            </rPr>
            <t xml:space="preserve"> Drive production stability: critical incidents resolved within SLA &gt;=95%
</t>
          </r>
          <r>
            <rPr>
              <rFont val="Calibri"/>
              <b val="1"/>
              <sz val="10"/>
            </rPr>
            <t>Q1:</t>
          </r>
          <r>
            <rPr>
              <rFont val="Calibri"/>
              <sz val="10"/>
            </rPr>
            <t xml:space="preserve"> Reduce module-level tech debt by &gt;=15% via refactoring / reusable components</t>
          </r>
        </is>
      </c>
      <c r="BX92" s="162" t="n">
        <v>4</v>
      </c>
      <c r="BY92" s="163" t="n">
        <v>46203</v>
      </c>
      <c r="BZ92" s="162" t="inlineStr">
        <is>
          <t>Lead Software Engineer · review – mgr scope + tenure</t>
        </is>
      </c>
      <c r="CA92" s="162" t="inlineStr">
        <is>
          <t>NO COMMENT</t>
        </is>
      </c>
      <c r="CB92" s="162" t="n">
        <v>4</v>
      </c>
      <c r="CC92" s="162" t="inlineStr">
        <is>
          <t>High</t>
        </is>
      </c>
      <c r="CD92" s="162" t="inlineStr">
        <is>
          <t>Trusted Professional</t>
        </is>
      </c>
      <c r="CE92" s="162" t="inlineStr">
        <is>
          <t>Yes</t>
        </is>
      </c>
      <c r="CF92" s="162" t="inlineStr">
        <is>
          <t>Yes</t>
        </is>
      </c>
      <c r="CG92" s="162" t="inlineStr">
        <is>
          <t>Yes</t>
        </is>
      </c>
      <c r="CH92" s="162" t="inlineStr">
        <is>
          <t>NO</t>
        </is>
      </c>
      <c r="CI92" s="162" t="inlineStr">
        <is>
          <t>Advanced .NET MVC; secure coding &amp; code-quality practices; unit/automated testing; system design fundamentals | People management: goal-setting &amp; feedback, 1:1 coaching, performance conversations</t>
        </is>
      </c>
      <c r="CJ92"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92" s="162" t="inlineStr">
        <is>
          <t>NO</t>
        </is>
      </c>
    </row>
    <row r="93" ht="64" customHeight="1">
      <c r="A93" s="109" t="inlineStr">
        <is>
          <t>IRIS1470</t>
        </is>
      </c>
      <c r="B93" s="111" t="inlineStr">
        <is>
          <t>Rajneesh Patel</t>
        </is>
      </c>
      <c r="C93" s="111" t="inlineStr">
        <is>
          <t>Technology</t>
        </is>
      </c>
      <c r="D93" s="114" t="inlineStr">
        <is>
          <t>Senior Software Engineer</t>
        </is>
      </c>
      <c r="E93" s="114" t="inlineStr">
        <is>
          <t>Technical Specialist – POD Lead</t>
        </is>
      </c>
      <c r="F93" s="114" t="inlineStr">
        <is>
          <t>L4 – Senior</t>
        </is>
      </c>
      <c r="G93" s="114" t="inlineStr">
        <is>
          <t>B1</t>
        </is>
      </c>
      <c r="H93" s="117" t="inlineStr">
        <is>
          <t>▲ Up</t>
        </is>
      </c>
      <c r="I93" s="111" t="inlineStr">
        <is>
          <t>Engineering &amp; Development</t>
        </is>
      </c>
      <c r="J93" s="111" t="inlineStr">
        <is>
          <t>Full-Stack Development</t>
        </is>
      </c>
      <c r="K93" s="111" t="inlineStr"/>
      <c r="L93" s="111" t="n">
        <v>20</v>
      </c>
      <c r="M93" s="142" t="inlineStr">
        <is>
          <t>P3 / M2</t>
        </is>
      </c>
      <c r="N93" s="115" t="inlineStr">
        <is>
          <t>Career / · Team Lead</t>
        </is>
      </c>
      <c r="O93" s="115" t="inlineStr">
        <is>
          <t>4 Enable</t>
        </is>
      </c>
      <c r="P93" s="115" t="inlineStr">
        <is>
          <t>4–7 yrs</t>
        </is>
      </c>
      <c r="Q93" s="115" t="inlineStr">
        <is>
          <t>5–8 · 4–8</t>
        </is>
      </c>
      <c r="R93" s="115" t="inlineStr">
        <is>
          <t>Senior Software Engineer</t>
        </is>
      </c>
      <c r="S93" s="115" t="inlineStr">
        <is>
          <r>
            <rPr>
              <rFont val="Calibri"/>
              <b val="1"/>
              <sz val="10"/>
            </rPr>
            <t>Workiva:</t>
          </r>
          <r>
            <rPr>
              <rFont val="Calibri"/>
              <sz val="10"/>
            </rPr>
            <t xml:space="preserve"> SE / Senior SE · Broadridge India: Senior SE · Nasdaq / AxiomSL: Senior SE · Salesforce: MTS · Atlassian: P40 · Freshworks: Senior SE</t>
          </r>
        </is>
      </c>
      <c r="T93" s="115" t="inlineStr">
        <is>
          <t>SFIA 9 · software development, programming; OWASP secure coding; cloud vendor certifications</t>
        </is>
      </c>
      <c r="U93" s="115" t="inlineStr">
        <is>
          <t>Core 3 · Future 3 · Functional 3 · Leadership 2</t>
        </is>
      </c>
      <c r="V93" s="161" t="n">
        <v>120</v>
      </c>
      <c r="W93" s="162" t="inlineStr">
        <is>
          <t>IRIS1470</t>
        </is>
      </c>
      <c r="X93" s="162" t="inlineStr">
        <is>
          <t>Employee</t>
        </is>
      </c>
      <c r="Y93" s="162" t="inlineStr">
        <is>
          <t>Active</t>
        </is>
      </c>
      <c r="Z93" s="162" t="inlineStr">
        <is>
          <t>Rajneesh Patel</t>
        </is>
      </c>
      <c r="AA93" s="249" t="n">
        <v>41855</v>
      </c>
      <c r="AB93" s="162" t="inlineStr">
        <is>
          <t>Senior Software Engineer</t>
        </is>
      </c>
      <c r="AC93" s="162" t="inlineStr">
        <is>
          <t>MCA</t>
        </is>
      </c>
      <c r="AD93" s="162" t="inlineStr">
        <is>
          <t>Sharanagouda Patil</t>
        </is>
      </c>
      <c r="AE93" s="162" t="inlineStr">
        <is>
          <t>N-4</t>
        </is>
      </c>
      <c r="AF93" s="162" t="inlineStr">
        <is>
          <t>Manager</t>
        </is>
      </c>
      <c r="AG93" s="162" t="inlineStr">
        <is>
          <t>6 years, 6 months, 0 days</t>
        </is>
      </c>
      <c r="AH93" s="162" t="inlineStr">
        <is>
          <t>12 years, 0 months, 21 days</t>
        </is>
      </c>
      <c r="AI93" s="162" t="inlineStr">
        <is>
          <t>Suptech</t>
        </is>
      </c>
      <c r="AJ93" s="162" t="inlineStr">
        <is>
          <t>iFile</t>
        </is>
      </c>
      <c r="AK93" s="162" t="inlineStr">
        <is>
          <t>Technology</t>
        </is>
      </c>
      <c r="AL93" s="162" t="inlineStr">
        <is>
          <t>Development</t>
        </is>
      </c>
      <c r="AM93" s="162" t="inlineStr">
        <is>
          <t>Yes</t>
        </is>
      </c>
      <c r="AN93" s="162" t="inlineStr">
        <is>
          <t>Product/Project</t>
        </is>
      </c>
      <c r="AO93" s="162" t="inlineStr">
        <is>
          <t>.NET MVC</t>
        </is>
      </c>
      <c r="AP93" s="162" t="inlineStr">
        <is>
          <t>Technical - Developer</t>
        </is>
      </c>
      <c r="AQ93" s="162" t="n">
        <v>20</v>
      </c>
      <c r="AR93" s="162" t="inlineStr">
        <is>
          <t>Covered</t>
        </is>
      </c>
      <c r="AS93" s="162" t="n"/>
      <c r="AT93" s="162" t="inlineStr">
        <is>
          <t>IRIS1470</t>
        </is>
      </c>
      <c r="AU93" s="162" t="inlineStr">
        <is>
          <t>Employee</t>
        </is>
      </c>
      <c r="AV93" s="162" t="inlineStr">
        <is>
          <t>Active</t>
        </is>
      </c>
      <c r="AW93" s="162" t="inlineStr">
        <is>
          <t>Rajneesh Patel</t>
        </is>
      </c>
      <c r="AX93" s="163" t="n">
        <v>41855</v>
      </c>
      <c r="AY93" s="162" t="inlineStr">
        <is>
          <t>Senior Software Engineer</t>
        </is>
      </c>
      <c r="AZ93" s="162" t="inlineStr">
        <is>
          <t>Engineering &amp; Development</t>
        </is>
      </c>
      <c r="BA93" s="162" t="inlineStr">
        <is>
          <t>Backend Engineering ·.NET</t>
        </is>
      </c>
      <c r="BB93" s="162" t="inlineStr">
        <is>
          <t>Senior Software Engineer</t>
        </is>
      </c>
      <c r="BC93" s="162" t="inlineStr">
        <is>
          <t>L4 – Senior</t>
        </is>
      </c>
      <c r="BD93" s="162" t="inlineStr">
        <is>
          <t>MCA</t>
        </is>
      </c>
      <c r="BE93" s="162" t="inlineStr">
        <is>
          <t>Sharanagouda Patil</t>
        </is>
      </c>
      <c r="BF93" s="162" t="inlineStr">
        <is>
          <t>N-3</t>
        </is>
      </c>
      <c r="BG93" s="162" t="inlineStr">
        <is>
          <t>Manager</t>
        </is>
      </c>
      <c r="BH93" s="162" t="inlineStr">
        <is>
          <t>6 years, 6 months, 0 days</t>
        </is>
      </c>
      <c r="BI93" s="162" t="inlineStr">
        <is>
          <t>11 years, 10 months, 16 days</t>
        </is>
      </c>
      <c r="BJ93" s="162" t="inlineStr">
        <is>
          <t>18 years, 4 months, 16 days</t>
        </is>
      </c>
      <c r="BK93" s="162" t="n">
        <v>11.8771689497717</v>
      </c>
      <c r="BL93" s="162" t="inlineStr">
        <is>
          <t>Suptech</t>
        </is>
      </c>
      <c r="BM93" s="162" t="inlineStr">
        <is>
          <t>iFile</t>
        </is>
      </c>
      <c r="BN93" s="162" t="inlineStr">
        <is>
          <t>Technology</t>
        </is>
      </c>
      <c r="BO93" s="162" t="inlineStr">
        <is>
          <t>Development</t>
        </is>
      </c>
      <c r="BP93" s="162" t="inlineStr">
        <is>
          <t>Yes</t>
        </is>
      </c>
      <c r="BQ93" s="162" t="inlineStr">
        <is>
          <t>Product/Project</t>
        </is>
      </c>
      <c r="BR93" s="162" t="inlineStr">
        <is>
          <t>.NET MVC</t>
        </is>
      </c>
      <c r="BS93" s="162" t="inlineStr">
        <is>
          <t>Technical - Developer</t>
        </is>
      </c>
      <c r="BT93" s="162" t="inlineStr">
        <is>
          <t>Remote - Mumbai</t>
        </is>
      </c>
      <c r="BU93" s="162" t="n"/>
      <c r="BV93" s="162"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W93" s="162" t="inlineStr">
        <is>
          <r>
            <rPr>
              <rFont val="Calibri"/>
              <b val="1"/>
              <sz val="10"/>
            </rPr>
            <t>Q1:</t>
          </r>
          <r>
            <rPr>
              <rFont val="Calibri"/>
              <sz val="10"/>
            </rPr>
            <t xml:space="preserve"> Deliver team release roadmap on schedule: &gt;=90% of committed releases on time
</t>
          </r>
          <r>
            <rPr>
              <rFont val="Calibri"/>
              <b val="1"/>
              <sz val="10"/>
            </rPr>
            <t>Q1:</t>
          </r>
          <r>
            <rPr>
              <rFont val="Calibri"/>
              <sz val="10"/>
            </rPr>
            <t xml:space="preserve"> Keep team sprint velocity stable and defect leakage &lt;=5%
</t>
          </r>
          <r>
            <rPr>
              <rFont val="Calibri"/>
              <b val="1"/>
              <sz val="10"/>
            </rPr>
            <t>Q1:</t>
          </r>
          <r>
            <rPr>
              <rFont val="Calibri"/>
              <sz val="10"/>
            </rPr>
            <t xml:space="preserve"> Drive production stability: critical incidents resolved within SLA &gt;=95%
</t>
          </r>
          <r>
            <rPr>
              <rFont val="Calibri"/>
              <b val="1"/>
              <sz val="10"/>
            </rPr>
            <t>Q1:</t>
          </r>
          <r>
            <rPr>
              <rFont val="Calibri"/>
              <sz val="10"/>
            </rPr>
            <t xml:space="preserve"> Reduce module-level tech debt by &gt;=15% via refactoring / reusable components</t>
          </r>
        </is>
      </c>
      <c r="BX93" s="162" t="n"/>
      <c r="BY93" s="162" t="n"/>
      <c r="BZ93" s="162" t="inlineStr">
        <is>
          <t>Lead Software Engineer · review – mgr scope + tenure</t>
        </is>
      </c>
      <c r="CA93" s="162" t="inlineStr">
        <is>
          <t>Yes</t>
        </is>
      </c>
      <c r="CB93" s="162" t="n"/>
      <c r="CC93" s="162" t="n"/>
      <c r="CD93" s="162" t="n"/>
      <c r="CE93" s="162" t="n"/>
      <c r="CF93" s="162" t="n"/>
      <c r="CG93" s="162" t="n"/>
      <c r="CH93" s="162" t="n"/>
      <c r="CI93" s="162" t="inlineStr">
        <is>
          <t>Advanced .NET MVC; secure coding &amp; code-quality practices; unit/automated testing; system design fundamentals | People management: goal-setting &amp; feedback, 1:1 coaching, performance conversations</t>
        </is>
      </c>
      <c r="CJ93"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93" s="162" t="n"/>
    </row>
    <row r="94" ht="64" customHeight="1">
      <c r="A94" s="109" t="inlineStr">
        <is>
          <t>IRIS1653</t>
        </is>
      </c>
      <c r="B94" s="111" t="inlineStr">
        <is>
          <t>Sarvesh Yadav</t>
        </is>
      </c>
      <c r="C94" s="111" t="inlineStr">
        <is>
          <t>Technology</t>
        </is>
      </c>
      <c r="D94" s="114" t="inlineStr">
        <is>
          <t>Senior Software Engineer</t>
        </is>
      </c>
      <c r="E94" s="114" t="inlineStr">
        <is>
          <t>Technical Specialist</t>
        </is>
      </c>
      <c r="F94" s="114" t="inlineStr">
        <is>
          <t>L4 – Senior</t>
        </is>
      </c>
      <c r="G94" s="114" t="inlineStr">
        <is>
          <t>B1</t>
        </is>
      </c>
      <c r="H94" s="117" t="inlineStr">
        <is>
          <t>▲ Up</t>
        </is>
      </c>
      <c r="I94" s="111" t="inlineStr">
        <is>
          <t>Engineering &amp; Development</t>
        </is>
      </c>
      <c r="J94" s="111" t="inlineStr">
        <is>
          <t>Backend Development</t>
        </is>
      </c>
      <c r="K94" s="144" t="inlineStr">
        <is>
          <t>• Confirm the reporting line — Manager</t>
        </is>
      </c>
      <c r="L94" s="111" t="n">
        <v>17</v>
      </c>
      <c r="M94" s="142" t="inlineStr">
        <is>
          <t>P3 / M2</t>
        </is>
      </c>
      <c r="N94" s="115" t="inlineStr">
        <is>
          <t>Career / · Team Lead</t>
        </is>
      </c>
      <c r="O94" s="115" t="inlineStr">
        <is>
          <t>4 Enable</t>
        </is>
      </c>
      <c r="P94" s="115" t="inlineStr">
        <is>
          <t>4–7 yrs</t>
        </is>
      </c>
      <c r="Q94" s="115" t="inlineStr">
        <is>
          <t>5–8 · 4–8</t>
        </is>
      </c>
      <c r="R94" s="115" t="inlineStr">
        <is>
          <t>Senior Software Engineer</t>
        </is>
      </c>
      <c r="S94" s="115" t="inlineStr">
        <is>
          <r>
            <rPr>
              <rFont val="Calibri"/>
              <b val="1"/>
              <sz val="10"/>
            </rPr>
            <t>Workiva:</t>
          </r>
          <r>
            <rPr>
              <rFont val="Calibri"/>
              <sz val="10"/>
            </rPr>
            <t xml:space="preserve"> SE / Senior SE · Broadridge India: Senior SE · Nasdaq / AxiomSL: Senior SE · Salesforce: MTS · Atlassian: P40 · Freshworks: Senior SE</t>
          </r>
        </is>
      </c>
      <c r="T94" s="115" t="inlineStr">
        <is>
          <t>SFIA 9 · software development, programming; OWASP secure coding; cloud vendor certifications</t>
        </is>
      </c>
      <c r="U94" s="115" t="inlineStr">
        <is>
          <t>Core 3 · Future 3 · Functional 3 · Leadership 1</t>
        </is>
      </c>
      <c r="V94" s="161" t="n">
        <v>137</v>
      </c>
      <c r="W94" s="162" t="inlineStr">
        <is>
          <t>IRIS1653</t>
        </is>
      </c>
      <c r="X94" s="162" t="inlineStr">
        <is>
          <t>Employee</t>
        </is>
      </c>
      <c r="Y94" s="162" t="inlineStr">
        <is>
          <t>Active</t>
        </is>
      </c>
      <c r="Z94" s="162" t="inlineStr">
        <is>
          <t>Sarvesh Yadav</t>
        </is>
      </c>
      <c r="AA94" s="249" t="n">
        <v>42921</v>
      </c>
      <c r="AB94" s="162" t="inlineStr">
        <is>
          <t>Senior Software Engineer</t>
        </is>
      </c>
      <c r="AC94" s="162" t="inlineStr">
        <is>
          <t>MCA</t>
        </is>
      </c>
      <c r="AD94" s="162" t="inlineStr">
        <is>
          <t>Brij Kishor Singh</t>
        </is>
      </c>
      <c r="AE94" s="162" t="inlineStr">
        <is>
          <t>N-4</t>
        </is>
      </c>
      <c r="AF94" s="162" t="inlineStr">
        <is>
          <t>Individual Contributor</t>
        </is>
      </c>
      <c r="AG94" s="162" t="inlineStr">
        <is>
          <t>5 years, 7 months, 0 days</t>
        </is>
      </c>
      <c r="AH94" s="162" t="inlineStr">
        <is>
          <t>9 years, 1 months, 20 days</t>
        </is>
      </c>
      <c r="AI94" s="162" t="inlineStr">
        <is>
          <t>Suptech</t>
        </is>
      </c>
      <c r="AJ94" s="162" t="inlineStr">
        <is>
          <t>iFile</t>
        </is>
      </c>
      <c r="AK94" s="162" t="inlineStr">
        <is>
          <t>Technology</t>
        </is>
      </c>
      <c r="AL94" s="162" t="inlineStr">
        <is>
          <t>Development</t>
        </is>
      </c>
      <c r="AM94" s="162" t="inlineStr">
        <is>
          <t>Yes</t>
        </is>
      </c>
      <c r="AN94" s="162" t="inlineStr">
        <is>
          <t>Product/Project</t>
        </is>
      </c>
      <c r="AO94" s="162" t="inlineStr">
        <is>
          <t>Java</t>
        </is>
      </c>
      <c r="AP94" s="162" t="inlineStr">
        <is>
          <t>Technical - Developer</t>
        </is>
      </c>
      <c r="AQ94" s="162" t="n">
        <v>20</v>
      </c>
      <c r="AR94" s="162" t="inlineStr">
        <is>
          <t>Covered</t>
        </is>
      </c>
      <c r="AS94" s="162" t="n"/>
      <c r="AT94" s="162" t="inlineStr">
        <is>
          <t>IRIS1653</t>
        </is>
      </c>
      <c r="AU94" s="162" t="inlineStr">
        <is>
          <t>Employee</t>
        </is>
      </c>
      <c r="AV94" s="162" t="inlineStr">
        <is>
          <t>Active</t>
        </is>
      </c>
      <c r="AW94" s="162" t="inlineStr">
        <is>
          <t>Sarvesh Yadav</t>
        </is>
      </c>
      <c r="AX94" s="163" t="n">
        <v>42921</v>
      </c>
      <c r="AY94" s="162" t="inlineStr">
        <is>
          <t>Senior Software Engineer</t>
        </is>
      </c>
      <c r="AZ94" s="162" t="inlineStr">
        <is>
          <t>Engineering &amp; Development</t>
        </is>
      </c>
      <c r="BA94" s="162" t="inlineStr">
        <is>
          <t>Backend Engineering · Java</t>
        </is>
      </c>
      <c r="BB94" s="162" t="inlineStr">
        <is>
          <t>Senior Software Engineer</t>
        </is>
      </c>
      <c r="BC94" s="162" t="inlineStr">
        <is>
          <t>L4 – Senior</t>
        </is>
      </c>
      <c r="BD94" s="162" t="inlineStr">
        <is>
          <t>MCA</t>
        </is>
      </c>
      <c r="BE94" s="162" t="inlineStr">
        <is>
          <t>Brij Kishor Singh</t>
        </is>
      </c>
      <c r="BF94" s="162" t="inlineStr">
        <is>
          <t>N-3</t>
        </is>
      </c>
      <c r="BG94" s="162" t="inlineStr">
        <is>
          <t>Manager</t>
        </is>
      </c>
      <c r="BH94" s="162" t="inlineStr">
        <is>
          <t>5 years, 7 months, 0 days</t>
        </is>
      </c>
      <c r="BI94" s="162" t="inlineStr">
        <is>
          <t>8 years, 11 months, 15 days</t>
        </is>
      </c>
      <c r="BJ94" s="162" t="inlineStr">
        <is>
          <t>14 years, 6 months, 15 days</t>
        </is>
      </c>
      <c r="BK94" s="162" t="n">
        <v>8.957762557077629</v>
      </c>
      <c r="BL94" s="162" t="inlineStr">
        <is>
          <t>Suptech</t>
        </is>
      </c>
      <c r="BM94" s="162" t="inlineStr">
        <is>
          <t>iFile</t>
        </is>
      </c>
      <c r="BN94" s="162" t="inlineStr">
        <is>
          <t>Technology</t>
        </is>
      </c>
      <c r="BO94" s="162" t="inlineStr">
        <is>
          <t>Development</t>
        </is>
      </c>
      <c r="BP94" s="162" t="inlineStr">
        <is>
          <t>Yes</t>
        </is>
      </c>
      <c r="BQ94" s="162" t="inlineStr">
        <is>
          <t>Product/Project</t>
        </is>
      </c>
      <c r="BR94" s="162" t="inlineStr">
        <is>
          <t>Java</t>
        </is>
      </c>
      <c r="BS94" s="162" t="inlineStr">
        <is>
          <t>Technical - Developer</t>
        </is>
      </c>
      <c r="BT94" s="162" t="inlineStr">
        <is>
          <t>Remote - Mumbai</t>
        </is>
      </c>
      <c r="BU94" s="162" t="inlineStr">
        <is>
          <t>1. Project Delivery &amp; Execution	
2. Application Performance &amp; Reliability	
3. Production Support
4. Team Mentoring &amp; Collaboration	
5. Documentation &amp; Compliance</t>
        </is>
      </c>
      <c r="BV94" s="162"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W94" s="162" t="inlineStr">
        <is>
          <r>
            <rPr>
              <rFont val="Calibri"/>
              <b val="1"/>
              <sz val="10"/>
            </rPr>
            <t>Q1:</t>
          </r>
          <r>
            <rPr>
              <rFont val="Calibri"/>
              <sz val="10"/>
            </rPr>
            <t xml:space="preserve"> Deliver team release roadmap on schedule: &gt;=90% of committed releases on time
</t>
          </r>
          <r>
            <rPr>
              <rFont val="Calibri"/>
              <b val="1"/>
              <sz val="10"/>
            </rPr>
            <t>Q1:</t>
          </r>
          <r>
            <rPr>
              <rFont val="Calibri"/>
              <sz val="10"/>
            </rPr>
            <t xml:space="preserve"> Keep team sprint velocity stable and defect leakage &lt;=5%
</t>
          </r>
          <r>
            <rPr>
              <rFont val="Calibri"/>
              <b val="1"/>
              <sz val="10"/>
            </rPr>
            <t>Q1:</t>
          </r>
          <r>
            <rPr>
              <rFont val="Calibri"/>
              <sz val="10"/>
            </rPr>
            <t xml:space="preserve"> Drive production stability: critical incidents resolved within SLA &gt;=95%
</t>
          </r>
          <r>
            <rPr>
              <rFont val="Calibri"/>
              <b val="1"/>
              <sz val="10"/>
            </rPr>
            <t>Q1:</t>
          </r>
          <r>
            <rPr>
              <rFont val="Calibri"/>
              <sz val="10"/>
            </rPr>
            <t xml:space="preserve"> Reduce module-level tech debt by &gt;=15% via refactoring / reusable components
</t>
          </r>
          <r>
            <rPr>
              <rFont val="Calibri"/>
              <b val="1"/>
              <sz val="10"/>
            </rPr>
            <t>Q2:</t>
          </r>
          <r>
            <rPr>
              <rFont val="Calibri"/>
              <sz val="10"/>
            </rPr>
            <t xml:space="preserve"> Deliver team release roadmap on schedule: &gt;=90% of committed releases on time
</t>
          </r>
          <r>
            <rPr>
              <rFont val="Calibri"/>
              <b val="1"/>
              <sz val="10"/>
            </rPr>
            <t>Q2:</t>
          </r>
          <r>
            <rPr>
              <rFont val="Calibri"/>
              <sz val="10"/>
            </rPr>
            <t xml:space="preserve"> Keep team sprint velocity stable and defect leakage &lt;=5%
</t>
          </r>
          <r>
            <rPr>
              <rFont val="Calibri"/>
              <b val="1"/>
              <sz val="10"/>
            </rPr>
            <t>Q2:</t>
          </r>
          <r>
            <rPr>
              <rFont val="Calibri"/>
              <sz val="10"/>
            </rPr>
            <t xml:space="preserve"> Drive production stability: critical incidents resolved within SLA &gt;=95%</t>
          </r>
        </is>
      </c>
      <c r="BX94" s="162" t="n">
        <v>2</v>
      </c>
      <c r="BY94" s="163" t="n">
        <v>46204</v>
      </c>
      <c r="BZ94" s="162" t="inlineStr">
        <is>
          <t>Lead Software Engineer · review – mgr scope + tenure</t>
        </is>
      </c>
      <c r="CA94" s="162" t="inlineStr">
        <is>
          <t>Yes</t>
        </is>
      </c>
      <c r="CB94" s="162" t="n">
        <v>2</v>
      </c>
      <c r="CC94" s="162" t="inlineStr">
        <is>
          <t>Low</t>
        </is>
      </c>
      <c r="CD94" s="162" t="inlineStr">
        <is>
          <t>Performance Risk</t>
        </is>
      </c>
      <c r="CE94" s="162" t="n"/>
      <c r="CF94" s="162" t="n"/>
      <c r="CG94" s="162" t="n"/>
      <c r="CH94" s="162" t="n"/>
      <c r="CI94" s="162" t="inlineStr">
        <is>
          <t>Advanced Java; secure coding &amp; code-quality practices; unit/automated testing; system design fundamentals | People management: goal-setting &amp; feedback, 1:1 coaching, performance conversations</t>
        </is>
      </c>
      <c r="CJ94"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94" s="162" t="n"/>
    </row>
    <row r="95" ht="64" customHeight="1">
      <c r="A95" s="109" t="inlineStr">
        <is>
          <t>IRIS2162</t>
        </is>
      </c>
      <c r="B95" s="111" t="inlineStr">
        <is>
          <t>Vikash Gupta</t>
        </is>
      </c>
      <c r="C95" s="111" t="inlineStr">
        <is>
          <t>Technology</t>
        </is>
      </c>
      <c r="D95" s="114" t="inlineStr">
        <is>
          <t>Senior Software Engineer</t>
        </is>
      </c>
      <c r="E95" s="114" t="inlineStr">
        <is>
          <t>Technical Specialist</t>
        </is>
      </c>
      <c r="F95" s="114" t="inlineStr">
        <is>
          <t>L4 – Senior</t>
        </is>
      </c>
      <c r="G95" s="114" t="inlineStr">
        <is>
          <t>B1</t>
        </is>
      </c>
      <c r="H95" s="117" t="inlineStr">
        <is>
          <t>▲ Up</t>
        </is>
      </c>
      <c r="I95" s="111" t="inlineStr">
        <is>
          <t>Engineering &amp; Development</t>
        </is>
      </c>
      <c r="J95" s="111" t="inlineStr">
        <is>
          <t>Full-Stack Development</t>
        </is>
      </c>
      <c r="K95" s="111" t="inlineStr"/>
      <c r="L95" s="111" t="n">
        <v>20</v>
      </c>
      <c r="M95" s="142" t="inlineStr">
        <is>
          <t>P3 / M2</t>
        </is>
      </c>
      <c r="N95" s="115" t="inlineStr">
        <is>
          <t>Career / · Team Lead</t>
        </is>
      </c>
      <c r="O95" s="115" t="inlineStr">
        <is>
          <t>4 Enable</t>
        </is>
      </c>
      <c r="P95" s="115" t="inlineStr">
        <is>
          <t>4–7 yrs</t>
        </is>
      </c>
      <c r="Q95" s="115" t="inlineStr">
        <is>
          <t>5–8 · 4–8</t>
        </is>
      </c>
      <c r="R95" s="115" t="inlineStr">
        <is>
          <t>Senior Software Engineer</t>
        </is>
      </c>
      <c r="S95" s="115" t="inlineStr">
        <is>
          <r>
            <rPr>
              <rFont val="Calibri"/>
              <b val="1"/>
              <sz val="10"/>
            </rPr>
            <t>Workiva:</t>
          </r>
          <r>
            <rPr>
              <rFont val="Calibri"/>
              <sz val="10"/>
            </rPr>
            <t xml:space="preserve"> SE / Senior SE · Broadridge India: Senior SE · Nasdaq / AxiomSL: Senior SE · Salesforce: MTS · Atlassian: P40 · Freshworks: Senior SE</t>
          </r>
        </is>
      </c>
      <c r="T95" s="115" t="inlineStr">
        <is>
          <t>SFIA 9 · software development, programming; OWASP secure coding; cloud vendor certifications</t>
        </is>
      </c>
      <c r="U95" s="115" t="inlineStr">
        <is>
          <t>Core 3 · Future 3 · Functional 3 · Leadership 1</t>
        </is>
      </c>
      <c r="V95" s="161" t="n">
        <v>286</v>
      </c>
      <c r="W95" s="162" t="inlineStr">
        <is>
          <t>IRIS2162</t>
        </is>
      </c>
      <c r="X95" s="162" t="inlineStr">
        <is>
          <t>Employee</t>
        </is>
      </c>
      <c r="Y95" s="162" t="inlineStr">
        <is>
          <t>Active</t>
        </is>
      </c>
      <c r="Z95" s="162" t="inlineStr">
        <is>
          <t>Vikash Gupta</t>
        </is>
      </c>
      <c r="AA95" s="249" t="n">
        <v>45133</v>
      </c>
      <c r="AB95" s="162" t="inlineStr">
        <is>
          <t>Senior Software Engineer</t>
        </is>
      </c>
      <c r="AC95" s="162" t="inlineStr">
        <is>
          <t>MCA</t>
        </is>
      </c>
      <c r="AD95" s="162" t="inlineStr">
        <is>
          <t>Hemant Trivedi</t>
        </is>
      </c>
      <c r="AE95" s="162" t="inlineStr">
        <is>
          <t>N-4</t>
        </is>
      </c>
      <c r="AF95" s="162" t="inlineStr">
        <is>
          <t>Individual Contributor</t>
        </is>
      </c>
      <c r="AG95" s="162" t="inlineStr">
        <is>
          <t>12 years, 0 months, 0 days</t>
        </is>
      </c>
      <c r="AH95" s="162" t="inlineStr">
        <is>
          <t>3 years, 0 months, 30 days</t>
        </is>
      </c>
      <c r="AI95" s="162" t="inlineStr">
        <is>
          <t>Suptech</t>
        </is>
      </c>
      <c r="AJ95" s="162" t="inlineStr">
        <is>
          <t>iFile</t>
        </is>
      </c>
      <c r="AK95" s="162" t="inlineStr">
        <is>
          <t>Technology</t>
        </is>
      </c>
      <c r="AL95" s="162" t="inlineStr">
        <is>
          <t>Development</t>
        </is>
      </c>
      <c r="AM95" s="162" t="inlineStr">
        <is>
          <t>Yes</t>
        </is>
      </c>
      <c r="AN95" s="162" t="inlineStr">
        <is>
          <t>Product/Project</t>
        </is>
      </c>
      <c r="AO95" s="162" t="inlineStr">
        <is>
          <t>.NET MVC + Angular</t>
        </is>
      </c>
      <c r="AP95" s="162" t="inlineStr">
        <is>
          <t>Technical - Developer</t>
        </is>
      </c>
      <c r="AQ95" s="162" t="n">
        <v>20</v>
      </c>
      <c r="AR95" s="162" t="inlineStr">
        <is>
          <t>Covered</t>
        </is>
      </c>
      <c r="AS95" s="162" t="n"/>
      <c r="AT95" s="162" t="inlineStr">
        <is>
          <t>IRIS2162</t>
        </is>
      </c>
      <c r="AU95" s="162" t="inlineStr">
        <is>
          <t>Employee</t>
        </is>
      </c>
      <c r="AV95" s="162" t="inlineStr">
        <is>
          <t>Active</t>
        </is>
      </c>
      <c r="AW95" s="162" t="inlineStr">
        <is>
          <t>Vikash Gupta</t>
        </is>
      </c>
      <c r="AX95" s="163" t="n">
        <v>45133</v>
      </c>
      <c r="AY95" s="162" t="inlineStr">
        <is>
          <t>Senior Software Engineer</t>
        </is>
      </c>
      <c r="AZ95" s="162" t="inlineStr">
        <is>
          <t>Engineering &amp; Development</t>
        </is>
      </c>
      <c r="BA95" s="162" t="inlineStr">
        <is>
          <t>Backend Engineering ·.NET</t>
        </is>
      </c>
      <c r="BB95" s="162" t="inlineStr">
        <is>
          <t>Senior Software Engineer</t>
        </is>
      </c>
      <c r="BC95" s="162" t="inlineStr">
        <is>
          <t>L4 – Senior</t>
        </is>
      </c>
      <c r="BD95" s="162" t="inlineStr">
        <is>
          <t>MCA</t>
        </is>
      </c>
      <c r="BE95" s="162" t="inlineStr">
        <is>
          <t>Hemant Trivedi</t>
        </is>
      </c>
      <c r="BF95" s="162" t="inlineStr">
        <is>
          <t>N-3</t>
        </is>
      </c>
      <c r="BG95" s="162" t="inlineStr">
        <is>
          <t>Individual Contributor</t>
        </is>
      </c>
      <c r="BH95" s="162" t="inlineStr">
        <is>
          <t>12 years, 0 months, 0 days</t>
        </is>
      </c>
      <c r="BI95" s="162" t="inlineStr">
        <is>
          <t>2 years, 10 months, 25 days</t>
        </is>
      </c>
      <c r="BJ95" s="162" t="inlineStr">
        <is>
          <t>14 years, 10 months, 25 days</t>
        </is>
      </c>
      <c r="BK95" s="162" t="n"/>
      <c r="BL95" s="162" t="inlineStr">
        <is>
          <t>Suptech</t>
        </is>
      </c>
      <c r="BM95" s="162" t="inlineStr">
        <is>
          <t>iFile</t>
        </is>
      </c>
      <c r="BN95" s="162" t="inlineStr">
        <is>
          <t>Technology</t>
        </is>
      </c>
      <c r="BO95" s="162" t="inlineStr">
        <is>
          <t>Development</t>
        </is>
      </c>
      <c r="BP95" s="162" t="inlineStr">
        <is>
          <t>Yes</t>
        </is>
      </c>
      <c r="BQ95" s="162" t="inlineStr">
        <is>
          <t>Product/Project</t>
        </is>
      </c>
      <c r="BR95" s="162" t="inlineStr">
        <is>
          <t>.NET MVC + Angular</t>
        </is>
      </c>
      <c r="BS95" s="162" t="inlineStr">
        <is>
          <t>Technical - Developer</t>
        </is>
      </c>
      <c r="BT95" s="162" t="inlineStr">
        <is>
          <t>Hybrid</t>
        </is>
      </c>
      <c r="BU95" s="162" t="inlineStr">
        <is>
          <t>.NET Tasks, XBRL Tasks, Aiusage, Document Tasks, Requirement Analyis Tasks</t>
        </is>
      </c>
      <c r="BV95"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95"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95" s="162" t="n">
        <v>4</v>
      </c>
      <c r="BY95" s="163" t="n">
        <v>46203</v>
      </c>
      <c r="BZ95" s="162" t="inlineStr">
        <is>
          <t>Senior Software Engineer</t>
        </is>
      </c>
      <c r="CA95" s="162" t="inlineStr">
        <is>
          <t>NO COMMENT</t>
        </is>
      </c>
      <c r="CB95" s="162" t="n">
        <v>4</v>
      </c>
      <c r="CC95" s="162" t="inlineStr">
        <is>
          <t>High</t>
        </is>
      </c>
      <c r="CD95" s="162" t="inlineStr">
        <is>
          <t>Trusted Professional</t>
        </is>
      </c>
      <c r="CE95" s="162" t="inlineStr">
        <is>
          <t>Yes</t>
        </is>
      </c>
      <c r="CF95" s="162" t="inlineStr">
        <is>
          <t>Yes</t>
        </is>
      </c>
      <c r="CG95" s="162" t="inlineStr">
        <is>
          <t>Yes</t>
        </is>
      </c>
      <c r="CH95" s="162" t="inlineStr">
        <is>
          <t>NO</t>
        </is>
      </c>
      <c r="CI95" s="162" t="inlineStr">
        <is>
          <t>Advanced .NET MVC + Angular; secure coding &amp; code-quality practices; unit/automated testing; system design fundamentals</t>
        </is>
      </c>
      <c r="CJ95"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95" s="162" t="inlineStr">
        <is>
          <t>NO</t>
        </is>
      </c>
    </row>
    <row r="96" ht="64" customHeight="1">
      <c r="A96" s="109" t="inlineStr">
        <is>
          <t>IRIS1640</t>
        </is>
      </c>
      <c r="B96" s="111" t="inlineStr">
        <is>
          <t>Vivek Shinde</t>
        </is>
      </c>
      <c r="C96" s="111" t="inlineStr">
        <is>
          <t>Technology</t>
        </is>
      </c>
      <c r="D96" s="114" t="inlineStr">
        <is>
          <t>Senior Software Engineer</t>
        </is>
      </c>
      <c r="E96" s="114" t="inlineStr">
        <is>
          <t>Technical Specialist – POD Lead</t>
        </is>
      </c>
      <c r="F96" s="114" t="inlineStr">
        <is>
          <t>L4 – Senior</t>
        </is>
      </c>
      <c r="G96" s="114" t="inlineStr">
        <is>
          <t>B1</t>
        </is>
      </c>
      <c r="H96" s="117" t="inlineStr">
        <is>
          <t>▲ Up</t>
        </is>
      </c>
      <c r="I96" s="111" t="inlineStr">
        <is>
          <t>Engineering &amp; Development</t>
        </is>
      </c>
      <c r="J96" s="111" t="inlineStr">
        <is>
          <t>Backend Development</t>
        </is>
      </c>
      <c r="K96" s="111" t="inlineStr"/>
      <c r="L96" s="111" t="n">
        <v>20</v>
      </c>
      <c r="M96" s="142" t="inlineStr">
        <is>
          <t>P3 / M2</t>
        </is>
      </c>
      <c r="N96" s="115" t="inlineStr">
        <is>
          <t>Career / · Team Lead</t>
        </is>
      </c>
      <c r="O96" s="115" t="inlineStr">
        <is>
          <t>4 Enable</t>
        </is>
      </c>
      <c r="P96" s="115" t="inlineStr">
        <is>
          <t>4–7 yrs</t>
        </is>
      </c>
      <c r="Q96" s="115" t="inlineStr">
        <is>
          <t>5–8 · 4–8</t>
        </is>
      </c>
      <c r="R96" s="115" t="inlineStr">
        <is>
          <t>Senior Software Engineer</t>
        </is>
      </c>
      <c r="S96" s="115" t="inlineStr">
        <is>
          <r>
            <rPr>
              <rFont val="Calibri"/>
              <b val="1"/>
              <sz val="10"/>
            </rPr>
            <t>Workiva:</t>
          </r>
          <r>
            <rPr>
              <rFont val="Calibri"/>
              <sz val="10"/>
            </rPr>
            <t xml:space="preserve"> SE / Senior SE · Broadridge India: Senior SE · Nasdaq / AxiomSL: Senior SE · Salesforce: MTS · Atlassian: P40 · Freshworks: Senior SE</t>
          </r>
        </is>
      </c>
      <c r="T96" s="115" t="inlineStr">
        <is>
          <t>SFIA 9 · software development, programming; OWASP secure coding; cloud vendor certifications</t>
        </is>
      </c>
      <c r="U96" s="115" t="inlineStr">
        <is>
          <t>Core 3 · Future 3 · Functional 3 · Leadership 2</t>
        </is>
      </c>
      <c r="V96" s="161" t="n">
        <v>134</v>
      </c>
      <c r="W96" s="162" t="inlineStr">
        <is>
          <t>IRIS1640</t>
        </is>
      </c>
      <c r="X96" s="162" t="inlineStr">
        <is>
          <t>Employee</t>
        </is>
      </c>
      <c r="Y96" s="162" t="inlineStr">
        <is>
          <t>Active</t>
        </is>
      </c>
      <c r="Z96" s="162" t="inlineStr">
        <is>
          <t>Vivek Shinde</t>
        </is>
      </c>
      <c r="AA96" s="249" t="n">
        <v>42863</v>
      </c>
      <c r="AB96" s="162" t="inlineStr">
        <is>
          <t>Senior Software Engineer</t>
        </is>
      </c>
      <c r="AC96" s="162" t="inlineStr">
        <is>
          <t>MMS</t>
        </is>
      </c>
      <c r="AD96" s="162" t="inlineStr">
        <is>
          <t>Suman Kumar</t>
        </is>
      </c>
      <c r="AE96" s="162" t="inlineStr">
        <is>
          <t>N-2</t>
        </is>
      </c>
      <c r="AF96" s="162" t="inlineStr">
        <is>
          <t>Manager</t>
        </is>
      </c>
      <c r="AG96" s="162" t="inlineStr">
        <is>
          <t>0 years, 0 months, 0 days</t>
        </is>
      </c>
      <c r="AH96" s="162" t="inlineStr">
        <is>
          <t>9 years, 3 months, 17 days</t>
        </is>
      </c>
      <c r="AI96" s="162" t="inlineStr">
        <is>
          <t>Suptech</t>
        </is>
      </c>
      <c r="AJ96" s="162" t="inlineStr">
        <is>
          <t>iFile</t>
        </is>
      </c>
      <c r="AK96" s="162" t="inlineStr">
        <is>
          <t>Technology</t>
        </is>
      </c>
      <c r="AL96" s="162" t="inlineStr">
        <is>
          <t>Development</t>
        </is>
      </c>
      <c r="AM96" s="162" t="inlineStr">
        <is>
          <t>Yes</t>
        </is>
      </c>
      <c r="AN96" s="162" t="inlineStr">
        <is>
          <t>Product/Project</t>
        </is>
      </c>
      <c r="AO96" s="162" t="inlineStr">
        <is>
          <t>Java</t>
        </is>
      </c>
      <c r="AP96" s="162" t="inlineStr">
        <is>
          <t>Technical - Developer</t>
        </is>
      </c>
      <c r="AQ96" s="162" t="n">
        <v>20</v>
      </c>
      <c r="AR96" s="162" t="inlineStr">
        <is>
          <t>Covered</t>
        </is>
      </c>
      <c r="AS96" s="162" t="n"/>
      <c r="AT96" s="162" t="inlineStr">
        <is>
          <t>IRIS1640</t>
        </is>
      </c>
      <c r="AU96" s="162" t="inlineStr">
        <is>
          <t>Employee</t>
        </is>
      </c>
      <c r="AV96" s="162" t="inlineStr">
        <is>
          <t>Active</t>
        </is>
      </c>
      <c r="AW96" s="162" t="inlineStr">
        <is>
          <t>Vivek Shinde</t>
        </is>
      </c>
      <c r="AX96" s="163" t="n">
        <v>42863</v>
      </c>
      <c r="AY96" s="162" t="inlineStr">
        <is>
          <t>Senior Software Engineer</t>
        </is>
      </c>
      <c r="AZ96" s="162" t="inlineStr">
        <is>
          <t>Engineering &amp; Development</t>
        </is>
      </c>
      <c r="BA96" s="162" t="inlineStr">
        <is>
          <t>Backend Engineering · Java</t>
        </is>
      </c>
      <c r="BB96" s="162" t="inlineStr">
        <is>
          <t>Senior Software Engineer</t>
        </is>
      </c>
      <c r="BC96" s="162" t="inlineStr">
        <is>
          <t>L4 – Senior</t>
        </is>
      </c>
      <c r="BD96" s="162" t="inlineStr">
        <is>
          <t>MMS</t>
        </is>
      </c>
      <c r="BE96" s="162" t="inlineStr">
        <is>
          <t>Suman Kumar</t>
        </is>
      </c>
      <c r="BF96" s="162" t="inlineStr">
        <is>
          <t>N-3</t>
        </is>
      </c>
      <c r="BG96" s="162" t="inlineStr">
        <is>
          <t>Manager</t>
        </is>
      </c>
      <c r="BH96" s="162" t="inlineStr">
        <is>
          <t>0 years, 0 months, 0 days</t>
        </is>
      </c>
      <c r="BI96" s="162" t="inlineStr">
        <is>
          <t>9 years, 1 months, 12 days</t>
        </is>
      </c>
      <c r="BJ96" s="162" t="inlineStr">
        <is>
          <t>9 years, 1 months, 12 days</t>
        </is>
      </c>
      <c r="BK96" s="162" t="n">
        <v>9.1162100456621</v>
      </c>
      <c r="BL96" s="162" t="inlineStr">
        <is>
          <t>Suptech</t>
        </is>
      </c>
      <c r="BM96" s="162" t="inlineStr">
        <is>
          <t>iFile</t>
        </is>
      </c>
      <c r="BN96" s="162" t="inlineStr">
        <is>
          <t>Technology</t>
        </is>
      </c>
      <c r="BO96" s="162" t="inlineStr">
        <is>
          <t>Development</t>
        </is>
      </c>
      <c r="BP96" s="162" t="inlineStr">
        <is>
          <t>Yes</t>
        </is>
      </c>
      <c r="BQ96" s="162" t="inlineStr">
        <is>
          <t>Product/Project</t>
        </is>
      </c>
      <c r="BR96" s="162" t="inlineStr">
        <is>
          <t>Java</t>
        </is>
      </c>
      <c r="BS96" s="162" t="inlineStr">
        <is>
          <t>Technical - Developer</t>
        </is>
      </c>
      <c r="BT96" s="162" t="inlineStr">
        <is>
          <t>Work From Office - Turbhe</t>
        </is>
      </c>
      <c r="BU96" s="162" t="inlineStr">
        <is>
          <r>
            <rPr>
              <rFont val="Calibri"/>
              <sz val="10"/>
            </rPr>
            <t xml:space="preserve">1. Requirement Analysis &amp; Technical Solution
</t>
          </r>
          <r>
            <rPr>
              <rFont val="Calibri"/>
              <b val="1"/>
              <sz val="10"/>
            </rPr>
            <t>Objective:</t>
          </r>
          <r>
            <rPr>
              <rFont val="Calibri"/>
              <sz val="10"/>
            </rPr>
            <t xml:space="preserve"> Analyze business requirements and prepare technical solutions.
</t>
          </r>
          <r>
            <rPr>
              <rFont val="Calibri"/>
              <b val="1"/>
              <sz val="10"/>
            </rPr>
            <t>Measurable:</t>
          </r>
          <r>
            <rPr>
              <rFont val="Calibri"/>
              <sz val="10"/>
            </rPr>
            <t xml:space="preserve">
Complete technical analysis and design for 100% of assigned requirements before development begins.
Ensure requirement-related rework due to missed technical understanding is less than 10%.
2. Effort Estimation &amp; Task Planning
</t>
          </r>
          <r>
            <rPr>
              <rFont val="Calibri"/>
              <b val="1"/>
              <sz val="10"/>
            </rPr>
            <t>Objective:</t>
          </r>
          <r>
            <rPr>
              <rFont val="Calibri"/>
              <sz val="10"/>
            </rPr>
            <t xml:space="preserve"> Provide accurate effort estimates and plan development activities.
</t>
          </r>
          <r>
            <rPr>
              <rFont val="Calibri"/>
              <b val="1"/>
              <sz val="10"/>
            </rPr>
            <t>Measurable:</t>
          </r>
          <r>
            <rPr>
              <rFont val="Calibri"/>
              <sz val="10"/>
            </rPr>
            <t xml:space="preserve">
Submit effort estimates for 100% of assigned stories/features before sprint planning.
Maintain estimation accuracy within ±15% of actual effort for at least 85% of assigned work.
3. Code Quality &amp; Team Mentoring
</t>
          </r>
          <r>
            <rPr>
              <rFont val="Calibri"/>
              <b val="1"/>
              <sz val="10"/>
            </rPr>
            <t>Objective:</t>
          </r>
          <r>
            <rPr>
              <rFont val="Calibri"/>
              <sz val="10"/>
            </rPr>
            <t xml:space="preserve"> Maintain code quality and support junior developers.
</t>
          </r>
          <r>
            <rPr>
              <rFont val="Calibri"/>
              <b val="1"/>
              <sz val="10"/>
            </rPr>
            <t>Measurable:</t>
          </r>
          <r>
            <rPr>
              <rFont val="Calibri"/>
              <sz val="10"/>
            </rPr>
            <t xml:space="preserve">
Assign development tasks to team members based on skill and workload.
Complete 100% of code reviews for assigned modules, ensuring adherence to coding standards and maintaining less than 5% code review rework.
Mentor team members and resolve technical blockers within agreed sprint timelines.
4. Client Communication &amp; Delivery
</t>
          </r>
          <r>
            <rPr>
              <rFont val="Calibri"/>
              <b val="1"/>
              <sz val="10"/>
            </rPr>
            <t>Objective:</t>
          </r>
          <r>
            <rPr>
              <rFont val="Calibri"/>
              <sz val="10"/>
            </rPr>
            <t xml:space="preserve"> Ensure effective communication with clients and timely project execution.
</t>
          </r>
          <r>
            <rPr>
              <rFont val="Calibri"/>
              <b val="1"/>
              <sz val="10"/>
            </rPr>
            <t>Measurable:</t>
          </r>
          <r>
            <rPr>
              <rFont val="Calibri"/>
              <sz val="10"/>
            </rPr>
            <t xml:space="preserve">
Participate in client discussions for requirement clarification, progress updates, and issue resolution.
Achieve 95% on-time delivery of assigned deliverables while maintaining high client satisfaction and prompt communication on risks or changes.
5. Production Deployment &amp; Release Management
</t>
          </r>
          <r>
            <rPr>
              <rFont val="Calibri"/>
              <b val="1"/>
              <sz val="10"/>
            </rPr>
            <t>Objective:</t>
          </r>
          <r>
            <rPr>
              <rFont val="Calibri"/>
              <sz val="10"/>
            </rPr>
            <t xml:space="preserve"> Support smooth and successful production releases.
</t>
          </r>
          <r>
            <rPr>
              <rFont val="Calibri"/>
              <b val="1"/>
              <sz val="10"/>
            </rPr>
            <t>Measurable:</t>
          </r>
          <r>
            <rPr>
              <rFont val="Calibri"/>
              <sz val="10"/>
            </rPr>
            <t xml:space="preserve">
Execute or support 100% of assigned production deployments as per the release plan.
Achieve zero deployment failures caused by deployment process errors.</t>
          </r>
        </is>
      </c>
      <c r="BV96" s="162"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BW96" s="162" t="inlineStr">
        <is>
          <r>
            <rPr>
              <rFont val="Calibri"/>
              <b val="1"/>
              <sz val="10"/>
            </rPr>
            <t>Q1:</t>
          </r>
          <r>
            <rPr>
              <rFont val="Calibri"/>
              <sz val="10"/>
            </rPr>
            <t xml:space="preserve"> Deliver team release roadmap on schedule: &gt;=90% of committed releases on time
</t>
          </r>
          <r>
            <rPr>
              <rFont val="Calibri"/>
              <b val="1"/>
              <sz val="10"/>
            </rPr>
            <t>Q1:</t>
          </r>
          <r>
            <rPr>
              <rFont val="Calibri"/>
              <sz val="10"/>
            </rPr>
            <t xml:space="preserve"> Keep team sprint velocity stable and defect leakage &lt;=5%
</t>
          </r>
          <r>
            <rPr>
              <rFont val="Calibri"/>
              <b val="1"/>
              <sz val="10"/>
            </rPr>
            <t>Q1:</t>
          </r>
          <r>
            <rPr>
              <rFont val="Calibri"/>
              <sz val="10"/>
            </rPr>
            <t xml:space="preserve"> Drive production stability: critical incidents resolved within SLA &gt;=95%</t>
          </r>
        </is>
      </c>
      <c r="BX96" s="162" t="n">
        <v>3</v>
      </c>
      <c r="BY96" s="163" t="n">
        <v>46113</v>
      </c>
      <c r="BZ96" s="162" t="inlineStr">
        <is>
          <t>Senior Software Engineer</t>
        </is>
      </c>
      <c r="CA96" s="162" t="inlineStr">
        <is>
          <t>No</t>
        </is>
      </c>
      <c r="CB96" s="162" t="n">
        <v>3</v>
      </c>
      <c r="CC96" s="162" t="inlineStr">
        <is>
          <t>Low</t>
        </is>
      </c>
      <c r="CD96" s="162" t="inlineStr">
        <is>
          <t>Reliable Specialist</t>
        </is>
      </c>
      <c r="CE96" s="162" t="inlineStr">
        <is>
          <t>No</t>
        </is>
      </c>
      <c r="CF96" s="162" t="inlineStr">
        <is>
          <t>No</t>
        </is>
      </c>
      <c r="CG96" s="162" t="inlineStr">
        <is>
          <t>Yes</t>
        </is>
      </c>
      <c r="CH96" s="162" t="n"/>
      <c r="CI96" s="162" t="inlineStr">
        <is>
          <t>Spring AI/System Design &amp; Pattern</t>
        </is>
      </c>
      <c r="CJ96" s="162" t="n"/>
      <c r="CK96" s="162" t="n"/>
    </row>
    <row r="97" ht="64" customHeight="1">
      <c r="A97" s="109" t="inlineStr">
        <is>
          <t>IRIS2363</t>
        </is>
      </c>
      <c r="B97" s="111" t="inlineStr">
        <is>
          <t>Aayushi Sharma</t>
        </is>
      </c>
      <c r="C97" s="111" t="inlineStr">
        <is>
          <t>Technology</t>
        </is>
      </c>
      <c r="D97" s="114" t="inlineStr">
        <is>
          <t>Project Manager</t>
        </is>
      </c>
      <c r="E97" s="114" t="inlineStr">
        <is>
          <t>Associate Project Manager</t>
        </is>
      </c>
      <c r="F97" s="114" t="inlineStr">
        <is>
          <t>L5 – Manager</t>
        </is>
      </c>
      <c r="G97" s="114" t="inlineStr">
        <is>
          <t>B1</t>
        </is>
      </c>
      <c r="H97" s="139" t="inlineStr">
        <is>
          <t>▼ Down · protected</t>
        </is>
      </c>
      <c r="I97" s="111" t="inlineStr">
        <is>
          <t>Project &amp; Program Management</t>
        </is>
      </c>
      <c r="J97" s="111" t="inlineStr">
        <is>
          <t>Project &amp; Program Delivery</t>
        </is>
      </c>
      <c r="K97" s="111" t="inlineStr"/>
      <c r="L97" s="111" t="n">
        <v>20</v>
      </c>
      <c r="M97" s="142" t="inlineStr">
        <is>
          <t>P3 / M2</t>
        </is>
      </c>
      <c r="N97" s="115" t="inlineStr">
        <is>
          <t>Career / · Team Lead</t>
        </is>
      </c>
      <c r="O97" s="115" t="inlineStr">
        <is>
          <t>4 Enable</t>
        </is>
      </c>
      <c r="P97" s="115" t="inlineStr">
        <is>
          <t>4–7 yrs</t>
        </is>
      </c>
      <c r="Q97" s="115" t="inlineStr">
        <is>
          <t>5–8 · 4–8</t>
        </is>
      </c>
      <c r="R97" s="115" t="inlineStr">
        <is>
          <t>Project Manager</t>
        </is>
      </c>
      <c r="S97" s="115" t="inlineStr">
        <is>
          <t>IRIS Vs Competitor Benchmark — PMI pathway + SaaS delivery ladder: Project Manager · PMP</t>
        </is>
      </c>
      <c r="T97" s="115" t="inlineStr">
        <is>
          <t>PMI PMBOK and Talent Triangle; CAPM · entry → PMP → PgMP; Scrum / SAFe</t>
        </is>
      </c>
      <c r="U97" s="115" t="inlineStr">
        <is>
          <t>Core 3 · Future 3 · Functional 3 · Leadership 1</t>
        </is>
      </c>
      <c r="V97" s="161" t="n">
        <v>366</v>
      </c>
      <c r="W97" s="162" t="inlineStr">
        <is>
          <t>IRIS2363</t>
        </is>
      </c>
      <c r="X97" s="162" t="inlineStr">
        <is>
          <t>Employee</t>
        </is>
      </c>
      <c r="Y97" s="162" t="inlineStr">
        <is>
          <t>Active</t>
        </is>
      </c>
      <c r="Z97" s="162" t="inlineStr">
        <is>
          <t>Aayushi Sharma</t>
        </is>
      </c>
      <c r="AA97" s="249" t="n">
        <v>45754</v>
      </c>
      <c r="AB97" s="162" t="inlineStr">
        <is>
          <t>Project Manager</t>
        </is>
      </c>
      <c r="AC97" s="162" t="inlineStr">
        <is>
          <t>MBA</t>
        </is>
      </c>
      <c r="AD97" s="162" t="inlineStr">
        <is>
          <t>Izharuddin Shaikh</t>
        </is>
      </c>
      <c r="AE97" s="162" t="inlineStr">
        <is>
          <t>N-4</t>
        </is>
      </c>
      <c r="AF97" s="162" t="inlineStr">
        <is>
          <t>Individual Contributor</t>
        </is>
      </c>
      <c r="AG97" s="162" t="inlineStr">
        <is>
          <t>2 years, 7 months, 0 days</t>
        </is>
      </c>
      <c r="AH97" s="162" t="inlineStr">
        <is>
          <t>1 years, 4 months, 18 days</t>
        </is>
      </c>
      <c r="AI97" s="162" t="inlineStr">
        <is>
          <t>Suptech</t>
        </is>
      </c>
      <c r="AJ97" s="162" t="inlineStr">
        <is>
          <t>iFile</t>
        </is>
      </c>
      <c r="AK97" s="162" t="inlineStr">
        <is>
          <t>Technology</t>
        </is>
      </c>
      <c r="AL97" s="162" t="inlineStr">
        <is>
          <t>Project Management</t>
        </is>
      </c>
      <c r="AM97" s="162" t="inlineStr">
        <is>
          <t>No</t>
        </is>
      </c>
      <c r="AN97" s="162" t="inlineStr">
        <is>
          <t>Product/Project</t>
        </is>
      </c>
      <c r="AO97" s="162" t="inlineStr">
        <is>
          <t>Project Management</t>
        </is>
      </c>
      <c r="AP97" s="162" t="inlineStr">
        <is>
          <t>Technical · BA, PM and QA</t>
        </is>
      </c>
      <c r="AQ97" s="162" t="n">
        <v>20</v>
      </c>
      <c r="AR97" s="162" t="inlineStr">
        <is>
          <t>Covered</t>
        </is>
      </c>
      <c r="AS97" s="162" t="n"/>
      <c r="AT97" s="162" t="inlineStr">
        <is>
          <t>IRIS2363</t>
        </is>
      </c>
      <c r="AU97" s="162" t="inlineStr">
        <is>
          <t>Employee</t>
        </is>
      </c>
      <c r="AV97" s="162" t="inlineStr">
        <is>
          <t>Active</t>
        </is>
      </c>
      <c r="AW97" s="162" t="inlineStr">
        <is>
          <t>Aayushi Sharma</t>
        </is>
      </c>
      <c r="AX97" s="163" t="n">
        <v>45754</v>
      </c>
      <c r="AY97" s="162" t="inlineStr">
        <is>
          <t>Project Manager</t>
        </is>
      </c>
      <c r="AZ97" s="162" t="inlineStr">
        <is>
          <t>Project &amp; Program Management</t>
        </is>
      </c>
      <c r="BA97" s="162" t="inlineStr">
        <is>
          <t>Project Management</t>
        </is>
      </c>
      <c r="BB97" s="162" t="inlineStr">
        <is>
          <t>Project Manager</t>
        </is>
      </c>
      <c r="BC97" s="162" t="inlineStr">
        <is>
          <t>L5 – Manager</t>
        </is>
      </c>
      <c r="BD97" s="162" t="inlineStr">
        <is>
          <t>MBA</t>
        </is>
      </c>
      <c r="BE97" s="162" t="inlineStr">
        <is>
          <t>Jailesh Bhadra</t>
        </is>
      </c>
      <c r="BF97" s="162" t="inlineStr">
        <is>
          <t>N-3</t>
        </is>
      </c>
      <c r="BG97" s="162" t="inlineStr">
        <is>
          <t>Individual Contributor</t>
        </is>
      </c>
      <c r="BH97" s="162" t="inlineStr">
        <is>
          <t>2 years, 7 months, 0 days</t>
        </is>
      </c>
      <c r="BI97" s="162" t="inlineStr">
        <is>
          <t>1 years, 2 months, 13 days</t>
        </is>
      </c>
      <c r="BJ97" s="162" t="inlineStr">
        <is>
          <t>3 years, 9 months, 13 days</t>
        </is>
      </c>
      <c r="BK97" s="162" t="n"/>
      <c r="BL97" s="162" t="inlineStr">
        <is>
          <t>Suptech</t>
        </is>
      </c>
      <c r="BM97" s="162" t="inlineStr">
        <is>
          <t>iFile</t>
        </is>
      </c>
      <c r="BN97" s="162" t="inlineStr">
        <is>
          <t>Technology</t>
        </is>
      </c>
      <c r="BO97" s="162" t="inlineStr">
        <is>
          <t>Project Management</t>
        </is>
      </c>
      <c r="BP97" s="162" t="inlineStr">
        <is>
          <t>No</t>
        </is>
      </c>
      <c r="BQ97" s="162" t="inlineStr">
        <is>
          <t>Product/Project</t>
        </is>
      </c>
      <c r="BR97" s="162" t="inlineStr">
        <is>
          <t>Project Management</t>
        </is>
      </c>
      <c r="BS97" s="162" t="inlineStr">
        <is>
          <t>Technical · BA, PM and QA</t>
        </is>
      </c>
      <c r="BT97" s="162" t="inlineStr">
        <is>
          <t>Hybrid</t>
        </is>
      </c>
      <c r="BU97" s="162" t="inlineStr">
        <is>
          <t>1. Achieve functional proficiency in DynaForms, License Management, and Fit &amp; Proper by independently managing at least 3 end-to-end demos for these products.
2. Deliver ≥95% of assigned GTA project deliverables on time with minimal rework, while maintaining accurate tracking and timely stakeholder communication.
3. Complete at least one professional certification relevant to Business Analysis/Product Management
4. Increase my knowledge of Taxonomy and Data Standards
5. Develop functional expertise in the Tax Management System · TMS and GTA Prefill Module and contributing to the design of a robust, scalable solution.</t>
        </is>
      </c>
      <c r="BV97" s="162" t="inlineStr">
        <is>
          <t>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PM process/governance improvement this year
6. Support resource/capacity planning visibility for her assigned pod</t>
        </is>
      </c>
      <c r="BW97" s="162" t="inlineStr">
        <is>
          <r>
            <rPr>
              <rFont val="Calibri"/>
              <b val="1"/>
              <sz val="10"/>
            </rPr>
            <t>Q1:</t>
          </r>
          <r>
            <rPr>
              <rFont val="Calibri"/>
              <sz val="10"/>
            </rPr>
            <t xml:space="preserve"> Deliver assigned projects on time and within budget
</t>
          </r>
          <r>
            <rPr>
              <rFont val="Calibri"/>
              <b val="1"/>
              <sz val="10"/>
            </rPr>
            <t>Q1:</t>
          </r>
          <r>
            <rPr>
              <rFont val="Calibri"/>
              <sz val="10"/>
            </rPr>
            <t xml:space="preserve"> Maintain RAID log accuracy with high risks actioned within SLA
</t>
          </r>
          <r>
            <rPr>
              <rFont val="Calibri"/>
              <b val="1"/>
              <sz val="10"/>
            </rPr>
            <t>Q1:</t>
          </r>
          <r>
            <rPr>
              <rFont val="Calibri"/>
              <sz val="10"/>
            </rPr>
            <t xml:space="preserve"> Achieve &gt;=4.2/5 stakeholder satisfaction on governance &amp; communication
</t>
          </r>
          <r>
            <rPr>
              <rFont val="Calibri"/>
              <b val="1"/>
              <sz val="10"/>
            </rPr>
            <t>Q1:</t>
          </r>
          <r>
            <rPr>
              <rFont val="Calibri"/>
              <sz val="10"/>
            </rPr>
            <t xml:space="preserve"> Deliver on-time, accurate milestone reporting</t>
          </r>
        </is>
      </c>
      <c r="BX97" s="162" t="n">
        <v>3</v>
      </c>
      <c r="BY97" s="163" t="n">
        <v>45931</v>
      </c>
      <c r="BZ97" s="162" t="inlineStr">
        <is>
          <t>Project Manager</t>
        </is>
      </c>
      <c r="CA97" s="162" t="inlineStr">
        <is>
          <t>Yes - Her current scope needs a review.</t>
        </is>
      </c>
      <c r="CB97" s="162" t="n">
        <v>3</v>
      </c>
      <c r="CC97" s="162" t="inlineStr">
        <is>
          <t>Medium</t>
        </is>
      </c>
      <c r="CD97" s="162" t="inlineStr">
        <is>
          <t>Core Contributor</t>
        </is>
      </c>
      <c r="CE97" s="162" t="inlineStr">
        <is>
          <t>N</t>
        </is>
      </c>
      <c r="CF97" s="162" t="inlineStr">
        <is>
          <t>N</t>
        </is>
      </c>
      <c r="CG97" s="162" t="inlineStr">
        <is>
          <t>N</t>
        </is>
      </c>
      <c r="CH97" s="162" t="inlineStr">
        <is>
          <t>No successor needed currently.</t>
        </is>
      </c>
      <c r="CI97" s="162" t="inlineStr">
        <is>
          <t>Agile/Scrum &amp; PMP fundamentals; risk &amp; stakeholder management; estimation; reporting/governance tools; Product visualization</t>
        </is>
      </c>
      <c r="CJ97" s="162" t="inlineStr">
        <is>
          <t>-</t>
        </is>
      </c>
      <c r="CK97" s="162" t="inlineStr">
        <is>
          <t>Project Management vs Business Analysis scope needs evaluation.</t>
        </is>
      </c>
    </row>
    <row r="98" ht="64" customHeight="1">
      <c r="A98" s="109" t="inlineStr">
        <is>
          <t>IRIS2017</t>
        </is>
      </c>
      <c r="B98" s="111" t="inlineStr">
        <is>
          <t>Jerigan Gracias</t>
        </is>
      </c>
      <c r="C98" s="111" t="inlineStr">
        <is>
          <t>Technology</t>
        </is>
      </c>
      <c r="D98" s="114" t="inlineStr">
        <is>
          <t>Project Lead</t>
        </is>
      </c>
      <c r="E98" s="114" t="inlineStr">
        <is>
          <t>Associate Project Manager – POD Lead</t>
        </is>
      </c>
      <c r="F98" s="114" t="inlineStr">
        <is>
          <t>L5 – Lead · IC</t>
        </is>
      </c>
      <c r="G98" s="114" t="inlineStr">
        <is>
          <t>B1</t>
        </is>
      </c>
      <c r="H98" s="139" t="inlineStr">
        <is>
          <t>▼ Down · protected</t>
        </is>
      </c>
      <c r="I98" s="111" t="inlineStr">
        <is>
          <t>Project &amp; Program Management</t>
        </is>
      </c>
      <c r="J98" s="111" t="inlineStr">
        <is>
          <t>Project &amp; Program Delivery</t>
        </is>
      </c>
      <c r="K98" s="111" t="inlineStr"/>
      <c r="L98" s="111" t="n">
        <v>20</v>
      </c>
      <c r="M98" s="142" t="inlineStr">
        <is>
          <t>P3 / M2</t>
        </is>
      </c>
      <c r="N98" s="115" t="inlineStr">
        <is>
          <t>Career / · Team Lead</t>
        </is>
      </c>
      <c r="O98" s="115" t="inlineStr">
        <is>
          <t>4 Enable</t>
        </is>
      </c>
      <c r="P98" s="115" t="inlineStr">
        <is>
          <t>4–7 yrs</t>
        </is>
      </c>
      <c r="Q98" s="115" t="inlineStr">
        <is>
          <t>5–8 · 4–8</t>
        </is>
      </c>
      <c r="R98" s="115" t="inlineStr">
        <is>
          <t>Project Manager</t>
        </is>
      </c>
      <c r="S98" s="115" t="inlineStr">
        <is>
          <t>IRIS Vs Competitor Benchmark — PMI pathway + SaaS delivery ladder: Project Manager · PMP</t>
        </is>
      </c>
      <c r="T98" s="115" t="inlineStr">
        <is>
          <t>PMI PMBOK and Talent Triangle; CAPM · entry → PMP → PgMP; Scrum / SAFe</t>
        </is>
      </c>
      <c r="U98" s="115" t="inlineStr">
        <is>
          <t>Core 3 · Future 3 · Functional 3 · Leadership 2</t>
        </is>
      </c>
      <c r="V98" s="161" t="n">
        <v>217</v>
      </c>
      <c r="W98" s="162" t="inlineStr">
        <is>
          <t>IRIS2017</t>
        </is>
      </c>
      <c r="X98" s="162" t="inlineStr">
        <is>
          <t>Employee</t>
        </is>
      </c>
      <c r="Y98" s="162" t="inlineStr">
        <is>
          <t>Active</t>
        </is>
      </c>
      <c r="Z98" s="162" t="inlineStr">
        <is>
          <t>Jerigan Gracias</t>
        </is>
      </c>
      <c r="AA98" s="249" t="n">
        <v>44698</v>
      </c>
      <c r="AB98" s="162" t="inlineStr">
        <is>
          <t>Project Lead</t>
        </is>
      </c>
      <c r="AC98" s="162" t="inlineStr">
        <is>
          <t>B.SC</t>
        </is>
      </c>
      <c r="AD98" s="162" t="inlineStr">
        <is>
          <t>Yunus Patel</t>
        </is>
      </c>
      <c r="AE98" s="162" t="inlineStr">
        <is>
          <t>N-5</t>
        </is>
      </c>
      <c r="AF98" s="162" t="inlineStr">
        <is>
          <t>Manager</t>
        </is>
      </c>
      <c r="AG98" s="162" t="inlineStr">
        <is>
          <t>0 years, 0 months, 0 days</t>
        </is>
      </c>
      <c r="AH98" s="162" t="inlineStr">
        <is>
          <t>4 years, 3 months, 8 days</t>
        </is>
      </c>
      <c r="AI98" s="162" t="inlineStr">
        <is>
          <t>Suptech</t>
        </is>
      </c>
      <c r="AJ98" s="162" t="inlineStr">
        <is>
          <t>iFile</t>
        </is>
      </c>
      <c r="AK98" s="162" t="inlineStr">
        <is>
          <t>Technology</t>
        </is>
      </c>
      <c r="AL98" s="162" t="inlineStr">
        <is>
          <t>Project Management</t>
        </is>
      </c>
      <c r="AM98" s="162" t="inlineStr">
        <is>
          <t>No</t>
        </is>
      </c>
      <c r="AN98" s="162" t="inlineStr">
        <is>
          <t>Product/Project</t>
        </is>
      </c>
      <c r="AO98" s="162" t="inlineStr">
        <is>
          <t>Project Management</t>
        </is>
      </c>
      <c r="AP98" s="162" t="inlineStr">
        <is>
          <t>Technical · BA, PM and QA</t>
        </is>
      </c>
      <c r="AQ98" s="162" t="n">
        <v>20</v>
      </c>
      <c r="AR98" s="162" t="inlineStr">
        <is>
          <t>Covered</t>
        </is>
      </c>
      <c r="AS98" s="162" t="n"/>
      <c r="AT98" s="162" t="inlineStr">
        <is>
          <t>IRIS2017</t>
        </is>
      </c>
      <c r="AU98" s="162" t="inlineStr">
        <is>
          <t>Employee</t>
        </is>
      </c>
      <c r="AV98" s="162" t="inlineStr">
        <is>
          <t>Active</t>
        </is>
      </c>
      <c r="AW98" s="162" t="inlineStr">
        <is>
          <t>Jerigan Gracias</t>
        </is>
      </c>
      <c r="AX98" s="163" t="n">
        <v>44698</v>
      </c>
      <c r="AY98" s="162" t="inlineStr">
        <is>
          <t>Project Lead</t>
        </is>
      </c>
      <c r="AZ98" s="162" t="inlineStr">
        <is>
          <t>Project &amp; Program Management</t>
        </is>
      </c>
      <c r="BA98" s="162" t="inlineStr">
        <is>
          <t>Project Management</t>
        </is>
      </c>
      <c r="BB98" s="162" t="inlineStr">
        <is>
          <t>Project Lead</t>
        </is>
      </c>
      <c r="BC98" s="162" t="inlineStr">
        <is>
          <t>L5 – Lead · IC</t>
        </is>
      </c>
      <c r="BD98" s="162" t="inlineStr">
        <is>
          <t>B.SC</t>
        </is>
      </c>
      <c r="BE98" s="162" t="inlineStr">
        <is>
          <t>Yunus Patel</t>
        </is>
      </c>
      <c r="BF98" s="162" t="inlineStr">
        <is>
          <t>N-4</t>
        </is>
      </c>
      <c r="BG98" s="162" t="inlineStr">
        <is>
          <t>Manager</t>
        </is>
      </c>
      <c r="BH98" s="162" t="inlineStr">
        <is>
          <t>0 years, 0 months, 0 days</t>
        </is>
      </c>
      <c r="BI98" s="162" t="inlineStr">
        <is>
          <t>4 years, 1 months, 3 days</t>
        </is>
      </c>
      <c r="BJ98" s="162" t="inlineStr">
        <is>
          <t>4 years, 1 months, 3 days</t>
        </is>
      </c>
      <c r="BK98" s="162" t="n">
        <v>4.09155251141553</v>
      </c>
      <c r="BL98" s="162" t="inlineStr">
        <is>
          <t>Suptech</t>
        </is>
      </c>
      <c r="BM98" s="162" t="inlineStr">
        <is>
          <t>iFile</t>
        </is>
      </c>
      <c r="BN98" s="162" t="inlineStr">
        <is>
          <t>Technology</t>
        </is>
      </c>
      <c r="BO98" s="162" t="inlineStr">
        <is>
          <t>Project Management</t>
        </is>
      </c>
      <c r="BP98" s="162" t="inlineStr">
        <is>
          <t>No</t>
        </is>
      </c>
      <c r="BQ98" s="162" t="inlineStr">
        <is>
          <t>Product/Project</t>
        </is>
      </c>
      <c r="BR98" s="162" t="inlineStr">
        <is>
          <t>Project Management</t>
        </is>
      </c>
      <c r="BS98" s="162" t="inlineStr">
        <is>
          <t>Technical · BA, PM and QA</t>
        </is>
      </c>
      <c r="BT98" s="162" t="inlineStr">
        <is>
          <t>Client Side</t>
        </is>
      </c>
      <c r="BU98" s="162" t="n"/>
      <c r="BV98" s="162"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7. Ensure 100% of project closures have documented lessons learned</t>
        </is>
      </c>
      <c r="BW98" s="162" t="inlineStr">
        <is>
          <r>
            <rPr>
              <rFont val="Calibri"/>
              <b val="1"/>
              <sz val="10"/>
            </rPr>
            <t>Q1:</t>
          </r>
          <r>
            <rPr>
              <rFont val="Calibri"/>
              <sz val="10"/>
            </rPr>
            <t xml:space="preserve"> Deliver &gt;=90% of project milestones on schedule and within agreed scope
</t>
          </r>
          <r>
            <rPr>
              <rFont val="Calibri"/>
              <b val="1"/>
              <sz val="10"/>
            </rPr>
            <t>Q1:</t>
          </r>
          <r>
            <rPr>
              <rFont val="Calibri"/>
              <sz val="10"/>
            </rPr>
            <t xml:space="preserve"> Keep project budget / effort variance within +/-10% of plan
</t>
          </r>
          <r>
            <rPr>
              <rFont val="Calibri"/>
              <b val="1"/>
              <sz val="10"/>
            </rPr>
            <t>Q1:</t>
          </r>
          <r>
            <rPr>
              <rFont val="Calibri"/>
              <sz val="10"/>
            </rPr>
            <t xml:space="preserve"> Maintain risk &amp; issue log with 100% items tracked to closure
</t>
          </r>
          <r>
            <rPr>
              <rFont val="Calibri"/>
              <b val="1"/>
              <sz val="10"/>
            </rPr>
            <t>Q1:</t>
          </r>
          <r>
            <rPr>
              <rFont val="Calibri"/>
              <sz val="10"/>
            </rPr>
            <t xml:space="preserve"> Achieve client/stakeholder satisfaction · CSAT of &gt;=4 / 5 on delivered projects
Jerigan is good from BA role perspective. Need to interact more with development team to get work completed on time</t>
          </r>
        </is>
      </c>
      <c r="BX98" s="162" t="n">
        <v>4</v>
      </c>
      <c r="BY98" s="162" t="n"/>
      <c r="BZ98" s="162" t="inlineStr">
        <is>
          <t>Project Lead</t>
        </is>
      </c>
      <c r="CA98" s="162" t="n"/>
      <c r="CB98" s="162" t="n">
        <v>4</v>
      </c>
      <c r="CC98" s="162" t="inlineStr">
        <is>
          <t>Medium</t>
        </is>
      </c>
      <c r="CD98" s="162" t="inlineStr">
        <is>
          <t>Trusted Professional</t>
        </is>
      </c>
      <c r="CE98" s="162" t="inlineStr">
        <is>
          <t>No</t>
        </is>
      </c>
      <c r="CF98" s="162" t="inlineStr">
        <is>
          <t>No</t>
        </is>
      </c>
      <c r="CG98" s="162" t="inlineStr">
        <is>
          <t>No</t>
        </is>
      </c>
      <c r="CH98" s="162" t="n"/>
      <c r="CI98" s="162" t="inlineStr">
        <is>
          <t>Agile/Scrum &amp; PMP fundamentals; risk &amp; stakeholder management; estimation; reporting/governance tools | People management: goal-setting &amp; feedback, 1:1 coaching, performance conversations</t>
        </is>
      </c>
      <c r="CJ98"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98" s="162" t="n"/>
    </row>
    <row r="99" ht="64" customHeight="1">
      <c r="A99" s="109" t="inlineStr">
        <is>
          <t>IRIS1590</t>
        </is>
      </c>
      <c r="B99" s="111" t="inlineStr">
        <is>
          <t>Nivedita Wagh</t>
        </is>
      </c>
      <c r="C99" s="111" t="inlineStr">
        <is>
          <t>Technology</t>
        </is>
      </c>
      <c r="D99" s="114" t="inlineStr">
        <is>
          <t>Project Lead</t>
        </is>
      </c>
      <c r="E99" s="114" t="inlineStr">
        <is>
          <t>Project Manager – POD Lead</t>
        </is>
      </c>
      <c r="F99" s="114" t="inlineStr">
        <is>
          <t>L5 – Lead · IC</t>
        </is>
      </c>
      <c r="G99" s="114" t="inlineStr">
        <is>
          <t>B1</t>
        </is>
      </c>
      <c r="H99" s="139" t="inlineStr">
        <is>
          <t>▼ Down · protected</t>
        </is>
      </c>
      <c r="I99" s="111" t="inlineStr">
        <is>
          <t>Project &amp; Program Management</t>
        </is>
      </c>
      <c r="J99" s="111" t="inlineStr">
        <is>
          <t>Project &amp; Program Delivery</t>
        </is>
      </c>
      <c r="K99" s="111" t="inlineStr"/>
      <c r="L99" s="111" t="n">
        <v>20</v>
      </c>
      <c r="M99" s="142" t="inlineStr">
        <is>
          <t>P3 / M2</t>
        </is>
      </c>
      <c r="N99" s="115" t="inlineStr">
        <is>
          <t>Career / · Team Lead</t>
        </is>
      </c>
      <c r="O99" s="115" t="inlineStr">
        <is>
          <t>4 Enable</t>
        </is>
      </c>
      <c r="P99" s="115" t="inlineStr">
        <is>
          <t>4–7 yrs</t>
        </is>
      </c>
      <c r="Q99" s="115" t="inlineStr">
        <is>
          <t>5–8 · 4–8</t>
        </is>
      </c>
      <c r="R99" s="115" t="inlineStr">
        <is>
          <t>Senior Project / Program Manager</t>
        </is>
      </c>
      <c r="S99" s="115" t="inlineStr">
        <is>
          <t>IRIS Vs Competitor Benchmark — PMI pathway + SaaS delivery ladder: Project Manager · PMP</t>
        </is>
      </c>
      <c r="T99" s="115" t="inlineStr">
        <is>
          <t>PMI PMBOK and Talent Triangle; CAPM · entry → PMP → PgMP; Scrum / SAFe</t>
        </is>
      </c>
      <c r="U99" s="115" t="inlineStr">
        <is>
          <t>Core 3 · Future 3 · Functional 3 · Leadership 2</t>
        </is>
      </c>
      <c r="V99" s="161" t="n">
        <v>129</v>
      </c>
      <c r="W99" s="162" t="inlineStr">
        <is>
          <t>IRIS1590</t>
        </is>
      </c>
      <c r="X99" s="162" t="inlineStr">
        <is>
          <t>Employee</t>
        </is>
      </c>
      <c r="Y99" s="162" t="inlineStr">
        <is>
          <t>Active</t>
        </is>
      </c>
      <c r="Z99" s="162" t="inlineStr">
        <is>
          <t>Nivedita Wagh</t>
        </is>
      </c>
      <c r="AA99" s="249" t="n">
        <v>42598</v>
      </c>
      <c r="AB99" s="162" t="inlineStr">
        <is>
          <t>Project Lead</t>
        </is>
      </c>
      <c r="AC99" s="162" t="inlineStr">
        <is>
          <t>B.E</t>
        </is>
      </c>
      <c r="AD99" s="162" t="inlineStr">
        <is>
          <t>Pradip Dey</t>
        </is>
      </c>
      <c r="AE99" s="162" t="inlineStr">
        <is>
          <t>N-3</t>
        </is>
      </c>
      <c r="AF99" s="162" t="inlineStr">
        <is>
          <t>Manager</t>
        </is>
      </c>
      <c r="AG99" s="162" t="inlineStr">
        <is>
          <t>2 years, 0 months, 0 days</t>
        </is>
      </c>
      <c r="AH99" s="162" t="inlineStr">
        <is>
          <t>10 years, 0 months, 9 days</t>
        </is>
      </c>
      <c r="AI99" s="162" t="inlineStr">
        <is>
          <t>Suptech</t>
        </is>
      </c>
      <c r="AJ99" s="162" t="inlineStr">
        <is>
          <t>iFile</t>
        </is>
      </c>
      <c r="AK99" s="162" t="inlineStr">
        <is>
          <t>Technology</t>
        </is>
      </c>
      <c r="AL99" s="162" t="inlineStr">
        <is>
          <t>Project Management</t>
        </is>
      </c>
      <c r="AM99" s="162" t="inlineStr">
        <is>
          <t>No</t>
        </is>
      </c>
      <c r="AN99" s="162" t="inlineStr">
        <is>
          <t>Product/Project</t>
        </is>
      </c>
      <c r="AO99" s="162" t="inlineStr">
        <is>
          <t>Project Management</t>
        </is>
      </c>
      <c r="AP99" s="162" t="inlineStr">
        <is>
          <t>Technical · BA, PM and QA</t>
        </is>
      </c>
      <c r="AQ99" s="162" t="n">
        <v>20</v>
      </c>
      <c r="AR99" s="162" t="inlineStr">
        <is>
          <t>Covered</t>
        </is>
      </c>
      <c r="AS99" s="162" t="n"/>
      <c r="AT99" s="162" t="inlineStr">
        <is>
          <t>IRIS1590</t>
        </is>
      </c>
      <c r="AU99" s="162" t="inlineStr">
        <is>
          <t>Employee</t>
        </is>
      </c>
      <c r="AV99" s="162" t="inlineStr">
        <is>
          <t>Active</t>
        </is>
      </c>
      <c r="AW99" s="162" t="inlineStr">
        <is>
          <t>Nivedita Wagh</t>
        </is>
      </c>
      <c r="AX99" s="163" t="n">
        <v>42598</v>
      </c>
      <c r="AY99" s="162" t="inlineStr">
        <is>
          <t>Project Lead</t>
        </is>
      </c>
      <c r="AZ99" s="162" t="inlineStr">
        <is>
          <t>Project &amp; Program Management</t>
        </is>
      </c>
      <c r="BA99" s="162" t="inlineStr">
        <is>
          <t>Project Management</t>
        </is>
      </c>
      <c r="BB99" s="162" t="inlineStr">
        <is>
          <t>Project Lead</t>
        </is>
      </c>
      <c r="BC99" s="162" t="inlineStr">
        <is>
          <t>L5 – Lead · IC</t>
        </is>
      </c>
      <c r="BD99" s="162" t="inlineStr">
        <is>
          <t>B.E</t>
        </is>
      </c>
      <c r="BE99" s="162" t="inlineStr">
        <is>
          <t>Pradip Dey</t>
        </is>
      </c>
      <c r="BF99" s="162" t="inlineStr">
        <is>
          <t>N-2</t>
        </is>
      </c>
      <c r="BG99" s="162" t="inlineStr">
        <is>
          <t>Manager</t>
        </is>
      </c>
      <c r="BH99" s="162" t="inlineStr">
        <is>
          <t>2 years, 0 months, 0 days</t>
        </is>
      </c>
      <c r="BI99" s="162" t="inlineStr">
        <is>
          <t>9 years, 10 months, 4 days</t>
        </is>
      </c>
      <c r="BJ99" s="162" t="inlineStr">
        <is>
          <t>11 years, 10 months, 4 days</t>
        </is>
      </c>
      <c r="BK99" s="162" t="n">
        <v>9.84429223744292</v>
      </c>
      <c r="BL99" s="162" t="inlineStr">
        <is>
          <t>Suptech</t>
        </is>
      </c>
      <c r="BM99" s="162" t="inlineStr">
        <is>
          <t>iFile</t>
        </is>
      </c>
      <c r="BN99" s="162" t="inlineStr">
        <is>
          <t>Technology</t>
        </is>
      </c>
      <c r="BO99" s="162" t="inlineStr">
        <is>
          <t>Project Management</t>
        </is>
      </c>
      <c r="BP99" s="162" t="inlineStr">
        <is>
          <t>No</t>
        </is>
      </c>
      <c r="BQ99" s="162" t="inlineStr">
        <is>
          <t>Product/Project</t>
        </is>
      </c>
      <c r="BR99" s="162" t="inlineStr">
        <is>
          <t>Project Management</t>
        </is>
      </c>
      <c r="BS99" s="162" t="inlineStr">
        <is>
          <t>Technical · BA, PM and QA</t>
        </is>
      </c>
      <c r="BT99" s="162" t="inlineStr">
        <is>
          <t>Hybrid</t>
        </is>
      </c>
      <c r="BU99" s="162" t="n"/>
      <c r="BV99" s="162" t="inlineStr">
        <is>
          <t>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MAuritius
Proactive communicaions and stakeholder management 
Ensure operations support is provided as per SLA defined for the program
Ensure proactive maintenance activities carried out by team and metrics are being reviewed systematically for improvements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organization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BW99" s="162" t="inlineStr">
        <is>
          <t>Saudi Stock Exchnage project mgmt as per scope, schedule and cost
Operational support for the accounts - BOM
Process improvements
PMP completion
Digital way of working and measurement of metrics through the tools for the entire team</t>
        </is>
      </c>
      <c r="BX99" s="162" t="inlineStr">
        <is>
          <t>Meets Expectations</t>
        </is>
      </c>
      <c r="BY99" s="163" t="n">
        <v>45931</v>
      </c>
      <c r="BZ99" s="162" t="inlineStr">
        <is>
          <t>Project Lead</t>
        </is>
      </c>
      <c r="CA99" s="162" t="n"/>
      <c r="CB99" s="162" t="n">
        <v>3</v>
      </c>
      <c r="CC99" s="162" t="inlineStr">
        <is>
          <t>Medium</t>
        </is>
      </c>
      <c r="CD99" s="162" t="inlineStr">
        <is>
          <t>Reliable Specialist</t>
        </is>
      </c>
      <c r="CE99" s="162" t="n"/>
      <c r="CF99" s="162" t="inlineStr">
        <is>
          <t>N</t>
        </is>
      </c>
      <c r="CG99" s="162" t="inlineStr">
        <is>
          <t>N</t>
        </is>
      </c>
      <c r="CH99" s="162" t="n"/>
      <c r="CI99" s="162" t="inlineStr">
        <is>
          <t>PMP, SupTech Domain, Agile Scrum</t>
        </is>
      </c>
      <c r="CJ99" s="162" t="n"/>
      <c r="CK99" s="162" t="inlineStr">
        <is>
          <t>RMA,PFRDA</t>
        </is>
      </c>
    </row>
    <row r="100" ht="64" customHeight="1">
      <c r="A100" s="109" t="inlineStr">
        <is>
          <t>IRIS2097</t>
        </is>
      </c>
      <c r="B100" s="111" t="inlineStr">
        <is>
          <t>Angitha A</t>
        </is>
      </c>
      <c r="C100" s="111" t="inlineStr">
        <is>
          <t>Technology</t>
        </is>
      </c>
      <c r="D100" s="114" t="inlineStr">
        <is>
          <t>Business Analyst</t>
        </is>
      </c>
      <c r="E100" s="114" t="inlineStr">
        <is>
          <t>Senior Business Analyst</t>
        </is>
      </c>
      <c r="F100" s="114" t="inlineStr">
        <is>
          <t>L3 – Professional / Associate</t>
        </is>
      </c>
      <c r="G100" s="114" t="inlineStr">
        <is>
          <t>A3</t>
        </is>
      </c>
      <c r="H100" s="117" t="inlineStr">
        <is>
          <t>▲ Up</t>
        </is>
      </c>
      <c r="I100" s="111" t="inlineStr">
        <is>
          <t>Business Analysis</t>
        </is>
      </c>
      <c r="J100" s="111" t="inlineStr">
        <is>
          <t>Business Analysis</t>
        </is>
      </c>
      <c r="K100" s="111" t="inlineStr"/>
      <c r="L100" s="111" t="n">
        <v>20</v>
      </c>
      <c r="M100" s="142" t="inlineStr">
        <is>
          <t>P2</t>
        </is>
      </c>
      <c r="N100" s="115" t="inlineStr">
        <is>
          <t>Developing</t>
        </is>
      </c>
      <c r="O100" s="115" t="inlineStr">
        <is>
          <t>3 Apply</t>
        </is>
      </c>
      <c r="P100" s="115" t="inlineStr">
        <is>
          <t>2–4 yrs</t>
        </is>
      </c>
      <c r="Q100" s="115" t="inlineStr">
        <is>
          <t>3–5 · 2–5</t>
        </is>
      </c>
      <c r="R100" s="115" t="inlineStr">
        <is>
          <t>Business Analyst</t>
        </is>
      </c>
      <c r="S100" s="115" t="inlineStr">
        <is>
          <t>Regnology — regulatory reporting: Junior BA · Reg Reporting · Big Four consulting: Consultant · IRIS Vs Market Benchmark — IIBA certification pathway: ECBA · Infosys / Accenture: JL3A · L10 Senior Analyst</t>
        </is>
      </c>
      <c r="T100" s="115" t="inlineStr">
        <is>
          <t>IIBA BABOK v3; certifications ECBA · entry → CCBA → CBAP · senior</t>
        </is>
      </c>
      <c r="U100" s="115" t="inlineStr">
        <is>
          <t>Core 2 · Future 2 · Functional 3 · Leadership not scored</t>
        </is>
      </c>
      <c r="V100" s="161" t="n">
        <v>260</v>
      </c>
      <c r="W100" s="162" t="inlineStr">
        <is>
          <t>IRIS2097</t>
        </is>
      </c>
      <c r="X100" s="162" t="inlineStr">
        <is>
          <t>Employee</t>
        </is>
      </c>
      <c r="Y100" s="162" t="inlineStr">
        <is>
          <t>Active</t>
        </is>
      </c>
      <c r="Z100" s="162" t="inlineStr">
        <is>
          <t>Angitha A</t>
        </is>
      </c>
      <c r="AA100" s="249" t="n">
        <v>44963</v>
      </c>
      <c r="AB100" s="162" t="inlineStr">
        <is>
          <t>Business Analyst</t>
        </is>
      </c>
      <c r="AC100" s="162" t="inlineStr">
        <is>
          <t>MBA</t>
        </is>
      </c>
      <c r="AD100" s="162" t="inlineStr">
        <is>
          <t>Sandeep Dwivedi</t>
        </is>
      </c>
      <c r="AE100" s="162" t="inlineStr">
        <is>
          <t>N-4</t>
        </is>
      </c>
      <c r="AF100" s="162" t="inlineStr">
        <is>
          <t>Individual Contributor</t>
        </is>
      </c>
      <c r="AG100" s="162" t="inlineStr">
        <is>
          <t>4 years, 6 months, 0 days</t>
        </is>
      </c>
      <c r="AH100" s="162" t="inlineStr">
        <is>
          <t>3 years, 6 months, 19 days</t>
        </is>
      </c>
      <c r="AI100" s="162" t="inlineStr">
        <is>
          <t>Suptech</t>
        </is>
      </c>
      <c r="AJ100" s="162" t="inlineStr">
        <is>
          <t>iFile</t>
        </is>
      </c>
      <c r="AK100" s="162" t="inlineStr">
        <is>
          <t>Technology</t>
        </is>
      </c>
      <c r="AL100" s="162" t="inlineStr">
        <is>
          <t>Business Analysis</t>
        </is>
      </c>
      <c r="AM100" s="162" t="inlineStr">
        <is>
          <t>No</t>
        </is>
      </c>
      <c r="AN100" s="162" t="inlineStr">
        <is>
          <t>Product/Project</t>
        </is>
      </c>
      <c r="AO100" s="162" t="inlineStr">
        <is>
          <t>Business Analysis</t>
        </is>
      </c>
      <c r="AP100" s="162" t="inlineStr">
        <is>
          <t>Technical · BA, PM and QA</t>
        </is>
      </c>
      <c r="AQ100" s="162" t="n">
        <v>20</v>
      </c>
      <c r="AR100" s="162" t="inlineStr">
        <is>
          <t>Covered</t>
        </is>
      </c>
      <c r="AS100" s="162" t="n"/>
      <c r="AT100" s="162" t="inlineStr">
        <is>
          <t>IRIS2097</t>
        </is>
      </c>
      <c r="AU100" s="162" t="inlineStr">
        <is>
          <t>Employee</t>
        </is>
      </c>
      <c r="AV100" s="162" t="inlineStr">
        <is>
          <t>Active</t>
        </is>
      </c>
      <c r="AW100" s="162" t="inlineStr">
        <is>
          <t>Angitha A</t>
        </is>
      </c>
      <c r="AX100" s="163" t="n">
        <v>44963</v>
      </c>
      <c r="AY100" s="162" t="inlineStr">
        <is>
          <t>Business Analyst</t>
        </is>
      </c>
      <c r="AZ100" s="162" t="inlineStr">
        <is>
          <t>Business Analysis</t>
        </is>
      </c>
      <c r="BA100" s="162" t="inlineStr">
        <is>
          <t>Business / Functional Analysis</t>
        </is>
      </c>
      <c r="BB100" s="162" t="inlineStr">
        <is>
          <t>Business Analyst</t>
        </is>
      </c>
      <c r="BC100" s="162" t="inlineStr">
        <is>
          <t>L3 – Professional / Associate</t>
        </is>
      </c>
      <c r="BD100" s="162" t="inlineStr">
        <is>
          <t>MBA</t>
        </is>
      </c>
      <c r="BE100" s="162" t="inlineStr">
        <is>
          <t>Sandeep Dwivedi</t>
        </is>
      </c>
      <c r="BF100" s="162" t="inlineStr">
        <is>
          <t>N-3</t>
        </is>
      </c>
      <c r="BG100" s="162" t="inlineStr">
        <is>
          <t>Individual Contributor</t>
        </is>
      </c>
      <c r="BH100" s="162" t="inlineStr">
        <is>
          <t>4 years, 6 months, 0 days</t>
        </is>
      </c>
      <c r="BI100" s="162" t="inlineStr">
        <is>
          <t>3 years, 4 months, 14 days</t>
        </is>
      </c>
      <c r="BJ100" s="162" t="inlineStr">
        <is>
          <t>7 years, 10 months, 14 days</t>
        </is>
      </c>
      <c r="BK100" s="162" t="n"/>
      <c r="BL100" s="162" t="inlineStr">
        <is>
          <t>Suptech</t>
        </is>
      </c>
      <c r="BM100" s="162" t="inlineStr">
        <is>
          <t>iFile</t>
        </is>
      </c>
      <c r="BN100" s="162" t="inlineStr">
        <is>
          <t>Technology</t>
        </is>
      </c>
      <c r="BO100" s="162" t="inlineStr">
        <is>
          <t>Business Analysis</t>
        </is>
      </c>
      <c r="BP100" s="162" t="inlineStr">
        <is>
          <t>No</t>
        </is>
      </c>
      <c r="BQ100" s="162" t="inlineStr">
        <is>
          <t>Product/Project</t>
        </is>
      </c>
      <c r="BR100" s="162" t="inlineStr">
        <is>
          <t>Business Analysis</t>
        </is>
      </c>
      <c r="BS100" s="162" t="inlineStr">
        <is>
          <t>Technical · BA, PM and QA</t>
        </is>
      </c>
      <c r="BT100" s="162" t="inlineStr">
        <is>
          <t>Remote- Outside Mumbai</t>
        </is>
      </c>
      <c r="BU100" s="162" t="inlineStr">
        <is>
          <t>1. Document and manage business requirements by ensuring they are clearly captured, reviewed, and approved on time.
2. Support successful project delivery by managing requirements, documentation, testing, stakeholder coordination, and assigned project tasks within agreed timelines.
3. Analyze and validate requirements to ensure they are complete, accurate, and ready for development.
4. Collaborate effectively with stakeholders to maintain clear communication and ensure alignment throughout the project.
5. Continuously improve business analysis and project management skills by learning about the product, domain, tools, and industry best practices.
6. Prepare and maintain project plans by tracking timelines, milestones, resources, dependencies, and risks to keep projects on schedule.
7. Identify and manage project risks and issues proactively to minimize delays and support successful project completion.</t>
        </is>
      </c>
      <c r="BV100" s="162" t="inlineStr">
        <is>
          <t>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approved schedule through effective planning, monitoring, and coordination.
3. Stakeholder Management &amp; Communication : Maintain effective communication with all stakeholders through regular status reviews, timely decision tracking, and prompt issue resolution, achieving high stakeholder satisfaction.
R4. isk &amp; Issue Management : Identify, assess, and mitigate project risks proactively, ensuring critical issues are resolved or escalated within agreed SLAs and minimizing project delays.
5. Continuous Improvement &amp; Team Enablement : Strengthen business analysis, project management, and domain capabilities through continuous learning, process improvements, knowledge-sharing initiatives, and adoption of best practices to improve overall project execution.</t>
        </is>
      </c>
      <c r="BW100" s="162" t="inlineStr">
        <is>
          <t>1. Complete the IFRS 18 proposals and contracts for ADX and DFM within the planned timelines.
2. Ensure the timely delivery of the IFRS 18 FSA Oman project by effectively coordinating project activities, stakeholders, risks, and dependencies to achieve the planned go-live.
3. Stabilize the live CMA Kuwait project by resolving production issues, coordinating with stakeholders, and ensuring smooth operations and timely support.</t>
        </is>
      </c>
      <c r="BX100" s="162" t="n">
        <v>4</v>
      </c>
      <c r="BY100" s="163" t="n">
        <v>46205</v>
      </c>
      <c r="BZ100" s="162" t="inlineStr">
        <is>
          <t>Senior Business Analyst · review – experience supports senior band</t>
        </is>
      </c>
      <c r="CA100" s="162" t="inlineStr">
        <is>
          <t>Yes</t>
        </is>
      </c>
      <c r="CB100" s="162" t="n">
        <v>4</v>
      </c>
      <c r="CC100" s="162" t="inlineStr">
        <is>
          <t>High</t>
        </is>
      </c>
      <c r="CD100" s="162" t="inlineStr">
        <is>
          <t>Trusted Professional</t>
        </is>
      </c>
      <c r="CE100" s="162" t="inlineStr">
        <is>
          <t>No</t>
        </is>
      </c>
      <c r="CF100" s="162" t="inlineStr">
        <is>
          <t>No</t>
        </is>
      </c>
      <c r="CG100" s="162" t="inlineStr">
        <is>
          <t>No</t>
        </is>
      </c>
      <c r="CH100" s="162" t="inlineStr">
        <is>
          <t>Yet to be identified</t>
        </is>
      </c>
      <c r="CI100" s="162" t="inlineStr">
        <is>
          <t>Advanced Project Management, Risk Management, Stakeholder Management, Agile/Scrum Practices, Business Analysis Techniques</t>
        </is>
      </c>
      <c r="CJ100" s="162" t="inlineStr">
        <is>
          <t>Program Management, Leadership &amp; People Management, Strategic Planning, Client Relationship Management</t>
        </is>
      </c>
      <c r="CK100" s="162" t="n"/>
    </row>
    <row r="101" ht="64" customHeight="1">
      <c r="A101" s="109" t="inlineStr">
        <is>
          <t>IRIS1929</t>
        </is>
      </c>
      <c r="B101" s="111" t="inlineStr">
        <is>
          <t>Ankita Karale</t>
        </is>
      </c>
      <c r="C101" s="111" t="inlineStr">
        <is>
          <t>Technology</t>
        </is>
      </c>
      <c r="D101" s="114" t="inlineStr">
        <is>
          <t>Business Analyst</t>
        </is>
      </c>
      <c r="E101" s="114" t="inlineStr">
        <is>
          <t>Senior Business Analyst</t>
        </is>
      </c>
      <c r="F101" s="114" t="inlineStr">
        <is>
          <t>L3 – Professional / Associate</t>
        </is>
      </c>
      <c r="G101" s="114" t="inlineStr">
        <is>
          <t>A3</t>
        </is>
      </c>
      <c r="H101" s="117" t="inlineStr">
        <is>
          <t>▲ Up</t>
        </is>
      </c>
      <c r="I101" s="111" t="inlineStr">
        <is>
          <t>Business Analysis</t>
        </is>
      </c>
      <c r="J101" s="111" t="inlineStr">
        <is>
          <t>Business Analysis</t>
        </is>
      </c>
      <c r="K101" s="111" t="inlineStr"/>
      <c r="L101" s="111" t="n">
        <v>20</v>
      </c>
      <c r="M101" s="142" t="inlineStr">
        <is>
          <t>P2</t>
        </is>
      </c>
      <c r="N101" s="115" t="inlineStr">
        <is>
          <t>Developing</t>
        </is>
      </c>
      <c r="O101" s="115" t="inlineStr">
        <is>
          <t>3 Apply</t>
        </is>
      </c>
      <c r="P101" s="115" t="inlineStr">
        <is>
          <t>2–4 yrs</t>
        </is>
      </c>
      <c r="Q101" s="115" t="inlineStr">
        <is>
          <t>3–5 · 2–5</t>
        </is>
      </c>
      <c r="R101" s="115" t="inlineStr">
        <is>
          <t>Business Analyst</t>
        </is>
      </c>
      <c r="S101" s="115" t="inlineStr">
        <is>
          <t>Regnology — regulatory reporting: Junior BA · Reg Reporting · Big Four consulting: Consultant · IRIS Vs Market Benchmark — IIBA certification pathway: ECBA · Infosys / Accenture: JL3A · L10 Senior Analyst</t>
        </is>
      </c>
      <c r="T101" s="115" t="inlineStr">
        <is>
          <t>IIBA BABOK v3; certifications ECBA · entry → CCBA → CBAP · senior</t>
        </is>
      </c>
      <c r="U101" s="115" t="inlineStr">
        <is>
          <t>Core 2 · Future 2 · Functional 3 · Leadership not scored</t>
        </is>
      </c>
      <c r="V101" s="161" t="n">
        <v>187</v>
      </c>
      <c r="W101" s="162" t="inlineStr">
        <is>
          <t>IRIS1929</t>
        </is>
      </c>
      <c r="X101" s="162" t="inlineStr">
        <is>
          <t>Employee</t>
        </is>
      </c>
      <c r="Y101" s="162" t="inlineStr">
        <is>
          <t>Active</t>
        </is>
      </c>
      <c r="Z101" s="162" t="inlineStr">
        <is>
          <t>Ankita Karale</t>
        </is>
      </c>
      <c r="AA101" s="249" t="n">
        <v>44382</v>
      </c>
      <c r="AB101" s="162" t="inlineStr">
        <is>
          <t>Business Analyst</t>
        </is>
      </c>
      <c r="AC101" s="162" t="inlineStr">
        <is>
          <t>B.E</t>
        </is>
      </c>
      <c r="AD101" s="162" t="inlineStr">
        <is>
          <t>Sandeep Dwivedi</t>
        </is>
      </c>
      <c r="AE101" s="162" t="inlineStr">
        <is>
          <t>N-4</t>
        </is>
      </c>
      <c r="AF101" s="162" t="inlineStr">
        <is>
          <t>Individual Contributor</t>
        </is>
      </c>
      <c r="AG101" s="162" t="inlineStr">
        <is>
          <t>2 years, 0 months, 0 days</t>
        </is>
      </c>
      <c r="AH101" s="162" t="inlineStr">
        <is>
          <t>5 years, 1 months, 20 days</t>
        </is>
      </c>
      <c r="AI101" s="162" t="inlineStr">
        <is>
          <t>Suptech</t>
        </is>
      </c>
      <c r="AJ101" s="162" t="inlineStr">
        <is>
          <t>iFile</t>
        </is>
      </c>
      <c r="AK101" s="162" t="inlineStr">
        <is>
          <t>Technology</t>
        </is>
      </c>
      <c r="AL101" s="162" t="inlineStr">
        <is>
          <t>Business Analysis</t>
        </is>
      </c>
      <c r="AM101" s="162" t="inlineStr">
        <is>
          <t>No</t>
        </is>
      </c>
      <c r="AN101" s="162" t="inlineStr">
        <is>
          <t>Product/Project</t>
        </is>
      </c>
      <c r="AO101" s="162" t="inlineStr">
        <is>
          <t>Business Analysis</t>
        </is>
      </c>
      <c r="AP101" s="162" t="inlineStr">
        <is>
          <t>Technical · BA, PM and QA</t>
        </is>
      </c>
      <c r="AQ101" s="162" t="n">
        <v>20</v>
      </c>
      <c r="AR101" s="162" t="inlineStr">
        <is>
          <t>Covered</t>
        </is>
      </c>
      <c r="AS101" s="162" t="n"/>
      <c r="AT101" s="162" t="inlineStr">
        <is>
          <t>IRIS1929</t>
        </is>
      </c>
      <c r="AU101" s="162" t="inlineStr">
        <is>
          <t>Employee</t>
        </is>
      </c>
      <c r="AV101" s="162" t="inlineStr">
        <is>
          <t>Active</t>
        </is>
      </c>
      <c r="AW101" s="162" t="inlineStr">
        <is>
          <t>Ankita Karale</t>
        </is>
      </c>
      <c r="AX101" s="163" t="n">
        <v>44382</v>
      </c>
      <c r="AY101" s="162" t="inlineStr">
        <is>
          <t>Business Analyst</t>
        </is>
      </c>
      <c r="AZ101" s="162" t="inlineStr">
        <is>
          <t>Business Analysis</t>
        </is>
      </c>
      <c r="BA101" s="162" t="inlineStr">
        <is>
          <t>Business / Functional Analysis</t>
        </is>
      </c>
      <c r="BB101" s="162" t="inlineStr">
        <is>
          <t>Business Analyst</t>
        </is>
      </c>
      <c r="BC101" s="162" t="inlineStr">
        <is>
          <t>L3 – Professional / Associate</t>
        </is>
      </c>
      <c r="BD101" s="162" t="inlineStr">
        <is>
          <t>B.E</t>
        </is>
      </c>
      <c r="BE101" s="162" t="inlineStr">
        <is>
          <t>Jailesh Bhadra</t>
        </is>
      </c>
      <c r="BF101" s="162" t="inlineStr">
        <is>
          <t>N-3</t>
        </is>
      </c>
      <c r="BG101" s="162" t="inlineStr">
        <is>
          <t>Individual Contributor</t>
        </is>
      </c>
      <c r="BH101" s="162" t="inlineStr">
        <is>
          <t>2 years, 0 months, 0 days</t>
        </is>
      </c>
      <c r="BI101" s="162" t="inlineStr">
        <is>
          <t>4 years, 11 months, 15 days</t>
        </is>
      </c>
      <c r="BJ101" s="162" t="inlineStr">
        <is>
          <t>6 years, 11 months, 15 days</t>
        </is>
      </c>
      <c r="BK101" s="162" t="n"/>
      <c r="BL101" s="162" t="inlineStr">
        <is>
          <t>Suptech</t>
        </is>
      </c>
      <c r="BM101" s="162" t="inlineStr">
        <is>
          <t>iFile</t>
        </is>
      </c>
      <c r="BN101" s="162" t="inlineStr">
        <is>
          <t>Technology</t>
        </is>
      </c>
      <c r="BO101" s="162" t="inlineStr">
        <is>
          <t>Business Analysis</t>
        </is>
      </c>
      <c r="BP101" s="162" t="inlineStr">
        <is>
          <t>No</t>
        </is>
      </c>
      <c r="BQ101" s="162" t="inlineStr">
        <is>
          <t>Product/Project</t>
        </is>
      </c>
      <c r="BR101" s="162" t="inlineStr">
        <is>
          <t>Business Analysis</t>
        </is>
      </c>
      <c r="BS101" s="162" t="inlineStr">
        <is>
          <t>Technical · BA, PM and QA</t>
        </is>
      </c>
      <c r="BT101" s="162" t="inlineStr">
        <is>
          <t>Remote - Mumbai</t>
        </is>
      </c>
      <c r="BU101" s="162" t="inlineStr">
        <is>
          <t>1. Support Team Members: Provide functional and technical guidance to team members, supporting requirement analysis, documentation, and issue resolution to ensure their deliverables consistently meet the expected quality standards.
2. Issue Resolution and Escalations:Ensure project-related issues and escalations are proactively managed and resolved within agreed Service Level Agreements · SLAs, minimizing project risks and maintaining stakeholder satisfaction.
3. Project deliverables:Ensure assigned business requirements and project documentation are completed accurately, on time, and with minimal rework.
4. Stakeholder Collaboration:Collaborate effectively with business and technical stakeholders to analyze and validate requirements, ensuring clear communication, timely resolution of queries, and alignment with business objectives.
5. Build Technical and Domain Expertise:Complete professional development activities · such as certifications, training, or advanced learning in Agile, SQL, Power BI, Jira, or domain knowledge and apply the learning to at least one live project.</t>
        </is>
      </c>
      <c r="BV101" s="162"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BW101" s="162" t="inlineStr">
        <is>
          <r>
            <rPr>
              <rFont val="Calibri"/>
              <b val="1"/>
              <sz val="10"/>
            </rPr>
            <t>Q1:</t>
          </r>
          <r>
            <rPr>
              <rFont val="Calibri"/>
              <sz val="10"/>
            </rPr>
            <t xml:space="preserve"> Deliver &gt;=95% of assigned BRDs/FSDs approved with &lt;=1 revision cycle
</t>
          </r>
          <r>
            <rPr>
              <rFont val="Calibri"/>
              <b val="1"/>
              <sz val="10"/>
            </rPr>
            <t>Q1:</t>
          </r>
          <r>
            <rPr>
              <rFont val="Calibri"/>
              <sz val="10"/>
            </rPr>
            <t xml:space="preserve"> Ensure &gt;=90% on-time delivery of BA deliverables
</t>
          </r>
          <r>
            <rPr>
              <rFont val="Calibri"/>
              <b val="1"/>
              <sz val="10"/>
            </rPr>
            <t>Q1:</t>
          </r>
          <r>
            <rPr>
              <rFont val="Calibri"/>
              <sz val="10"/>
            </rPr>
            <t xml:space="preserve"> Achieve &gt;=4.2/5 stakeholder satisfaction on requirement clarity
</t>
          </r>
          <r>
            <rPr>
              <rFont val="Calibri"/>
              <b val="1"/>
              <sz val="10"/>
            </rPr>
            <t>Q1:</t>
          </r>
          <r>
            <rPr>
              <rFont val="Calibri"/>
              <sz val="10"/>
            </rPr>
            <t xml:space="preserve"> Own at least 1 complex requirement area end-to-end</t>
          </r>
        </is>
      </c>
      <c r="BX101" s="162" t="n">
        <v>3</v>
      </c>
      <c r="BY101" s="162" t="inlineStr">
        <is>
          <t>Pending – to be scheduled</t>
        </is>
      </c>
      <c r="BZ101" s="162" t="inlineStr">
        <is>
          <t>Business Analyst</t>
        </is>
      </c>
      <c r="CA101" s="162" t="inlineStr">
        <is>
          <t>No – designation matches current scope.</t>
        </is>
      </c>
      <c r="CB101" s="162" t="n">
        <v>1</v>
      </c>
      <c r="CC101" s="162" t="inlineStr">
        <is>
          <t>Low</t>
        </is>
      </c>
      <c r="CD101" s="162" t="inlineStr">
        <is>
          <t>Reliable Specialist</t>
        </is>
      </c>
      <c r="CE101" s="162" t="inlineStr">
        <is>
          <t>N</t>
        </is>
      </c>
      <c r="CF101" s="162" t="inlineStr">
        <is>
          <t>N</t>
        </is>
      </c>
      <c r="CG101" s="162" t="inlineStr">
        <is>
          <t>N</t>
        </is>
      </c>
      <c r="CH101" s="162" t="inlineStr">
        <is>
          <t>No successor formally identified</t>
        </is>
      </c>
      <c r="CI101" s="162" t="inlineStr">
        <is>
          <t>Requirement engineering &amp; BRD writing; Agile/Scrum; domain · RegTech/XBRL knowledge; stakeholder management; Product knowledge</t>
        </is>
      </c>
      <c r="CJ101" s="162" t="inlineStr">
        <is>
          <t>-</t>
        </is>
      </c>
      <c r="CK101" s="162" t="inlineStr">
        <is>
          <t>Just resumed after the maternity leave.</t>
        </is>
      </c>
    </row>
    <row r="102" ht="64" customHeight="1">
      <c r="A102" s="109" t="inlineStr">
        <is>
          <t>IRIS0553</t>
        </is>
      </c>
      <c r="B102" s="111" t="inlineStr">
        <is>
          <t>Chetan Galande</t>
        </is>
      </c>
      <c r="C102" s="111" t="inlineStr">
        <is>
          <t>Technology</t>
        </is>
      </c>
      <c r="D102" s="114" t="inlineStr">
        <is>
          <t>Business Analyst</t>
        </is>
      </c>
      <c r="E102" s="114" t="inlineStr">
        <is>
          <t>Business Analysis Specialist</t>
        </is>
      </c>
      <c r="F102" s="114" t="inlineStr">
        <is>
          <t>L3 – Professional / Associate</t>
        </is>
      </c>
      <c r="G102" s="114" t="inlineStr">
        <is>
          <t>A3</t>
        </is>
      </c>
      <c r="H102" s="117" t="inlineStr">
        <is>
          <t>▲ Up</t>
        </is>
      </c>
      <c r="I102" s="111" t="inlineStr">
        <is>
          <t>Business Analysis</t>
        </is>
      </c>
      <c r="J102" s="111" t="inlineStr">
        <is>
          <t>Business Analysis</t>
        </is>
      </c>
      <c r="K102" s="111" t="inlineStr"/>
      <c r="L102" s="111" t="n">
        <v>20</v>
      </c>
      <c r="M102" s="142" t="inlineStr">
        <is>
          <t>P2</t>
        </is>
      </c>
      <c r="N102" s="115" t="inlineStr">
        <is>
          <t>Developing</t>
        </is>
      </c>
      <c r="O102" s="115" t="inlineStr">
        <is>
          <t>3 Apply</t>
        </is>
      </c>
      <c r="P102" s="115" t="inlineStr">
        <is>
          <t>2–4 yrs</t>
        </is>
      </c>
      <c r="Q102" s="115" t="inlineStr">
        <is>
          <t>3–5 · 2–5</t>
        </is>
      </c>
      <c r="R102" s="115" t="inlineStr">
        <is>
          <t>Senior Business Analyst</t>
        </is>
      </c>
      <c r="S102" s="115" t="inlineStr">
        <is>
          <t>Regnology — regulatory reporting: Junior BA · Reg Reporting · Big Four consulting: Consultant · IRIS Vs Market Benchmark — IIBA certification pathway: ECBA · Infosys / Accenture: JL3A · L10 Senior Analyst</t>
        </is>
      </c>
      <c r="T102" s="115" t="inlineStr">
        <is>
          <t>IIBA BABOK v3; certifications ECBA · entry → CCBA → CBAP · senior</t>
        </is>
      </c>
      <c r="U102" s="115" t="inlineStr">
        <is>
          <t>Core 2 · Future 2 · Functional 3 · Leadership not scored</t>
        </is>
      </c>
      <c r="V102" s="161" t="n">
        <v>73</v>
      </c>
      <c r="W102" s="162" t="inlineStr">
        <is>
          <t>IRIS0553</t>
        </is>
      </c>
      <c r="X102" s="162" t="inlineStr">
        <is>
          <t>Employee</t>
        </is>
      </c>
      <c r="Y102" s="162" t="inlineStr">
        <is>
          <t>Active</t>
        </is>
      </c>
      <c r="Z102" s="162" t="inlineStr">
        <is>
          <t>Chetan Galande</t>
        </is>
      </c>
      <c r="AA102" s="249" t="n">
        <v>40603</v>
      </c>
      <c r="AB102" s="162" t="inlineStr">
        <is>
          <t>Business Analyst</t>
        </is>
      </c>
      <c r="AC102" s="162" t="inlineStr">
        <is>
          <t>MBA</t>
        </is>
      </c>
      <c r="AD102" s="162" t="inlineStr">
        <is>
          <t>Saurabh Kadam</t>
        </is>
      </c>
      <c r="AE102" s="162" t="inlineStr">
        <is>
          <t>N-4</t>
        </is>
      </c>
      <c r="AF102" s="162" t="inlineStr">
        <is>
          <t>Individual Contributor</t>
        </is>
      </c>
      <c r="AG102" s="162" t="inlineStr">
        <is>
          <t>0 years, 0 months, 0 days</t>
        </is>
      </c>
      <c r="AH102" s="162" t="inlineStr">
        <is>
          <t>15 years, 5 months, 24 days</t>
        </is>
      </c>
      <c r="AI102" s="162" t="inlineStr">
        <is>
          <t>Suptech</t>
        </is>
      </c>
      <c r="AJ102" s="162" t="inlineStr">
        <is>
          <t>iFile</t>
        </is>
      </c>
      <c r="AK102" s="162" t="inlineStr">
        <is>
          <t>Technology</t>
        </is>
      </c>
      <c r="AL102" s="162" t="inlineStr">
        <is>
          <t>Business Analysis</t>
        </is>
      </c>
      <c r="AM102" s="162" t="inlineStr">
        <is>
          <t>No</t>
        </is>
      </c>
      <c r="AN102" s="162" t="inlineStr">
        <is>
          <t>Product/Project</t>
        </is>
      </c>
      <c r="AO102" s="162" t="inlineStr">
        <is>
          <t>Business Analysis</t>
        </is>
      </c>
      <c r="AP102" s="162" t="inlineStr">
        <is>
          <t>Technical · BA, PM and QA</t>
        </is>
      </c>
      <c r="AQ102" s="162" t="n">
        <v>20</v>
      </c>
      <c r="AR102" s="162" t="inlineStr">
        <is>
          <t>Covered</t>
        </is>
      </c>
      <c r="AS102" s="162" t="n"/>
      <c r="AT102" s="162" t="inlineStr">
        <is>
          <t>IRIS0553</t>
        </is>
      </c>
      <c r="AU102" s="162" t="inlineStr">
        <is>
          <t>Employee</t>
        </is>
      </c>
      <c r="AV102" s="162" t="inlineStr">
        <is>
          <t>Active</t>
        </is>
      </c>
      <c r="AW102" s="162" t="inlineStr">
        <is>
          <t>Chetan Galande</t>
        </is>
      </c>
      <c r="AX102" s="163" t="n">
        <v>40603</v>
      </c>
      <c r="AY102" s="162" t="inlineStr">
        <is>
          <t>Business Analyst</t>
        </is>
      </c>
      <c r="AZ102" s="162" t="inlineStr">
        <is>
          <t>Business Analysis</t>
        </is>
      </c>
      <c r="BA102" s="162" t="inlineStr">
        <is>
          <t>Business / Functional Analysis</t>
        </is>
      </c>
      <c r="BB102" s="162" t="inlineStr">
        <is>
          <t>Business Analyst</t>
        </is>
      </c>
      <c r="BC102" s="162" t="inlineStr">
        <is>
          <t>L3 – Professional / Associate</t>
        </is>
      </c>
      <c r="BD102" s="162" t="inlineStr">
        <is>
          <t>MBA</t>
        </is>
      </c>
      <c r="BE102" s="162" t="inlineStr">
        <is>
          <t>Saurabh Kadam</t>
        </is>
      </c>
      <c r="BF102" s="162" t="inlineStr">
        <is>
          <t>N-3</t>
        </is>
      </c>
      <c r="BG102" s="162" t="inlineStr">
        <is>
          <t>Individual Contributor</t>
        </is>
      </c>
      <c r="BH102" s="162" t="inlineStr">
        <is>
          <t>0 years, 0 months, 0 days</t>
        </is>
      </c>
      <c r="BI102" s="162" t="inlineStr">
        <is>
          <t>15 years, 3 months, 19 days</t>
        </is>
      </c>
      <c r="BJ102" s="162" t="inlineStr">
        <is>
          <t>15 years, 3 months, 19 days</t>
        </is>
      </c>
      <c r="BK102" s="162" t="n"/>
      <c r="BL102" s="162" t="inlineStr">
        <is>
          <t>Suptech</t>
        </is>
      </c>
      <c r="BM102" s="162" t="inlineStr">
        <is>
          <t>iFile</t>
        </is>
      </c>
      <c r="BN102" s="162" t="inlineStr">
        <is>
          <t>Technology</t>
        </is>
      </c>
      <c r="BO102" s="162" t="inlineStr">
        <is>
          <t>Business Analysis</t>
        </is>
      </c>
      <c r="BP102" s="162" t="inlineStr">
        <is>
          <t>No</t>
        </is>
      </c>
      <c r="BQ102" s="162" t="inlineStr">
        <is>
          <t>Product/Project</t>
        </is>
      </c>
      <c r="BR102" s="162" t="inlineStr">
        <is>
          <t>Business Analysis</t>
        </is>
      </c>
      <c r="BS102" s="162" t="inlineStr">
        <is>
          <t>Technical · BA, PM and QA</t>
        </is>
      </c>
      <c r="BT102" s="162" t="inlineStr">
        <is>
          <t>Hybrid</t>
        </is>
      </c>
      <c r="BU102" s="162" t="n"/>
      <c r="BV102" s="162" t="inlineStr">
        <is>
          <t>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learning hours and conducting 4 knowledge-sharing sessions.
4) Drive organizational excellence by implementing 3 measurable process improvements that improve BA productivity, documentation quality or project delivery.
5) Mentor junior BAs and interns, conduct requirement reviews, and contribute to succession planning and capability building.</t>
        </is>
      </c>
      <c r="BW102" s="162" t="inlineStr">
        <is>
          <r>
            <rPr>
              <rFont val="Calibri"/>
              <b val="1"/>
              <sz val="10"/>
            </rPr>
            <t>Q1:</t>
          </r>
          <r>
            <rPr>
              <rFont val="Calibri"/>
              <sz val="10"/>
            </rPr>
            <t xml:space="preserve"> Deliver clear, signed-off requirement/BRD documents for 100% of assigned features
</t>
          </r>
          <r>
            <rPr>
              <rFont val="Calibri"/>
              <b val="1"/>
              <sz val="10"/>
            </rPr>
            <t>Q1:</t>
          </r>
          <r>
            <rPr>
              <rFont val="Calibri"/>
              <sz val="10"/>
            </rPr>
            <t xml:space="preserve"> Keep requirement-related rework / change requests to &lt;=10% post sign-off
</t>
          </r>
          <r>
            <rPr>
              <rFont val="Calibri"/>
              <b val="1"/>
              <sz val="10"/>
            </rPr>
            <t>Q1:</t>
          </r>
          <r>
            <rPr>
              <rFont val="Calibri"/>
              <sz val="10"/>
            </rPr>
            <t xml:space="preserve"> Maintain &lt;=2 business-day turnaround on clarifications raised by dev/QA
</t>
          </r>
          <r>
            <rPr>
              <rFont val="Calibri"/>
              <b val="1"/>
              <sz val="10"/>
            </rPr>
            <t>Q1:</t>
          </r>
          <r>
            <rPr>
              <rFont val="Calibri"/>
              <sz val="10"/>
            </rPr>
            <t xml:space="preserve"> Drive &gt;=90% UAT acceptance on first pass for owned features</t>
          </r>
        </is>
      </c>
      <c r="BX102" s="162" t="n">
        <v>4</v>
      </c>
      <c r="BY102" s="162" t="inlineStr">
        <is>
          <t>31/10/2025</t>
        </is>
      </c>
      <c r="BZ102" s="162" t="inlineStr">
        <is>
          <t>Senior Business Analyst · review – experience supports senior band</t>
        </is>
      </c>
      <c r="CA102" s="162" t="inlineStr">
        <is>
          <t>No</t>
        </is>
      </c>
      <c r="CB102" s="162" t="n">
        <v>4</v>
      </c>
      <c r="CC102" s="162" t="inlineStr">
        <is>
          <t>High</t>
        </is>
      </c>
      <c r="CD102" s="162" t="inlineStr">
        <is>
          <t>Trusted Professional</t>
        </is>
      </c>
      <c r="CE102" s="162" t="inlineStr">
        <is>
          <t>No</t>
        </is>
      </c>
      <c r="CF102" s="162" t="inlineStr">
        <is>
          <t>No</t>
        </is>
      </c>
      <c r="CG102" s="162" t="inlineStr">
        <is>
          <t>No</t>
        </is>
      </c>
      <c r="CH102" s="162" t="inlineStr">
        <is>
          <t>Darshit Vora</t>
        </is>
      </c>
      <c r="CI102" s="162" t="inlineStr">
        <is>
          <t>Requirement engineering &amp; BRD writing; Agile/Scrum; domain · RegTech/XBRL knowledge; stakeholder management</t>
        </is>
      </c>
      <c r="CJ102"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02" s="162" t="n"/>
    </row>
    <row r="103" ht="64" customHeight="1">
      <c r="A103" s="109" t="inlineStr">
        <is>
          <t>IRIS2378</t>
        </is>
      </c>
      <c r="B103" s="111" t="inlineStr">
        <is>
          <t>Darshit Vora</t>
        </is>
      </c>
      <c r="C103" s="111" t="inlineStr">
        <is>
          <t>Technology</t>
        </is>
      </c>
      <c r="D103" s="114" t="inlineStr">
        <is>
          <t>Business Analyst</t>
        </is>
      </c>
      <c r="E103" s="114" t="inlineStr">
        <is>
          <t>Senior Business Analyst</t>
        </is>
      </c>
      <c r="F103" s="114" t="inlineStr">
        <is>
          <t>L3 – Professional / Associate</t>
        </is>
      </c>
      <c r="G103" s="114" t="inlineStr">
        <is>
          <t>A3</t>
        </is>
      </c>
      <c r="H103" s="117" t="inlineStr">
        <is>
          <t>▲ Up</t>
        </is>
      </c>
      <c r="I103" s="111" t="inlineStr">
        <is>
          <t>Business Analysis</t>
        </is>
      </c>
      <c r="J103" s="111" t="inlineStr">
        <is>
          <t>Business Analysis</t>
        </is>
      </c>
      <c r="K103" s="111" t="inlineStr"/>
      <c r="L103" s="111" t="n">
        <v>20</v>
      </c>
      <c r="M103" s="142" t="inlineStr">
        <is>
          <t>P2</t>
        </is>
      </c>
      <c r="N103" s="115" t="inlineStr">
        <is>
          <t>Developing</t>
        </is>
      </c>
      <c r="O103" s="115" t="inlineStr">
        <is>
          <t>3 Apply</t>
        </is>
      </c>
      <c r="P103" s="115" t="inlineStr">
        <is>
          <t>2–4 yrs</t>
        </is>
      </c>
      <c r="Q103" s="115" t="inlineStr">
        <is>
          <t>3–5 · 2–5</t>
        </is>
      </c>
      <c r="R103" s="115" t="inlineStr">
        <is>
          <t>Business Analyst</t>
        </is>
      </c>
      <c r="S103" s="115" t="inlineStr">
        <is>
          <t>Regnology — regulatory reporting: Junior BA · Reg Reporting · Big Four consulting: Consultant · IRIS Vs Market Benchmark — IIBA certification pathway: ECBA · Infosys / Accenture: JL3A · L10 Senior Analyst</t>
        </is>
      </c>
      <c r="T103" s="115" t="inlineStr">
        <is>
          <t>IIBA BABOK v3; certifications ECBA · entry → CCBA → CBAP · senior</t>
        </is>
      </c>
      <c r="U103" s="115" t="inlineStr">
        <is>
          <t>Core 2 · Future 2 · Functional 3 · Leadership not scored</t>
        </is>
      </c>
      <c r="V103" s="161" t="n">
        <v>372</v>
      </c>
      <c r="W103" s="162" t="inlineStr">
        <is>
          <t>IRIS2378</t>
        </is>
      </c>
      <c r="X103" s="162" t="inlineStr">
        <is>
          <t>Employee</t>
        </is>
      </c>
      <c r="Y103" s="162" t="inlineStr">
        <is>
          <t>Active</t>
        </is>
      </c>
      <c r="Z103" s="162" t="inlineStr">
        <is>
          <t>Darshit Vora</t>
        </is>
      </c>
      <c r="AA103" s="249" t="n">
        <v>45810</v>
      </c>
      <c r="AB103" s="162" t="inlineStr">
        <is>
          <t>Business Analyst</t>
        </is>
      </c>
      <c r="AC103" s="162" t="inlineStr">
        <is>
          <t>Post Graduate Program in Management</t>
        </is>
      </c>
      <c r="AD103" s="162" t="inlineStr">
        <is>
          <t>Saurabh Kadam</t>
        </is>
      </c>
      <c r="AE103" s="162" t="inlineStr">
        <is>
          <t>N-4</t>
        </is>
      </c>
      <c r="AF103" s="162" t="inlineStr">
        <is>
          <t>Individual Contributor</t>
        </is>
      </c>
      <c r="AG103" s="162" t="inlineStr">
        <is>
          <t>7 years, 11 months, 0 days</t>
        </is>
      </c>
      <c r="AH103" s="162" t="inlineStr">
        <is>
          <t>1 years, 2 months, 23 days</t>
        </is>
      </c>
      <c r="AI103" s="162" t="inlineStr">
        <is>
          <t>Suptech</t>
        </is>
      </c>
      <c r="AJ103" s="162" t="inlineStr">
        <is>
          <t>iFile</t>
        </is>
      </c>
      <c r="AK103" s="162" t="inlineStr">
        <is>
          <t>Technology</t>
        </is>
      </c>
      <c r="AL103" s="162" t="inlineStr">
        <is>
          <t>Business Analysis</t>
        </is>
      </c>
      <c r="AM103" s="162" t="inlineStr">
        <is>
          <t>No</t>
        </is>
      </c>
      <c r="AN103" s="162" t="inlineStr">
        <is>
          <t>Product/Project</t>
        </is>
      </c>
      <c r="AO103" s="162" t="inlineStr">
        <is>
          <t>Business Analysis</t>
        </is>
      </c>
      <c r="AP103" s="162" t="inlineStr">
        <is>
          <t>Technical · BA, PM and QA</t>
        </is>
      </c>
      <c r="AQ103" s="162" t="n">
        <v>20</v>
      </c>
      <c r="AR103" s="162" t="inlineStr">
        <is>
          <t>Covered</t>
        </is>
      </c>
      <c r="AS103" s="162" t="n"/>
      <c r="AT103" s="162" t="inlineStr">
        <is>
          <t>IRIS2378</t>
        </is>
      </c>
      <c r="AU103" s="162" t="inlineStr">
        <is>
          <t>Employee</t>
        </is>
      </c>
      <c r="AV103" s="162" t="inlineStr">
        <is>
          <t>Active</t>
        </is>
      </c>
      <c r="AW103" s="162" t="inlineStr">
        <is>
          <t>Darshit Vora</t>
        </is>
      </c>
      <c r="AX103" s="163" t="n">
        <v>45810</v>
      </c>
      <c r="AY103" s="162" t="inlineStr">
        <is>
          <t>Business Analyst</t>
        </is>
      </c>
      <c r="AZ103" s="162" t="inlineStr">
        <is>
          <t>Business Analysis</t>
        </is>
      </c>
      <c r="BA103" s="162" t="inlineStr">
        <is>
          <t>Business / Functional Analysis</t>
        </is>
      </c>
      <c r="BB103" s="162" t="inlineStr">
        <is>
          <t>Business Analyst</t>
        </is>
      </c>
      <c r="BC103" s="162" t="inlineStr">
        <is>
          <t>L3 – Professional / Associate</t>
        </is>
      </c>
      <c r="BD103" s="162" t="inlineStr">
        <is>
          <t>Post Graduate Program in Management</t>
        </is>
      </c>
      <c r="BE103" s="162" t="inlineStr">
        <is>
          <t>Saurabh Kadam</t>
        </is>
      </c>
      <c r="BF103" s="162" t="inlineStr">
        <is>
          <t>N-3</t>
        </is>
      </c>
      <c r="BG103" s="162" t="inlineStr">
        <is>
          <t>Individual Contributor</t>
        </is>
      </c>
      <c r="BH103" s="162" t="inlineStr">
        <is>
          <t>7 years, 11 months, 0 days</t>
        </is>
      </c>
      <c r="BI103" s="162" t="inlineStr">
        <is>
          <t>1 years, 0 months, 18 days</t>
        </is>
      </c>
      <c r="BJ103" s="162" t="inlineStr">
        <is>
          <t>8 years, 11 months, 18 days</t>
        </is>
      </c>
      <c r="BK103" s="162" t="n"/>
      <c r="BL103" s="162" t="inlineStr">
        <is>
          <t>Suptech</t>
        </is>
      </c>
      <c r="BM103" s="162" t="inlineStr">
        <is>
          <t>iFile</t>
        </is>
      </c>
      <c r="BN103" s="162" t="inlineStr">
        <is>
          <t>Technology</t>
        </is>
      </c>
      <c r="BO103" s="162" t="inlineStr">
        <is>
          <t>Business Analysis</t>
        </is>
      </c>
      <c r="BP103" s="162" t="inlineStr">
        <is>
          <t>No</t>
        </is>
      </c>
      <c r="BQ103" s="162" t="inlineStr">
        <is>
          <t>Product/Project</t>
        </is>
      </c>
      <c r="BR103" s="162" t="inlineStr">
        <is>
          <t>Business Analysis</t>
        </is>
      </c>
      <c r="BS103" s="162" t="inlineStr">
        <is>
          <t>Technical · BA, PM and QA</t>
        </is>
      </c>
      <c r="BT103" s="162" t="inlineStr">
        <is>
          <t>Hybrid</t>
        </is>
      </c>
      <c r="BU103" s="162" t="n"/>
      <c r="BV103" s="162" t="inlineStr">
        <is>
          <t>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conducting minimum 3 internal domain training sessions.
4) Mentor junior BAs and interns by reviewing deliverables and supporting capability development.
5) Lead minimum 3 organizational improvement initiatives involving templates, frameworks, AI adoption or BA best practices.</t>
        </is>
      </c>
      <c r="BW103" s="162" t="inlineStr">
        <is>
          <r>
            <rPr>
              <rFont val="Calibri"/>
              <b val="1"/>
              <sz val="10"/>
            </rPr>
            <t>Q1:</t>
          </r>
          <r>
            <rPr>
              <rFont val="Calibri"/>
              <sz val="10"/>
            </rPr>
            <t xml:space="preserve"> Deliver clear, signed-off requirement/BRD documents for 100% of assigned features
</t>
          </r>
          <r>
            <rPr>
              <rFont val="Calibri"/>
              <b val="1"/>
              <sz val="10"/>
            </rPr>
            <t>Q1:</t>
          </r>
          <r>
            <rPr>
              <rFont val="Calibri"/>
              <sz val="10"/>
            </rPr>
            <t xml:space="preserve"> Keep requirement-related rework / change requests to &lt;=10% post sign-off
</t>
          </r>
          <r>
            <rPr>
              <rFont val="Calibri"/>
              <b val="1"/>
              <sz val="10"/>
            </rPr>
            <t>Q1:</t>
          </r>
          <r>
            <rPr>
              <rFont val="Calibri"/>
              <sz val="10"/>
            </rPr>
            <t xml:space="preserve"> Maintain &lt;=2 business-day turnaround on clarifications raised by dev/QA
</t>
          </r>
          <r>
            <rPr>
              <rFont val="Calibri"/>
              <b val="1"/>
              <sz val="10"/>
            </rPr>
            <t>Q1:</t>
          </r>
          <r>
            <rPr>
              <rFont val="Calibri"/>
              <sz val="10"/>
            </rPr>
            <t xml:space="preserve"> Drive &gt;=90% UAT acceptance on first pass for owned features</t>
          </r>
        </is>
      </c>
      <c r="BX103" s="162" t="n">
        <v>4</v>
      </c>
      <c r="BY103" s="162" t="inlineStr">
        <is>
          <t>31/10/2025</t>
        </is>
      </c>
      <c r="BZ103" s="162" t="inlineStr">
        <is>
          <t>Senior Business Analyst · review – experience supports senior band</t>
        </is>
      </c>
      <c r="CA103" s="162" t="inlineStr">
        <is>
          <t>No</t>
        </is>
      </c>
      <c r="CB103" s="162" t="n">
        <v>4</v>
      </c>
      <c r="CC103" s="162" t="inlineStr">
        <is>
          <t>High</t>
        </is>
      </c>
      <c r="CD103" s="162" t="inlineStr">
        <is>
          <t>High Impact / Growth Talent</t>
        </is>
      </c>
      <c r="CE103" s="162" t="inlineStr">
        <is>
          <t>No</t>
        </is>
      </c>
      <c r="CF103" s="162" t="inlineStr">
        <is>
          <t>No</t>
        </is>
      </c>
      <c r="CG103" s="162" t="inlineStr">
        <is>
          <t>No</t>
        </is>
      </c>
      <c r="CH103" s="162" t="inlineStr">
        <is>
          <t>Chetan Galande</t>
        </is>
      </c>
      <c r="CI103" s="162" t="inlineStr">
        <is>
          <t>Requirement engineering &amp; BRD writing; Agile/Scrum; domain · RegTech/XBRL knowledge; stakeholder management</t>
        </is>
      </c>
      <c r="CJ103"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03" s="162" t="n"/>
    </row>
    <row r="104" ht="64" customHeight="1">
      <c r="A104" s="109" t="inlineStr">
        <is>
          <t>IRIS2506</t>
        </is>
      </c>
      <c r="B104" s="111" t="inlineStr">
        <is>
          <t>Neha Singh</t>
        </is>
      </c>
      <c r="C104" s="111" t="inlineStr">
        <is>
          <t>Technology</t>
        </is>
      </c>
      <c r="D104" s="114" t="inlineStr">
        <is>
          <t>Business Analyst</t>
        </is>
      </c>
      <c r="E104" s="114" t="inlineStr">
        <is>
          <t>Senior Business Analyst</t>
        </is>
      </c>
      <c r="F104" s="114" t="inlineStr">
        <is>
          <t>L3 – Professional / Associate</t>
        </is>
      </c>
      <c r="G104" s="114" t="inlineStr">
        <is>
          <t>A3</t>
        </is>
      </c>
      <c r="H104" s="117" t="inlineStr">
        <is>
          <t>▲ Up</t>
        </is>
      </c>
      <c r="I104" s="111" t="inlineStr">
        <is>
          <t>Business Analysis</t>
        </is>
      </c>
      <c r="J104" s="111" t="inlineStr">
        <is>
          <t>Business Analysis</t>
        </is>
      </c>
      <c r="K104" s="111" t="inlineStr"/>
      <c r="L104" s="111" t="n">
        <v>20</v>
      </c>
      <c r="M104" s="142" t="inlineStr">
        <is>
          <t>P2</t>
        </is>
      </c>
      <c r="N104" s="115" t="inlineStr">
        <is>
          <t>Developing</t>
        </is>
      </c>
      <c r="O104" s="115" t="inlineStr">
        <is>
          <t>3 Apply</t>
        </is>
      </c>
      <c r="P104" s="115" t="inlineStr">
        <is>
          <t>2–4 yrs</t>
        </is>
      </c>
      <c r="Q104" s="115" t="inlineStr">
        <is>
          <t>3–5 · 2–5</t>
        </is>
      </c>
      <c r="R104" s="115" t="inlineStr">
        <is>
          <t>Business Analyst</t>
        </is>
      </c>
      <c r="S104" s="115" t="inlineStr">
        <is>
          <t>Regnology — regulatory reporting: Junior BA · Reg Reporting · Big Four consulting: Consultant · IRIS Vs Market Benchmark — IIBA certification pathway: ECBA · Infosys / Accenture: JL3A · L10 Senior Analyst</t>
        </is>
      </c>
      <c r="T104" s="115" t="inlineStr">
        <is>
          <t>IIBA BABOK v3; certifications ECBA · entry → CCBA → CBAP · senior</t>
        </is>
      </c>
      <c r="U104" s="115" t="inlineStr">
        <is>
          <t>Core 2 · Future 2 · Functional 3 · Leadership not scored</t>
        </is>
      </c>
      <c r="V104" s="161" t="n">
        <v>476</v>
      </c>
      <c r="W104" s="162" t="inlineStr">
        <is>
          <t>IRIS2506</t>
        </is>
      </c>
      <c r="X104" s="162" t="inlineStr">
        <is>
          <t>Employee</t>
        </is>
      </c>
      <c r="Y104" s="162" t="inlineStr">
        <is>
          <t>Active</t>
        </is>
      </c>
      <c r="Z104" s="162" t="inlineStr">
        <is>
          <t>Neha Singh</t>
        </is>
      </c>
      <c r="AA104" s="249" t="n">
        <v>46118</v>
      </c>
      <c r="AB104" s="162" t="inlineStr">
        <is>
          <t>Business Analyst</t>
        </is>
      </c>
      <c r="AC104" s="162" t="inlineStr">
        <is>
          <t>MBA</t>
        </is>
      </c>
      <c r="AD104" s="162" t="inlineStr">
        <is>
          <t>Jailesh Bhadra</t>
        </is>
      </c>
      <c r="AE104" s="162" t="inlineStr">
        <is>
          <t>N-4</t>
        </is>
      </c>
      <c r="AF104" s="162" t="inlineStr">
        <is>
          <t>Individual Contributor</t>
        </is>
      </c>
      <c r="AG104" s="162" t="inlineStr">
        <is>
          <t>3 years, 1 months, 0 days</t>
        </is>
      </c>
      <c r="AH104" s="162" t="inlineStr">
        <is>
          <t>0 years, 4 months, 19 days</t>
        </is>
      </c>
      <c r="AI104" s="162" t="inlineStr">
        <is>
          <t>Suptech</t>
        </is>
      </c>
      <c r="AJ104" s="162" t="inlineStr">
        <is>
          <t>iFile</t>
        </is>
      </c>
      <c r="AK104" s="162" t="inlineStr">
        <is>
          <t>Technology</t>
        </is>
      </c>
      <c r="AL104" s="162" t="inlineStr">
        <is>
          <t>Business Analysis</t>
        </is>
      </c>
      <c r="AM104" s="162" t="inlineStr">
        <is>
          <t>No</t>
        </is>
      </c>
      <c r="AN104" s="162" t="inlineStr">
        <is>
          <t>Product/Project</t>
        </is>
      </c>
      <c r="AO104" s="162" t="inlineStr">
        <is>
          <t>Business Analysis</t>
        </is>
      </c>
      <c r="AP104" s="162" t="inlineStr">
        <is>
          <t>Technical · BA, PM and QA</t>
        </is>
      </c>
      <c r="AQ104" s="162" t="n">
        <v>20</v>
      </c>
      <c r="AR104" s="162" t="inlineStr">
        <is>
          <t>Covered</t>
        </is>
      </c>
      <c r="AS104" s="162" t="n"/>
      <c r="AT104" s="162" t="inlineStr">
        <is>
          <t>IRIS2506</t>
        </is>
      </c>
      <c r="AU104" s="162" t="inlineStr">
        <is>
          <t>Employee</t>
        </is>
      </c>
      <c r="AV104" s="162" t="inlineStr">
        <is>
          <t>Active</t>
        </is>
      </c>
      <c r="AW104" s="162" t="inlineStr">
        <is>
          <t>Neha Singh</t>
        </is>
      </c>
      <c r="AX104" s="163" t="n">
        <v>46118</v>
      </c>
      <c r="AY104" s="162" t="inlineStr">
        <is>
          <t>Business Analyst</t>
        </is>
      </c>
      <c r="AZ104" s="162" t="inlineStr">
        <is>
          <t>Business Analysis</t>
        </is>
      </c>
      <c r="BA104" s="162" t="inlineStr">
        <is>
          <t>Business / Functional Analysis</t>
        </is>
      </c>
      <c r="BB104" s="162" t="inlineStr">
        <is>
          <t>Business Analyst</t>
        </is>
      </c>
      <c r="BC104" s="162" t="inlineStr">
        <is>
          <t>L3 – Professional / Associate</t>
        </is>
      </c>
      <c r="BD104" s="162" t="inlineStr">
        <is>
          <t>MBA</t>
        </is>
      </c>
      <c r="BE104" s="162" t="inlineStr">
        <is>
          <t>Jailesh Bhadra</t>
        </is>
      </c>
      <c r="BF104" s="162" t="inlineStr">
        <is>
          <t>N-3</t>
        </is>
      </c>
      <c r="BG104" s="162" t="inlineStr">
        <is>
          <t>Individual Contributor</t>
        </is>
      </c>
      <c r="BH104" s="162" t="inlineStr">
        <is>
          <t>3 years, 1 months, 0 days</t>
        </is>
      </c>
      <c r="BI104" s="162" t="inlineStr">
        <is>
          <t>0 years, 2 months, 14 days</t>
        </is>
      </c>
      <c r="BJ104" s="162" t="inlineStr">
        <is>
          <t>3 years, 3 months, 14 days</t>
        </is>
      </c>
      <c r="BK104" s="162" t="n"/>
      <c r="BL104" s="162" t="inlineStr">
        <is>
          <t>Suptech</t>
        </is>
      </c>
      <c r="BM104" s="162" t="inlineStr">
        <is>
          <t>iFile</t>
        </is>
      </c>
      <c r="BN104" s="162" t="inlineStr">
        <is>
          <t>Technology</t>
        </is>
      </c>
      <c r="BO104" s="162" t="inlineStr">
        <is>
          <t>Business Analysis</t>
        </is>
      </c>
      <c r="BP104" s="162" t="inlineStr">
        <is>
          <t>No</t>
        </is>
      </c>
      <c r="BQ104" s="162" t="inlineStr">
        <is>
          <t>Product/Project</t>
        </is>
      </c>
      <c r="BR104" s="162" t="inlineStr">
        <is>
          <t>Business Analysis</t>
        </is>
      </c>
      <c r="BS104" s="162" t="inlineStr">
        <is>
          <t>Technical · BA, PM and QA</t>
        </is>
      </c>
      <c r="BT104" s="162" t="inlineStr">
        <is>
          <t>Work From Office - Turbhe</t>
        </is>
      </c>
      <c r="BU104" s="162" t="inlineStr">
        <is>
          <t>1. Deliver assigned BA workstreams · requirement gathering, analysis, documentation, user stories, process flows with &gt;=95% quality and on-time completion, ensuring minimal rework and adherence to project timelines.
2.Provide day-to-day functional and domain guidance to at least 2 team members, enabling smooth execution of deliverables while maintaining quality standards and reducing dependency on senior intervention.
3. Ensure all pod-level escalations, blockers, and issues are proactively tracked, prioritized, and resolved within defined SLA timelines to maintain delivery efficiency and avoid repeat misses.
4. Act as a key point of contact for client, product, and internal stakeholder queries, ensuring timely communication, clear expectation setting, and effective coordination between business and delivery teams.
5. Drive continuous improvement in ETL processes and BI reporting by ensuring accurate requirement analysis, data validation, and reporting logic to enable reliable dashboards and high-quality business reporting.</t>
        </is>
      </c>
      <c r="BV104" s="162"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BW104" s="162" t="inlineStr">
        <is>
          <r>
            <rPr>
              <rFont val="Calibri"/>
              <b val="1"/>
              <sz val="10"/>
            </rPr>
            <t>Q1:</t>
          </r>
          <r>
            <rPr>
              <rFont val="Calibri"/>
              <sz val="10"/>
            </rPr>
            <t xml:space="preserve"> Complete structured onboarding &amp; domain training within first 90 days
</t>
          </r>
          <r>
            <rPr>
              <rFont val="Calibri"/>
              <b val="1"/>
              <sz val="10"/>
            </rPr>
            <t>Q1:</t>
          </r>
          <r>
            <rPr>
              <rFont val="Calibri"/>
              <sz val="10"/>
            </rPr>
            <t xml:space="preserve"> Shadow/co-deliver at least 2 requirement workshops with a senior BA
</t>
          </r>
          <r>
            <rPr>
              <rFont val="Calibri"/>
              <b val="1"/>
              <sz val="10"/>
            </rPr>
            <t>Q1:</t>
          </r>
          <r>
            <rPr>
              <rFont val="Calibri"/>
              <sz val="10"/>
            </rPr>
            <t xml:space="preserve"> Deliver first independent BRD/user story set with &lt;=1 revision cycle
</t>
          </r>
          <r>
            <rPr>
              <rFont val="Calibri"/>
              <b val="1"/>
              <sz val="10"/>
            </rPr>
            <t>Q1:</t>
          </r>
          <r>
            <rPr>
              <rFont val="Calibri"/>
              <sz val="10"/>
            </rPr>
            <t xml:space="preserve"> Achieve &gt;=4/5 stakeholder feedback on first assignment</t>
          </r>
        </is>
      </c>
      <c r="BX104" s="162" t="n">
        <v>3</v>
      </c>
      <c r="BY104" s="162" t="inlineStr">
        <is>
          <t>Pending – to be scheduled</t>
        </is>
      </c>
      <c r="BZ104" s="162" t="inlineStr">
        <is>
          <t>Business Analyst</t>
        </is>
      </c>
      <c r="CA104" s="162" t="inlineStr">
        <is>
          <t>No – designation matches role; too early for a structural view.</t>
        </is>
      </c>
      <c r="CB104" s="162" t="n">
        <v>3</v>
      </c>
      <c r="CC104" s="162" t="inlineStr">
        <is>
          <t>Medium</t>
        </is>
      </c>
      <c r="CD104" s="162" t="inlineStr">
        <is>
          <t>Core Contributor</t>
        </is>
      </c>
      <c r="CE104" s="162" t="inlineStr">
        <is>
          <t>N</t>
        </is>
      </c>
      <c r="CF104" s="162" t="inlineStr">
        <is>
          <t>N</t>
        </is>
      </c>
      <c r="CG104" s="162" t="inlineStr">
        <is>
          <t>N</t>
        </is>
      </c>
      <c r="CH104" s="162" t="inlineStr">
        <is>
          <t>-</t>
        </is>
      </c>
      <c r="CI104" s="162" t="inlineStr">
        <is>
          <t>Requirement engineering &amp; BRD/user-story writing; Agile/Scrum basics; RegTech/XBRL domain onboarding; stakeholder communication; Product visualization</t>
        </is>
      </c>
      <c r="CJ104" s="162" t="inlineStr">
        <is>
          <t>-</t>
        </is>
      </c>
      <c r="CK104" s="162" t="inlineStr">
        <is>
          <t>New joiner</t>
        </is>
      </c>
    </row>
    <row r="105" ht="64" customHeight="1">
      <c r="A105" s="109" t="inlineStr">
        <is>
          <t>IRIS1852</t>
        </is>
      </c>
      <c r="B105" s="111" t="inlineStr">
        <is>
          <t>Prajakta Chavan</t>
        </is>
      </c>
      <c r="C105" s="111" t="inlineStr">
        <is>
          <t>Technology</t>
        </is>
      </c>
      <c r="D105" s="114" t="inlineStr">
        <is>
          <t>Business Analyst</t>
        </is>
      </c>
      <c r="E105" s="114" t="inlineStr">
        <is>
          <t>Senior Business Analyst</t>
        </is>
      </c>
      <c r="F105" s="114" t="inlineStr">
        <is>
          <t>L3 – Professional / Associate</t>
        </is>
      </c>
      <c r="G105" s="114" t="inlineStr">
        <is>
          <t>A3</t>
        </is>
      </c>
      <c r="H105" s="117" t="inlineStr">
        <is>
          <t>▲ Up</t>
        </is>
      </c>
      <c r="I105" s="111" t="inlineStr">
        <is>
          <t>Business Analysis</t>
        </is>
      </c>
      <c r="J105" s="111" t="inlineStr">
        <is>
          <t>Business Analysis</t>
        </is>
      </c>
      <c r="K105" s="144" t="inlineStr">
        <is>
          <t>• Confirm the reporting line — Manager</t>
        </is>
      </c>
      <c r="L105" s="111" t="n">
        <v>19</v>
      </c>
      <c r="M105" s="142" t="inlineStr">
        <is>
          <t>P2</t>
        </is>
      </c>
      <c r="N105" s="115" t="inlineStr">
        <is>
          <t>Developing</t>
        </is>
      </c>
      <c r="O105" s="115" t="inlineStr">
        <is>
          <t>3 Apply</t>
        </is>
      </c>
      <c r="P105" s="115" t="inlineStr">
        <is>
          <t>2–4 yrs</t>
        </is>
      </c>
      <c r="Q105" s="115" t="inlineStr">
        <is>
          <t>3–5 · 2–5</t>
        </is>
      </c>
      <c r="R105" s="115" t="inlineStr">
        <is>
          <t>Business Analyst</t>
        </is>
      </c>
      <c r="S105" s="115" t="inlineStr">
        <is>
          <t>Regnology — regulatory reporting: Junior BA · Reg Reporting · Big Four consulting: Consultant · IRIS Vs Market Benchmark — IIBA certification pathway: ECBA · Infosys / Accenture: JL3A · L10 Senior Analyst</t>
        </is>
      </c>
      <c r="T105" s="115" t="inlineStr">
        <is>
          <t>IIBA BABOK v3; certifications ECBA · entry → CCBA → CBAP · senior</t>
        </is>
      </c>
      <c r="U105" s="115" t="inlineStr">
        <is>
          <t>Core 2 · Future 2 · Functional 3 · Leadership not scored</t>
        </is>
      </c>
      <c r="V105" s="161" t="n">
        <v>165</v>
      </c>
      <c r="W105" s="162" t="inlineStr">
        <is>
          <t>IRIS1852</t>
        </is>
      </c>
      <c r="X105" s="162" t="inlineStr">
        <is>
          <t>Employee</t>
        </is>
      </c>
      <c r="Y105" s="162" t="inlineStr">
        <is>
          <t>Active</t>
        </is>
      </c>
      <c r="Z105" s="162" t="inlineStr">
        <is>
          <t>Prajakta Chavan</t>
        </is>
      </c>
      <c r="AA105" s="249" t="n">
        <v>43955</v>
      </c>
      <c r="AB105" s="162" t="inlineStr">
        <is>
          <t>Business Analyst</t>
        </is>
      </c>
      <c r="AC105" s="162" t="inlineStr">
        <is>
          <t>B.E</t>
        </is>
      </c>
      <c r="AD105" s="162" t="inlineStr">
        <is>
          <t>Jailesh Bhadra</t>
        </is>
      </c>
      <c r="AE105" s="162" t="inlineStr">
        <is>
          <t>N-4</t>
        </is>
      </c>
      <c r="AF105" s="162" t="inlineStr">
        <is>
          <t>Individual Contributor</t>
        </is>
      </c>
      <c r="AG105" s="162" t="inlineStr">
        <is>
          <t>0 years, 6 months, 0 days</t>
        </is>
      </c>
      <c r="AH105" s="162" t="inlineStr">
        <is>
          <t>6 years, 3 months, 21 days</t>
        </is>
      </c>
      <c r="AI105" s="162" t="inlineStr">
        <is>
          <t>Suptech</t>
        </is>
      </c>
      <c r="AJ105" s="162" t="inlineStr">
        <is>
          <t>iFile</t>
        </is>
      </c>
      <c r="AK105" s="162" t="inlineStr">
        <is>
          <t>Technology</t>
        </is>
      </c>
      <c r="AL105" s="162" t="inlineStr">
        <is>
          <t>Business Analysis</t>
        </is>
      </c>
      <c r="AM105" s="162" t="inlineStr">
        <is>
          <t>No</t>
        </is>
      </c>
      <c r="AN105" s="162" t="inlineStr">
        <is>
          <t>Product/Project</t>
        </is>
      </c>
      <c r="AO105" s="162" t="inlineStr">
        <is>
          <t>Business Analysis</t>
        </is>
      </c>
      <c r="AP105" s="162" t="inlineStr">
        <is>
          <t>Technical · BA, PM and QA</t>
        </is>
      </c>
      <c r="AQ105" s="162" t="n">
        <v>20</v>
      </c>
      <c r="AR105" s="162" t="inlineStr">
        <is>
          <t>Covered</t>
        </is>
      </c>
      <c r="AS105" s="162" t="n"/>
      <c r="AT105" s="162" t="inlineStr">
        <is>
          <t>IRIS1852</t>
        </is>
      </c>
      <c r="AU105" s="162" t="inlineStr">
        <is>
          <t>Employee</t>
        </is>
      </c>
      <c r="AV105" s="162" t="inlineStr">
        <is>
          <t>Active</t>
        </is>
      </c>
      <c r="AW105" s="162" t="inlineStr">
        <is>
          <t>Prajakta Chavan</t>
        </is>
      </c>
      <c r="AX105" s="163" t="n">
        <v>43955</v>
      </c>
      <c r="AY105" s="162" t="inlineStr">
        <is>
          <t>Business Analyst</t>
        </is>
      </c>
      <c r="AZ105" s="162" t="inlineStr">
        <is>
          <t>Business Analysis</t>
        </is>
      </c>
      <c r="BA105" s="162" t="inlineStr">
        <is>
          <t>Business / Functional Analysis</t>
        </is>
      </c>
      <c r="BB105" s="162" t="inlineStr">
        <is>
          <t>Business Analyst</t>
        </is>
      </c>
      <c r="BC105" s="162" t="inlineStr">
        <is>
          <t>L3 – Professional / Associate</t>
        </is>
      </c>
      <c r="BD105" s="162" t="inlineStr">
        <is>
          <t>B.E</t>
        </is>
      </c>
      <c r="BE105" s="162" t="inlineStr">
        <is>
          <t>Jailesh Bhadra</t>
        </is>
      </c>
      <c r="BF105" s="162" t="inlineStr">
        <is>
          <t>N-3</t>
        </is>
      </c>
      <c r="BG105" s="162" t="inlineStr">
        <is>
          <t>Individual Contributor</t>
        </is>
      </c>
      <c r="BH105" s="162" t="inlineStr">
        <is>
          <t>0 years, 6 months, 0 days</t>
        </is>
      </c>
      <c r="BI105" s="162" t="inlineStr">
        <is>
          <t>6 years, 1 months, 16 days</t>
        </is>
      </c>
      <c r="BJ105" s="162" t="inlineStr">
        <is>
          <t>6 years, 7 months, 16 days</t>
        </is>
      </c>
      <c r="BK105" s="162" t="n"/>
      <c r="BL105" s="162" t="inlineStr">
        <is>
          <t>Suptech</t>
        </is>
      </c>
      <c r="BM105" s="162" t="inlineStr">
        <is>
          <t>iFile</t>
        </is>
      </c>
      <c r="BN105" s="162" t="inlineStr">
        <is>
          <t>Technology</t>
        </is>
      </c>
      <c r="BO105" s="162" t="inlineStr">
        <is>
          <t>Business Analysis</t>
        </is>
      </c>
      <c r="BP105" s="162" t="inlineStr">
        <is>
          <t>No</t>
        </is>
      </c>
      <c r="BQ105" s="162" t="inlineStr">
        <is>
          <t>Product/Project</t>
        </is>
      </c>
      <c r="BR105" s="162" t="inlineStr">
        <is>
          <t>Business Analysis</t>
        </is>
      </c>
      <c r="BS105" s="162" t="inlineStr">
        <is>
          <t>Technical · BA, PM and QA</t>
        </is>
      </c>
      <c r="BT105" s="162" t="inlineStr">
        <is>
          <t>Client Side</t>
        </is>
      </c>
      <c r="BU105" s="162" t="inlineStr">
        <is>
          <t>1. Knowledge sharing Providing  KT sessions as and when required by the Testing Team / Other BA at client site for Product flow understanding ,Module functionality and based on my experience I try to guide team to understand the xbrl errors and resolution.
2. Domain/Technical/Functional Knowledge Product and Return specific Knowledge helps me to guide the team whenever required which results in timely delivery to the client.
3. 90% of Good Quality of Test Case Review and Provides suggestions to QA team that enhances the quality of Test Artifacts Documentation
4. Project documentation on time Submitted 100% of FRS, User stories,SRS, and MoMs within agreed timelines. 
5. Communication and Collabration Conducted 100% of planned stakeholder meetings for requirement gathering process with clear agendas and documented outcomes in form of MoMs.
6. Cross-functional collaboration effectively with Business, Development, QA, and webform teams, achieving milestone.
7. Supporting development with requirement clarity - Once the requirement is cleared the analysis of developing the requirement and creation of good quality of User Stories in Quikscrum for Development team with less doubts and easily understandable stories.
8. Maintaining 100% sprint backlog readiness before Sprint Planning by creating and refining user stories with acceptance criteria that ensures readiness and gives a clear track for the team to work .</t>
        </is>
      </c>
      <c r="BV105" s="162"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BW105" s="162" t="inlineStr">
        <is>
          <r>
            <rPr>
              <rFont val="Calibri"/>
              <b val="1"/>
              <sz val="10"/>
            </rPr>
            <t>Q1:</t>
          </r>
          <r>
            <rPr>
              <rFont val="Calibri"/>
              <sz val="10"/>
            </rPr>
            <t xml:space="preserve"> Deliver &gt;=95% of assigned BRDs/FSDs approved with &lt;=1 revision cycle
</t>
          </r>
          <r>
            <rPr>
              <rFont val="Calibri"/>
              <b val="1"/>
              <sz val="10"/>
            </rPr>
            <t>Q1:</t>
          </r>
          <r>
            <rPr>
              <rFont val="Calibri"/>
              <sz val="10"/>
            </rPr>
            <t xml:space="preserve"> Ensure &gt;=90% on-time delivery of BA deliverables
</t>
          </r>
          <r>
            <rPr>
              <rFont val="Calibri"/>
              <b val="1"/>
              <sz val="10"/>
            </rPr>
            <t>Q1:</t>
          </r>
          <r>
            <rPr>
              <rFont val="Calibri"/>
              <sz val="10"/>
            </rPr>
            <t xml:space="preserve"> Achieve &gt;=4.2/5 stakeholder satisfaction on requirement clarity
</t>
          </r>
          <r>
            <rPr>
              <rFont val="Calibri"/>
              <b val="1"/>
              <sz val="10"/>
            </rPr>
            <t>Q1:</t>
          </r>
          <r>
            <rPr>
              <rFont val="Calibri"/>
              <sz val="10"/>
            </rPr>
            <t xml:space="preserve"> Own at least 1 complex requirement area end-to-end</t>
          </r>
        </is>
      </c>
      <c r="BX105" s="162" t="n">
        <v>3</v>
      </c>
      <c r="BY105" s="162" t="inlineStr">
        <is>
          <t>Pending – to be scheduled</t>
        </is>
      </c>
      <c r="BZ105" s="162" t="inlineStr">
        <is>
          <t>Business Analyst</t>
        </is>
      </c>
      <c r="CA105" s="162" t="inlineStr">
        <is>
          <t>No – designation matches current scope.</t>
        </is>
      </c>
      <c r="CB105" s="162" t="n">
        <v>3</v>
      </c>
      <c r="CC105" s="162" t="inlineStr">
        <is>
          <t>High</t>
        </is>
      </c>
      <c r="CD105" s="162" t="inlineStr">
        <is>
          <t>Reliable Specialist</t>
        </is>
      </c>
      <c r="CE105" s="162" t="inlineStr">
        <is>
          <t>N</t>
        </is>
      </c>
      <c r="CF105" s="162" t="inlineStr">
        <is>
          <t>N</t>
        </is>
      </c>
      <c r="CG105" s="162" t="inlineStr">
        <is>
          <t>N</t>
        </is>
      </c>
      <c r="CH105" s="162" t="inlineStr">
        <is>
          <t>No successor formally identified -Abhishek covers similar scope</t>
        </is>
      </c>
      <c r="CI105" s="162" t="inlineStr">
        <is>
          <t>Requirement engineering &amp; BRD writing; Agile/Scrum; domain · RegTech/XBRL knowledge; stakeholder management; Product knowledge</t>
        </is>
      </c>
      <c r="CJ105" s="162" t="inlineStr">
        <is>
          <t>-</t>
        </is>
      </c>
      <c r="CK105" s="162" t="inlineStr">
        <is>
          <t>Recent feedback has resulted in need to monitor the performance in future</t>
        </is>
      </c>
    </row>
    <row r="106" ht="64" customHeight="1">
      <c r="A106" s="109" t="inlineStr">
        <is>
          <t>IRIS2251</t>
        </is>
      </c>
      <c r="B106" s="111" t="inlineStr">
        <is>
          <t>Saurabh Dutta</t>
        </is>
      </c>
      <c r="C106" s="111" t="inlineStr">
        <is>
          <t>Technology</t>
        </is>
      </c>
      <c r="D106" s="114" t="inlineStr">
        <is>
          <t>Business Analyst</t>
        </is>
      </c>
      <c r="E106" s="114" t="inlineStr">
        <is>
          <t>Senior Business Analyst</t>
        </is>
      </c>
      <c r="F106" s="114" t="inlineStr">
        <is>
          <t>L3 – Professional / Associate</t>
        </is>
      </c>
      <c r="G106" s="114" t="inlineStr">
        <is>
          <t>A3</t>
        </is>
      </c>
      <c r="H106" s="117" t="inlineStr">
        <is>
          <t>▲ Up</t>
        </is>
      </c>
      <c r="I106" s="111" t="inlineStr">
        <is>
          <t>Business Analysis</t>
        </is>
      </c>
      <c r="J106" s="111" t="inlineStr">
        <is>
          <t>Business Analysis</t>
        </is>
      </c>
      <c r="K106" s="111" t="inlineStr"/>
      <c r="L106" s="111" t="n">
        <v>20</v>
      </c>
      <c r="M106" s="142" t="inlineStr">
        <is>
          <t>P2</t>
        </is>
      </c>
      <c r="N106" s="115" t="inlineStr">
        <is>
          <t>Developing</t>
        </is>
      </c>
      <c r="O106" s="115" t="inlineStr">
        <is>
          <t>3 Apply</t>
        </is>
      </c>
      <c r="P106" s="115" t="inlineStr">
        <is>
          <t>2–4 yrs</t>
        </is>
      </c>
      <c r="Q106" s="115" t="inlineStr">
        <is>
          <t>3–5 · 2–5</t>
        </is>
      </c>
      <c r="R106" s="115" t="inlineStr">
        <is>
          <t>Business Analyst</t>
        </is>
      </c>
      <c r="S106" s="115" t="inlineStr">
        <is>
          <t>Regnology — regulatory reporting: Junior BA · Reg Reporting · Big Four consulting: Consultant · IRIS Vs Market Benchmark — IIBA certification pathway: ECBA · Infosys / Accenture: JL3A · L10 Senior Analyst</t>
        </is>
      </c>
      <c r="T106" s="115" t="inlineStr">
        <is>
          <t>IIBA BABOK v3; certifications ECBA · entry → CCBA → CBAP · senior</t>
        </is>
      </c>
      <c r="U106" s="115" t="inlineStr">
        <is>
          <t>Core 2 · Future 2 · Functional 3 · Leadership not scored</t>
        </is>
      </c>
      <c r="V106" s="161" t="n">
        <v>316</v>
      </c>
      <c r="W106" s="162" t="inlineStr">
        <is>
          <t>IRIS2251</t>
        </is>
      </c>
      <c r="X106" s="162" t="inlineStr">
        <is>
          <t>Employee</t>
        </is>
      </c>
      <c r="Y106" s="162" t="inlineStr">
        <is>
          <t>Active</t>
        </is>
      </c>
      <c r="Z106" s="162" t="inlineStr">
        <is>
          <t>Saurabh Dutta</t>
        </is>
      </c>
      <c r="AA106" s="249" t="n">
        <v>45433</v>
      </c>
      <c r="AB106" s="162" t="inlineStr">
        <is>
          <t>Business Analyst</t>
        </is>
      </c>
      <c r="AC106" s="162" t="inlineStr">
        <is>
          <t>MBA</t>
        </is>
      </c>
      <c r="AD106" s="162" t="inlineStr">
        <is>
          <t>Saurabh Kadam</t>
        </is>
      </c>
      <c r="AE106" s="162" t="inlineStr">
        <is>
          <t>N-4</t>
        </is>
      </c>
      <c r="AF106" s="162" t="inlineStr">
        <is>
          <t>Individual Contributor</t>
        </is>
      </c>
      <c r="AG106" s="162" t="inlineStr">
        <is>
          <t>3 years, 1 months, 0 days</t>
        </is>
      </c>
      <c r="AH106" s="162" t="inlineStr">
        <is>
          <t>2 years, 3 months, 4 days</t>
        </is>
      </c>
      <c r="AI106" s="162" t="inlineStr">
        <is>
          <t>Suptech</t>
        </is>
      </c>
      <c r="AJ106" s="162" t="inlineStr">
        <is>
          <t>iFile</t>
        </is>
      </c>
      <c r="AK106" s="162" t="inlineStr">
        <is>
          <t>Technology</t>
        </is>
      </c>
      <c r="AL106" s="162" t="inlineStr">
        <is>
          <t>Business Analysis</t>
        </is>
      </c>
      <c r="AM106" s="162" t="inlineStr">
        <is>
          <t>No</t>
        </is>
      </c>
      <c r="AN106" s="162" t="inlineStr">
        <is>
          <t>Product/Project</t>
        </is>
      </c>
      <c r="AO106" s="162" t="inlineStr">
        <is>
          <t>Business Analysis</t>
        </is>
      </c>
      <c r="AP106" s="162" t="inlineStr">
        <is>
          <t>Technical · BA, PM and QA</t>
        </is>
      </c>
      <c r="AQ106" s="162" t="n">
        <v>20</v>
      </c>
      <c r="AR106" s="162" t="inlineStr">
        <is>
          <t>Covered</t>
        </is>
      </c>
      <c r="AS106" s="162" t="n"/>
      <c r="AT106" s="162" t="inlineStr">
        <is>
          <t>IRIS2251</t>
        </is>
      </c>
      <c r="AU106" s="162" t="inlineStr">
        <is>
          <t>Employee</t>
        </is>
      </c>
      <c r="AV106" s="162" t="inlineStr">
        <is>
          <t>Active</t>
        </is>
      </c>
      <c r="AW106" s="162" t="inlineStr">
        <is>
          <t>Saurabh Dutta</t>
        </is>
      </c>
      <c r="AX106" s="163" t="n">
        <v>45433</v>
      </c>
      <c r="AY106" s="162" t="inlineStr">
        <is>
          <t>Business Analyst</t>
        </is>
      </c>
      <c r="AZ106" s="162" t="inlineStr">
        <is>
          <t>Business Analysis</t>
        </is>
      </c>
      <c r="BA106" s="162" t="inlineStr">
        <is>
          <t>Business / Functional Analysis</t>
        </is>
      </c>
      <c r="BB106" s="162" t="inlineStr">
        <is>
          <t>Business Analyst</t>
        </is>
      </c>
      <c r="BC106" s="162" t="inlineStr">
        <is>
          <t>L3 – Professional / Associate</t>
        </is>
      </c>
      <c r="BD106" s="162" t="inlineStr">
        <is>
          <t>MBA</t>
        </is>
      </c>
      <c r="BE106" s="162" t="inlineStr">
        <is>
          <t>Saurabh Kadam</t>
        </is>
      </c>
      <c r="BF106" s="162" t="inlineStr">
        <is>
          <t>N-3</t>
        </is>
      </c>
      <c r="BG106" s="162" t="inlineStr">
        <is>
          <t>Individual Contributor</t>
        </is>
      </c>
      <c r="BH106" s="162" t="inlineStr">
        <is>
          <t>3 years, 1 months, 0 days</t>
        </is>
      </c>
      <c r="BI106" s="162" t="inlineStr">
        <is>
          <t>2 years, 0 months, 30 days</t>
        </is>
      </c>
      <c r="BJ106" s="162" t="inlineStr">
        <is>
          <t>5 years, 1 months, 30 days</t>
        </is>
      </c>
      <c r="BK106" s="162" t="n"/>
      <c r="BL106" s="162" t="inlineStr">
        <is>
          <t>Suptech</t>
        </is>
      </c>
      <c r="BM106" s="162" t="inlineStr">
        <is>
          <t>iFile</t>
        </is>
      </c>
      <c r="BN106" s="162" t="inlineStr">
        <is>
          <t>Technology</t>
        </is>
      </c>
      <c r="BO106" s="162" t="inlineStr">
        <is>
          <t>Business Analysis</t>
        </is>
      </c>
      <c r="BP106" s="162" t="inlineStr">
        <is>
          <t>No</t>
        </is>
      </c>
      <c r="BQ106" s="162" t="inlineStr">
        <is>
          <t>Product/Project</t>
        </is>
      </c>
      <c r="BR106" s="162" t="inlineStr">
        <is>
          <t>Business Analysis</t>
        </is>
      </c>
      <c r="BS106" s="162" t="inlineStr">
        <is>
          <t>Technical · BA, PM and QA</t>
        </is>
      </c>
      <c r="BT106" s="162" t="inlineStr">
        <is>
          <t>Hybrid</t>
        </is>
      </c>
      <c r="BU106" s="162" t="n"/>
      <c r="BV106" s="162" t="inlineStr">
        <is>
          <t>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requirements and effective stakeholder management.
3) Complete 40+ learning hours on Banking, Financial Regulations, RegTech, XBRL and present 2 knowledge-sharing sessions.
4) Drive 2 process improvement initiatives that reduce project effort, improve documentation quality or enhance delivery efficiency.
5) Create and maintain 100% project documentation, reusable templates and knowledge assets while actively supporting team collaboration.</t>
        </is>
      </c>
      <c r="BW106" s="162" t="inlineStr">
        <is>
          <r>
            <rPr>
              <rFont val="Calibri"/>
              <b val="1"/>
              <sz val="10"/>
            </rPr>
            <t>Q1:</t>
          </r>
          <r>
            <rPr>
              <rFont val="Calibri"/>
              <sz val="10"/>
            </rPr>
            <t xml:space="preserve"> Deliver clear, signed-off requirement/BRD documents for 100% of assigned features
</t>
          </r>
          <r>
            <rPr>
              <rFont val="Calibri"/>
              <b val="1"/>
              <sz val="10"/>
            </rPr>
            <t>Q1:</t>
          </r>
          <r>
            <rPr>
              <rFont val="Calibri"/>
              <sz val="10"/>
            </rPr>
            <t xml:space="preserve"> Keep requirement-related rework / change requests to &lt;=10% post sign-off
</t>
          </r>
          <r>
            <rPr>
              <rFont val="Calibri"/>
              <b val="1"/>
              <sz val="10"/>
            </rPr>
            <t>Q1:</t>
          </r>
          <r>
            <rPr>
              <rFont val="Calibri"/>
              <sz val="10"/>
            </rPr>
            <t xml:space="preserve"> Maintain &lt;=2 business-day turnaround on clarifications raised by dev/QA
</t>
          </r>
          <r>
            <rPr>
              <rFont val="Calibri"/>
              <b val="1"/>
              <sz val="10"/>
            </rPr>
            <t>Q1:</t>
          </r>
          <r>
            <rPr>
              <rFont val="Calibri"/>
              <sz val="10"/>
            </rPr>
            <t xml:space="preserve"> Drive &gt;=90% UAT acceptance on first pass for owned features</t>
          </r>
        </is>
      </c>
      <c r="BX106" s="162" t="n">
        <v>4</v>
      </c>
      <c r="BY106" s="162" t="inlineStr">
        <is>
          <t>31/10/2025</t>
        </is>
      </c>
      <c r="BZ106" s="162" t="inlineStr">
        <is>
          <t>Business Analyst</t>
        </is>
      </c>
      <c r="CA106" s="162" t="inlineStr">
        <is>
          <t>No</t>
        </is>
      </c>
      <c r="CB106" s="162" t="n">
        <v>4</v>
      </c>
      <c r="CC106" s="162" t="inlineStr">
        <is>
          <t>High</t>
        </is>
      </c>
      <c r="CD106" s="162" t="inlineStr">
        <is>
          <t>Core Contributor</t>
        </is>
      </c>
      <c r="CE106" s="162" t="inlineStr">
        <is>
          <t>No</t>
        </is>
      </c>
      <c r="CF106" s="162" t="inlineStr">
        <is>
          <t>No</t>
        </is>
      </c>
      <c r="CG106" s="162" t="inlineStr">
        <is>
          <t>No</t>
        </is>
      </c>
      <c r="CH106" s="162" t="inlineStr">
        <is>
          <t>Parmesh Vala</t>
        </is>
      </c>
      <c r="CI106" s="162" t="inlineStr">
        <is>
          <t>Requirement engineering &amp; BRD writing; Agile/Scrum; domain · RegTech/XBRL knowledge; stakeholder management</t>
        </is>
      </c>
      <c r="CJ106"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06" s="162" t="n"/>
    </row>
    <row r="107" ht="64" customHeight="1">
      <c r="A107" s="109" t="inlineStr">
        <is>
          <t>IRIS2364</t>
        </is>
      </c>
      <c r="B107" s="111" t="inlineStr">
        <is>
          <t>Srikant Mishra</t>
        </is>
      </c>
      <c r="C107" s="111" t="inlineStr">
        <is>
          <t>Technology</t>
        </is>
      </c>
      <c r="D107" s="114" t="inlineStr">
        <is>
          <t>Business Analyst</t>
        </is>
      </c>
      <c r="E107" s="114" t="inlineStr">
        <is>
          <t>Senior Business Analyst</t>
        </is>
      </c>
      <c r="F107" s="114" t="inlineStr">
        <is>
          <t>L3 – Professional / Associate</t>
        </is>
      </c>
      <c r="G107" s="114" t="inlineStr">
        <is>
          <t>A3</t>
        </is>
      </c>
      <c r="H107" s="117" t="inlineStr">
        <is>
          <t>▲ Up</t>
        </is>
      </c>
      <c r="I107" s="111" t="inlineStr">
        <is>
          <t>Business Analysis</t>
        </is>
      </c>
      <c r="J107" s="111" t="inlineStr">
        <is>
          <t>Business Analysis</t>
        </is>
      </c>
      <c r="K107" s="111" t="inlineStr"/>
      <c r="L107" s="111" t="n">
        <v>20</v>
      </c>
      <c r="M107" s="142" t="inlineStr">
        <is>
          <t>P2</t>
        </is>
      </c>
      <c r="N107" s="115" t="inlineStr">
        <is>
          <t>Developing</t>
        </is>
      </c>
      <c r="O107" s="115" t="inlineStr">
        <is>
          <t>3 Apply</t>
        </is>
      </c>
      <c r="P107" s="115" t="inlineStr">
        <is>
          <t>2–4 yrs</t>
        </is>
      </c>
      <c r="Q107" s="115" t="inlineStr">
        <is>
          <t>3–5 · 2–5</t>
        </is>
      </c>
      <c r="R107" s="115" t="inlineStr">
        <is>
          <t>Business Analyst</t>
        </is>
      </c>
      <c r="S107" s="115" t="inlineStr">
        <is>
          <t>Regnology — regulatory reporting: Junior BA · Reg Reporting · Big Four consulting: Consultant · IRIS Vs Market Benchmark — IIBA certification pathway: ECBA · Infosys / Accenture: JL3A · L10 Senior Analyst</t>
        </is>
      </c>
      <c r="T107" s="115" t="inlineStr">
        <is>
          <t>IIBA BABOK v3; certifications ECBA · entry → CCBA → CBAP · senior</t>
        </is>
      </c>
      <c r="U107" s="115" t="inlineStr">
        <is>
          <t>Core 2 · Future 2 · Functional 3 · Leadership not scored</t>
        </is>
      </c>
      <c r="V107" s="161" t="n">
        <v>367</v>
      </c>
      <c r="W107" s="162" t="inlineStr">
        <is>
          <t>IRIS2364</t>
        </is>
      </c>
      <c r="X107" s="162" t="inlineStr">
        <is>
          <t>Employee</t>
        </is>
      </c>
      <c r="Y107" s="162" t="inlineStr">
        <is>
          <t>Active</t>
        </is>
      </c>
      <c r="Z107" s="162" t="inlineStr">
        <is>
          <t>Srikant Mishra</t>
        </is>
      </c>
      <c r="AA107" s="249" t="n">
        <v>45754</v>
      </c>
      <c r="AB107" s="162" t="inlineStr">
        <is>
          <t>Business Analyst</t>
        </is>
      </c>
      <c r="AC107" s="162" t="inlineStr">
        <is>
          <t>B.Tech</t>
        </is>
      </c>
      <c r="AD107" s="162" t="inlineStr">
        <is>
          <t>Rahul Dhamne</t>
        </is>
      </c>
      <c r="AE107" s="162" t="inlineStr">
        <is>
          <t>N-2</t>
        </is>
      </c>
      <c r="AF107" s="162" t="inlineStr">
        <is>
          <t>Manager</t>
        </is>
      </c>
      <c r="AG107" s="162" t="inlineStr">
        <is>
          <t>2 years, 11 months, 0 days</t>
        </is>
      </c>
      <c r="AH107" s="162" t="inlineStr">
        <is>
          <t>1 years, 4 months, 18 days</t>
        </is>
      </c>
      <c r="AI107" s="162" t="inlineStr">
        <is>
          <t>Suptech</t>
        </is>
      </c>
      <c r="AJ107" s="162" t="inlineStr">
        <is>
          <t>iFile</t>
        </is>
      </c>
      <c r="AK107" s="162" t="inlineStr">
        <is>
          <t>Technology</t>
        </is>
      </c>
      <c r="AL107" s="162" t="inlineStr">
        <is>
          <t>Business Analysis</t>
        </is>
      </c>
      <c r="AM107" s="162" t="inlineStr">
        <is>
          <t>No</t>
        </is>
      </c>
      <c r="AN107" s="162" t="inlineStr">
        <is>
          <t>Product/Project</t>
        </is>
      </c>
      <c r="AO107" s="162" t="inlineStr">
        <is>
          <t>Business Analysis</t>
        </is>
      </c>
      <c r="AP107" s="162" t="inlineStr">
        <is>
          <t>Technical · BA, PM and QA</t>
        </is>
      </c>
      <c r="AQ107" s="162" t="n">
        <v>20</v>
      </c>
      <c r="AR107" s="162" t="inlineStr">
        <is>
          <t>Covered</t>
        </is>
      </c>
      <c r="AS107" s="162" t="n"/>
      <c r="AT107" s="162" t="inlineStr">
        <is>
          <t>IRIS2364</t>
        </is>
      </c>
      <c r="AU107" s="162" t="inlineStr">
        <is>
          <t>Employee</t>
        </is>
      </c>
      <c r="AV107" s="162" t="inlineStr">
        <is>
          <t>Active</t>
        </is>
      </c>
      <c r="AW107" s="162" t="inlineStr">
        <is>
          <t>Srikant Mishra</t>
        </is>
      </c>
      <c r="AX107" s="163" t="n">
        <v>45754</v>
      </c>
      <c r="AY107" s="162" t="inlineStr">
        <is>
          <t>Business Analyst</t>
        </is>
      </c>
      <c r="AZ107" s="162" t="inlineStr">
        <is>
          <t>Business Analysis</t>
        </is>
      </c>
      <c r="BA107" s="162" t="inlineStr">
        <is>
          <t>Business / Functional Analysis</t>
        </is>
      </c>
      <c r="BB107" s="162" t="inlineStr">
        <is>
          <t>Business Analyst</t>
        </is>
      </c>
      <c r="BC107" s="162" t="inlineStr">
        <is>
          <t>L3 – Professional / Associate</t>
        </is>
      </c>
      <c r="BD107" s="162" t="inlineStr">
        <is>
          <t>B.Tech</t>
        </is>
      </c>
      <c r="BE107" s="162" t="inlineStr">
        <is>
          <t>Jailesh Bhadra</t>
        </is>
      </c>
      <c r="BF107" s="162" t="inlineStr">
        <is>
          <t>N-3</t>
        </is>
      </c>
      <c r="BG107" s="162" t="inlineStr">
        <is>
          <t>Manager</t>
        </is>
      </c>
      <c r="BH107" s="162" t="inlineStr">
        <is>
          <t>2 years, 11 months, 0 days</t>
        </is>
      </c>
      <c r="BI107" s="162" t="inlineStr">
        <is>
          <t>1 years, 2 months, 13 days</t>
        </is>
      </c>
      <c r="BJ107" s="162" t="inlineStr">
        <is>
          <t>4 years, 1 months, 13 days</t>
        </is>
      </c>
      <c r="BK107" s="162" t="n">
        <v>1.20228310502283</v>
      </c>
      <c r="BL107" s="162" t="inlineStr">
        <is>
          <t>Suptech</t>
        </is>
      </c>
      <c r="BM107" s="162" t="inlineStr">
        <is>
          <t>iFile</t>
        </is>
      </c>
      <c r="BN107" s="162" t="inlineStr">
        <is>
          <t>Technology</t>
        </is>
      </c>
      <c r="BO107" s="162" t="inlineStr">
        <is>
          <t>Business Analysis</t>
        </is>
      </c>
      <c r="BP107" s="162" t="inlineStr">
        <is>
          <t>No</t>
        </is>
      </c>
      <c r="BQ107" s="162" t="inlineStr">
        <is>
          <t>Product/Project</t>
        </is>
      </c>
      <c r="BR107" s="162" t="inlineStr">
        <is>
          <t>Business Analysis</t>
        </is>
      </c>
      <c r="BS107" s="162" t="inlineStr">
        <is>
          <t>Technical · BA, PM and QA</t>
        </is>
      </c>
      <c r="BT107" s="162" t="inlineStr">
        <is>
          <t>Hybrid</t>
        </is>
      </c>
      <c r="BU107" s="162" t="inlineStr">
        <is>
          <t>1.Deliver assigned features/releases with at least 95% adherence to planned timelines and agreed scope.
2. Provide day-to-day functional support to 2 developers, ensuring at least 95% of assigned tasks are completed with minimal rework.
3.Coordinate with stakeholders to gather, clarify, and communicate requirements, ensuring all major requirement changes are shared before development starts.
4.Resolve product-related queries and functional issues within agreed SLAs, with at least 95% resolved on time.
5.Support product releases by completing UAT coordination, release validation, and sign-offs for 100% of planned releases.</t>
        </is>
      </c>
      <c r="BV107" s="162" t="inlineStr">
        <is>
          <t>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resolved within SLA
5. Contribute to onboarding/process documentation for the pod
6. Provide Jailesh with visibility on pod workload &amp; performance monthly</t>
        </is>
      </c>
      <c r="BW107" s="162" t="inlineStr">
        <is>
          <r>
            <rPr>
              <rFont val="Calibri"/>
              <b val="1"/>
              <sz val="10"/>
            </rPr>
            <t>Q1:</t>
          </r>
          <r>
            <rPr>
              <rFont val="Calibri"/>
              <sz val="10"/>
            </rPr>
            <t xml:space="preserve"> Deliver own BA workstreams to &gt;=95% quality &amp; timeliness
</t>
          </r>
          <r>
            <rPr>
              <rFont val="Calibri"/>
              <b val="1"/>
              <sz val="10"/>
            </rPr>
            <t>Q1:</t>
          </r>
          <r>
            <rPr>
              <rFont val="Calibri"/>
              <sz val="10"/>
            </rPr>
            <t xml:space="preserve"> Establish a regular guidance/review cadence with the 2 engineers he leads
</t>
          </r>
          <r>
            <rPr>
              <rFont val="Calibri"/>
              <b val="1"/>
              <sz val="10"/>
            </rPr>
            <t>Q1:</t>
          </r>
          <r>
            <rPr>
              <rFont val="Calibri"/>
              <sz val="10"/>
            </rPr>
            <t xml:space="preserve"> Resolve pod escalations within SLA
</t>
          </r>
          <r>
            <rPr>
              <rFont val="Calibri"/>
              <b val="1"/>
              <sz val="10"/>
            </rPr>
            <t>Q1:</t>
          </r>
          <r>
            <rPr>
              <rFont val="Calibri"/>
              <sz val="10"/>
            </rPr>
            <t xml:space="preserve"> Provide first monthly pod workload/performance update to Jailesh</t>
          </r>
        </is>
      </c>
      <c r="BX107" s="162" t="n">
        <v>4</v>
      </c>
      <c r="BY107" s="163" t="n">
        <v>45931</v>
      </c>
      <c r="BZ107" s="162" t="inlineStr">
        <is>
          <t>Business Analyst</t>
        </is>
      </c>
      <c r="CA107" s="162" t="inlineStr">
        <is>
          <t>Yes — can be considered so the title matches actual accountability.</t>
        </is>
      </c>
      <c r="CB107" s="162" t="n">
        <v>4</v>
      </c>
      <c r="CC107" s="162" t="inlineStr">
        <is>
          <t>High</t>
        </is>
      </c>
      <c r="CD107" s="162" t="inlineStr">
        <is>
          <t>Future Leader</t>
        </is>
      </c>
      <c r="CE107" s="162" t="inlineStr">
        <is>
          <t>Y</t>
        </is>
      </c>
      <c r="CF107" s="162" t="inlineStr">
        <is>
          <t>Y</t>
        </is>
      </c>
      <c r="CG107" s="162" t="inlineStr">
        <is>
          <t>Y</t>
        </is>
      </c>
      <c r="CH107" s="162" t="inlineStr">
        <is>
          <t>No successor formally identified</t>
        </is>
      </c>
      <c r="CI107" s="162" t="inlineStr">
        <is>
          <t>Advanced requirement engineering &amp; stakeholder/vendor management; RegTech/XBRL/AI domain depth; workload &amp; delegation planning for a small team</t>
        </is>
      </c>
      <c r="CJ107" s="162" t="inlineStr">
        <is>
          <t>People management fundamentals, performance coaching &amp; delegation, formal team-lead onboarding, cross-team stakeholder management</t>
        </is>
      </c>
      <c r="CK107" s="162" t="inlineStr">
        <is>
          <t>-</t>
        </is>
      </c>
    </row>
    <row r="108" ht="64" customHeight="1">
      <c r="A108" s="109" t="inlineStr">
        <is>
          <t>IRIS2140</t>
        </is>
      </c>
      <c r="B108" s="111" t="inlineStr">
        <is>
          <t>Aaqib Ahmad</t>
        </is>
      </c>
      <c r="C108" s="111" t="inlineStr">
        <is>
          <t>Technology</t>
        </is>
      </c>
      <c r="D108" s="114" t="inlineStr">
        <is>
          <t>Software Engineer</t>
        </is>
      </c>
      <c r="E108" s="114" t="inlineStr">
        <is>
          <t>Senior Software Engineer</t>
        </is>
      </c>
      <c r="F108" s="114" t="inlineStr">
        <is>
          <t>L3 – Professional / Associate</t>
        </is>
      </c>
      <c r="G108" s="114" t="inlineStr">
        <is>
          <t>A3</t>
        </is>
      </c>
      <c r="H108" s="117" t="inlineStr">
        <is>
          <t>▲ Up</t>
        </is>
      </c>
      <c r="I108" s="111" t="inlineStr">
        <is>
          <t>Engineering &amp; Development</t>
        </is>
      </c>
      <c r="J108" s="111" t="inlineStr">
        <is>
          <t>Backend Development</t>
        </is>
      </c>
      <c r="K108" s="111" t="inlineStr"/>
      <c r="L108" s="111" t="n">
        <v>20</v>
      </c>
      <c r="M108" s="142" t="inlineStr">
        <is>
          <t>P2</t>
        </is>
      </c>
      <c r="N108" s="115" t="inlineStr">
        <is>
          <t>Developing</t>
        </is>
      </c>
      <c r="O108" s="115" t="inlineStr">
        <is>
          <t>3 Apply</t>
        </is>
      </c>
      <c r="P108" s="115" t="inlineStr">
        <is>
          <t>2–4 yrs</t>
        </is>
      </c>
      <c r="Q108" s="115" t="inlineStr">
        <is>
          <t>3–5 · 2–5</t>
        </is>
      </c>
      <c r="R108" s="115" t="inlineStr">
        <is>
          <t>Software Engineer</t>
        </is>
      </c>
      <c r="S108" s="115" t="inlineStr">
        <is>
          <r>
            <rPr>
              <rFont val="Calibri"/>
              <b val="1"/>
              <sz val="10"/>
            </rPr>
            <t>Workiva:</t>
          </r>
          <r>
            <rPr>
              <rFont val="Calibri"/>
              <sz val="10"/>
            </rPr>
            <t xml:space="preserve"> SE · Broadridge India: SE · Nasdaq / AxiomSL: SE · Salesforce: MTS · Atlassian: P40 · 3–7 yrs · Freshworks: Senior SE</t>
          </r>
        </is>
      </c>
      <c r="T108" s="115" t="inlineStr">
        <is>
          <t>SFIA 9 · software development, programming; OWASP secure coding; cloud vendor certifications</t>
        </is>
      </c>
      <c r="U108" s="115" t="inlineStr">
        <is>
          <t>Core 2 · Future 2 · Functional 3 · Leadership not scored</t>
        </is>
      </c>
      <c r="V108" s="161" t="n">
        <v>277</v>
      </c>
      <c r="W108" s="162" t="inlineStr">
        <is>
          <t>IRIS2140</t>
        </is>
      </c>
      <c r="X108" s="162" t="inlineStr">
        <is>
          <t>Employee</t>
        </is>
      </c>
      <c r="Y108" s="162" t="inlineStr">
        <is>
          <t>Active</t>
        </is>
      </c>
      <c r="Z108" s="162" t="inlineStr">
        <is>
          <t>Aaqib Ahmad</t>
        </is>
      </c>
      <c r="AA108" s="249" t="n">
        <v>45082</v>
      </c>
      <c r="AB108" s="162" t="inlineStr">
        <is>
          <t>Software Engineer</t>
        </is>
      </c>
      <c r="AC108" s="162" t="inlineStr">
        <is>
          <t>MSc</t>
        </is>
      </c>
      <c r="AD108" s="162" t="inlineStr">
        <is>
          <t>Nikhil Nalawade</t>
        </is>
      </c>
      <c r="AE108" s="162" t="inlineStr">
        <is>
          <t>N-4</t>
        </is>
      </c>
      <c r="AF108" s="162" t="inlineStr">
        <is>
          <t>Individual Contributor</t>
        </is>
      </c>
      <c r="AG108" s="162" t="inlineStr">
        <is>
          <t>7 years, 0 months, 0 days</t>
        </is>
      </c>
      <c r="AH108" s="162" t="inlineStr">
        <is>
          <t>3 years, 2 months, 20 days</t>
        </is>
      </c>
      <c r="AI108" s="162" t="inlineStr">
        <is>
          <t>Suptech</t>
        </is>
      </c>
      <c r="AJ108" s="162" t="inlineStr">
        <is>
          <t>iFile</t>
        </is>
      </c>
      <c r="AK108" s="162" t="inlineStr">
        <is>
          <t>Technology</t>
        </is>
      </c>
      <c r="AL108" s="162" t="inlineStr">
        <is>
          <t>Development</t>
        </is>
      </c>
      <c r="AM108" s="162" t="inlineStr">
        <is>
          <t>Yes</t>
        </is>
      </c>
      <c r="AN108" s="162" t="inlineStr">
        <is>
          <t>Product/Project</t>
        </is>
      </c>
      <c r="AO108" s="162" t="inlineStr">
        <is>
          <t>Java</t>
        </is>
      </c>
      <c r="AP108" s="162" t="inlineStr">
        <is>
          <t>Technical - Developer</t>
        </is>
      </c>
      <c r="AQ108" s="162" t="n">
        <v>20</v>
      </c>
      <c r="AR108" s="162" t="inlineStr">
        <is>
          <t>Covered</t>
        </is>
      </c>
      <c r="AS108" s="162" t="n"/>
      <c r="AT108" s="162" t="inlineStr">
        <is>
          <t>IRIS2140</t>
        </is>
      </c>
      <c r="AU108" s="162" t="inlineStr">
        <is>
          <t>Employee</t>
        </is>
      </c>
      <c r="AV108" s="162" t="inlineStr">
        <is>
          <t>Active</t>
        </is>
      </c>
      <c r="AW108" s="162" t="inlineStr">
        <is>
          <t>Aaqib Ahmad</t>
        </is>
      </c>
      <c r="AX108" s="163" t="n">
        <v>45082</v>
      </c>
      <c r="AY108" s="162" t="inlineStr">
        <is>
          <t>Software Engineer</t>
        </is>
      </c>
      <c r="AZ108" s="162" t="inlineStr">
        <is>
          <t>Engineering &amp; Development</t>
        </is>
      </c>
      <c r="BA108" s="162" t="inlineStr">
        <is>
          <t>Backend Engineering · Java</t>
        </is>
      </c>
      <c r="BB108" s="162" t="inlineStr">
        <is>
          <t>Software Engineer</t>
        </is>
      </c>
      <c r="BC108" s="162" t="inlineStr">
        <is>
          <t>L3 – Professional / Associate</t>
        </is>
      </c>
      <c r="BD108" s="162" t="inlineStr">
        <is>
          <t>MSc</t>
        </is>
      </c>
      <c r="BE108" s="162" t="inlineStr">
        <is>
          <t>Nikhil Nalawade</t>
        </is>
      </c>
      <c r="BF108" s="162" t="inlineStr">
        <is>
          <t>N-3</t>
        </is>
      </c>
      <c r="BG108" s="162" t="inlineStr">
        <is>
          <t>Individual Contributor</t>
        </is>
      </c>
      <c r="BH108" s="162" t="inlineStr">
        <is>
          <t>7 years, 0 months, 0 days</t>
        </is>
      </c>
      <c r="BI108" s="162" t="inlineStr">
        <is>
          <t>3 years, 0 months, 15 days</t>
        </is>
      </c>
      <c r="BJ108" s="162" t="inlineStr">
        <is>
          <t>10 years, 0 months, 15 days</t>
        </is>
      </c>
      <c r="BK108" s="162" t="n"/>
      <c r="BL108" s="162" t="inlineStr">
        <is>
          <t>Suptech</t>
        </is>
      </c>
      <c r="BM108" s="162" t="inlineStr">
        <is>
          <t>iFile</t>
        </is>
      </c>
      <c r="BN108" s="162" t="inlineStr">
        <is>
          <t>Technology</t>
        </is>
      </c>
      <c r="BO108" s="162" t="inlineStr">
        <is>
          <t>Development</t>
        </is>
      </c>
      <c r="BP108" s="162" t="inlineStr">
        <is>
          <t>Yes</t>
        </is>
      </c>
      <c r="BQ108" s="162" t="inlineStr">
        <is>
          <t>Product/Project</t>
        </is>
      </c>
      <c r="BR108" s="162" t="inlineStr">
        <is>
          <t>Java</t>
        </is>
      </c>
      <c r="BS108" s="162" t="inlineStr">
        <is>
          <t>Technical - Developer</t>
        </is>
      </c>
      <c r="BT108" s="162" t="inlineStr">
        <is>
          <t>Remote- Outside Mumbai</t>
        </is>
      </c>
      <c r="BU108" s="162" t="inlineStr">
        <is>
          <t>1. Resolve incidents and service requests within defined SLAs, ensuring high customer satisfaction and minimal business disruption.
2. Monitor application health, proactively identify issues, perform root cause analysis · RCA, and contribute to improving system availability and stability.
3. Coordinate with development teams to resolve production defects, implement minor enhancements, and validate fixes through appropriate testing.
4. Maintain accurate documentation, knowledge base articles, SOPs, and support runbooks to improve operational efficiency and reduce resolution time.
5. Identify and implement at least one automation, monitoring enhancement, or process improvement initiative to improve support efficiency and reduce recurring issues.
6. Complete at least two technical certifications or training programs relevant to the application, database, cloud, DevOps, or support technologies.
7. Complete at least one AI-focused training or certification and leverage AI tools to improve incident analysis, troubleshooting, documentation, or support processes. 
8. Communicate effectively with customers and internal stakeholders by providing timely updates, managing expectations, and ensuring adherence to agreed SLAs.
9. Participate in knowledge-sharing sessions, mentor new team members where applicable, and contribute to building a collaborative and high-performing support team.</t>
        </is>
      </c>
      <c r="BV108"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08"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08" s="162" t="n">
        <v>4</v>
      </c>
      <c r="BY108" s="162" t="inlineStr">
        <is>
          <t>Pending</t>
        </is>
      </c>
      <c r="BZ108" s="162" t="inlineStr">
        <is>
          <t>Senior Support Engineer, can be discussed in detail</t>
        </is>
      </c>
      <c r="CA108" s="162" t="inlineStr">
        <is>
          <t>Needs to transition into a more structured Senior Support Engineer role by strengthening ownership, planning, and operational governance. Having successfully managed support for the PFRDA account, he is well-positioned to take on a broader support portfolio, providing opportunities to manage multiple accounts, drive operational excellence, mentor junior team members, and contribute to process improvements.</t>
        </is>
      </c>
      <c r="CB108" s="162" t="n">
        <v>4</v>
      </c>
      <c r="CC108" s="162" t="inlineStr">
        <is>
          <t>Medium</t>
        </is>
      </c>
      <c r="CD108" s="162" t="inlineStr">
        <is>
          <t>Emerging Talent</t>
        </is>
      </c>
      <c r="CE108" s="162" t="inlineStr">
        <is>
          <t>Yes</t>
        </is>
      </c>
      <c r="CF108" s="162" t="inlineStr">
        <is>
          <t>Yes</t>
        </is>
      </c>
      <c r="CG108" s="162" t="inlineStr">
        <is>
          <t>Yes</t>
        </is>
      </c>
      <c r="CH108" s="162" t="n"/>
      <c r="CI108" s="162" t="inlineStr">
        <is>
          <t>1. Incident Management, Problem Management, Root Cause Analysis · RCA, ITIL Foundation, Monitoring &amp; Alerting Tools
2. Git, CI/CD Basics, Docker Fundamentals, Monitoring Tools · Grafana/Prometheus, Automation Scripting
3. Prompt Engineering, AI-assisted Troubleshooting, ChatGPT/GitHub Copilot, AI for Documentation &amp; RCA
4. Customer Communication, Stakeholder Management, Email Etiquette, Time Management, Problem Solving, Critical Conversations</t>
        </is>
      </c>
      <c r="CJ108" s="162" t="n"/>
      <c r="CK108" s="162" t="n"/>
    </row>
    <row r="109" ht="64" customHeight="1">
      <c r="A109" s="109" t="inlineStr">
        <is>
          <t>IRIS2501</t>
        </is>
      </c>
      <c r="B109" s="111" t="inlineStr">
        <is>
          <t>Abhishek Kadam</t>
        </is>
      </c>
      <c r="C109" s="111" t="inlineStr">
        <is>
          <t>Technology</t>
        </is>
      </c>
      <c r="D109" s="114" t="inlineStr">
        <is>
          <t>Software Engineer</t>
        </is>
      </c>
      <c r="E109" s="114" t="inlineStr">
        <is>
          <t>Senior Software Engineer</t>
        </is>
      </c>
      <c r="F109" s="114" t="inlineStr">
        <is>
          <t>L3 – Professional / Associate</t>
        </is>
      </c>
      <c r="G109" s="114" t="inlineStr">
        <is>
          <t>A3</t>
        </is>
      </c>
      <c r="H109" s="117" t="inlineStr">
        <is>
          <t>▲ Up</t>
        </is>
      </c>
      <c r="I109" s="111" t="inlineStr">
        <is>
          <t>Engineering &amp; Development</t>
        </is>
      </c>
      <c r="J109" s="111" t="inlineStr">
        <is>
          <t>Backend Development</t>
        </is>
      </c>
      <c r="K109" s="111" t="inlineStr"/>
      <c r="L109" s="111" t="n">
        <v>20</v>
      </c>
      <c r="M109" s="142" t="inlineStr">
        <is>
          <t>P2</t>
        </is>
      </c>
      <c r="N109" s="115" t="inlineStr">
        <is>
          <t>Developing</t>
        </is>
      </c>
      <c r="O109" s="115" t="inlineStr">
        <is>
          <t>3 Apply</t>
        </is>
      </c>
      <c r="P109" s="115" t="inlineStr">
        <is>
          <t>2–4 yrs</t>
        </is>
      </c>
      <c r="Q109" s="115" t="inlineStr">
        <is>
          <t>3–5 · 2–5</t>
        </is>
      </c>
      <c r="R109" s="115" t="inlineStr">
        <is>
          <t>Software Engineer</t>
        </is>
      </c>
      <c r="S109" s="115" t="inlineStr">
        <is>
          <r>
            <rPr>
              <rFont val="Calibri"/>
              <b val="1"/>
              <sz val="10"/>
            </rPr>
            <t>Workiva:</t>
          </r>
          <r>
            <rPr>
              <rFont val="Calibri"/>
              <sz val="10"/>
            </rPr>
            <t xml:space="preserve"> SE · Broadridge India: SE · Nasdaq / AxiomSL: SE · Salesforce: MTS · Atlassian: P40 · 3–7 yrs · Freshworks: Senior SE</t>
          </r>
        </is>
      </c>
      <c r="T109" s="115" t="inlineStr">
        <is>
          <t>SFIA 9 · software development, programming; OWASP secure coding; cloud vendor certifications</t>
        </is>
      </c>
      <c r="U109" s="115" t="inlineStr">
        <is>
          <t>Core 2 · Future 2 · Functional 3 · Leadership not scored</t>
        </is>
      </c>
      <c r="V109" s="161" t="n">
        <v>472</v>
      </c>
      <c r="W109" s="162" t="inlineStr">
        <is>
          <t>IRIS2501</t>
        </is>
      </c>
      <c r="X109" s="162" t="inlineStr">
        <is>
          <t>Employee</t>
        </is>
      </c>
      <c r="Y109" s="162" t="inlineStr">
        <is>
          <t>Active</t>
        </is>
      </c>
      <c r="Z109" s="162" t="inlineStr">
        <is>
          <t>Abhishek Kadam</t>
        </is>
      </c>
      <c r="AA109" s="249" t="n">
        <v>46104</v>
      </c>
      <c r="AB109" s="162" t="inlineStr">
        <is>
          <t>Software Engineer</t>
        </is>
      </c>
      <c r="AC109" s="162" t="inlineStr">
        <is>
          <t>B.Tech</t>
        </is>
      </c>
      <c r="AD109" s="162" t="inlineStr">
        <is>
          <t>Arpit Pagaria</t>
        </is>
      </c>
      <c r="AE109" s="162" t="inlineStr">
        <is>
          <t>N-6</t>
        </is>
      </c>
      <c r="AF109" s="162" t="inlineStr">
        <is>
          <t>Individual Contributor</t>
        </is>
      </c>
      <c r="AG109" s="162" t="inlineStr">
        <is>
          <t>2 years, 0 months, 0 days</t>
        </is>
      </c>
      <c r="AH109" s="162" t="inlineStr">
        <is>
          <t>0 years, 5 months, 2 days</t>
        </is>
      </c>
      <c r="AI109" s="162" t="inlineStr">
        <is>
          <t>Suptech</t>
        </is>
      </c>
      <c r="AJ109" s="162" t="inlineStr">
        <is>
          <t>iFile</t>
        </is>
      </c>
      <c r="AK109" s="162" t="inlineStr">
        <is>
          <t>Technology</t>
        </is>
      </c>
      <c r="AL109" s="162" t="inlineStr">
        <is>
          <t>Development</t>
        </is>
      </c>
      <c r="AM109" s="162" t="inlineStr">
        <is>
          <t>Yes</t>
        </is>
      </c>
      <c r="AN109" s="162" t="inlineStr">
        <is>
          <t>Product/Project</t>
        </is>
      </c>
      <c r="AO109" s="162" t="inlineStr">
        <is>
          <t>Java</t>
        </is>
      </c>
      <c r="AP109" s="162" t="inlineStr">
        <is>
          <t>Technical - Developer</t>
        </is>
      </c>
      <c r="AQ109" s="162" t="n">
        <v>20</v>
      </c>
      <c r="AR109" s="162" t="inlineStr">
        <is>
          <t>Covered</t>
        </is>
      </c>
      <c r="AS109" s="162" t="n"/>
      <c r="AT109" s="162" t="inlineStr">
        <is>
          <t>IRIS2501</t>
        </is>
      </c>
      <c r="AU109" s="162" t="inlineStr">
        <is>
          <t>Employee</t>
        </is>
      </c>
      <c r="AV109" s="162" t="inlineStr">
        <is>
          <t>Active</t>
        </is>
      </c>
      <c r="AW109" s="162" t="inlineStr">
        <is>
          <t>Abhishek Kadam</t>
        </is>
      </c>
      <c r="AX109" s="163" t="n">
        <v>46104</v>
      </c>
      <c r="AY109" s="162" t="inlineStr">
        <is>
          <t>Software Engineer</t>
        </is>
      </c>
      <c r="AZ109" s="162" t="inlineStr">
        <is>
          <t>Engineering &amp; Development</t>
        </is>
      </c>
      <c r="BA109" s="162" t="inlineStr">
        <is>
          <t>Backend Engineering · Java</t>
        </is>
      </c>
      <c r="BB109" s="162" t="inlineStr">
        <is>
          <t>Software Engineer</t>
        </is>
      </c>
      <c r="BC109" s="162" t="inlineStr">
        <is>
          <t>L3 – Professional / Associate</t>
        </is>
      </c>
      <c r="BD109" s="162" t="inlineStr">
        <is>
          <t>B.Tech</t>
        </is>
      </c>
      <c r="BE109" s="162" t="inlineStr">
        <is>
          <t>Arpit Pagaria</t>
        </is>
      </c>
      <c r="BF109" s="162" t="inlineStr">
        <is>
          <t>N-5</t>
        </is>
      </c>
      <c r="BG109" s="162" t="inlineStr">
        <is>
          <t>Individual Contributor</t>
        </is>
      </c>
      <c r="BH109" s="162" t="inlineStr">
        <is>
          <t>2 years, 0 months, 0 days</t>
        </is>
      </c>
      <c r="BI109" s="162" t="inlineStr">
        <is>
          <t>0 years, 2 months, 28 days</t>
        </is>
      </c>
      <c r="BJ109" s="162" t="inlineStr">
        <is>
          <t>2 years, 2 months, 28 days</t>
        </is>
      </c>
      <c r="BK109" s="162" t="n"/>
      <c r="BL109" s="162" t="inlineStr">
        <is>
          <t>Suptech</t>
        </is>
      </c>
      <c r="BM109" s="162" t="inlineStr">
        <is>
          <t>iFile</t>
        </is>
      </c>
      <c r="BN109" s="162" t="inlineStr">
        <is>
          <t>Technology</t>
        </is>
      </c>
      <c r="BO109" s="162" t="inlineStr">
        <is>
          <t>Development</t>
        </is>
      </c>
      <c r="BP109" s="162" t="inlineStr">
        <is>
          <t>Yes</t>
        </is>
      </c>
      <c r="BQ109" s="162" t="inlineStr">
        <is>
          <t>Product/Project</t>
        </is>
      </c>
      <c r="BR109" s="162" t="inlineStr">
        <is>
          <t>Java</t>
        </is>
      </c>
      <c r="BS109" s="162" t="inlineStr">
        <is>
          <t>Technical - Developer</t>
        </is>
      </c>
      <c r="BT109" s="162" t="inlineStr">
        <is>
          <t>Work From Office - Turbhe</t>
        </is>
      </c>
      <c r="BU109" s="162" t="n"/>
      <c r="BV109"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09"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
New Joinee. Yet to get hold of application. Learning. Taking responsibilites, ownership. Taking time to solve defects but expected to improve till next querter end.</t>
          </r>
        </is>
      </c>
      <c r="BX109" s="162" t="n">
        <v>2</v>
      </c>
      <c r="BY109" s="162" t="n"/>
      <c r="BZ109" s="162" t="inlineStr">
        <is>
          <t>Software Engineer</t>
        </is>
      </c>
      <c r="CA109" s="162" t="n"/>
      <c r="CB109" s="162" t="n">
        <v>2</v>
      </c>
      <c r="CC109" s="162" t="inlineStr">
        <is>
          <t>Medium</t>
        </is>
      </c>
      <c r="CD109" s="162" t="inlineStr">
        <is>
          <t>Emerging Talent</t>
        </is>
      </c>
      <c r="CE109" s="162" t="n"/>
      <c r="CF109" s="162" t="n"/>
      <c r="CG109" s="162" t="n"/>
      <c r="CH109" s="162" t="n"/>
      <c r="CI109" s="162" t="inlineStr">
        <is>
          <t>Advanced Java; secure coding &amp; code-quality practices; unit/automated testing; system design fundamentals</t>
        </is>
      </c>
      <c r="CJ109"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09" s="162" t="n"/>
    </row>
    <row r="110" ht="64" customHeight="1">
      <c r="A110" s="109" t="inlineStr">
        <is>
          <t>IRIS2532</t>
        </is>
      </c>
      <c r="B110" s="111" t="inlineStr">
        <is>
          <t>Abhishek Patil</t>
        </is>
      </c>
      <c r="C110" s="111" t="inlineStr">
        <is>
          <t>Technology</t>
        </is>
      </c>
      <c r="D110" s="114" t="inlineStr">
        <is>
          <t>Software Engineer</t>
        </is>
      </c>
      <c r="E110" s="114" t="inlineStr">
        <is>
          <t>Senior Software Engineer</t>
        </is>
      </c>
      <c r="F110" s="114" t="inlineStr">
        <is>
          <t>L3 – Professional / Associate</t>
        </is>
      </c>
      <c r="G110" s="114" t="inlineStr">
        <is>
          <t>A3</t>
        </is>
      </c>
      <c r="H110" s="117" t="inlineStr">
        <is>
          <t>▲ Up</t>
        </is>
      </c>
      <c r="I110" s="111" t="inlineStr">
        <is>
          <t>Engineering &amp; Development</t>
        </is>
      </c>
      <c r="J110" s="111" t="inlineStr">
        <is>
          <t>Full-Stack Development</t>
        </is>
      </c>
      <c r="K110" s="111" t="inlineStr"/>
      <c r="L110" s="111" t="n">
        <v>20</v>
      </c>
      <c r="M110" s="142" t="inlineStr">
        <is>
          <t>P2</t>
        </is>
      </c>
      <c r="N110" s="115" t="inlineStr">
        <is>
          <t>Developing</t>
        </is>
      </c>
      <c r="O110" s="115" t="inlineStr">
        <is>
          <t>3 Apply</t>
        </is>
      </c>
      <c r="P110" s="115" t="inlineStr">
        <is>
          <t>2–4 yrs</t>
        </is>
      </c>
      <c r="Q110" s="115" t="inlineStr">
        <is>
          <t>3–5 · 2–5</t>
        </is>
      </c>
      <c r="R110" s="115" t="inlineStr">
        <is>
          <t>Software Engineer</t>
        </is>
      </c>
      <c r="S110" s="115" t="inlineStr">
        <is>
          <r>
            <rPr>
              <rFont val="Calibri"/>
              <b val="1"/>
              <sz val="10"/>
            </rPr>
            <t>Workiva:</t>
          </r>
          <r>
            <rPr>
              <rFont val="Calibri"/>
              <sz val="10"/>
            </rPr>
            <t xml:space="preserve"> SE · Broadridge India: SE · Nasdaq / AxiomSL: SE · Salesforce: MTS · Atlassian: P40 · 3–7 yrs · Freshworks: Senior SE</t>
          </r>
        </is>
      </c>
      <c r="T110" s="115" t="inlineStr">
        <is>
          <t>SFIA 9 · software development, programming; OWASP secure coding; cloud vendor certifications</t>
        </is>
      </c>
      <c r="U110" s="115" t="inlineStr">
        <is>
          <t>Core 2 · Future 2 · Functional 3 · Leadership not scored</t>
        </is>
      </c>
      <c r="V110" s="161" t="n">
        <v>504</v>
      </c>
      <c r="W110" s="162" t="inlineStr">
        <is>
          <t>IRIS2532</t>
        </is>
      </c>
      <c r="X110" s="162" t="inlineStr">
        <is>
          <t>Employee</t>
        </is>
      </c>
      <c r="Y110" s="162" t="inlineStr">
        <is>
          <t>Active</t>
        </is>
      </c>
      <c r="Z110" s="162" t="inlineStr">
        <is>
          <t>Abhishek Patil</t>
        </is>
      </c>
      <c r="AA110" s="249" t="n">
        <v>46167</v>
      </c>
      <c r="AB110" s="162" t="inlineStr">
        <is>
          <t>Software Engineer</t>
        </is>
      </c>
      <c r="AC110" s="162" t="inlineStr">
        <is>
          <t>BCA</t>
        </is>
      </c>
      <c r="AD110" s="162" t="inlineStr">
        <is>
          <t>Pradnya Mhatre</t>
        </is>
      </c>
      <c r="AE110" s="162" t="inlineStr">
        <is>
          <t>N-5</t>
        </is>
      </c>
      <c r="AF110" s="162" t="inlineStr">
        <is>
          <t>Individual Contributor</t>
        </is>
      </c>
      <c r="AG110" s="162" t="inlineStr">
        <is>
          <t>3 years, 7 months, 0 days</t>
        </is>
      </c>
      <c r="AH110" s="162" t="inlineStr">
        <is>
          <t>0 years, 3 months, 0 days</t>
        </is>
      </c>
      <c r="AI110" s="162" t="inlineStr">
        <is>
          <t>Suptech</t>
        </is>
      </c>
      <c r="AJ110" s="162" t="inlineStr">
        <is>
          <t>iFile</t>
        </is>
      </c>
      <c r="AK110" s="162" t="inlineStr">
        <is>
          <t>Technology</t>
        </is>
      </c>
      <c r="AL110" s="162" t="inlineStr">
        <is>
          <t>Development</t>
        </is>
      </c>
      <c r="AM110" s="162" t="inlineStr">
        <is>
          <t>Yes</t>
        </is>
      </c>
      <c r="AN110" s="162" t="inlineStr">
        <is>
          <t>Product/Project</t>
        </is>
      </c>
      <c r="AO110" s="162" t="inlineStr">
        <is>
          <t>Java + Angular</t>
        </is>
      </c>
      <c r="AP110" s="162" t="inlineStr">
        <is>
          <t>Technical - Developer</t>
        </is>
      </c>
      <c r="AQ110" s="162" t="n">
        <v>20</v>
      </c>
      <c r="AR110" s="162" t="inlineStr">
        <is>
          <t>Covered</t>
        </is>
      </c>
      <c r="AS110" s="162" t="n"/>
      <c r="AT110" s="162" t="inlineStr">
        <is>
          <t>IRIS2532</t>
        </is>
      </c>
      <c r="AU110" s="162" t="inlineStr">
        <is>
          <t>Employee</t>
        </is>
      </c>
      <c r="AV110" s="162" t="inlineStr">
        <is>
          <t>Active</t>
        </is>
      </c>
      <c r="AW110" s="162" t="inlineStr">
        <is>
          <t>Abhishek Patil</t>
        </is>
      </c>
      <c r="AX110" s="163" t="n">
        <v>46167</v>
      </c>
      <c r="AY110" s="162" t="inlineStr">
        <is>
          <t>Software Engineer</t>
        </is>
      </c>
      <c r="AZ110" s="162" t="inlineStr">
        <is>
          <t>Engineering &amp; Development</t>
        </is>
      </c>
      <c r="BA110" s="162" t="inlineStr">
        <is>
          <t>Backend Engineering · Java</t>
        </is>
      </c>
      <c r="BB110" s="162" t="inlineStr">
        <is>
          <t>Software Engineer</t>
        </is>
      </c>
      <c r="BC110" s="162" t="inlineStr">
        <is>
          <t>L3 – Professional / Associate</t>
        </is>
      </c>
      <c r="BD110" s="162" t="inlineStr">
        <is>
          <t>BCA</t>
        </is>
      </c>
      <c r="BE110" s="162" t="inlineStr">
        <is>
          <t>Pradnya Mhatre</t>
        </is>
      </c>
      <c r="BF110" s="162" t="inlineStr">
        <is>
          <t>N-4</t>
        </is>
      </c>
      <c r="BG110" s="162" t="inlineStr">
        <is>
          <t>Individual Contributor</t>
        </is>
      </c>
      <c r="BH110" s="162" t="inlineStr">
        <is>
          <t>3 years, 7 months, 0 days</t>
        </is>
      </c>
      <c r="BI110" s="162" t="inlineStr">
        <is>
          <t>0 years, 0 months, 26 days</t>
        </is>
      </c>
      <c r="BJ110" s="162" t="inlineStr">
        <is>
          <t>3 years, 7 months, 26 days</t>
        </is>
      </c>
      <c r="BK110" s="162" t="n"/>
      <c r="BL110" s="162" t="inlineStr">
        <is>
          <t>Suptech</t>
        </is>
      </c>
      <c r="BM110" s="162" t="inlineStr">
        <is>
          <t>iFile</t>
        </is>
      </c>
      <c r="BN110" s="162" t="inlineStr">
        <is>
          <t>Technology</t>
        </is>
      </c>
      <c r="BO110" s="162" t="inlineStr">
        <is>
          <t>Development</t>
        </is>
      </c>
      <c r="BP110" s="162" t="inlineStr">
        <is>
          <t>Yes</t>
        </is>
      </c>
      <c r="BQ110" s="162" t="inlineStr">
        <is>
          <t>Product/Project</t>
        </is>
      </c>
      <c r="BR110" s="162" t="inlineStr">
        <is>
          <t>Java + Angular</t>
        </is>
      </c>
      <c r="BS110" s="162" t="inlineStr">
        <is>
          <t>Technical - Developer</t>
        </is>
      </c>
      <c r="BT110" s="162" t="inlineStr">
        <is>
          <t>Work From Office - Turbhe</t>
        </is>
      </c>
      <c r="BU110" s="162" t="inlineStr">
        <is>
          <t>5.Batch services development for new taxonomy</t>
        </is>
      </c>
      <c r="BV110"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10"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10" s="162" t="n"/>
      <c r="BY110" s="162" t="n"/>
      <c r="BZ110" s="162" t="inlineStr">
        <is>
          <t>Software Engineer</t>
        </is>
      </c>
      <c r="CA110" s="162" t="n"/>
      <c r="CB110" s="162" t="n"/>
      <c r="CC110" s="162" t="n"/>
      <c r="CD110" s="162" t="n"/>
      <c r="CE110" s="162" t="n"/>
      <c r="CF110" s="162" t="n"/>
      <c r="CG110" s="162" t="n"/>
      <c r="CH110" s="162" t="n"/>
      <c r="CI110" s="162" t="inlineStr">
        <is>
          <t>Advanced Java + Angular; secure coding &amp; code-quality practices; unit/automated testing; system design fundamentals</t>
        </is>
      </c>
      <c r="CJ110"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10" s="162" t="n"/>
    </row>
    <row r="111" ht="64" customHeight="1">
      <c r="A111" s="109" t="inlineStr">
        <is>
          <t>IRIS2488</t>
        </is>
      </c>
      <c r="B111" s="111" t="inlineStr">
        <is>
          <t>Ajay Chauhan</t>
        </is>
      </c>
      <c r="C111" s="111" t="inlineStr">
        <is>
          <t>Technology</t>
        </is>
      </c>
      <c r="D111" s="114" t="inlineStr">
        <is>
          <t>Software Engineer</t>
        </is>
      </c>
      <c r="E111" s="114" t="inlineStr">
        <is>
          <t>Senior Software Engineer</t>
        </is>
      </c>
      <c r="F111" s="114" t="inlineStr">
        <is>
          <t>L3 – Professional / Associate</t>
        </is>
      </c>
      <c r="G111" s="114" t="inlineStr">
        <is>
          <t>A3</t>
        </is>
      </c>
      <c r="H111" s="117" t="inlineStr">
        <is>
          <t>▲ Up</t>
        </is>
      </c>
      <c r="I111" s="111" t="inlineStr">
        <is>
          <t>Engineering &amp; Development</t>
        </is>
      </c>
      <c r="J111" s="111" t="inlineStr">
        <is>
          <t>Backend Development</t>
        </is>
      </c>
      <c r="K111" s="111" t="inlineStr"/>
      <c r="L111" s="111" t="n">
        <v>20</v>
      </c>
      <c r="M111" s="142" t="inlineStr">
        <is>
          <t>P2</t>
        </is>
      </c>
      <c r="N111" s="115" t="inlineStr">
        <is>
          <t>Developing</t>
        </is>
      </c>
      <c r="O111" s="115" t="inlineStr">
        <is>
          <t>3 Apply</t>
        </is>
      </c>
      <c r="P111" s="115" t="inlineStr">
        <is>
          <t>2–4 yrs</t>
        </is>
      </c>
      <c r="Q111" s="115" t="inlineStr">
        <is>
          <t>3–5 · 2–5</t>
        </is>
      </c>
      <c r="R111" s="115" t="inlineStr">
        <is>
          <t>Software Engineer</t>
        </is>
      </c>
      <c r="S111" s="115" t="inlineStr">
        <is>
          <r>
            <rPr>
              <rFont val="Calibri"/>
              <b val="1"/>
              <sz val="10"/>
            </rPr>
            <t>Workiva:</t>
          </r>
          <r>
            <rPr>
              <rFont val="Calibri"/>
              <sz val="10"/>
            </rPr>
            <t xml:space="preserve"> SE · Broadridge India: SE · Nasdaq / AxiomSL: SE · Salesforce: MTS · Atlassian: P40 · 3–7 yrs · Freshworks: Senior SE</t>
          </r>
        </is>
      </c>
      <c r="T111" s="115" t="inlineStr">
        <is>
          <t>SFIA 9 · software development, programming; OWASP secure coding; cloud vendor certifications</t>
        </is>
      </c>
      <c r="U111" s="115" t="inlineStr">
        <is>
          <t>Core 2 · Future 2 · Functional 3 · Leadership not scored</t>
        </is>
      </c>
      <c r="V111" s="161" t="n">
        <v>461</v>
      </c>
      <c r="W111" s="162" t="inlineStr">
        <is>
          <t>IRIS2488</t>
        </is>
      </c>
      <c r="X111" s="162" t="inlineStr">
        <is>
          <t>Employee</t>
        </is>
      </c>
      <c r="Y111" s="162" t="inlineStr">
        <is>
          <t>Active</t>
        </is>
      </c>
      <c r="Z111" s="162" t="inlineStr">
        <is>
          <t>Ajay Chauhan</t>
        </is>
      </c>
      <c r="AA111" s="249" t="n">
        <v>46086</v>
      </c>
      <c r="AB111" s="162" t="inlineStr">
        <is>
          <t>Software Engineer</t>
        </is>
      </c>
      <c r="AC111" s="162" t="inlineStr">
        <is>
          <t>Post Graduation/ B.E</t>
        </is>
      </c>
      <c r="AD111" s="162" t="inlineStr">
        <is>
          <t>Nikhil Nalawade</t>
        </is>
      </c>
      <c r="AE111" s="162" t="inlineStr">
        <is>
          <t>N-4</t>
        </is>
      </c>
      <c r="AF111" s="162" t="inlineStr">
        <is>
          <t>Individual Contributor</t>
        </is>
      </c>
      <c r="AG111" s="162" t="inlineStr">
        <is>
          <t>4 years, 1 months, 0 days</t>
        </is>
      </c>
      <c r="AH111" s="162" t="inlineStr">
        <is>
          <t>0 years, 5 months, 20 days</t>
        </is>
      </c>
      <c r="AI111" s="162" t="inlineStr">
        <is>
          <t>Suptech</t>
        </is>
      </c>
      <c r="AJ111" s="162" t="inlineStr">
        <is>
          <t>iFile</t>
        </is>
      </c>
      <c r="AK111" s="162" t="inlineStr">
        <is>
          <t>Technology</t>
        </is>
      </c>
      <c r="AL111" s="162" t="inlineStr">
        <is>
          <t>Development</t>
        </is>
      </c>
      <c r="AM111" s="162" t="inlineStr">
        <is>
          <t>Yes</t>
        </is>
      </c>
      <c r="AN111" s="162" t="inlineStr">
        <is>
          <t>Product/Project</t>
        </is>
      </c>
      <c r="AO111" s="162" t="inlineStr">
        <is>
          <t>Java</t>
        </is>
      </c>
      <c r="AP111" s="162" t="inlineStr">
        <is>
          <t>Technical - Developer</t>
        </is>
      </c>
      <c r="AQ111" s="162" t="n">
        <v>20</v>
      </c>
      <c r="AR111" s="162" t="inlineStr">
        <is>
          <t>Covered</t>
        </is>
      </c>
      <c r="AS111" s="162" t="n"/>
      <c r="AT111" s="162" t="inlineStr">
        <is>
          <t>IRIS2488</t>
        </is>
      </c>
      <c r="AU111" s="162" t="inlineStr">
        <is>
          <t>Employee</t>
        </is>
      </c>
      <c r="AV111" s="162" t="inlineStr">
        <is>
          <t>Active</t>
        </is>
      </c>
      <c r="AW111" s="162" t="inlineStr">
        <is>
          <t>Ajay Chauhan</t>
        </is>
      </c>
      <c r="AX111" s="163" t="n">
        <v>46086</v>
      </c>
      <c r="AY111" s="162" t="inlineStr">
        <is>
          <t>Software Engineer</t>
        </is>
      </c>
      <c r="AZ111" s="162" t="inlineStr">
        <is>
          <t>Engineering &amp; Development</t>
        </is>
      </c>
      <c r="BA111" s="162" t="inlineStr">
        <is>
          <t>Backend Engineering · Java</t>
        </is>
      </c>
      <c r="BB111" s="162" t="inlineStr">
        <is>
          <t>Software Engineer</t>
        </is>
      </c>
      <c r="BC111" s="162" t="inlineStr">
        <is>
          <t>L3 – Professional / Associate</t>
        </is>
      </c>
      <c r="BD111" s="162" t="inlineStr">
        <is>
          <t>Post Graduation/ B.E</t>
        </is>
      </c>
      <c r="BE111" s="162" t="inlineStr">
        <is>
          <t>Nikhil Nalawade</t>
        </is>
      </c>
      <c r="BF111" s="162" t="inlineStr">
        <is>
          <t>N-3</t>
        </is>
      </c>
      <c r="BG111" s="162" t="inlineStr">
        <is>
          <t>Individual Contributor</t>
        </is>
      </c>
      <c r="BH111" s="162" t="inlineStr">
        <is>
          <t>4 years, 1 months, 0 days</t>
        </is>
      </c>
      <c r="BI111" s="162" t="inlineStr">
        <is>
          <t>0 years, 3 months, 15 days</t>
        </is>
      </c>
      <c r="BJ111" s="162" t="inlineStr">
        <is>
          <t>4 years, 4 months, 15 days</t>
        </is>
      </c>
      <c r="BK111" s="162" t="n"/>
      <c r="BL111" s="162" t="inlineStr">
        <is>
          <t>Suptech</t>
        </is>
      </c>
      <c r="BM111" s="162" t="inlineStr">
        <is>
          <t>iFile</t>
        </is>
      </c>
      <c r="BN111" s="162" t="inlineStr">
        <is>
          <t>Technology</t>
        </is>
      </c>
      <c r="BO111" s="162" t="inlineStr">
        <is>
          <t>Development</t>
        </is>
      </c>
      <c r="BP111" s="162" t="inlineStr">
        <is>
          <t>Yes</t>
        </is>
      </c>
      <c r="BQ111" s="162" t="inlineStr">
        <is>
          <t>Product/Project</t>
        </is>
      </c>
      <c r="BR111" s="162" t="inlineStr">
        <is>
          <t>Java</t>
        </is>
      </c>
      <c r="BS111" s="162" t="inlineStr">
        <is>
          <t>Technical - Developer</t>
        </is>
      </c>
      <c r="BT111" s="162" t="inlineStr">
        <is>
          <t>Work From Office - Turbhe</t>
        </is>
      </c>
      <c r="BU111" s="162"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V111"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11"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11" s="162" t="n">
        <v>2</v>
      </c>
      <c r="BY111" s="162" t="inlineStr">
        <is>
          <t>Pending</t>
        </is>
      </c>
      <c r="BZ111" s="162" t="inlineStr">
        <is>
          <t>Software Engineer</t>
        </is>
      </c>
      <c r="CA111" s="162" t="inlineStr">
        <is>
          <t>No</t>
        </is>
      </c>
      <c r="CB111" s="162" t="n">
        <v>2</v>
      </c>
      <c r="CC111" s="162" t="inlineStr">
        <is>
          <t>Low</t>
        </is>
      </c>
      <c r="CD111" s="162" t="inlineStr">
        <is>
          <t>Reliable Specialist</t>
        </is>
      </c>
      <c r="CE111" s="162" t="inlineStr">
        <is>
          <t>No</t>
        </is>
      </c>
      <c r="CF111" s="162" t="inlineStr">
        <is>
          <t>No</t>
        </is>
      </c>
      <c r="CG111" s="162" t="inlineStr">
        <is>
          <t>No</t>
        </is>
      </c>
      <c r="CH111" s="162" t="inlineStr">
        <is>
          <t>Not Yet</t>
        </is>
      </c>
      <c r="CI111" s="162"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CJ111" s="162" t="n"/>
      <c r="CK111" s="162" t="n"/>
    </row>
    <row r="112" ht="64" customHeight="1">
      <c r="A112" s="109" t="inlineStr">
        <is>
          <t>IRIS1955</t>
        </is>
      </c>
      <c r="B112" s="111" t="inlineStr">
        <is>
          <t>Akbar Basha</t>
        </is>
      </c>
      <c r="C112" s="111" t="inlineStr">
        <is>
          <t>Technology</t>
        </is>
      </c>
      <c r="D112" s="114" t="inlineStr">
        <is>
          <t>Senior Software Engineer</t>
        </is>
      </c>
      <c r="E112" s="114" t="inlineStr">
        <is>
          <t>Senior Database Engineer</t>
        </is>
      </c>
      <c r="F112" s="111" t="inlineStr">
        <is>
          <t>L4 – Senior</t>
        </is>
      </c>
      <c r="G112" s="24" t="inlineStr">
        <is>
          <t>A3</t>
        </is>
      </c>
      <c r="H112" s="147" t="inlineStr">
        <is>
          <t>• Same level</t>
        </is>
      </c>
      <c r="I112" s="111" t="inlineStr">
        <is>
          <t>Engineering &amp; Development</t>
        </is>
      </c>
      <c r="J112" s="111" t="inlineStr">
        <is>
          <t>Data Engineering &amp; Database Development</t>
        </is>
      </c>
      <c r="K112" s="144" t="inlineStr">
        <is>
          <t>• Confirm the reporting line — Manager</t>
        </is>
      </c>
      <c r="L112" s="111" t="n">
        <v>20</v>
      </c>
      <c r="M112" s="142" t="inlineStr">
        <is>
          <t>P2</t>
        </is>
      </c>
      <c r="N112" s="115" t="inlineStr">
        <is>
          <t>Developing</t>
        </is>
      </c>
      <c r="O112" s="115" t="inlineStr">
        <is>
          <t>3 Apply</t>
        </is>
      </c>
      <c r="P112" s="115" t="inlineStr">
        <is>
          <t>2–4 yrs</t>
        </is>
      </c>
      <c r="Q112" s="115" t="inlineStr">
        <is>
          <t>3–5 · 2–5</t>
        </is>
      </c>
      <c r="R112" s="115" t="inlineStr">
        <is>
          <t>Software Engineer</t>
        </is>
      </c>
      <c r="S112" s="115" t="inlineStr">
        <is>
          <r>
            <rPr>
              <rFont val="Calibri"/>
              <b val="1"/>
              <sz val="10"/>
            </rPr>
            <t>Workiva:</t>
          </r>
          <r>
            <rPr>
              <rFont val="Calibri"/>
              <sz val="10"/>
            </rPr>
            <t xml:space="preserve"> SE · Broadridge India: SE · Nasdaq / AxiomSL: SE · Salesforce: MTS · Atlassian: P40 · 3–7 yrs · Freshworks: Senior SE</t>
          </r>
        </is>
      </c>
      <c r="T112" s="115" t="inlineStr">
        <is>
          <t>SFIA 9 · software development, programming; OWASP secure coding; cloud vendor certifications</t>
        </is>
      </c>
      <c r="U112" s="115" t="inlineStr">
        <is>
          <t>Core 2 · Future 2 · Functional 3 · Leadership not scored</t>
        </is>
      </c>
      <c r="V112" s="161" t="n">
        <v>199</v>
      </c>
      <c r="W112" s="162" t="inlineStr">
        <is>
          <t>IRIS1955</t>
        </is>
      </c>
      <c r="X112" s="162" t="inlineStr">
        <is>
          <t>Employee</t>
        </is>
      </c>
      <c r="Y112" s="162" t="inlineStr">
        <is>
          <t>Active</t>
        </is>
      </c>
      <c r="Z112" s="162" t="inlineStr">
        <is>
          <t>Akbar Basha</t>
        </is>
      </c>
      <c r="AA112" s="249" t="n">
        <v>44466</v>
      </c>
      <c r="AB112" s="162" t="inlineStr">
        <is>
          <t>Senior Software Engineer</t>
        </is>
      </c>
      <c r="AC112" s="162" t="inlineStr">
        <is>
          <t>B.SC</t>
        </is>
      </c>
      <c r="AD112" s="162" t="inlineStr">
        <is>
          <t>Pradip Dey</t>
        </is>
      </c>
      <c r="AE112" s="162" t="inlineStr">
        <is>
          <t>N-3</t>
        </is>
      </c>
      <c r="AF112" s="162" t="inlineStr">
        <is>
          <t>Manager</t>
        </is>
      </c>
      <c r="AG112" s="162" t="inlineStr">
        <is>
          <t>3 years, 0 months, 0 days</t>
        </is>
      </c>
      <c r="AH112" s="162" t="inlineStr">
        <is>
          <t>4 years, 10 months, 29 days</t>
        </is>
      </c>
      <c r="AI112" s="162" t="inlineStr">
        <is>
          <t>Suptech</t>
        </is>
      </c>
      <c r="AJ112" s="162" t="inlineStr">
        <is>
          <t>iFile</t>
        </is>
      </c>
      <c r="AK112" s="162" t="inlineStr">
        <is>
          <t>Technology</t>
        </is>
      </c>
      <c r="AL112" s="162" t="inlineStr">
        <is>
          <t>Development</t>
        </is>
      </c>
      <c r="AM112" s="162" t="inlineStr">
        <is>
          <t>Yes</t>
        </is>
      </c>
      <c r="AN112" s="162" t="inlineStr">
        <is>
          <t>Product/Project</t>
        </is>
      </c>
      <c r="AO112" s="162" t="inlineStr">
        <is>
          <t>Talend</t>
        </is>
      </c>
      <c r="AP112" s="162" t="inlineStr">
        <is>
          <t>Technical - Developer</t>
        </is>
      </c>
      <c r="AQ112" s="162" t="n">
        <v>20</v>
      </c>
      <c r="AR112" s="162" t="inlineStr">
        <is>
          <t>Covered</t>
        </is>
      </c>
      <c r="AS112" s="162" t="n"/>
      <c r="AT112" s="162" t="inlineStr">
        <is>
          <t>IRIS1955</t>
        </is>
      </c>
      <c r="AU112" s="162" t="inlineStr">
        <is>
          <t>Employee</t>
        </is>
      </c>
      <c r="AV112" s="162" t="inlineStr">
        <is>
          <t>Active</t>
        </is>
      </c>
      <c r="AW112" s="162" t="inlineStr">
        <is>
          <t>Akbar Basha</t>
        </is>
      </c>
      <c r="AX112" s="163" t="n">
        <v>44466</v>
      </c>
      <c r="AY112" s="162" t="inlineStr">
        <is>
          <t>Senior Software Engineer</t>
        </is>
      </c>
      <c r="AZ112" s="162" t="inlineStr">
        <is>
          <t>Engineering &amp; Development</t>
        </is>
      </c>
      <c r="BA112" s="162" t="inlineStr">
        <is>
          <t>Software Engineering</t>
        </is>
      </c>
      <c r="BB112" s="162" t="inlineStr">
        <is>
          <t>Senior Software Engineer</t>
        </is>
      </c>
      <c r="BC112" s="162" t="inlineStr">
        <is>
          <t>L4 – Senior</t>
        </is>
      </c>
      <c r="BD112" s="162" t="inlineStr">
        <is>
          <t>B.SC</t>
        </is>
      </c>
      <c r="BE112" s="162" t="inlineStr">
        <is>
          <t>Pradip Dey</t>
        </is>
      </c>
      <c r="BF112" s="162" t="inlineStr">
        <is>
          <t>N-2</t>
        </is>
      </c>
      <c r="BG112" s="162" t="inlineStr">
        <is>
          <t>Manager</t>
        </is>
      </c>
      <c r="BH112" s="162" t="inlineStr">
        <is>
          <t>3 years, 0 months, 0 days</t>
        </is>
      </c>
      <c r="BI112" s="162" t="inlineStr">
        <is>
          <t>4 years, 8 months, 24 days</t>
        </is>
      </c>
      <c r="BJ112" s="162" t="inlineStr">
        <is>
          <t>7 years, 8 months, 24 days</t>
        </is>
      </c>
      <c r="BK112" s="162" t="n">
        <v>4.7324200913242</v>
      </c>
      <c r="BL112" s="162" t="inlineStr">
        <is>
          <t>Suptech</t>
        </is>
      </c>
      <c r="BM112" s="162" t="inlineStr">
        <is>
          <t>iFile</t>
        </is>
      </c>
      <c r="BN112" s="162" t="inlineStr">
        <is>
          <t>Technology</t>
        </is>
      </c>
      <c r="BO112" s="162" t="inlineStr">
        <is>
          <t>Development</t>
        </is>
      </c>
      <c r="BP112" s="162" t="inlineStr">
        <is>
          <t>Yes</t>
        </is>
      </c>
      <c r="BQ112" s="162" t="inlineStr">
        <is>
          <t>Product/Project</t>
        </is>
      </c>
      <c r="BR112" s="162" t="inlineStr">
        <is>
          <t>Talend</t>
        </is>
      </c>
      <c r="BS112" s="162" t="inlineStr">
        <is>
          <t>Technical - Developer</t>
        </is>
      </c>
      <c r="BT112" s="162" t="inlineStr">
        <is>
          <t>Work From Office - Turbhe</t>
        </is>
      </c>
      <c r="BU112" s="162" t="n"/>
      <c r="BV112" s="162" t="n"/>
      <c r="BW112" s="162" t="n"/>
      <c r="BX112" s="162" t="n"/>
      <c r="BY112" s="162" t="n"/>
      <c r="BZ112" s="162" t="inlineStr">
        <is>
          <t>Senior Software Engineer</t>
        </is>
      </c>
      <c r="CA112" s="162" t="n"/>
      <c r="CB112" s="162" t="n"/>
      <c r="CC112" s="162" t="n"/>
      <c r="CD112" s="162" t="n"/>
      <c r="CE112" s="162" t="n"/>
      <c r="CF112" s="162" t="n"/>
      <c r="CG112" s="162" t="n"/>
      <c r="CH112" s="162" t="n"/>
      <c r="CI112" s="162" t="n"/>
      <c r="CJ112" s="162" t="n"/>
      <c r="CK112" s="162" t="inlineStr">
        <is>
          <t>IRIS Instant - MBRS</t>
        </is>
      </c>
    </row>
    <row r="113" ht="64" customHeight="1">
      <c r="A113" s="109" t="inlineStr">
        <is>
          <t>IRIS2028</t>
        </is>
      </c>
      <c r="B113" s="111" t="inlineStr">
        <is>
          <t>Akhilesh Gore</t>
        </is>
      </c>
      <c r="C113" s="111" t="inlineStr">
        <is>
          <t>Technology</t>
        </is>
      </c>
      <c r="D113" s="114" t="inlineStr">
        <is>
          <t>Software Engineer</t>
        </is>
      </c>
      <c r="E113" s="114" t="inlineStr">
        <is>
          <t>Senior DevOps Engineer</t>
        </is>
      </c>
      <c r="F113" s="114" t="inlineStr">
        <is>
          <t>L3 – Professional / Associate</t>
        </is>
      </c>
      <c r="G113" s="114" t="inlineStr">
        <is>
          <t>A3</t>
        </is>
      </c>
      <c r="H113" s="117" t="inlineStr">
        <is>
          <t>▲ Up</t>
        </is>
      </c>
      <c r="I113" s="111" t="inlineStr">
        <is>
          <t>Engineering &amp; Development</t>
        </is>
      </c>
      <c r="J113" s="111" t="inlineStr">
        <is>
          <t>DevOps &amp; Release Engineering</t>
        </is>
      </c>
      <c r="K113" s="111" t="inlineStr"/>
      <c r="L113" s="111" t="n">
        <v>20</v>
      </c>
      <c r="M113" s="142" t="inlineStr">
        <is>
          <t>P2</t>
        </is>
      </c>
      <c r="N113" s="115" t="inlineStr">
        <is>
          <t>Developing</t>
        </is>
      </c>
      <c r="O113" s="115" t="inlineStr">
        <is>
          <t>3 Apply</t>
        </is>
      </c>
      <c r="P113" s="115" t="inlineStr">
        <is>
          <t>2–4 yrs</t>
        </is>
      </c>
      <c r="Q113" s="115" t="inlineStr">
        <is>
          <t>3–5 · 2–5</t>
        </is>
      </c>
      <c r="R113" s="115" t="inlineStr">
        <is>
          <t>Software Engineer</t>
        </is>
      </c>
      <c r="S113" s="115" t="inlineStr">
        <is>
          <r>
            <rPr>
              <rFont val="Calibri"/>
              <b val="1"/>
              <sz val="10"/>
            </rPr>
            <t>Workiva:</t>
          </r>
          <r>
            <rPr>
              <rFont val="Calibri"/>
              <sz val="10"/>
            </rPr>
            <t xml:space="preserve"> SE · Broadridge India: SE · Nasdaq / AxiomSL: SE · Salesforce: MTS · Atlassian: P40 · 3–7 yrs · Freshworks: Senior SE</t>
          </r>
        </is>
      </c>
      <c r="T113" s="115" t="inlineStr">
        <is>
          <t>SFIA 9 · software development, programming; OWASP secure coding; cloud vendor certifications</t>
        </is>
      </c>
      <c r="U113" s="115" t="inlineStr">
        <is>
          <t>Core 2 · Future 2 · Functional 3 · Leadership not scored</t>
        </is>
      </c>
      <c r="V113" s="161" t="n">
        <v>223</v>
      </c>
      <c r="W113" s="162" t="inlineStr">
        <is>
          <t>IRIS2028</t>
        </is>
      </c>
      <c r="X113" s="162" t="inlineStr">
        <is>
          <t>Employee</t>
        </is>
      </c>
      <c r="Y113" s="162" t="inlineStr">
        <is>
          <t>Active</t>
        </is>
      </c>
      <c r="Z113" s="162" t="inlineStr">
        <is>
          <t>Akhilesh Gore</t>
        </is>
      </c>
      <c r="AA113" s="249" t="n">
        <v>44728</v>
      </c>
      <c r="AB113" s="162" t="inlineStr">
        <is>
          <t>Software Engineer</t>
        </is>
      </c>
      <c r="AC113" s="162" t="inlineStr">
        <is>
          <t>B.SC</t>
        </is>
      </c>
      <c r="AD113" s="162" t="inlineStr">
        <is>
          <t>Amruta Kadam</t>
        </is>
      </c>
      <c r="AE113" s="162" t="inlineStr">
        <is>
          <t>N-6</t>
        </is>
      </c>
      <c r="AF113" s="162" t="inlineStr">
        <is>
          <t>Individual Contributor</t>
        </is>
      </c>
      <c r="AG113" s="162" t="inlineStr">
        <is>
          <t>2 years, 5 months, 0 days</t>
        </is>
      </c>
      <c r="AH113" s="162" t="inlineStr">
        <is>
          <t>4 years, 2 months, 9 days</t>
        </is>
      </c>
      <c r="AI113" s="162" t="inlineStr">
        <is>
          <t>Suptech</t>
        </is>
      </c>
      <c r="AJ113" s="162" t="inlineStr">
        <is>
          <t>iFile</t>
        </is>
      </c>
      <c r="AK113" s="162" t="inlineStr">
        <is>
          <t>Technology</t>
        </is>
      </c>
      <c r="AL113" s="162" t="inlineStr">
        <is>
          <t>Development</t>
        </is>
      </c>
      <c r="AM113" s="162" t="inlineStr">
        <is>
          <t>Yes</t>
        </is>
      </c>
      <c r="AN113" s="162" t="inlineStr">
        <is>
          <t>Product/Project</t>
        </is>
      </c>
      <c r="AO113" s="162" t="inlineStr">
        <is>
          <t>Software Deployment</t>
        </is>
      </c>
      <c r="AP113" s="162" t="inlineStr">
        <is>
          <t>Technical - Developer</t>
        </is>
      </c>
      <c r="AQ113" s="162" t="n">
        <v>20</v>
      </c>
      <c r="AR113" s="162" t="inlineStr">
        <is>
          <t>Covered</t>
        </is>
      </c>
      <c r="AS113" s="162" t="n"/>
      <c r="AT113" s="162" t="inlineStr">
        <is>
          <t>IRIS2028</t>
        </is>
      </c>
      <c r="AU113" s="162" t="inlineStr">
        <is>
          <t>Employee</t>
        </is>
      </c>
      <c r="AV113" s="162" t="inlineStr">
        <is>
          <t>Active</t>
        </is>
      </c>
      <c r="AW113" s="162" t="inlineStr">
        <is>
          <t>Akhilesh Gore</t>
        </is>
      </c>
      <c r="AX113" s="163" t="n">
        <v>44728</v>
      </c>
      <c r="AY113" s="162" t="inlineStr">
        <is>
          <t>Software Engineer</t>
        </is>
      </c>
      <c r="AZ113" s="162" t="inlineStr">
        <is>
          <t>Engineering &amp; Development</t>
        </is>
      </c>
      <c r="BA113" s="162" t="inlineStr">
        <is>
          <t>Software Engineering</t>
        </is>
      </c>
      <c r="BB113" s="162" t="inlineStr">
        <is>
          <t>Software Engineer</t>
        </is>
      </c>
      <c r="BC113" s="162" t="inlineStr">
        <is>
          <t>L3 – Professional / Associate</t>
        </is>
      </c>
      <c r="BD113" s="162" t="inlineStr">
        <is>
          <t>B.SC</t>
        </is>
      </c>
      <c r="BE113" s="162" t="inlineStr">
        <is>
          <t>Amruta Kadam</t>
        </is>
      </c>
      <c r="BF113" s="162" t="inlineStr">
        <is>
          <t>N-5</t>
        </is>
      </c>
      <c r="BG113" s="162" t="inlineStr">
        <is>
          <t>Individual Contributor</t>
        </is>
      </c>
      <c r="BH113" s="162" t="inlineStr">
        <is>
          <t>2 years, 5 months, 0 days</t>
        </is>
      </c>
      <c r="BI113" s="162" t="inlineStr">
        <is>
          <t>4 years, 0 months, 4 days</t>
        </is>
      </c>
      <c r="BJ113" s="162" t="inlineStr">
        <is>
          <t>6 years, 5 months, 4 days</t>
        </is>
      </c>
      <c r="BK113" s="162" t="n"/>
      <c r="BL113" s="162" t="inlineStr">
        <is>
          <t>Suptech</t>
        </is>
      </c>
      <c r="BM113" s="162" t="inlineStr">
        <is>
          <t>iFile</t>
        </is>
      </c>
      <c r="BN113" s="162" t="inlineStr">
        <is>
          <t>Technology</t>
        </is>
      </c>
      <c r="BO113" s="162" t="inlineStr">
        <is>
          <t>Development</t>
        </is>
      </c>
      <c r="BP113" s="162" t="inlineStr">
        <is>
          <t>Yes</t>
        </is>
      </c>
      <c r="BQ113" s="162" t="inlineStr">
        <is>
          <t>Product/Project</t>
        </is>
      </c>
      <c r="BR113" s="162" t="inlineStr">
        <is>
          <t>Software Deployment</t>
        </is>
      </c>
      <c r="BS113" s="162" t="inlineStr">
        <is>
          <t>Technical - Developer</t>
        </is>
      </c>
      <c r="BT113" s="162" t="inlineStr">
        <is>
          <t>Client Side</t>
        </is>
      </c>
      <c r="BU113" s="162" t="n"/>
      <c r="BV113"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13"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
Akhilesh is delivering things on time. he needs to learn new technology so that he can improve from delivery perspective</t>
          </r>
        </is>
      </c>
      <c r="BX113" s="162" t="n">
        <v>3</v>
      </c>
      <c r="BY113" s="162" t="n"/>
      <c r="BZ113" s="162" t="inlineStr">
        <is>
          <t>Senior Software Engineer · review – experience supports senior band</t>
        </is>
      </c>
      <c r="CA113" s="162" t="n"/>
      <c r="CB113" s="162" t="n">
        <v>3</v>
      </c>
      <c r="CC113" s="162" t="inlineStr">
        <is>
          <t>Low</t>
        </is>
      </c>
      <c r="CD113" s="162" t="inlineStr">
        <is>
          <t>Core Contributor</t>
        </is>
      </c>
      <c r="CE113" s="162" t="inlineStr">
        <is>
          <t>No</t>
        </is>
      </c>
      <c r="CF113" s="162" t="inlineStr">
        <is>
          <t>No</t>
        </is>
      </c>
      <c r="CG113" s="162" t="inlineStr">
        <is>
          <t>No</t>
        </is>
      </c>
      <c r="CH113" s="162" t="n"/>
      <c r="CI113" s="162" t="inlineStr">
        <is>
          <t>Advanced Software Deployment; secure coding &amp; code-quality practices; unit/automated testing; system design fundamentals</t>
        </is>
      </c>
      <c r="CJ113"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13" s="162" t="n"/>
    </row>
    <row r="114" ht="64" customHeight="1">
      <c r="A114" s="109" t="inlineStr">
        <is>
          <t>IRIS2469</t>
        </is>
      </c>
      <c r="B114" s="111" t="inlineStr">
        <is>
          <t>Amiz Azad</t>
        </is>
      </c>
      <c r="C114" s="111" t="inlineStr">
        <is>
          <t>Technology</t>
        </is>
      </c>
      <c r="D114" s="111" t="inlineStr">
        <is>
          <t>Senior Software Engineer</t>
        </is>
      </c>
      <c r="E114" s="111" t="inlineStr">
        <is>
          <t>Senior Software Engineer</t>
        </is>
      </c>
      <c r="F114" s="111" t="inlineStr">
        <is>
          <t>L4 – Senior</t>
        </is>
      </c>
      <c r="G114" s="24" t="inlineStr">
        <is>
          <t>A3</t>
        </is>
      </c>
      <c r="H114" s="147" t="inlineStr">
        <is>
          <t>• Same level</t>
        </is>
      </c>
      <c r="I114" s="111" t="inlineStr">
        <is>
          <t>Engineering &amp; Development</t>
        </is>
      </c>
      <c r="J114" s="111" t="inlineStr">
        <is>
          <t>Backend Development</t>
        </is>
      </c>
      <c r="K114" s="111" t="inlineStr"/>
      <c r="L114" s="111" t="n">
        <v>20</v>
      </c>
      <c r="M114" s="142" t="inlineStr">
        <is>
          <t>P2</t>
        </is>
      </c>
      <c r="N114" s="115" t="inlineStr">
        <is>
          <t>Developing</t>
        </is>
      </c>
      <c r="O114" s="115" t="inlineStr">
        <is>
          <t>3 Apply</t>
        </is>
      </c>
      <c r="P114" s="115" t="inlineStr">
        <is>
          <t>2–4 yrs</t>
        </is>
      </c>
      <c r="Q114" s="115" t="inlineStr">
        <is>
          <t>3–5 · 2–5</t>
        </is>
      </c>
      <c r="R114" s="115" t="inlineStr">
        <is>
          <t>Software Engineer</t>
        </is>
      </c>
      <c r="S114" s="115" t="inlineStr">
        <is>
          <r>
            <rPr>
              <rFont val="Calibri"/>
              <b val="1"/>
              <sz val="10"/>
            </rPr>
            <t>Workiva:</t>
          </r>
          <r>
            <rPr>
              <rFont val="Calibri"/>
              <sz val="10"/>
            </rPr>
            <t xml:space="preserve"> SE · Broadridge India: SE · Nasdaq / AxiomSL: SE · Salesforce: MTS · Atlassian: P40 · 3–7 yrs · Freshworks: Senior SE</t>
          </r>
        </is>
      </c>
      <c r="T114" s="115" t="inlineStr">
        <is>
          <t>SFIA 9 · software development, programming; OWASP secure coding; cloud vendor certifications</t>
        </is>
      </c>
      <c r="U114" s="115" t="inlineStr">
        <is>
          <t>Core 2 · Future 2 · Functional 3 · Leadership not scored</t>
        </is>
      </c>
      <c r="V114" s="161" t="n">
        <v>443</v>
      </c>
      <c r="W114" s="162" t="inlineStr">
        <is>
          <t>IRIS2469</t>
        </is>
      </c>
      <c r="X114" s="162" t="inlineStr">
        <is>
          <t>Employee</t>
        </is>
      </c>
      <c r="Y114" s="162" t="inlineStr">
        <is>
          <t>Active</t>
        </is>
      </c>
      <c r="Z114" s="162" t="inlineStr">
        <is>
          <t>Amiz Azad</t>
        </is>
      </c>
      <c r="AA114" s="249" t="n">
        <v>46055</v>
      </c>
      <c r="AB114" s="162" t="inlineStr">
        <is>
          <t>Senior Software Engineer</t>
        </is>
      </c>
      <c r="AC114" s="162" t="inlineStr">
        <is>
          <t>B.E</t>
        </is>
      </c>
      <c r="AD114" s="162" t="inlineStr">
        <is>
          <t>Nikhil Nalawade</t>
        </is>
      </c>
      <c r="AE114" s="162" t="inlineStr">
        <is>
          <t>N-4</t>
        </is>
      </c>
      <c r="AF114" s="162" t="inlineStr">
        <is>
          <t>Individual Contributor</t>
        </is>
      </c>
      <c r="AG114" s="162" t="inlineStr">
        <is>
          <t>6 years, 0 months, 0 days</t>
        </is>
      </c>
      <c r="AH114" s="162" t="inlineStr">
        <is>
          <t>0 years, 6 months, 23 days</t>
        </is>
      </c>
      <c r="AI114" s="162" t="inlineStr">
        <is>
          <t>Suptech</t>
        </is>
      </c>
      <c r="AJ114" s="162" t="inlineStr">
        <is>
          <t>iFile</t>
        </is>
      </c>
      <c r="AK114" s="162" t="inlineStr">
        <is>
          <t>Technology</t>
        </is>
      </c>
      <c r="AL114" s="162" t="inlineStr">
        <is>
          <t>Development</t>
        </is>
      </c>
      <c r="AM114" s="162" t="inlineStr">
        <is>
          <t>Yes</t>
        </is>
      </c>
      <c r="AN114" s="162" t="inlineStr">
        <is>
          <t>Product/Project</t>
        </is>
      </c>
      <c r="AO114" s="162" t="inlineStr">
        <is>
          <t>Java</t>
        </is>
      </c>
      <c r="AP114" s="162" t="inlineStr">
        <is>
          <t>Technical - Developer</t>
        </is>
      </c>
      <c r="AQ114" s="162" t="n">
        <v>20</v>
      </c>
      <c r="AR114" s="162" t="inlineStr">
        <is>
          <t>Covered</t>
        </is>
      </c>
      <c r="AS114" s="162" t="n"/>
      <c r="AT114" s="162" t="inlineStr">
        <is>
          <t>IRIS2469</t>
        </is>
      </c>
      <c r="AU114" s="162" t="inlineStr">
        <is>
          <t>Employee</t>
        </is>
      </c>
      <c r="AV114" s="162" t="inlineStr">
        <is>
          <t>Active</t>
        </is>
      </c>
      <c r="AW114" s="162" t="inlineStr">
        <is>
          <t>Amiz Azad</t>
        </is>
      </c>
      <c r="AX114" s="163" t="n">
        <v>46055</v>
      </c>
      <c r="AY114" s="162" t="inlineStr">
        <is>
          <t>Senior Software Engineer</t>
        </is>
      </c>
      <c r="AZ114" s="162" t="inlineStr">
        <is>
          <t>Engineering &amp; Development</t>
        </is>
      </c>
      <c r="BA114" s="162" t="inlineStr">
        <is>
          <t>Backend Engineering · Java</t>
        </is>
      </c>
      <c r="BB114" s="162" t="inlineStr">
        <is>
          <t>Senior Software Engineer</t>
        </is>
      </c>
      <c r="BC114" s="162" t="inlineStr">
        <is>
          <t>L4 – Senior</t>
        </is>
      </c>
      <c r="BD114" s="162" t="inlineStr">
        <is>
          <t>B.E</t>
        </is>
      </c>
      <c r="BE114" s="162" t="inlineStr">
        <is>
          <t>Nikhil Nalawade</t>
        </is>
      </c>
      <c r="BF114" s="162" t="inlineStr">
        <is>
          <t>N-3</t>
        </is>
      </c>
      <c r="BG114" s="162" t="inlineStr">
        <is>
          <t>Individual Contributor</t>
        </is>
      </c>
      <c r="BH114" s="162" t="inlineStr">
        <is>
          <t>6 years, 0 months, 0 days</t>
        </is>
      </c>
      <c r="BI114" s="162" t="inlineStr">
        <is>
          <t>0 years, 4 months, 18 days</t>
        </is>
      </c>
      <c r="BJ114" s="162" t="inlineStr">
        <is>
          <t>6 years, 4 months, 18 days</t>
        </is>
      </c>
      <c r="BK114" s="162" t="n"/>
      <c r="BL114" s="162" t="inlineStr">
        <is>
          <t>Suptech</t>
        </is>
      </c>
      <c r="BM114" s="162" t="inlineStr">
        <is>
          <t>iFile</t>
        </is>
      </c>
      <c r="BN114" s="162" t="inlineStr">
        <is>
          <t>Technology</t>
        </is>
      </c>
      <c r="BO114" s="162" t="inlineStr">
        <is>
          <t>Development</t>
        </is>
      </c>
      <c r="BP114" s="162" t="inlineStr">
        <is>
          <t>Yes</t>
        </is>
      </c>
      <c r="BQ114" s="162" t="inlineStr">
        <is>
          <t>Product/Project</t>
        </is>
      </c>
      <c r="BR114" s="162" t="inlineStr">
        <is>
          <t>Java</t>
        </is>
      </c>
      <c r="BS114" s="162" t="inlineStr">
        <is>
          <t>Technical - Developer</t>
        </is>
      </c>
      <c r="BT114" s="162" t="inlineStr">
        <is>
          <t>Work From Office - Turbhe</t>
        </is>
      </c>
      <c r="BU114" s="162"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V114"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14"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14" s="162" t="n">
        <v>4</v>
      </c>
      <c r="BY114" s="162" t="inlineStr">
        <is>
          <t>Pending</t>
        </is>
      </c>
      <c r="BZ114" s="162" t="inlineStr">
        <is>
          <t>Senior Software Engineer</t>
        </is>
      </c>
      <c r="CA114" s="162" t="inlineStr">
        <is>
          <t>No</t>
        </is>
      </c>
      <c r="CB114" s="162" t="n">
        <v>4</v>
      </c>
      <c r="CC114" s="162" t="inlineStr">
        <is>
          <t>High</t>
        </is>
      </c>
      <c r="CD114" s="162" t="inlineStr">
        <is>
          <t>Future Leader</t>
        </is>
      </c>
      <c r="CE114" s="162" t="inlineStr">
        <is>
          <t>No</t>
        </is>
      </c>
      <c r="CF114" s="162" t="inlineStr">
        <is>
          <t>Yes</t>
        </is>
      </c>
      <c r="CG114" s="162" t="inlineStr">
        <is>
          <t>Yes</t>
        </is>
      </c>
      <c r="CH114" s="162" t="n"/>
      <c r="CI114" s="162"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CJ114" s="162" t="n"/>
      <c r="CK114" s="162" t="inlineStr">
        <is>
          <t>He has strong potential for future growth and can take on higher responsibilities. To support this progression, he should strengthen communication with senior stakeholders, align proactively on development plans and technical decisions, and handle differing viewpoints through constructive discussions. Building confidence in managing critical conversations and resolving disagreements professionally will further enhance his effectiveness and leadership potential.</t>
        </is>
      </c>
    </row>
    <row r="115" ht="64" customHeight="1">
      <c r="A115" s="109" t="inlineStr">
        <is>
          <t>IRIS2033</t>
        </is>
      </c>
      <c r="B115" s="111" t="inlineStr">
        <is>
          <t>Amol Pawar</t>
        </is>
      </c>
      <c r="C115" s="111" t="inlineStr">
        <is>
          <t>Technology</t>
        </is>
      </c>
      <c r="D115" s="114" t="inlineStr">
        <is>
          <t>Software Engineer</t>
        </is>
      </c>
      <c r="E115" s="114" t="inlineStr">
        <is>
          <t>Senior Software Engineer</t>
        </is>
      </c>
      <c r="F115" s="114" t="inlineStr">
        <is>
          <t>L3 – Professional / Associate</t>
        </is>
      </c>
      <c r="G115" s="114" t="inlineStr">
        <is>
          <t>A3</t>
        </is>
      </c>
      <c r="H115" s="117" t="inlineStr">
        <is>
          <t>▲ Up</t>
        </is>
      </c>
      <c r="I115" s="111" t="inlineStr">
        <is>
          <t>Engineering &amp; Development</t>
        </is>
      </c>
      <c r="J115" s="111" t="inlineStr">
        <is>
          <t>Full-Stack Development</t>
        </is>
      </c>
      <c r="K115" s="111" t="inlineStr"/>
      <c r="L115" s="111" t="n">
        <v>20</v>
      </c>
      <c r="M115" s="142" t="inlineStr">
        <is>
          <t>P2</t>
        </is>
      </c>
      <c r="N115" s="115" t="inlineStr">
        <is>
          <t>Developing</t>
        </is>
      </c>
      <c r="O115" s="115" t="inlineStr">
        <is>
          <t>3 Apply</t>
        </is>
      </c>
      <c r="P115" s="115" t="inlineStr">
        <is>
          <t>2–4 yrs</t>
        </is>
      </c>
      <c r="Q115" s="115" t="inlineStr">
        <is>
          <t>3–5 · 2–5</t>
        </is>
      </c>
      <c r="R115" s="115" t="inlineStr">
        <is>
          <t>Software Engineer</t>
        </is>
      </c>
      <c r="S115" s="115" t="inlineStr">
        <is>
          <r>
            <rPr>
              <rFont val="Calibri"/>
              <b val="1"/>
              <sz val="10"/>
            </rPr>
            <t>Workiva:</t>
          </r>
          <r>
            <rPr>
              <rFont val="Calibri"/>
              <sz val="10"/>
            </rPr>
            <t xml:space="preserve"> SE · Broadridge India: SE · Nasdaq / AxiomSL: SE · Salesforce: MTS · Atlassian: P40 · 3–7 yrs · Freshworks: Senior SE</t>
          </r>
        </is>
      </c>
      <c r="T115" s="115" t="inlineStr">
        <is>
          <t>SFIA 9 · software development, programming; OWASP secure coding; cloud vendor certifications</t>
        </is>
      </c>
      <c r="U115" s="115" t="inlineStr">
        <is>
          <t>Core 2 · Future 2 · Functional 3 · Leadership not scored</t>
        </is>
      </c>
      <c r="V115" s="161" t="n">
        <v>227</v>
      </c>
      <c r="W115" s="162" t="inlineStr">
        <is>
          <t>IRIS2033</t>
        </is>
      </c>
      <c r="X115" s="162" t="inlineStr">
        <is>
          <t>Employee</t>
        </is>
      </c>
      <c r="Y115" s="162" t="inlineStr">
        <is>
          <t>Active</t>
        </is>
      </c>
      <c r="Z115" s="162" t="inlineStr">
        <is>
          <t>Amol Pawar</t>
        </is>
      </c>
      <c r="AA115" s="249" t="n">
        <v>44743</v>
      </c>
      <c r="AB115" s="162" t="inlineStr">
        <is>
          <t>Software Engineer</t>
        </is>
      </c>
      <c r="AC115" s="162" t="inlineStr">
        <is>
          <t>B.E</t>
        </is>
      </c>
      <c r="AD115" s="162" t="inlineStr">
        <is>
          <t>Shiveshdhar Dubey</t>
        </is>
      </c>
      <c r="AE115" s="162" t="inlineStr">
        <is>
          <t>N-5</t>
        </is>
      </c>
      <c r="AF115" s="162" t="inlineStr">
        <is>
          <t>Individual Contributor</t>
        </is>
      </c>
      <c r="AG115" s="162" t="inlineStr">
        <is>
          <t>0 years, 0 months, 0 days</t>
        </is>
      </c>
      <c r="AH115" s="162" t="inlineStr">
        <is>
          <t>4 years, 1 months, 24 days</t>
        </is>
      </c>
      <c r="AI115" s="162" t="inlineStr">
        <is>
          <t>Suptech</t>
        </is>
      </c>
      <c r="AJ115" s="162" t="inlineStr">
        <is>
          <t>iFile</t>
        </is>
      </c>
      <c r="AK115" s="162" t="inlineStr">
        <is>
          <t>Technology</t>
        </is>
      </c>
      <c r="AL115" s="162" t="inlineStr">
        <is>
          <t>Development</t>
        </is>
      </c>
      <c r="AM115" s="162" t="inlineStr">
        <is>
          <t>Yes</t>
        </is>
      </c>
      <c r="AN115" s="162" t="inlineStr">
        <is>
          <t>Product/Project</t>
        </is>
      </c>
      <c r="AO115" s="162" t="inlineStr">
        <is>
          <t>.NET MVC</t>
        </is>
      </c>
      <c r="AP115" s="162" t="inlineStr">
        <is>
          <t>Technical - Developer</t>
        </is>
      </c>
      <c r="AQ115" s="162" t="n">
        <v>20</v>
      </c>
      <c r="AR115" s="162" t="inlineStr">
        <is>
          <t>Covered</t>
        </is>
      </c>
      <c r="AS115" s="162" t="n"/>
      <c r="AT115" s="162" t="inlineStr">
        <is>
          <t>IRIS2033</t>
        </is>
      </c>
      <c r="AU115" s="162" t="inlineStr">
        <is>
          <t>Employee</t>
        </is>
      </c>
      <c r="AV115" s="162" t="inlineStr">
        <is>
          <t>Active</t>
        </is>
      </c>
      <c r="AW115" s="162" t="inlineStr">
        <is>
          <t>Amol Pawar</t>
        </is>
      </c>
      <c r="AX115" s="163" t="n">
        <v>44743</v>
      </c>
      <c r="AY115" s="162" t="inlineStr">
        <is>
          <t>Software Engineer</t>
        </is>
      </c>
      <c r="AZ115" s="162" t="inlineStr">
        <is>
          <t>Engineering &amp; Development</t>
        </is>
      </c>
      <c r="BA115" s="162" t="inlineStr">
        <is>
          <t>Backend Engineering ·.NET</t>
        </is>
      </c>
      <c r="BB115" s="162" t="inlineStr">
        <is>
          <t>Software Engineer</t>
        </is>
      </c>
      <c r="BC115" s="162" t="inlineStr">
        <is>
          <t>L3 – Professional / Associate</t>
        </is>
      </c>
      <c r="BD115" s="162" t="inlineStr">
        <is>
          <t>B.E</t>
        </is>
      </c>
      <c r="BE115" s="162" t="inlineStr">
        <is>
          <t>Shiveshdhar Dubey</t>
        </is>
      </c>
      <c r="BF115" s="162" t="inlineStr">
        <is>
          <t>N-4</t>
        </is>
      </c>
      <c r="BG115" s="162" t="inlineStr">
        <is>
          <t>Individual Contributor</t>
        </is>
      </c>
      <c r="BH115" s="162" t="inlineStr">
        <is>
          <t>0 years, 0 months, 0 days</t>
        </is>
      </c>
      <c r="BI115" s="162" t="inlineStr">
        <is>
          <t>3 years, 11 months, 19 days</t>
        </is>
      </c>
      <c r="BJ115" s="162" t="inlineStr">
        <is>
          <t>3 years, 11 months, 19 days</t>
        </is>
      </c>
      <c r="BK115" s="162" t="n"/>
      <c r="BL115" s="162" t="inlineStr">
        <is>
          <t>Suptech</t>
        </is>
      </c>
      <c r="BM115" s="162" t="inlineStr">
        <is>
          <t>iFile</t>
        </is>
      </c>
      <c r="BN115" s="162" t="inlineStr">
        <is>
          <t>Technology</t>
        </is>
      </c>
      <c r="BO115" s="162" t="inlineStr">
        <is>
          <t>Development</t>
        </is>
      </c>
      <c r="BP115" s="162" t="inlineStr">
        <is>
          <t>Yes</t>
        </is>
      </c>
      <c r="BQ115" s="162" t="inlineStr">
        <is>
          <t>Product/Project</t>
        </is>
      </c>
      <c r="BR115" s="162" t="inlineStr">
        <is>
          <t>.NET MVC</t>
        </is>
      </c>
      <c r="BS115" s="162" t="inlineStr">
        <is>
          <t>Technical - Developer</t>
        </is>
      </c>
      <c r="BT115" s="162" t="inlineStr">
        <is>
          <t>Remote- Outside Mumbai</t>
        </is>
      </c>
      <c r="BU115" s="162" t="inlineStr">
        <is>
          <t>1.Full Stack Feature Delivery : Design, develop, test, and deploy end-to-end features across the frontend, backend, APIs, and database for both projects.
2. FS Filing Calendar Ownership : Understand, maintain, and document the FS filing calendar logic in iFile to ensure accurate filing availability based on configured calendars.
3. Production Monitoring : Maintain and enhance automated production monitoring for critical services, ensuring timely alerts and issue tracking.
4. Technical Documentation &amp; Knowledge Sharing : Document key application logic, especially the FS filing calendar and monitoring processes, and share knowledge with the team to support future development and maintenance.
5. AI Testing Contribution : Support AI-based testing by preparing test scenarios, validating results, and providing feedback to improve production readiness.</t>
        </is>
      </c>
      <c r="BV115" s="162" t="inlineStr">
        <is>
          <t>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alerts for filing, integration, and server failures, with timely issue resolution.
3. FS Filing Calendar Management : Maintain and validate the FS Filing Calendar logic for all regulatory changes, ensuring zero production issues arising from calendar configuration and complete documentation of the implementation.
4. Technical Documentation &amp; Knowledge Sharing : Prepare and maintain documentation for all critical modules and conduct at least 4 knowledge-sharing sessions with the team during the year.
5. Innovation &amp; Continuous Improvement : Contribute to automation and AI initiatives by implementing at least 2 process improvements or automation solutions that enhance development, testing, or production support efficiency.</t>
        </is>
      </c>
      <c r="BW115" s="162" t="inlineStr">
        <is>
          <t>1. Sprint Delivery : Complete all assigned development tasks within each sprint on time.
2. Code Quality and Review : Write quality code that follows coding standards and passes code review with minimal changes.
3. FS Domain Filing Calendar Logic : Maintain and improve the FS Filing Calendar logic to ensure filing schedules work correctly for all companies.
4. Production Server Monitoring : Support and maintain the production monitoring system to ensure issues are detected and reported promptly.
5. Filing Failure Monitoring : Regularly monitor the filing process and resolve any filing failures or stuck submissions before they impact users.</t>
        </is>
      </c>
      <c r="BX115" s="162" t="n">
        <v>3</v>
      </c>
      <c r="BY115" s="163" t="n">
        <v>46188</v>
      </c>
      <c r="BZ115" s="162" t="inlineStr">
        <is>
          <t>Software Engineer</t>
        </is>
      </c>
      <c r="CA115" s="162" t="inlineStr">
        <is>
          <t>No</t>
        </is>
      </c>
      <c r="CB115" s="162" t="n">
        <v>4</v>
      </c>
      <c r="CC115" s="162" t="inlineStr">
        <is>
          <t>High</t>
        </is>
      </c>
      <c r="CD115" s="162" t="inlineStr">
        <is>
          <t>Trusted Professional</t>
        </is>
      </c>
      <c r="CE115" s="162" t="inlineStr">
        <is>
          <t>No</t>
        </is>
      </c>
      <c r="CF115" s="162" t="inlineStr">
        <is>
          <t>No</t>
        </is>
      </c>
      <c r="CG115" s="162" t="inlineStr">
        <is>
          <t>No</t>
        </is>
      </c>
      <c r="CH115" s="162" t="inlineStr">
        <is>
          <t>Yet to be identified</t>
        </is>
      </c>
      <c r="CI115" s="162" t="inlineStr">
        <is>
          <t>Advanced System Architecture, Cloud Technologies · Azure, AI &amp; Automation, Performance Optimization, Secure Coding</t>
        </is>
      </c>
      <c r="CJ115" s="162" t="inlineStr">
        <is>
          <t>Technical Leadership, Solution Architecture, Stakeholder Management, Team Mentoring</t>
        </is>
      </c>
      <c r="CK115" s="162" t="n"/>
    </row>
    <row r="116" ht="64" customHeight="1">
      <c r="A116" s="109" t="inlineStr">
        <is>
          <t>IRIS1667</t>
        </is>
      </c>
      <c r="B116" s="111" t="inlineStr">
        <is>
          <t>Arun Kumar</t>
        </is>
      </c>
      <c r="C116" s="111" t="inlineStr">
        <is>
          <t>Technology</t>
        </is>
      </c>
      <c r="D116" s="114" t="inlineStr">
        <is>
          <t>Senior Software Engineer</t>
        </is>
      </c>
      <c r="E116" s="114" t="inlineStr">
        <is>
          <t>Technical Specialist</t>
        </is>
      </c>
      <c r="F116" s="114" t="inlineStr">
        <is>
          <t>L4 – Senior</t>
        </is>
      </c>
      <c r="G116" s="114" t="inlineStr">
        <is>
          <t>A3</t>
        </is>
      </c>
      <c r="H116" s="117" t="inlineStr">
        <is>
          <t>▲ Up</t>
        </is>
      </c>
      <c r="I116" s="111" t="inlineStr">
        <is>
          <t>Engineering &amp; Development</t>
        </is>
      </c>
      <c r="J116" s="111" t="inlineStr">
        <is>
          <t>Backend Development</t>
        </is>
      </c>
      <c r="K116" s="144" t="inlineStr">
        <is>
          <t>• Confirm the reporting line — Manager</t>
        </is>
      </c>
      <c r="L116" s="111" t="n">
        <v>20</v>
      </c>
      <c r="M116" s="142" t="inlineStr">
        <is>
          <t>P2</t>
        </is>
      </c>
      <c r="N116" s="115" t="inlineStr">
        <is>
          <t>Developing</t>
        </is>
      </c>
      <c r="O116" s="115" t="inlineStr">
        <is>
          <t>3 Apply</t>
        </is>
      </c>
      <c r="P116" s="115" t="inlineStr">
        <is>
          <t>2–4 yrs</t>
        </is>
      </c>
      <c r="Q116" s="115" t="inlineStr">
        <is>
          <t>3–5 · 2–5</t>
        </is>
      </c>
      <c r="R116" s="115" t="inlineStr">
        <is>
          <t>Senior Software Engineer</t>
        </is>
      </c>
      <c r="S116" s="115" t="inlineStr">
        <is>
          <r>
            <rPr>
              <rFont val="Calibri"/>
              <b val="1"/>
              <sz val="10"/>
            </rPr>
            <t>Workiva:</t>
          </r>
          <r>
            <rPr>
              <rFont val="Calibri"/>
              <sz val="10"/>
            </rPr>
            <t xml:space="preserve"> SE · Broadridge India: SE · Nasdaq / AxiomSL: SE · Salesforce: MTS · Atlassian: P40 · 3–7 yrs · Freshworks: Senior SE</t>
          </r>
        </is>
      </c>
      <c r="T116" s="115" t="inlineStr">
        <is>
          <t>SFIA 9 · software development, programming; OWASP secure coding; cloud vendor certifications</t>
        </is>
      </c>
      <c r="U116" s="115" t="inlineStr">
        <is>
          <t>Core 2 · Future 2 · Functional 3 · Leadership not scored</t>
        </is>
      </c>
      <c r="V116" s="161" t="n">
        <v>138</v>
      </c>
      <c r="W116" s="162" t="inlineStr">
        <is>
          <t>IRIS1667</t>
        </is>
      </c>
      <c r="X116" s="162" t="inlineStr">
        <is>
          <t>Employee</t>
        </is>
      </c>
      <c r="Y116" s="162" t="inlineStr">
        <is>
          <t>Active</t>
        </is>
      </c>
      <c r="Z116" s="162" t="inlineStr">
        <is>
          <t>Arun Kumar</t>
        </is>
      </c>
      <c r="AA116" s="249" t="n">
        <v>43011</v>
      </c>
      <c r="AB116" s="162" t="inlineStr">
        <is>
          <t>Senior Software Engineer</t>
        </is>
      </c>
      <c r="AC116" s="162" t="inlineStr">
        <is>
          <t>MCA</t>
        </is>
      </c>
      <c r="AD116" s="162" t="inlineStr">
        <is>
          <t>Brij Kishor Singh</t>
        </is>
      </c>
      <c r="AE116" s="162" t="inlineStr">
        <is>
          <t>N-4</t>
        </is>
      </c>
      <c r="AF116" s="162" t="inlineStr">
        <is>
          <t>Individual Contributor</t>
        </is>
      </c>
      <c r="AG116" s="162" t="inlineStr">
        <is>
          <t>3 years, 3 months, 0 days</t>
        </is>
      </c>
      <c r="AH116" s="162" t="inlineStr">
        <is>
          <t>8 years, 10 months, 22 days</t>
        </is>
      </c>
      <c r="AI116" s="162" t="inlineStr">
        <is>
          <t>Suptech</t>
        </is>
      </c>
      <c r="AJ116" s="162" t="inlineStr">
        <is>
          <t>iFile</t>
        </is>
      </c>
      <c r="AK116" s="162" t="inlineStr">
        <is>
          <t>Technology</t>
        </is>
      </c>
      <c r="AL116" s="162" t="inlineStr">
        <is>
          <t>Development</t>
        </is>
      </c>
      <c r="AM116" s="162" t="inlineStr">
        <is>
          <t>Yes</t>
        </is>
      </c>
      <c r="AN116" s="162" t="inlineStr">
        <is>
          <t>Product/Project</t>
        </is>
      </c>
      <c r="AO116" s="162" t="inlineStr">
        <is>
          <t>Java</t>
        </is>
      </c>
      <c r="AP116" s="162" t="inlineStr">
        <is>
          <t>Technical - Developer</t>
        </is>
      </c>
      <c r="AQ116" s="162" t="n">
        <v>20</v>
      </c>
      <c r="AR116" s="162" t="inlineStr">
        <is>
          <t>Covered</t>
        </is>
      </c>
      <c r="AS116" s="162" t="n"/>
      <c r="AT116" s="162" t="inlineStr">
        <is>
          <t>IRIS1667</t>
        </is>
      </c>
      <c r="AU116" s="162" t="inlineStr">
        <is>
          <t>Employee</t>
        </is>
      </c>
      <c r="AV116" s="162" t="inlineStr">
        <is>
          <t>Active</t>
        </is>
      </c>
      <c r="AW116" s="162" t="inlineStr">
        <is>
          <t>Arun Kumar</t>
        </is>
      </c>
      <c r="AX116" s="163" t="n">
        <v>43011</v>
      </c>
      <c r="AY116" s="162" t="inlineStr">
        <is>
          <t>Senior Software Engineer</t>
        </is>
      </c>
      <c r="AZ116" s="162" t="inlineStr">
        <is>
          <t>Engineering &amp; Development</t>
        </is>
      </c>
      <c r="BA116" s="162" t="inlineStr">
        <is>
          <t>Backend Engineering · Java</t>
        </is>
      </c>
      <c r="BB116" s="162" t="inlineStr">
        <is>
          <t>Senior Software Engineer</t>
        </is>
      </c>
      <c r="BC116" s="162" t="inlineStr">
        <is>
          <t>L4 – Senior</t>
        </is>
      </c>
      <c r="BD116" s="162" t="inlineStr">
        <is>
          <t>MCA</t>
        </is>
      </c>
      <c r="BE116" s="162" t="inlineStr">
        <is>
          <t>Nikhil Nalawade</t>
        </is>
      </c>
      <c r="BF116" s="162" t="inlineStr">
        <is>
          <t>N-3</t>
        </is>
      </c>
      <c r="BG116" s="162" t="inlineStr">
        <is>
          <t>Individual Contributor</t>
        </is>
      </c>
      <c r="BH116" s="162" t="inlineStr">
        <is>
          <t>3 years, 3 months, 0 days</t>
        </is>
      </c>
      <c r="BI116" s="162" t="inlineStr">
        <is>
          <t>8 years, 8 months, 17 days</t>
        </is>
      </c>
      <c r="BJ116" s="162" t="inlineStr">
        <is>
          <t>11 years, 11 months, 17 days</t>
        </is>
      </c>
      <c r="BK116" s="162" t="n"/>
      <c r="BL116" s="162" t="inlineStr">
        <is>
          <t>Suptech</t>
        </is>
      </c>
      <c r="BM116" s="162" t="inlineStr">
        <is>
          <t>iFile</t>
        </is>
      </c>
      <c r="BN116" s="162" t="inlineStr">
        <is>
          <t>Technology</t>
        </is>
      </c>
      <c r="BO116" s="162" t="inlineStr">
        <is>
          <t>Development</t>
        </is>
      </c>
      <c r="BP116" s="162" t="inlineStr">
        <is>
          <t>Yes</t>
        </is>
      </c>
      <c r="BQ116" s="162" t="inlineStr">
        <is>
          <t>Product/Project</t>
        </is>
      </c>
      <c r="BR116" s="162" t="inlineStr">
        <is>
          <t>Java</t>
        </is>
      </c>
      <c r="BS116" s="162" t="inlineStr">
        <is>
          <t>Technical - Developer</t>
        </is>
      </c>
      <c r="BT116" s="162" t="inlineStr">
        <is>
          <t>Remote- Outside Mumbai</t>
        </is>
      </c>
      <c r="BU116" s="162"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BV116"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16"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16" s="162" t="n">
        <v>4</v>
      </c>
      <c r="BY116" s="162" t="inlineStr">
        <is>
          <t>Pending</t>
        </is>
      </c>
      <c r="BZ116" s="162" t="inlineStr">
        <is>
          <t>Senior Software Engineer</t>
        </is>
      </c>
      <c r="CA116" s="162" t="inlineStr">
        <is>
          <t>No</t>
        </is>
      </c>
      <c r="CB116" s="162" t="n">
        <v>4</v>
      </c>
      <c r="CC116" s="162" t="n"/>
      <c r="CD116" s="162" t="inlineStr">
        <is>
          <t>Trusted Professional</t>
        </is>
      </c>
      <c r="CE116" s="162" t="inlineStr">
        <is>
          <t>No</t>
        </is>
      </c>
      <c r="CF116" s="162" t="inlineStr">
        <is>
          <t>No</t>
        </is>
      </c>
      <c r="CG116" s="162" t="inlineStr">
        <is>
          <t>Yes</t>
        </is>
      </c>
      <c r="CH116" s="162" t="n"/>
      <c r="CI116" s="162" t="inlineStr">
        <is>
          <t>1. Strategic Leadership, Performance Management, Coaching &amp; Mentoring, Conflict Resolution, Change Management
2. Program &amp; Portfolio Management, Agile Leadership, Risk Management, Financial &amp; Resource Planning
3. Solution Architecture, Enterprise Integration, Cloud Architecture · AWS/Azure, Security Architecture
4. DevOps Strategy, Engineering Governance, Quality Engineering, Platform Engineering, SRE Fundamentals
5. AI Strategy, Generative AI for Engineering, AI Governance &amp; Responsible AI, AI-driven SDLC &amp; Productivity
6. Stakeholder Management, Client Engagement, Negotiation, Executive Communication, Pre-sales &amp; Solutioning
7. Talent Development, Succession Planning, Hiring &amp; Interviewing, Organizational Capability Building</t>
        </is>
      </c>
      <c r="CJ116" s="162" t="n"/>
      <c r="CK116" s="162" t="inlineStr">
        <is>
          <t>Need to improve communication</t>
        </is>
      </c>
    </row>
    <row r="117" ht="64" customHeight="1">
      <c r="A117" s="109" t="inlineStr">
        <is>
          <t>IRIS1787</t>
        </is>
      </c>
      <c r="B117" s="111" t="inlineStr">
        <is>
          <t>Ateef Ansari</t>
        </is>
      </c>
      <c r="C117" s="111" t="inlineStr">
        <is>
          <t>Technology</t>
        </is>
      </c>
      <c r="D117" s="114" t="inlineStr">
        <is>
          <t>Senior Software Engineer</t>
        </is>
      </c>
      <c r="E117" s="114" t="inlineStr">
        <is>
          <t>Technical Specialist</t>
        </is>
      </c>
      <c r="F117" s="114" t="inlineStr">
        <is>
          <t>L4 – Senior</t>
        </is>
      </c>
      <c r="G117" s="114" t="inlineStr">
        <is>
          <t>A3</t>
        </is>
      </c>
      <c r="H117" s="117" t="inlineStr">
        <is>
          <t>▲ Up</t>
        </is>
      </c>
      <c r="I117" s="111" t="inlineStr">
        <is>
          <t>Engineering &amp; Development</t>
        </is>
      </c>
      <c r="J117" s="111" t="inlineStr">
        <is>
          <t>Full-Stack Development</t>
        </is>
      </c>
      <c r="K117" s="111" t="inlineStr"/>
      <c r="L117" s="111" t="n">
        <v>20</v>
      </c>
      <c r="M117" s="142" t="inlineStr">
        <is>
          <t>P2</t>
        </is>
      </c>
      <c r="N117" s="115" t="inlineStr">
        <is>
          <t>Developing</t>
        </is>
      </c>
      <c r="O117" s="115" t="inlineStr">
        <is>
          <t>3 Apply</t>
        </is>
      </c>
      <c r="P117" s="115" t="inlineStr">
        <is>
          <t>2–4 yrs</t>
        </is>
      </c>
      <c r="Q117" s="115" t="inlineStr">
        <is>
          <t>3–5 · 2–5</t>
        </is>
      </c>
      <c r="R117" s="115" t="inlineStr">
        <is>
          <t>Senior Software Engineer</t>
        </is>
      </c>
      <c r="S117" s="115" t="inlineStr">
        <is>
          <r>
            <rPr>
              <rFont val="Calibri"/>
              <b val="1"/>
              <sz val="10"/>
            </rPr>
            <t>Workiva:</t>
          </r>
          <r>
            <rPr>
              <rFont val="Calibri"/>
              <sz val="10"/>
            </rPr>
            <t xml:space="preserve"> SE · Broadridge India: SE · Nasdaq / AxiomSL: SE · Salesforce: MTS · Atlassian: P40 · 3–7 yrs · Freshworks: Senior SE</t>
          </r>
        </is>
      </c>
      <c r="T117" s="115" t="inlineStr">
        <is>
          <t>SFIA 9 · software development, programming; OWASP secure coding; cloud vendor certifications</t>
        </is>
      </c>
      <c r="U117" s="115" t="inlineStr">
        <is>
          <t>Core 2 · Future 2 · Functional 3 · Leadership not scored</t>
        </is>
      </c>
      <c r="V117" s="161" t="n">
        <v>156</v>
      </c>
      <c r="W117" s="162" t="inlineStr">
        <is>
          <t>IRIS1787</t>
        </is>
      </c>
      <c r="X117" s="162" t="inlineStr">
        <is>
          <t>Employee</t>
        </is>
      </c>
      <c r="Y117" s="162" t="inlineStr">
        <is>
          <t>Active</t>
        </is>
      </c>
      <c r="Z117" s="162" t="inlineStr">
        <is>
          <t>Ateef Ansari</t>
        </is>
      </c>
      <c r="AA117" s="249" t="n">
        <v>43619</v>
      </c>
      <c r="AB117" s="162" t="inlineStr">
        <is>
          <t>Senior Software Engineer</t>
        </is>
      </c>
      <c r="AC117" s="162" t="inlineStr">
        <is>
          <t>B.E</t>
        </is>
      </c>
      <c r="AD117" s="162" t="inlineStr">
        <is>
          <t>Nikhil Nalawade</t>
        </is>
      </c>
      <c r="AE117" s="162" t="inlineStr">
        <is>
          <t>N-4</t>
        </is>
      </c>
      <c r="AF117" s="162" t="inlineStr">
        <is>
          <t>Individual Contributor</t>
        </is>
      </c>
      <c r="AG117" s="162" t="inlineStr">
        <is>
          <t>0 years, 0 months, 0 days</t>
        </is>
      </c>
      <c r="AH117" s="162" t="inlineStr">
        <is>
          <t>7 years, 2 months, 22 days</t>
        </is>
      </c>
      <c r="AI117" s="162" t="inlineStr">
        <is>
          <t>Suptech</t>
        </is>
      </c>
      <c r="AJ117" s="162" t="inlineStr">
        <is>
          <t>iFile</t>
        </is>
      </c>
      <c r="AK117" s="162" t="inlineStr">
        <is>
          <t>Technology</t>
        </is>
      </c>
      <c r="AL117" s="162" t="inlineStr">
        <is>
          <t>Development</t>
        </is>
      </c>
      <c r="AM117" s="162" t="inlineStr">
        <is>
          <t>Yes</t>
        </is>
      </c>
      <c r="AN117" s="162" t="inlineStr">
        <is>
          <t>Product/Project</t>
        </is>
      </c>
      <c r="AO117" s="162" t="inlineStr">
        <is>
          <t>Java</t>
        </is>
      </c>
      <c r="AP117" s="162" t="inlineStr">
        <is>
          <t>Technical - Developer</t>
        </is>
      </c>
      <c r="AQ117" s="162" t="n">
        <v>20</v>
      </c>
      <c r="AR117" s="162" t="inlineStr">
        <is>
          <t>Covered</t>
        </is>
      </c>
      <c r="AS117" s="162" t="n"/>
      <c r="AT117" s="162" t="inlineStr">
        <is>
          <t>IRIS1787</t>
        </is>
      </c>
      <c r="AU117" s="162" t="inlineStr">
        <is>
          <t>Employee</t>
        </is>
      </c>
      <c r="AV117" s="162" t="inlineStr">
        <is>
          <t>Active</t>
        </is>
      </c>
      <c r="AW117" s="162" t="inlineStr">
        <is>
          <t>Ateef Ansari</t>
        </is>
      </c>
      <c r="AX117" s="163" t="n">
        <v>43619</v>
      </c>
      <c r="AY117" s="162" t="inlineStr">
        <is>
          <t>Senior Software Engineer</t>
        </is>
      </c>
      <c r="AZ117" s="162" t="inlineStr">
        <is>
          <t>Engineering &amp; Development</t>
        </is>
      </c>
      <c r="BA117" s="162" t="inlineStr">
        <is>
          <t>Backend Engineering · Java</t>
        </is>
      </c>
      <c r="BB117" s="162" t="inlineStr">
        <is>
          <t>Senior Software Engineer</t>
        </is>
      </c>
      <c r="BC117" s="162" t="inlineStr">
        <is>
          <t>L4 – Senior</t>
        </is>
      </c>
      <c r="BD117" s="162" t="inlineStr">
        <is>
          <t>B.E</t>
        </is>
      </c>
      <c r="BE117" s="162" t="inlineStr">
        <is>
          <t>Nikhil Nalawade</t>
        </is>
      </c>
      <c r="BF117" s="162" t="inlineStr">
        <is>
          <t>N-3</t>
        </is>
      </c>
      <c r="BG117" s="162" t="inlineStr">
        <is>
          <t>Individual Contributor</t>
        </is>
      </c>
      <c r="BH117" s="162" t="inlineStr">
        <is>
          <t>0 years, 0 months, 0 days</t>
        </is>
      </c>
      <c r="BI117" s="162" t="inlineStr">
        <is>
          <t>7 years, 0 months, 17 days</t>
        </is>
      </c>
      <c r="BJ117" s="162" t="inlineStr">
        <is>
          <t>7 years, 0 months, 17 days</t>
        </is>
      </c>
      <c r="BK117" s="162" t="n"/>
      <c r="BL117" s="162" t="inlineStr">
        <is>
          <t>Suptech</t>
        </is>
      </c>
      <c r="BM117" s="162" t="inlineStr">
        <is>
          <t>iFile</t>
        </is>
      </c>
      <c r="BN117" s="162" t="inlineStr">
        <is>
          <t>Technology</t>
        </is>
      </c>
      <c r="BO117" s="162" t="inlineStr">
        <is>
          <t>Development</t>
        </is>
      </c>
      <c r="BP117" s="162" t="inlineStr">
        <is>
          <t>Yes</t>
        </is>
      </c>
      <c r="BQ117" s="162" t="inlineStr">
        <is>
          <t>Product/Project</t>
        </is>
      </c>
      <c r="BR117" s="162" t="inlineStr">
        <is>
          <t>Java</t>
        </is>
      </c>
      <c r="BS117" s="162" t="inlineStr">
        <is>
          <t>Technical - Developer</t>
        </is>
      </c>
      <c r="BT117" s="162" t="inlineStr">
        <is>
          <t>Hybrid</t>
        </is>
      </c>
      <c r="BU117" s="162"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V117"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17"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17" s="162" t="n">
        <v>4</v>
      </c>
      <c r="BY117" s="162" t="inlineStr">
        <is>
          <t>Pending</t>
        </is>
      </c>
      <c r="BZ117" s="162" t="inlineStr">
        <is>
          <t>Senior Software Engineer</t>
        </is>
      </c>
      <c r="CA117" s="162" t="n"/>
      <c r="CB117" s="162" t="n">
        <v>4</v>
      </c>
      <c r="CC117" s="162" t="inlineStr">
        <is>
          <t>High</t>
        </is>
      </c>
      <c r="CD117" s="162" t="inlineStr">
        <is>
          <t>Trusted Professional</t>
        </is>
      </c>
      <c r="CE117" s="162" t="inlineStr">
        <is>
          <t>No</t>
        </is>
      </c>
      <c r="CF117" s="162" t="inlineStr">
        <is>
          <t>Yes</t>
        </is>
      </c>
      <c r="CG117" s="162" t="inlineStr">
        <is>
          <t>Yes</t>
        </is>
      </c>
      <c r="CH117" s="162" t="inlineStr">
        <is>
          <t>Shubham Shrikhande</t>
        </is>
      </c>
      <c r="CI117" s="162"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CJ117" s="162" t="n"/>
      <c r="CK117" s="162" t="inlineStr">
        <is>
          <t>Need to discuss his career roadmap and align on future growth opportunities. He should focus on improving discipline, consistency, and ownership to prepare for higher responsibilities and leadership roles.</t>
        </is>
      </c>
    </row>
    <row r="118" ht="64" customHeight="1">
      <c r="A118" s="109" t="inlineStr">
        <is>
          <t>IRIS2436</t>
        </is>
      </c>
      <c r="B118" s="111" t="inlineStr">
        <is>
          <t>Balram Mahato</t>
        </is>
      </c>
      <c r="C118" s="111" t="inlineStr">
        <is>
          <t>Technology</t>
        </is>
      </c>
      <c r="D118" s="114" t="inlineStr">
        <is>
          <t>Software Engineer</t>
        </is>
      </c>
      <c r="E118" s="114" t="inlineStr">
        <is>
          <t>Senior Software Engineer</t>
        </is>
      </c>
      <c r="F118" s="114" t="inlineStr">
        <is>
          <t>L3 – Professional / Associate</t>
        </is>
      </c>
      <c r="G118" s="114" t="inlineStr">
        <is>
          <t>A3</t>
        </is>
      </c>
      <c r="H118" s="117" t="inlineStr">
        <is>
          <t>▲ Up</t>
        </is>
      </c>
      <c r="I118" s="111" t="inlineStr">
        <is>
          <t>Engineering &amp; Development</t>
        </is>
      </c>
      <c r="J118" s="111" t="inlineStr">
        <is>
          <t>Backend Development</t>
        </is>
      </c>
      <c r="K118" s="111" t="inlineStr"/>
      <c r="L118" s="111" t="n">
        <v>20</v>
      </c>
      <c r="M118" s="142" t="inlineStr">
        <is>
          <t>P2</t>
        </is>
      </c>
      <c r="N118" s="115" t="inlineStr">
        <is>
          <t>Developing</t>
        </is>
      </c>
      <c r="O118" s="115" t="inlineStr">
        <is>
          <t>3 Apply</t>
        </is>
      </c>
      <c r="P118" s="115" t="inlineStr">
        <is>
          <t>2–4 yrs</t>
        </is>
      </c>
      <c r="Q118" s="115" t="inlineStr">
        <is>
          <t>3–5 · 2–5</t>
        </is>
      </c>
      <c r="R118" s="115" t="inlineStr">
        <is>
          <t>Software Engineer</t>
        </is>
      </c>
      <c r="S118" s="115" t="inlineStr">
        <is>
          <r>
            <rPr>
              <rFont val="Calibri"/>
              <b val="1"/>
              <sz val="10"/>
            </rPr>
            <t>Workiva:</t>
          </r>
          <r>
            <rPr>
              <rFont val="Calibri"/>
              <sz val="10"/>
            </rPr>
            <t xml:space="preserve"> SE · Broadridge India: SE · Nasdaq / AxiomSL: SE · Salesforce: MTS · Atlassian: P40 · 3–7 yrs · Freshworks: Senior SE</t>
          </r>
        </is>
      </c>
      <c r="T118" s="115" t="inlineStr">
        <is>
          <t>SFIA 9 · software development, programming; OWASP secure coding; cloud vendor certifications</t>
        </is>
      </c>
      <c r="U118" s="115" t="inlineStr">
        <is>
          <t>Core 2 · Future 2 · Functional 3 · Leadership not scored</t>
        </is>
      </c>
      <c r="V118" s="161" t="n">
        <v>404</v>
      </c>
      <c r="W118" s="162" t="inlineStr">
        <is>
          <t>IRIS2436</t>
        </is>
      </c>
      <c r="X118" s="162" t="inlineStr">
        <is>
          <t>Employee</t>
        </is>
      </c>
      <c r="Y118" s="162" t="inlineStr">
        <is>
          <t>Active</t>
        </is>
      </c>
      <c r="Z118" s="162" t="inlineStr">
        <is>
          <t>Balram Mahato</t>
        </is>
      </c>
      <c r="AA118" s="249" t="n">
        <v>45936</v>
      </c>
      <c r="AB118" s="162" t="inlineStr">
        <is>
          <t>Software Engineer</t>
        </is>
      </c>
      <c r="AC118" s="162" t="inlineStr">
        <is>
          <t>B.E</t>
        </is>
      </c>
      <c r="AD118" s="162" t="inlineStr">
        <is>
          <t>Nikhil Nalawade</t>
        </is>
      </c>
      <c r="AE118" s="162" t="inlineStr">
        <is>
          <t>N-4</t>
        </is>
      </c>
      <c r="AF118" s="162" t="inlineStr">
        <is>
          <t>Individual Contributor</t>
        </is>
      </c>
      <c r="AG118" s="162" t="inlineStr">
        <is>
          <t>3 years, 4 months, 00 days</t>
        </is>
      </c>
      <c r="AH118" s="162" t="inlineStr">
        <is>
          <t>0 years, 10 months, 19 days</t>
        </is>
      </c>
      <c r="AI118" s="162" t="inlineStr">
        <is>
          <t>Suptech</t>
        </is>
      </c>
      <c r="AJ118" s="162" t="inlineStr">
        <is>
          <t>iFile</t>
        </is>
      </c>
      <c r="AK118" s="162" t="inlineStr">
        <is>
          <t>Technology</t>
        </is>
      </c>
      <c r="AL118" s="162" t="inlineStr">
        <is>
          <t>Development</t>
        </is>
      </c>
      <c r="AM118" s="162" t="inlineStr">
        <is>
          <t>Yes</t>
        </is>
      </c>
      <c r="AN118" s="162" t="inlineStr">
        <is>
          <t>Product/Project</t>
        </is>
      </c>
      <c r="AO118" s="162" t="inlineStr">
        <is>
          <t>Java</t>
        </is>
      </c>
      <c r="AP118" s="162" t="inlineStr">
        <is>
          <t>Technical - Developer</t>
        </is>
      </c>
      <c r="AQ118" s="162" t="n">
        <v>20</v>
      </c>
      <c r="AR118" s="162" t="inlineStr">
        <is>
          <t>Covered</t>
        </is>
      </c>
      <c r="AS118" s="162" t="n"/>
      <c r="AT118" s="162" t="inlineStr">
        <is>
          <t>IRIS2436</t>
        </is>
      </c>
      <c r="AU118" s="162" t="inlineStr">
        <is>
          <t>Employee</t>
        </is>
      </c>
      <c r="AV118" s="162" t="inlineStr">
        <is>
          <t>Active</t>
        </is>
      </c>
      <c r="AW118" s="162" t="inlineStr">
        <is>
          <t>Balram Mahato</t>
        </is>
      </c>
      <c r="AX118" s="163" t="n">
        <v>45936</v>
      </c>
      <c r="AY118" s="162" t="inlineStr">
        <is>
          <t>Software Engineer</t>
        </is>
      </c>
      <c r="AZ118" s="162" t="inlineStr">
        <is>
          <t>Engineering &amp; Development</t>
        </is>
      </c>
      <c r="BA118" s="162" t="inlineStr">
        <is>
          <t>Backend Engineering · Java</t>
        </is>
      </c>
      <c r="BB118" s="162" t="inlineStr">
        <is>
          <t>Software Engineer</t>
        </is>
      </c>
      <c r="BC118" s="162" t="inlineStr">
        <is>
          <t>L3 – Professional / Associate</t>
        </is>
      </c>
      <c r="BD118" s="162" t="inlineStr">
        <is>
          <t>B.E</t>
        </is>
      </c>
      <c r="BE118" s="162" t="inlineStr">
        <is>
          <t>Nikhil Nalawade</t>
        </is>
      </c>
      <c r="BF118" s="162" t="inlineStr">
        <is>
          <t>N-3</t>
        </is>
      </c>
      <c r="BG118" s="162" t="inlineStr">
        <is>
          <t>Individual Contributor</t>
        </is>
      </c>
      <c r="BH118" s="162" t="inlineStr">
        <is>
          <t>3 years, 4 months, 00 days</t>
        </is>
      </c>
      <c r="BI118" s="162" t="inlineStr">
        <is>
          <t>0 years, 8 months, 14 days</t>
        </is>
      </c>
      <c r="BJ118" s="162" t="inlineStr">
        <is>
          <t>4 years, 0 months, 14 days</t>
        </is>
      </c>
      <c r="BK118" s="162" t="n"/>
      <c r="BL118" s="162" t="inlineStr">
        <is>
          <t>Suptech</t>
        </is>
      </c>
      <c r="BM118" s="162" t="inlineStr">
        <is>
          <t>iFile</t>
        </is>
      </c>
      <c r="BN118" s="162" t="inlineStr">
        <is>
          <t>Technology</t>
        </is>
      </c>
      <c r="BO118" s="162" t="inlineStr">
        <is>
          <t>Development</t>
        </is>
      </c>
      <c r="BP118" s="162" t="inlineStr">
        <is>
          <t>Yes</t>
        </is>
      </c>
      <c r="BQ118" s="162" t="inlineStr">
        <is>
          <t>Product/Project</t>
        </is>
      </c>
      <c r="BR118" s="162" t="inlineStr">
        <is>
          <t>Java</t>
        </is>
      </c>
      <c r="BS118" s="162" t="inlineStr">
        <is>
          <t>Technical - Developer</t>
        </is>
      </c>
      <c r="BT118" s="162" t="inlineStr">
        <is>
          <t>Work From Office - Turbhe</t>
        </is>
      </c>
      <c r="BU118" s="162"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V118"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18"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18" s="162" t="n">
        <v>4</v>
      </c>
      <c r="BY118" s="162" t="inlineStr">
        <is>
          <t>Pending</t>
        </is>
      </c>
      <c r="BZ118" s="162" t="inlineStr">
        <is>
          <t>Software Engineer</t>
        </is>
      </c>
      <c r="CA118" s="162" t="inlineStr">
        <is>
          <t>No</t>
        </is>
      </c>
      <c r="CB118" s="162" t="n">
        <v>4</v>
      </c>
      <c r="CC118" s="162" t="inlineStr">
        <is>
          <t>High</t>
        </is>
      </c>
      <c r="CD118" s="162" t="inlineStr">
        <is>
          <t>Trusted Professional</t>
        </is>
      </c>
      <c r="CE118" s="162" t="inlineStr">
        <is>
          <t>No</t>
        </is>
      </c>
      <c r="CF118" s="162" t="inlineStr">
        <is>
          <t>No</t>
        </is>
      </c>
      <c r="CG118" s="162" t="inlineStr">
        <is>
          <t>No</t>
        </is>
      </c>
      <c r="CH118" s="162" t="inlineStr">
        <is>
          <t>Not Yet</t>
        </is>
      </c>
      <c r="CI118" s="162"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CJ118" s="162" t="n"/>
      <c r="CK118" s="162" t="n"/>
    </row>
    <row r="119" ht="64" customHeight="1">
      <c r="A119" s="109" t="inlineStr">
        <is>
          <t>IRIS1876</t>
        </is>
      </c>
      <c r="B119" s="111" t="inlineStr">
        <is>
          <t>Chaitanya Vadagabhaktula</t>
        </is>
      </c>
      <c r="C119" s="111" t="inlineStr">
        <is>
          <t>Technology</t>
        </is>
      </c>
      <c r="D119" s="114" t="inlineStr">
        <is>
          <t>Senior Software Engineer</t>
        </is>
      </c>
      <c r="E119" s="114" t="inlineStr">
        <is>
          <t>Database Specialist</t>
        </is>
      </c>
      <c r="F119" s="114" t="inlineStr">
        <is>
          <t>L4 – Senior</t>
        </is>
      </c>
      <c r="G119" s="114" t="inlineStr">
        <is>
          <t>A3</t>
        </is>
      </c>
      <c r="H119" s="117" t="inlineStr">
        <is>
          <t>▲ Up</t>
        </is>
      </c>
      <c r="I119" s="111" t="inlineStr">
        <is>
          <t>Engineering &amp; Development</t>
        </is>
      </c>
      <c r="J119" s="111" t="inlineStr">
        <is>
          <t>Data Engineering &amp; Database Development</t>
        </is>
      </c>
      <c r="K119" s="111" t="inlineStr"/>
      <c r="L119" s="111" t="n">
        <v>20</v>
      </c>
      <c r="M119" s="142" t="inlineStr">
        <is>
          <t>P2</t>
        </is>
      </c>
      <c r="N119" s="115" t="inlineStr">
        <is>
          <t>Developing</t>
        </is>
      </c>
      <c r="O119" s="115" t="inlineStr">
        <is>
          <t>3 Apply</t>
        </is>
      </c>
      <c r="P119" s="115" t="inlineStr">
        <is>
          <t>2–4 yrs</t>
        </is>
      </c>
      <c r="Q119" s="115" t="inlineStr">
        <is>
          <t>3–5 · 2–5</t>
        </is>
      </c>
      <c r="R119" s="115" t="inlineStr">
        <is>
          <t>Senior Software Engineer</t>
        </is>
      </c>
      <c r="S119" s="115" t="inlineStr">
        <is>
          <r>
            <rPr>
              <rFont val="Calibri"/>
              <b val="1"/>
              <sz val="10"/>
            </rPr>
            <t>Workiva:</t>
          </r>
          <r>
            <rPr>
              <rFont val="Calibri"/>
              <sz val="10"/>
            </rPr>
            <t xml:space="preserve"> SE · Broadridge India: SE · Nasdaq / AxiomSL: SE · Salesforce: MTS · Atlassian: P40 · 3–7 yrs · Freshworks: Senior SE</t>
          </r>
        </is>
      </c>
      <c r="T119" s="115" t="inlineStr">
        <is>
          <t>SFIA 9 · software development, programming; OWASP secure coding; cloud vendor certifications</t>
        </is>
      </c>
      <c r="U119" s="115" t="inlineStr">
        <is>
          <t>Core 2 · Future 2 · Functional 3 · Leadership not scored</t>
        </is>
      </c>
      <c r="V119" s="161" t="n">
        <v>172</v>
      </c>
      <c r="W119" s="162" t="inlineStr">
        <is>
          <t>IRIS1876</t>
        </is>
      </c>
      <c r="X119" s="162" t="inlineStr">
        <is>
          <t>Employee</t>
        </is>
      </c>
      <c r="Y119" s="162" t="inlineStr">
        <is>
          <t>Active</t>
        </is>
      </c>
      <c r="Z119" s="162" t="inlineStr">
        <is>
          <t>Chaitanya Vadagabhaktula</t>
        </is>
      </c>
      <c r="AA119" s="249" t="n">
        <v>44116</v>
      </c>
      <c r="AB119" s="162" t="inlineStr">
        <is>
          <t>Senior Software Engineer</t>
        </is>
      </c>
      <c r="AC119" s="162" t="inlineStr">
        <is>
          <t>B.Tech</t>
        </is>
      </c>
      <c r="AD119" s="162" t="inlineStr">
        <is>
          <t>Ravikant Karmoju</t>
        </is>
      </c>
      <c r="AE119" s="162" t="inlineStr">
        <is>
          <t>N-5</t>
        </is>
      </c>
      <c r="AF119" s="162" t="inlineStr">
        <is>
          <t>Individual Contributor</t>
        </is>
      </c>
      <c r="AG119" s="162" t="inlineStr">
        <is>
          <t>3 years, 0 months, 0 days</t>
        </is>
      </c>
      <c r="AH119" s="162" t="inlineStr">
        <is>
          <t>5 years, 10 months, 13 days</t>
        </is>
      </c>
      <c r="AI119" s="162" t="inlineStr">
        <is>
          <t>Suptech</t>
        </is>
      </c>
      <c r="AJ119" s="162" t="inlineStr">
        <is>
          <t>iFile</t>
        </is>
      </c>
      <c r="AK119" s="162" t="inlineStr">
        <is>
          <t>Technology</t>
        </is>
      </c>
      <c r="AL119" s="162" t="inlineStr">
        <is>
          <t>Development</t>
        </is>
      </c>
      <c r="AM119" s="162" t="inlineStr">
        <is>
          <t>Yes</t>
        </is>
      </c>
      <c r="AN119" s="162" t="inlineStr">
        <is>
          <t>Product/Project</t>
        </is>
      </c>
      <c r="AO119" s="162" t="inlineStr">
        <is>
          <t>SQL</t>
        </is>
      </c>
      <c r="AP119" s="162" t="inlineStr">
        <is>
          <t>Technical - Developer</t>
        </is>
      </c>
      <c r="AQ119" s="162" t="n">
        <v>20</v>
      </c>
      <c r="AR119" s="162" t="inlineStr">
        <is>
          <t>Covered</t>
        </is>
      </c>
      <c r="AS119" s="162" t="n"/>
      <c r="AT119" s="162" t="inlineStr">
        <is>
          <t>IRIS1876</t>
        </is>
      </c>
      <c r="AU119" s="162" t="inlineStr">
        <is>
          <t>Employee</t>
        </is>
      </c>
      <c r="AV119" s="162" t="inlineStr">
        <is>
          <t>Active</t>
        </is>
      </c>
      <c r="AW119" s="162" t="inlineStr">
        <is>
          <t>Chaitanya Vadagabhaktula</t>
        </is>
      </c>
      <c r="AX119" s="163" t="n">
        <v>44116</v>
      </c>
      <c r="AY119" s="162" t="inlineStr">
        <is>
          <t>Senior Software Engineer</t>
        </is>
      </c>
      <c r="AZ119" s="162" t="inlineStr">
        <is>
          <t>Engineering &amp; Development</t>
        </is>
      </c>
      <c r="BA119" s="162" t="inlineStr">
        <is>
          <t>Software Engineering</t>
        </is>
      </c>
      <c r="BB119" s="162" t="inlineStr">
        <is>
          <t>Senior Software Engineer</t>
        </is>
      </c>
      <c r="BC119" s="162" t="inlineStr">
        <is>
          <t>L4 – Senior</t>
        </is>
      </c>
      <c r="BD119" s="162" t="inlineStr">
        <is>
          <t>B.Tech</t>
        </is>
      </c>
      <c r="BE119" s="162" t="inlineStr">
        <is>
          <t>Ravikant Karmoju</t>
        </is>
      </c>
      <c r="BF119" s="162" t="inlineStr">
        <is>
          <t>N-4</t>
        </is>
      </c>
      <c r="BG119" s="162" t="inlineStr">
        <is>
          <t>Individual Contributor</t>
        </is>
      </c>
      <c r="BH119" s="162" t="inlineStr">
        <is>
          <t>3 years, 0 months, 0 days</t>
        </is>
      </c>
      <c r="BI119" s="162" t="inlineStr">
        <is>
          <t>5 years, 8 months, 8 days</t>
        </is>
      </c>
      <c r="BJ119" s="162" t="inlineStr">
        <is>
          <t>8 years, 8 months, 8 days</t>
        </is>
      </c>
      <c r="BK119" s="162" t="n"/>
      <c r="BL119" s="162" t="inlineStr">
        <is>
          <t>Suptech</t>
        </is>
      </c>
      <c r="BM119" s="162" t="inlineStr">
        <is>
          <t>iFile</t>
        </is>
      </c>
      <c r="BN119" s="162" t="inlineStr">
        <is>
          <t>Technology</t>
        </is>
      </c>
      <c r="BO119" s="162" t="inlineStr">
        <is>
          <t>Development</t>
        </is>
      </c>
      <c r="BP119" s="162" t="inlineStr">
        <is>
          <t>Yes</t>
        </is>
      </c>
      <c r="BQ119" s="162" t="inlineStr">
        <is>
          <t>Product/Project</t>
        </is>
      </c>
      <c r="BR119" s="162" t="inlineStr">
        <is>
          <t>SQL</t>
        </is>
      </c>
      <c r="BS119" s="162" t="inlineStr">
        <is>
          <t>Technical - Developer</t>
        </is>
      </c>
      <c r="BT119" s="162" t="inlineStr">
        <is>
          <t>Work From Office - Turbhe</t>
        </is>
      </c>
      <c r="BU119" s="162"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BV119" s="162"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BW119" s="162"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BX119" s="162" t="n">
        <v>3</v>
      </c>
      <c r="BY119" s="162" t="n"/>
      <c r="BZ119" s="162" t="inlineStr">
        <is>
          <t>Senior Software Engineer</t>
        </is>
      </c>
      <c r="CA119" s="162" t="n"/>
      <c r="CB119" s="162" t="n">
        <v>3</v>
      </c>
      <c r="CC119" s="162" t="inlineStr">
        <is>
          <t>Medium</t>
        </is>
      </c>
      <c r="CD119" s="162" t="inlineStr">
        <is>
          <t>Core Contributor</t>
        </is>
      </c>
      <c r="CE119" s="162" t="inlineStr">
        <is>
          <t>No</t>
        </is>
      </c>
      <c r="CF119" s="162" t="inlineStr">
        <is>
          <t>No</t>
        </is>
      </c>
      <c r="CG119" s="162" t="inlineStr">
        <is>
          <t>No</t>
        </is>
      </c>
      <c r="CH119" s="162" t="n"/>
      <c r="CI119" s="162" t="inlineStr">
        <is>
          <t>Advanced System Architecture, Cloud Technologies · Azure, AI &amp; Automation, Performance Optimization, Secure Coding</t>
        </is>
      </c>
      <c r="CJ119" s="162" t="inlineStr">
        <is>
          <t>Technical Leadership, Solution Architecture, Stakeholder Management, Team Mentoring</t>
        </is>
      </c>
      <c r="CK119" s="162" t="n"/>
    </row>
    <row r="120" ht="64" customHeight="1">
      <c r="A120" s="109" t="inlineStr">
        <is>
          <t>IRIS2293</t>
        </is>
      </c>
      <c r="B120" s="111" t="inlineStr">
        <is>
          <t>Chetan Yerpude</t>
        </is>
      </c>
      <c r="C120" s="111" t="inlineStr">
        <is>
          <t>Technology</t>
        </is>
      </c>
      <c r="D120" s="114" t="inlineStr">
        <is>
          <t>Software Engineer</t>
        </is>
      </c>
      <c r="E120" s="114" t="inlineStr">
        <is>
          <t>Senior Software Engineer</t>
        </is>
      </c>
      <c r="F120" s="114" t="inlineStr">
        <is>
          <t>L3 – Professional / Associate</t>
        </is>
      </c>
      <c r="G120" s="114" t="inlineStr">
        <is>
          <t>A3</t>
        </is>
      </c>
      <c r="H120" s="117" t="inlineStr">
        <is>
          <t>▲ Up</t>
        </is>
      </c>
      <c r="I120" s="111" t="inlineStr">
        <is>
          <t>Engineering &amp; Development</t>
        </is>
      </c>
      <c r="J120" s="111" t="inlineStr">
        <is>
          <t>Backend Development</t>
        </is>
      </c>
      <c r="K120" s="111" t="inlineStr"/>
      <c r="L120" s="111" t="n">
        <v>20</v>
      </c>
      <c r="M120" s="142" t="inlineStr">
        <is>
          <t>P2</t>
        </is>
      </c>
      <c r="N120" s="115" t="inlineStr">
        <is>
          <t>Developing</t>
        </is>
      </c>
      <c r="O120" s="115" t="inlineStr">
        <is>
          <t>3 Apply</t>
        </is>
      </c>
      <c r="P120" s="115" t="inlineStr">
        <is>
          <t>2–4 yrs</t>
        </is>
      </c>
      <c r="Q120" s="115" t="inlineStr">
        <is>
          <t>3–5 · 2–5</t>
        </is>
      </c>
      <c r="R120" s="115" t="inlineStr">
        <is>
          <t>Software Engineer</t>
        </is>
      </c>
      <c r="S120" s="115" t="inlineStr">
        <is>
          <r>
            <rPr>
              <rFont val="Calibri"/>
              <b val="1"/>
              <sz val="10"/>
            </rPr>
            <t>Workiva:</t>
          </r>
          <r>
            <rPr>
              <rFont val="Calibri"/>
              <sz val="10"/>
            </rPr>
            <t xml:space="preserve"> SE · Broadridge India: SE · Nasdaq / AxiomSL: SE · Salesforce: MTS · Atlassian: P40 · 3–7 yrs · Freshworks: Senior SE</t>
          </r>
        </is>
      </c>
      <c r="T120" s="115" t="inlineStr">
        <is>
          <t>SFIA 9 · software development, programming; OWASP secure coding; cloud vendor certifications</t>
        </is>
      </c>
      <c r="U120" s="115" t="inlineStr">
        <is>
          <t>Core 2 · Future 2 · Functional 3 · Leadership not scored</t>
        </is>
      </c>
      <c r="V120" s="161" t="n">
        <v>333</v>
      </c>
      <c r="W120" s="162" t="inlineStr">
        <is>
          <t>IRIS2293</t>
        </is>
      </c>
      <c r="X120" s="162" t="inlineStr">
        <is>
          <t>Employee</t>
        </is>
      </c>
      <c r="Y120" s="162" t="inlineStr">
        <is>
          <t>Active</t>
        </is>
      </c>
      <c r="Z120" s="162" t="inlineStr">
        <is>
          <t>Chetan Yerpude</t>
        </is>
      </c>
      <c r="AA120" s="249" t="n">
        <v>45481</v>
      </c>
      <c r="AB120" s="162" t="inlineStr">
        <is>
          <t>Software Engineer</t>
        </is>
      </c>
      <c r="AC120" s="162" t="inlineStr">
        <is>
          <t>B.Tech + PG diploma in Advance Computing · CDAC</t>
        </is>
      </c>
      <c r="AD120" s="162" t="inlineStr">
        <is>
          <t>Sagar Jadhav</t>
        </is>
      </c>
      <c r="AE120" s="162" t="inlineStr">
        <is>
          <t>N-3</t>
        </is>
      </c>
      <c r="AF120" s="162" t="inlineStr">
        <is>
          <t>Individual Contributor</t>
        </is>
      </c>
      <c r="AG120" s="162" t="inlineStr">
        <is>
          <t>4 years, 0 months, 0 days</t>
        </is>
      </c>
      <c r="AH120" s="162" t="inlineStr">
        <is>
          <t>2 years, 1 months, 17 days</t>
        </is>
      </c>
      <c r="AI120" s="162" t="inlineStr">
        <is>
          <t>Suptech</t>
        </is>
      </c>
      <c r="AJ120" s="162" t="inlineStr">
        <is>
          <t>iFile</t>
        </is>
      </c>
      <c r="AK120" s="162" t="inlineStr">
        <is>
          <t>Technology</t>
        </is>
      </c>
      <c r="AL120" s="162" t="inlineStr">
        <is>
          <t>Development</t>
        </is>
      </c>
      <c r="AM120" s="162" t="inlineStr">
        <is>
          <t>Yes</t>
        </is>
      </c>
      <c r="AN120" s="162" t="inlineStr">
        <is>
          <t>Product/Project</t>
        </is>
      </c>
      <c r="AO120" s="162" t="inlineStr">
        <is>
          <t>Java</t>
        </is>
      </c>
      <c r="AP120" s="162" t="inlineStr">
        <is>
          <t>Technical - Developer</t>
        </is>
      </c>
      <c r="AQ120" s="162" t="n">
        <v>20</v>
      </c>
      <c r="AR120" s="162" t="inlineStr">
        <is>
          <t>Covered</t>
        </is>
      </c>
      <c r="AS120" s="162" t="n"/>
      <c r="AT120" s="162" t="inlineStr">
        <is>
          <t>IRIS2293</t>
        </is>
      </c>
      <c r="AU120" s="162" t="inlineStr">
        <is>
          <t>Employee</t>
        </is>
      </c>
      <c r="AV120" s="162" t="inlineStr">
        <is>
          <t>Active</t>
        </is>
      </c>
      <c r="AW120" s="162" t="inlineStr">
        <is>
          <t>Chetan Yerpude</t>
        </is>
      </c>
      <c r="AX120" s="163" t="n">
        <v>45481</v>
      </c>
      <c r="AY120" s="162" t="inlineStr">
        <is>
          <t>Software Engineer</t>
        </is>
      </c>
      <c r="AZ120" s="162" t="inlineStr">
        <is>
          <t>Engineering &amp; Development</t>
        </is>
      </c>
      <c r="BA120" s="162" t="inlineStr">
        <is>
          <t>Backend Engineering · Java</t>
        </is>
      </c>
      <c r="BB120" s="162" t="inlineStr">
        <is>
          <t>Software Engineer</t>
        </is>
      </c>
      <c r="BC120" s="162" t="inlineStr">
        <is>
          <t>L3 – Professional / Associate</t>
        </is>
      </c>
      <c r="BD120" s="162" t="inlineStr">
        <is>
          <t>B.Tech + PG diploma in Advance Computing · CDAC</t>
        </is>
      </c>
      <c r="BE120" s="162" t="inlineStr">
        <is>
          <t>Sagar Jadhav</t>
        </is>
      </c>
      <c r="BF120" s="162" t="inlineStr">
        <is>
          <t>N-4</t>
        </is>
      </c>
      <c r="BG120" s="162" t="inlineStr">
        <is>
          <t>Individual Contributor</t>
        </is>
      </c>
      <c r="BH120" s="162" t="inlineStr">
        <is>
          <t>4 years, 0 months, 0 days</t>
        </is>
      </c>
      <c r="BI120" s="162" t="inlineStr">
        <is>
          <t>1 years, 11 months, 12 days</t>
        </is>
      </c>
      <c r="BJ120" s="162" t="inlineStr">
        <is>
          <t>5 years, 11 months, 12 days</t>
        </is>
      </c>
      <c r="BK120" s="162" t="n"/>
      <c r="BL120" s="162" t="inlineStr">
        <is>
          <t>Suptech</t>
        </is>
      </c>
      <c r="BM120" s="162" t="inlineStr">
        <is>
          <t>iFile</t>
        </is>
      </c>
      <c r="BN120" s="162" t="inlineStr">
        <is>
          <t>Technology</t>
        </is>
      </c>
      <c r="BO120" s="162" t="inlineStr">
        <is>
          <t>Development</t>
        </is>
      </c>
      <c r="BP120" s="162" t="inlineStr">
        <is>
          <t>Yes</t>
        </is>
      </c>
      <c r="BQ120" s="162" t="inlineStr">
        <is>
          <t>Product/Project</t>
        </is>
      </c>
      <c r="BR120" s="162" t="inlineStr">
        <is>
          <t>Java</t>
        </is>
      </c>
      <c r="BS120" s="162" t="inlineStr">
        <is>
          <t>Technical - Developer</t>
        </is>
      </c>
      <c r="BT120" s="162" t="inlineStr">
        <is>
          <t>Work From Office - Turbhe</t>
        </is>
      </c>
      <c r="BU120" s="162" t="inlineStr">
        <is>
          <r>
            <rPr>
              <rFont val="Calibri"/>
              <sz val="10"/>
            </rPr>
            <t xml:space="preserve">1) Payment Enhancement Module Delivery &amp; Migration
</t>
          </r>
          <r>
            <rPr>
              <rFont val="Calibri"/>
              <b val="1"/>
              <sz val="10"/>
            </rPr>
            <t>Objective:</t>
          </r>
          <r>
            <rPr>
              <rFont val="Calibri"/>
              <sz val="10"/>
            </rPr>
            <t xml:space="preserve"> Complete backend development and historical data migration for the Payment Enhancement module with high accuracy and stability.
</t>
          </r>
          <r>
            <rPr>
              <rFont val="Calibri"/>
              <b val="1"/>
              <sz val="10"/>
            </rPr>
            <t>Measurable:</t>
          </r>
          <r>
            <rPr>
              <rFont val="Calibri"/>
              <sz val="10"/>
            </rPr>
            <t xml:space="preserve"> 100% planned backend features delivered; historical data migration completed with ≥99.5% data accuracy
2) Resubmission &amp; Invoice Recalculation Automation
</t>
          </r>
          <r>
            <rPr>
              <rFont val="Calibri"/>
              <b val="1"/>
              <sz val="10"/>
            </rPr>
            <t>Objective:</t>
          </r>
          <r>
            <rPr>
              <rFont val="Calibri"/>
              <sz val="10"/>
            </rPr>
            <t xml:space="preserve"> Implement and stabilize the resubmission workflow enabling users to upload resubmissions and trigger invoice recalculation logic.
</t>
          </r>
          <r>
            <rPr>
              <rFont val="Calibri"/>
              <b val="1"/>
              <sz val="10"/>
            </rPr>
            <t>Measurable:</t>
          </r>
          <r>
            <rPr>
              <rFont val="Calibri"/>
              <sz val="10"/>
            </rPr>
            <t xml:space="preserve"> Deliver end-to-end workflow for all agreed scenarios; achieve ≥95% successful resubmission processing
3) Podman R&amp;D and Dev Server Enablement
</t>
          </r>
          <r>
            <rPr>
              <rFont val="Calibri"/>
              <b val="1"/>
              <sz val="10"/>
            </rPr>
            <t>Objective:</t>
          </r>
          <r>
            <rPr>
              <rFont val="Calibri"/>
              <sz val="10"/>
            </rPr>
            <t xml:space="preserve"> Perform Podman research and successfully implement it on the development server for containerized workflows.
</t>
          </r>
          <r>
            <rPr>
              <rFont val="Calibri"/>
              <b val="1"/>
              <sz val="10"/>
            </rPr>
            <t>Measurable:</t>
          </r>
          <r>
            <rPr>
              <rFont val="Calibri"/>
              <sz val="10"/>
            </rPr>
            <t xml:space="preserve"> Podman setup completed in dev environment; create deployment/runbook documentation; onboard team and achieve ≥80% adoption for relevant dev use-cases.
4) Customer Data Enhancement – Technical &amp; Team Leadership · In Progress
</t>
          </r>
          <r>
            <rPr>
              <rFont val="Calibri"/>
              <b val="1"/>
              <sz val="10"/>
            </rPr>
            <t>Objective:</t>
          </r>
          <r>
            <rPr>
              <rFont val="Calibri"/>
              <sz val="10"/>
            </rPr>
            <t xml:space="preserve"> Lead the Customer Data Enhancement module by driving backend development and coordinating team resources for timely delivery.
</t>
          </r>
          <r>
            <rPr>
              <rFont val="Calibri"/>
              <b val="1"/>
              <sz val="10"/>
            </rPr>
            <t>Measurable:</t>
          </r>
          <r>
            <rPr>
              <rFont val="Calibri"/>
              <sz val="10"/>
            </rPr>
            <t>
</t>
          </r>
          <r>
            <rPr>
              <rFont val="Calibri"/>
              <b val="1"/>
              <sz val="10"/>
            </rPr>
            <t>Current status:</t>
          </r>
          <r>
            <rPr>
              <rFont val="Calibri"/>
              <sz val="10"/>
            </rPr>
            <t xml:space="preserve"> In Progress
Complete remaining planned milestones within timeline · ≥90% on-time closure
5) Reconciliation Module Backlog Execution · Yet to Start / Planned
</t>
          </r>
          <r>
            <rPr>
              <rFont val="Calibri"/>
              <b val="1"/>
              <sz val="10"/>
            </rPr>
            <t>Objective:</t>
          </r>
          <r>
            <rPr>
              <rFont val="Calibri"/>
              <sz val="10"/>
            </rPr>
            <t xml:space="preserve"> Execute prioritized reconciliation backlog items with focus on backend reliability and business impact.
</t>
          </r>
          <r>
            <rPr>
              <rFont val="Calibri"/>
              <b val="1"/>
              <sz val="10"/>
            </rPr>
            <t>Measurable:</t>
          </r>
          <r>
            <rPr>
              <rFont val="Calibri"/>
              <sz val="10"/>
            </rPr>
            <t xml:space="preserve"> Start execution as per roadmap timeline; complete ≥85% of planned backlog items with no Sev-1 defects.</t>
          </r>
        </is>
      </c>
      <c r="BV120"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W120"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20" s="162" t="n">
        <v>3</v>
      </c>
      <c r="BY120" s="163" t="n">
        <v>46113</v>
      </c>
      <c r="BZ120" s="162" t="inlineStr">
        <is>
          <t>Software Engineer</t>
        </is>
      </c>
      <c r="CA120" s="162" t="inlineStr">
        <is>
          <t>No</t>
        </is>
      </c>
      <c r="CB120" s="162" t="n">
        <v>3</v>
      </c>
      <c r="CC120" s="162" t="inlineStr">
        <is>
          <t>Medium</t>
        </is>
      </c>
      <c r="CD120" s="162" t="inlineStr">
        <is>
          <t>Core Contributor</t>
        </is>
      </c>
      <c r="CE120" s="162" t="inlineStr">
        <is>
          <t>No</t>
        </is>
      </c>
      <c r="CF120" s="162" t="inlineStr">
        <is>
          <t>No</t>
        </is>
      </c>
      <c r="CG120" s="162" t="inlineStr">
        <is>
          <t>Yes</t>
        </is>
      </c>
      <c r="CH120" s="162" t="n"/>
      <c r="CI120" s="162" t="inlineStr">
        <is>
          <t>Reactive Programming/Spring AI/System Design &amp; Pattern</t>
        </is>
      </c>
      <c r="CJ120" s="162" t="n"/>
      <c r="CK120" s="162" t="n"/>
    </row>
    <row r="121" ht="64" customHeight="1">
      <c r="A121" s="109" t="inlineStr">
        <is>
          <t>IRIS2185</t>
        </is>
      </c>
      <c r="B121" s="111" t="inlineStr">
        <is>
          <t>Devkumar Nishad</t>
        </is>
      </c>
      <c r="C121" s="111" t="inlineStr">
        <is>
          <t>Technology</t>
        </is>
      </c>
      <c r="D121" s="114" t="inlineStr">
        <is>
          <t>Junior Software Engineer</t>
        </is>
      </c>
      <c r="E121" s="114" t="inlineStr">
        <is>
          <t>Senior Software Engineer</t>
        </is>
      </c>
      <c r="F121" s="114" t="inlineStr">
        <is>
          <t>L3 – Professional / Associate</t>
        </is>
      </c>
      <c r="G121" s="114" t="inlineStr">
        <is>
          <t>A3</t>
        </is>
      </c>
      <c r="H121" s="117" t="inlineStr">
        <is>
          <t>▲ Up</t>
        </is>
      </c>
      <c r="I121" s="111" t="inlineStr">
        <is>
          <t>Engineering &amp; Development</t>
        </is>
      </c>
      <c r="J121" s="111" t="inlineStr">
        <is>
          <t>Full-Stack Development</t>
        </is>
      </c>
      <c r="K121" s="144" t="inlineStr">
        <is>
          <t>• Confirm the reporting line — Manager</t>
        </is>
      </c>
      <c r="L121" s="111" t="n">
        <v>20</v>
      </c>
      <c r="M121" s="142" t="inlineStr">
        <is>
          <t>P2</t>
        </is>
      </c>
      <c r="N121" s="115" t="inlineStr">
        <is>
          <t>Developing</t>
        </is>
      </c>
      <c r="O121" s="115" t="inlineStr">
        <is>
          <t>3 Apply</t>
        </is>
      </c>
      <c r="P121" s="115" t="inlineStr">
        <is>
          <t>2–4 yrs</t>
        </is>
      </c>
      <c r="Q121" s="115" t="inlineStr">
        <is>
          <t>3–5 · 2–5</t>
        </is>
      </c>
      <c r="R121" s="115" t="inlineStr">
        <is>
          <t>Software Engineer</t>
        </is>
      </c>
      <c r="S121" s="115" t="inlineStr">
        <is>
          <r>
            <rPr>
              <rFont val="Calibri"/>
              <b val="1"/>
              <sz val="10"/>
            </rPr>
            <t>Workiva:</t>
          </r>
          <r>
            <rPr>
              <rFont val="Calibri"/>
              <sz val="10"/>
            </rPr>
            <t xml:space="preserve"> SE · Broadridge India: SE · Nasdaq / AxiomSL: SE · Salesforce: MTS · Atlassian: P40 · 3–7 yrs · Freshworks: Senior SE</t>
          </r>
        </is>
      </c>
      <c r="T121" s="115" t="inlineStr">
        <is>
          <t>SFIA 9 · software development, programming; OWASP secure coding; cloud vendor certifications</t>
        </is>
      </c>
      <c r="U121" s="115" t="inlineStr">
        <is>
          <t>Core 2 · Future 2 · Functional 3 · Leadership not scored</t>
        </is>
      </c>
      <c r="V121" s="161" t="n">
        <v>293</v>
      </c>
      <c r="W121" s="162" t="inlineStr">
        <is>
          <t>IRIS2185</t>
        </is>
      </c>
      <c r="X121" s="162" t="inlineStr">
        <is>
          <t>Employee</t>
        </is>
      </c>
      <c r="Y121" s="162" t="inlineStr">
        <is>
          <t>Active</t>
        </is>
      </c>
      <c r="Z121" s="162" t="inlineStr">
        <is>
          <t>Devkumar Nishad</t>
        </is>
      </c>
      <c r="AA121" s="249" t="n">
        <v>45180</v>
      </c>
      <c r="AB121" s="162" t="inlineStr">
        <is>
          <t>Junior Software Engineer</t>
        </is>
      </c>
      <c r="AC121" s="162" t="inlineStr">
        <is>
          <t>PG-DAC</t>
        </is>
      </c>
      <c r="AD121" s="162" t="inlineStr">
        <is>
          <t>Paresh Patil</t>
        </is>
      </c>
      <c r="AE121" s="162" t="inlineStr">
        <is>
          <t>N-5</t>
        </is>
      </c>
      <c r="AF121" s="162" t="inlineStr">
        <is>
          <t>Individual Contributor</t>
        </is>
      </c>
      <c r="AG121" s="162" t="inlineStr">
        <is>
          <t>0 years, 0 months, 0 days</t>
        </is>
      </c>
      <c r="AH121" s="162" t="inlineStr">
        <is>
          <t>2 years, 11 months, 14 days</t>
        </is>
      </c>
      <c r="AI121" s="162" t="inlineStr">
        <is>
          <t>Suptech</t>
        </is>
      </c>
      <c r="AJ121" s="162" t="inlineStr">
        <is>
          <t>iFile</t>
        </is>
      </c>
      <c r="AK121" s="162" t="inlineStr">
        <is>
          <t>Technology</t>
        </is>
      </c>
      <c r="AL121" s="162" t="inlineStr">
        <is>
          <t>Development</t>
        </is>
      </c>
      <c r="AM121" s="162" t="inlineStr">
        <is>
          <t>Yes</t>
        </is>
      </c>
      <c r="AN121" s="162" t="inlineStr">
        <is>
          <t>Product/Project</t>
        </is>
      </c>
      <c r="AO121" s="162" t="inlineStr">
        <is>
          <t>.NET MVC</t>
        </is>
      </c>
      <c r="AP121" s="162" t="inlineStr">
        <is>
          <t>Technical - Developer</t>
        </is>
      </c>
      <c r="AQ121" s="162" t="n">
        <v>20</v>
      </c>
      <c r="AR121" s="162" t="inlineStr">
        <is>
          <t>Covered</t>
        </is>
      </c>
      <c r="AS121" s="162" t="n"/>
      <c r="AT121" s="162" t="inlineStr">
        <is>
          <t>IRIS2185</t>
        </is>
      </c>
      <c r="AU121" s="162" t="inlineStr">
        <is>
          <t>Employee</t>
        </is>
      </c>
      <c r="AV121" s="162" t="inlineStr">
        <is>
          <t>Active</t>
        </is>
      </c>
      <c r="AW121" s="162" t="inlineStr">
        <is>
          <t>Devkumar Nishad</t>
        </is>
      </c>
      <c r="AX121" s="163" t="n">
        <v>45180</v>
      </c>
      <c r="AY121" s="162" t="inlineStr">
        <is>
          <t>Junior Software Engineer</t>
        </is>
      </c>
      <c r="AZ121" s="162" t="inlineStr">
        <is>
          <t>Engineering &amp; Development</t>
        </is>
      </c>
      <c r="BA121" s="162" t="inlineStr">
        <is>
          <t>Backend Engineering ·.NET</t>
        </is>
      </c>
      <c r="BB121" s="162" t="inlineStr">
        <is>
          <t>Junior Software Engineer</t>
        </is>
      </c>
      <c r="BC121" s="162" t="inlineStr">
        <is>
          <t>L3 – Professional / Associate</t>
        </is>
      </c>
      <c r="BD121" s="162" t="inlineStr">
        <is>
          <t>PG-DAC</t>
        </is>
      </c>
      <c r="BE121" s="162" t="inlineStr">
        <is>
          <t>Paresh Patil</t>
        </is>
      </c>
      <c r="BF121" s="162" t="inlineStr">
        <is>
          <t>N-4</t>
        </is>
      </c>
      <c r="BG121" s="162" t="inlineStr">
        <is>
          <t>Individual Contributor</t>
        </is>
      </c>
      <c r="BH121" s="162" t="inlineStr">
        <is>
          <t>0 years, 0 months, 0 days</t>
        </is>
      </c>
      <c r="BI121" s="162" t="inlineStr">
        <is>
          <t>2 years, 9 months, 9 days</t>
        </is>
      </c>
      <c r="BJ121" s="162" t="inlineStr">
        <is>
          <t>2 years, 9 months, 9 days</t>
        </is>
      </c>
      <c r="BK121" s="162" t="n"/>
      <c r="BL121" s="162" t="inlineStr">
        <is>
          <t>Suptech</t>
        </is>
      </c>
      <c r="BM121" s="162" t="inlineStr">
        <is>
          <t>iFile</t>
        </is>
      </c>
      <c r="BN121" s="162" t="inlineStr">
        <is>
          <t>Technology</t>
        </is>
      </c>
      <c r="BO121" s="162" t="inlineStr">
        <is>
          <t>Development</t>
        </is>
      </c>
      <c r="BP121" s="162" t="inlineStr">
        <is>
          <t>Yes</t>
        </is>
      </c>
      <c r="BQ121" s="162" t="inlineStr">
        <is>
          <t>Product/Project</t>
        </is>
      </c>
      <c r="BR121" s="162" t="inlineStr">
        <is>
          <t>.NET MVC</t>
        </is>
      </c>
      <c r="BS121" s="162" t="inlineStr">
        <is>
          <t>Technical - Developer</t>
        </is>
      </c>
      <c r="BT121" s="162" t="inlineStr">
        <is>
          <t>Remote - Mumbai</t>
        </is>
      </c>
      <c r="BU121" s="162" t="n"/>
      <c r="BV121" s="162" t="n"/>
      <c r="BW121" s="162"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X121" s="162" t="n">
        <v>4</v>
      </c>
      <c r="BY121" s="163" t="n">
        <v>45901</v>
      </c>
      <c r="BZ121" s="162" t="inlineStr">
        <is>
          <t>Junior Software Engineer</t>
        </is>
      </c>
      <c r="CA121" s="162" t="inlineStr">
        <is>
          <t>Yes</t>
        </is>
      </c>
      <c r="CB121" s="162" t="n">
        <v>4</v>
      </c>
      <c r="CC121" s="162" t="inlineStr">
        <is>
          <t>Medium</t>
        </is>
      </c>
      <c r="CD121" s="162" t="inlineStr">
        <is>
          <t>Trusted Professional</t>
        </is>
      </c>
      <c r="CE121" s="162" t="n"/>
      <c r="CF121" s="162" t="n"/>
      <c r="CG121" s="162" t="n"/>
      <c r="CH121" s="162" t="n"/>
      <c r="CI121" s="162" t="inlineStr">
        <is>
          <t>Taxonomy
AI</t>
        </is>
      </c>
      <c r="CJ121" s="162" t="n"/>
      <c r="CK121" s="162" t="n"/>
    </row>
    <row r="122" ht="64" customHeight="1">
      <c r="A122" s="109" t="inlineStr">
        <is>
          <t>IRIS1906</t>
        </is>
      </c>
      <c r="B122" s="111" t="inlineStr">
        <is>
          <t>Gaurav Ghare</t>
        </is>
      </c>
      <c r="C122" s="111" t="inlineStr">
        <is>
          <t>Technology</t>
        </is>
      </c>
      <c r="D122" s="111" t="inlineStr">
        <is>
          <t>Senior Software Engineer</t>
        </is>
      </c>
      <c r="E122" s="111" t="inlineStr">
        <is>
          <t>Senior Software Engineer</t>
        </is>
      </c>
      <c r="F122" s="111" t="inlineStr">
        <is>
          <t>L4 – Senior</t>
        </is>
      </c>
      <c r="G122" s="24" t="inlineStr">
        <is>
          <t>A3</t>
        </is>
      </c>
      <c r="H122" s="147" t="inlineStr">
        <is>
          <t>• Same level</t>
        </is>
      </c>
      <c r="I122" s="111" t="inlineStr">
        <is>
          <t>Engineering &amp; Development</t>
        </is>
      </c>
      <c r="J122" s="111" t="inlineStr">
        <is>
          <t>Backend Development</t>
        </is>
      </c>
      <c r="K122" s="111" t="inlineStr"/>
      <c r="L122" s="111" t="n">
        <v>19</v>
      </c>
      <c r="M122" s="142" t="inlineStr">
        <is>
          <t>P2</t>
        </is>
      </c>
      <c r="N122" s="115" t="inlineStr">
        <is>
          <t>Developing</t>
        </is>
      </c>
      <c r="O122" s="115" t="inlineStr">
        <is>
          <t>3 Apply</t>
        </is>
      </c>
      <c r="P122" s="115" t="inlineStr">
        <is>
          <t>2–4 yrs</t>
        </is>
      </c>
      <c r="Q122" s="115" t="inlineStr">
        <is>
          <t>3–5 · 2–5</t>
        </is>
      </c>
      <c r="R122" s="115" t="inlineStr">
        <is>
          <t>Software Engineer</t>
        </is>
      </c>
      <c r="S122" s="115" t="inlineStr">
        <is>
          <r>
            <rPr>
              <rFont val="Calibri"/>
              <b val="1"/>
              <sz val="10"/>
            </rPr>
            <t>Workiva:</t>
          </r>
          <r>
            <rPr>
              <rFont val="Calibri"/>
              <sz val="10"/>
            </rPr>
            <t xml:space="preserve"> SE · Broadridge India: SE · Nasdaq / AxiomSL: SE · Salesforce: MTS · Atlassian: P40 · 3–7 yrs · Freshworks: Senior SE</t>
          </r>
        </is>
      </c>
      <c r="T122" s="115" t="inlineStr">
        <is>
          <t>SFIA 9 · software development, programming; OWASP secure coding; cloud vendor certifications</t>
        </is>
      </c>
      <c r="U122" s="115" t="inlineStr">
        <is>
          <t>Core 2 · Future 2 · Functional 3 · Leadership not scored</t>
        </is>
      </c>
      <c r="V122" s="161" t="n">
        <v>178</v>
      </c>
      <c r="W122" s="162" t="inlineStr">
        <is>
          <t>IRIS1906</t>
        </is>
      </c>
      <c r="X122" s="162" t="inlineStr">
        <is>
          <t>Employee</t>
        </is>
      </c>
      <c r="Y122" s="162" t="inlineStr">
        <is>
          <t>Active</t>
        </is>
      </c>
      <c r="Z122" s="162" t="inlineStr">
        <is>
          <t>Gaurav Ghare</t>
        </is>
      </c>
      <c r="AA122" s="249" t="n">
        <v>44315</v>
      </c>
      <c r="AB122" s="162" t="inlineStr">
        <is>
          <t>Senior Software Engineer</t>
        </is>
      </c>
      <c r="AC122" s="162" t="inlineStr">
        <is>
          <t>B.E</t>
        </is>
      </c>
      <c r="AD122" s="162" t="inlineStr">
        <is>
          <t>Nikhil Nalawade</t>
        </is>
      </c>
      <c r="AE122" s="162" t="inlineStr">
        <is>
          <t>N-4</t>
        </is>
      </c>
      <c r="AF122" s="162" t="inlineStr">
        <is>
          <t>Individual Contributor</t>
        </is>
      </c>
      <c r="AG122" s="162" t="inlineStr">
        <is>
          <t>4 years, 0 months, 0 days</t>
        </is>
      </c>
      <c r="AH122" s="162" t="inlineStr">
        <is>
          <t>5 years, 3 months, 27 days</t>
        </is>
      </c>
      <c r="AI122" s="162" t="inlineStr">
        <is>
          <t>Suptech</t>
        </is>
      </c>
      <c r="AJ122" s="162" t="inlineStr">
        <is>
          <t>iFile</t>
        </is>
      </c>
      <c r="AK122" s="162" t="inlineStr">
        <is>
          <t>Technology</t>
        </is>
      </c>
      <c r="AL122" s="162" t="inlineStr">
        <is>
          <t>Development</t>
        </is>
      </c>
      <c r="AM122" s="162" t="inlineStr">
        <is>
          <t>Yes</t>
        </is>
      </c>
      <c r="AN122" s="162" t="inlineStr">
        <is>
          <t>Product/Project</t>
        </is>
      </c>
      <c r="AO122" s="162" t="inlineStr">
        <is>
          <t>Java</t>
        </is>
      </c>
      <c r="AP122" s="162" t="inlineStr">
        <is>
          <t>Technical - Developer</t>
        </is>
      </c>
      <c r="AQ122" s="162" t="n">
        <v>20</v>
      </c>
      <c r="AR122" s="162" t="inlineStr">
        <is>
          <t>Covered</t>
        </is>
      </c>
      <c r="AS122" s="162" t="n"/>
      <c r="AT122" s="162" t="inlineStr">
        <is>
          <t>IRIS1906</t>
        </is>
      </c>
      <c r="AU122" s="162" t="inlineStr">
        <is>
          <t>Employee</t>
        </is>
      </c>
      <c r="AV122" s="162" t="inlineStr">
        <is>
          <t>Active</t>
        </is>
      </c>
      <c r="AW122" s="162" t="inlineStr">
        <is>
          <t>Gaurav Ghare</t>
        </is>
      </c>
      <c r="AX122" s="163" t="n">
        <v>44315</v>
      </c>
      <c r="AY122" s="162" t="inlineStr">
        <is>
          <t>Senior Software Engineer</t>
        </is>
      </c>
      <c r="AZ122" s="162" t="inlineStr">
        <is>
          <t>Engineering &amp; Development</t>
        </is>
      </c>
      <c r="BA122" s="162" t="inlineStr">
        <is>
          <t>Backend Engineering · Java</t>
        </is>
      </c>
      <c r="BB122" s="162" t="inlineStr">
        <is>
          <t>Senior Software Engineer</t>
        </is>
      </c>
      <c r="BC122" s="162" t="inlineStr">
        <is>
          <t>L4 – Senior</t>
        </is>
      </c>
      <c r="BD122" s="162" t="inlineStr">
        <is>
          <t>B.E</t>
        </is>
      </c>
      <c r="BE122" s="162" t="inlineStr">
        <is>
          <t>Nikhil Nalawade</t>
        </is>
      </c>
      <c r="BF122" s="162" t="inlineStr">
        <is>
          <t>N-3</t>
        </is>
      </c>
      <c r="BG122" s="162" t="inlineStr">
        <is>
          <t>Individual Contributor</t>
        </is>
      </c>
      <c r="BH122" s="162" t="inlineStr">
        <is>
          <t>4 years, 0 months, 0 days</t>
        </is>
      </c>
      <c r="BI122" s="162" t="inlineStr">
        <is>
          <t>5 years, 1 months, 22 days</t>
        </is>
      </c>
      <c r="BJ122" s="162" t="inlineStr">
        <is>
          <t>9 years, 1 months, 22 days</t>
        </is>
      </c>
      <c r="BK122" s="162" t="n"/>
      <c r="BL122" s="162" t="inlineStr">
        <is>
          <t>Suptech</t>
        </is>
      </c>
      <c r="BM122" s="162" t="inlineStr">
        <is>
          <t>iFile</t>
        </is>
      </c>
      <c r="BN122" s="162" t="inlineStr">
        <is>
          <t>Technology</t>
        </is>
      </c>
      <c r="BO122" s="162" t="inlineStr">
        <is>
          <t>Development</t>
        </is>
      </c>
      <c r="BP122" s="162" t="inlineStr">
        <is>
          <t>Yes</t>
        </is>
      </c>
      <c r="BQ122" s="162" t="inlineStr">
        <is>
          <t>Product/Project</t>
        </is>
      </c>
      <c r="BR122" s="162" t="inlineStr">
        <is>
          <t>Java</t>
        </is>
      </c>
      <c r="BS122" s="162" t="inlineStr">
        <is>
          <t>Technical - Developer</t>
        </is>
      </c>
      <c r="BT122" s="162" t="inlineStr">
        <is>
          <t>Remote - Mumbai</t>
        </is>
      </c>
      <c r="BU122" s="162"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V122"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22"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22" s="162" t="n">
        <v>3</v>
      </c>
      <c r="BY122" s="162" t="inlineStr">
        <is>
          <t>Pending</t>
        </is>
      </c>
      <c r="BZ122" s="162" t="inlineStr">
        <is>
          <t>Senior Software Engineer</t>
        </is>
      </c>
      <c r="CA122" s="162" t="inlineStr">
        <is>
          <t>No</t>
        </is>
      </c>
      <c r="CB122" s="162" t="n">
        <v>3</v>
      </c>
      <c r="CC122" s="162" t="inlineStr">
        <is>
          <t>Medium</t>
        </is>
      </c>
      <c r="CD122" s="162" t="inlineStr">
        <is>
          <t>Emerging Talent</t>
        </is>
      </c>
      <c r="CE122" s="162" t="inlineStr">
        <is>
          <t>No</t>
        </is>
      </c>
      <c r="CF122" s="162" t="inlineStr">
        <is>
          <t>No</t>
        </is>
      </c>
      <c r="CG122" s="162" t="inlineStr">
        <is>
          <t>No</t>
        </is>
      </c>
      <c r="CH122" s="162" t="inlineStr">
        <is>
          <t>Not Yet</t>
        </is>
      </c>
      <c r="CI122" s="162"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CJ122" s="162" t="n"/>
      <c r="CK122" s="162" t="inlineStr">
        <is>
          <t>Currently handling a support role. A discussion is needed to define a clear career roadmap, identify growth opportunities within the support function or adjacent technical roles, and outline the skills and responsibilities required for future career progression.</t>
        </is>
      </c>
    </row>
    <row r="123" ht="64" customHeight="1">
      <c r="A123" s="109" t="inlineStr">
        <is>
          <t>IRIS2528</t>
        </is>
      </c>
      <c r="B123" s="111" t="inlineStr">
        <is>
          <t>Ghanshyam L Desale</t>
        </is>
      </c>
      <c r="C123" s="111" t="inlineStr">
        <is>
          <t>Technology</t>
        </is>
      </c>
      <c r="D123" s="114" t="inlineStr">
        <is>
          <t>Software Engineer</t>
        </is>
      </c>
      <c r="E123" s="114" t="inlineStr">
        <is>
          <t>Senior UI Developer</t>
        </is>
      </c>
      <c r="F123" s="114" t="inlineStr">
        <is>
          <t>L3 – Professional / Associate</t>
        </is>
      </c>
      <c r="G123" s="114" t="inlineStr">
        <is>
          <t>A3</t>
        </is>
      </c>
      <c r="H123" s="117" t="inlineStr">
        <is>
          <t>▲ Up</t>
        </is>
      </c>
      <c r="I123" s="111" t="inlineStr">
        <is>
          <t>Engineering &amp; Development</t>
        </is>
      </c>
      <c r="J123" s="111" t="inlineStr">
        <is>
          <t>Front-End / UI Development</t>
        </is>
      </c>
      <c r="K123" s="111" t="inlineStr"/>
      <c r="L123" s="111" t="n">
        <v>20</v>
      </c>
      <c r="M123" s="142" t="inlineStr">
        <is>
          <t>P2</t>
        </is>
      </c>
      <c r="N123" s="115" t="inlineStr">
        <is>
          <t>Developing</t>
        </is>
      </c>
      <c r="O123" s="115" t="inlineStr">
        <is>
          <t>3 Apply</t>
        </is>
      </c>
      <c r="P123" s="115" t="inlineStr">
        <is>
          <t>2–4 yrs</t>
        </is>
      </c>
      <c r="Q123" s="115" t="inlineStr">
        <is>
          <t>3–5 · 2–5</t>
        </is>
      </c>
      <c r="R123" s="115" t="inlineStr">
        <is>
          <t>Software Engineer</t>
        </is>
      </c>
      <c r="S123" s="115" t="inlineStr">
        <is>
          <r>
            <rPr>
              <rFont val="Calibri"/>
              <b val="1"/>
              <sz val="10"/>
            </rPr>
            <t>Workiva:</t>
          </r>
          <r>
            <rPr>
              <rFont val="Calibri"/>
              <sz val="10"/>
            </rPr>
            <t xml:space="preserve"> SE · Broadridge India: SE · Nasdaq / AxiomSL: SE · Salesforce: MTS · Atlassian: P40 · 3–7 yrs · Freshworks: Senior SE</t>
          </r>
        </is>
      </c>
      <c r="T123" s="115" t="inlineStr">
        <is>
          <t>SFIA 9 · software development, programming; OWASP secure coding; cloud vendor certifications</t>
        </is>
      </c>
      <c r="U123" s="115" t="inlineStr">
        <is>
          <t>Core 2 · Future 2 · Functional 3 · Leadership not scored</t>
        </is>
      </c>
      <c r="V123" s="161" t="n">
        <v>498</v>
      </c>
      <c r="W123" s="162" t="inlineStr">
        <is>
          <t>IRIS2528</t>
        </is>
      </c>
      <c r="X123" s="162" t="inlineStr">
        <is>
          <t>Employee</t>
        </is>
      </c>
      <c r="Y123" s="162" t="inlineStr">
        <is>
          <t>Active</t>
        </is>
      </c>
      <c r="Z123" s="162" t="inlineStr">
        <is>
          <t>Ghanshyam L Desale</t>
        </is>
      </c>
      <c r="AA123" s="249" t="n">
        <v>46146</v>
      </c>
      <c r="AB123" s="162" t="inlineStr">
        <is>
          <t>Software Engineer</t>
        </is>
      </c>
      <c r="AC123" s="162" t="inlineStr">
        <is>
          <t>B.E</t>
        </is>
      </c>
      <c r="AD123" s="162" t="inlineStr">
        <is>
          <t>Srikant Mishra</t>
        </is>
      </c>
      <c r="AE123" s="162" t="inlineStr">
        <is>
          <t>N-3</t>
        </is>
      </c>
      <c r="AF123" s="162" t="inlineStr">
        <is>
          <t>Individual Contributor</t>
        </is>
      </c>
      <c r="AG123" s="162" t="inlineStr">
        <is>
          <t>3 years, 5 months, 0 days</t>
        </is>
      </c>
      <c r="AH123" s="162" t="inlineStr">
        <is>
          <t>0 years, 3 months, 21 days</t>
        </is>
      </c>
      <c r="AI123" s="162" t="inlineStr">
        <is>
          <t>Suptech</t>
        </is>
      </c>
      <c r="AJ123" s="162" t="inlineStr">
        <is>
          <t>iFile</t>
        </is>
      </c>
      <c r="AK123" s="162" t="inlineStr">
        <is>
          <t>Technology</t>
        </is>
      </c>
      <c r="AL123" s="162" t="inlineStr">
        <is>
          <t>Development</t>
        </is>
      </c>
      <c r="AM123" s="162" t="inlineStr">
        <is>
          <t>Yes</t>
        </is>
      </c>
      <c r="AN123" s="162" t="inlineStr">
        <is>
          <t>Product/Project</t>
        </is>
      </c>
      <c r="AO123" s="162" t="inlineStr">
        <is>
          <t>Angular</t>
        </is>
      </c>
      <c r="AP123" s="162" t="inlineStr">
        <is>
          <t>Technical - Developer</t>
        </is>
      </c>
      <c r="AQ123" s="162" t="n">
        <v>20</v>
      </c>
      <c r="AR123" s="162" t="inlineStr">
        <is>
          <t>Covered</t>
        </is>
      </c>
      <c r="AS123" s="162" t="n"/>
      <c r="AT123" s="162" t="inlineStr">
        <is>
          <t>IRIS2528</t>
        </is>
      </c>
      <c r="AU123" s="162" t="inlineStr">
        <is>
          <t>Employee</t>
        </is>
      </c>
      <c r="AV123" s="162" t="inlineStr">
        <is>
          <t>Active</t>
        </is>
      </c>
      <c r="AW123" s="162" t="inlineStr">
        <is>
          <t>Ghanshyam L Desale</t>
        </is>
      </c>
      <c r="AX123" s="163" t="n">
        <v>46146</v>
      </c>
      <c r="AY123" s="162" t="inlineStr">
        <is>
          <t>Software Engineer</t>
        </is>
      </c>
      <c r="AZ123" s="162" t="inlineStr">
        <is>
          <t>Engineering &amp; Development</t>
        </is>
      </c>
      <c r="BA123" s="162" t="inlineStr">
        <is>
          <t>Software Engineering</t>
        </is>
      </c>
      <c r="BB123" s="162" t="inlineStr">
        <is>
          <t>Software Engineer</t>
        </is>
      </c>
      <c r="BC123" s="162" t="inlineStr">
        <is>
          <t>L3 – Professional / Associate</t>
        </is>
      </c>
      <c r="BD123" s="162" t="inlineStr">
        <is>
          <t>B.E</t>
        </is>
      </c>
      <c r="BE123" s="162" t="inlineStr">
        <is>
          <t>Srikant Mishra</t>
        </is>
      </c>
      <c r="BF123" s="162" t="inlineStr">
        <is>
          <t>N-4</t>
        </is>
      </c>
      <c r="BG123" s="162" t="inlineStr">
        <is>
          <t>Individual Contributor</t>
        </is>
      </c>
      <c r="BH123" s="162" t="inlineStr">
        <is>
          <t>3 years, 5 months, 0 days</t>
        </is>
      </c>
      <c r="BI123" s="162" t="inlineStr">
        <is>
          <t>0 years, 1 months, 16 days</t>
        </is>
      </c>
      <c r="BJ123" s="162" t="inlineStr">
        <is>
          <t>3 years, 6 months, 16 days</t>
        </is>
      </c>
      <c r="BK123" s="162" t="n"/>
      <c r="BL123" s="162" t="inlineStr">
        <is>
          <t>Suptech</t>
        </is>
      </c>
      <c r="BM123" s="162" t="inlineStr">
        <is>
          <t>iFile</t>
        </is>
      </c>
      <c r="BN123" s="162" t="inlineStr">
        <is>
          <t>Technology</t>
        </is>
      </c>
      <c r="BO123" s="162" t="inlineStr">
        <is>
          <t>Development</t>
        </is>
      </c>
      <c r="BP123" s="162" t="inlineStr">
        <is>
          <t>Yes</t>
        </is>
      </c>
      <c r="BQ123" s="162" t="inlineStr">
        <is>
          <t>Product/Project</t>
        </is>
      </c>
      <c r="BR123" s="162" t="inlineStr">
        <is>
          <t>Angular</t>
        </is>
      </c>
      <c r="BS123" s="162" t="inlineStr">
        <is>
          <t>Technical - Developer</t>
        </is>
      </c>
      <c r="BT123" s="162" t="inlineStr">
        <is>
          <t>Work From Office - Turbhe</t>
        </is>
      </c>
      <c r="BU123" s="162" t="inlineStr">
        <is>
          <t>1.Take ownership of assigned modules by actively participating in technical discussions, design reviews, and code reviews, while contributing to engineering best practices and timely delivery.
2.Contribute 2–3 actionable suggestions for product enhancement, performance optimization, or user experience improvements based on product understanding and business requirements.
3.Deliver assigned sprint stories and feature enhancements with ≥90% on-time completion while maintaining &lt;5% post-release defect rate.
4.Build practical knowledge of Generative AI by exploring relevant tools/frameworks and identifying opportunities to improve product capabilities or engineering productivity through AI-driven solutions.
5.Complete at least one certification or structured learning program in Generative AI, AI Engineering, or System Design, and apply relevant learnings to project work wherever applicable.</t>
        </is>
      </c>
      <c r="BV123" s="162" t="inlineStr">
        <is>
          <t>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structured Angular/front-end onboarding within first 90 days
6. Complete at least 1 Angular/front-end upskilling module this year</t>
        </is>
      </c>
      <c r="BW123" s="162" t="inlineStr">
        <is>
          <r>
            <rPr>
              <rFont val="Calibri"/>
              <b val="1"/>
              <sz val="10"/>
            </rPr>
            <t>Q1:</t>
          </r>
          <r>
            <rPr>
              <rFont val="Calibri"/>
              <sz val="10"/>
            </rPr>
            <t xml:space="preserve"> Complete structured onboarding within first 90 days
</t>
          </r>
          <r>
            <rPr>
              <rFont val="Calibri"/>
              <b val="1"/>
              <sz val="10"/>
            </rPr>
            <t>Q1:</t>
          </r>
          <r>
            <rPr>
              <rFont val="Calibri"/>
              <sz val="10"/>
            </rPr>
            <t xml:space="preserve"> Deliver first assigned sprint stories with guided support
</t>
          </r>
          <r>
            <rPr>
              <rFont val="Calibri"/>
              <b val="1"/>
              <sz val="10"/>
            </rPr>
            <t>Q1:</t>
          </r>
          <r>
            <rPr>
              <rFont val="Calibri"/>
              <sz val="10"/>
            </rPr>
            <t xml:space="preserve"> Maintain code quality gate adherence on owned components
</t>
          </r>
          <r>
            <rPr>
              <rFont val="Calibri"/>
              <b val="1"/>
              <sz val="10"/>
            </rPr>
            <t>Q1:</t>
          </r>
          <r>
            <rPr>
              <rFont val="Calibri"/>
              <sz val="10"/>
            </rPr>
            <t xml:space="preserve"> Zero critical/high defects on owned code</t>
          </r>
        </is>
      </c>
      <c r="BX123" s="162" t="n">
        <v>3</v>
      </c>
      <c r="BY123" s="162" t="inlineStr">
        <is>
          <t>-</t>
        </is>
      </c>
      <c r="BZ123" s="162" t="inlineStr">
        <is>
          <t>Software Engineer</t>
        </is>
      </c>
      <c r="CA123" s="162" t="inlineStr">
        <is>
          <t>No – designation matches role; too early for a structural view.</t>
        </is>
      </c>
      <c r="CB123" s="162" t="n">
        <v>3</v>
      </c>
      <c r="CC123" s="162" t="inlineStr">
        <is>
          <t>Medium</t>
        </is>
      </c>
      <c r="CD123" s="162" t="inlineStr">
        <is>
          <t>Core Contributor</t>
        </is>
      </c>
      <c r="CE123" s="162" t="inlineStr">
        <is>
          <t>N</t>
        </is>
      </c>
      <c r="CF123" s="162" t="inlineStr">
        <is>
          <t>N</t>
        </is>
      </c>
      <c r="CG123" s="162" t="inlineStr">
        <is>
          <t>N</t>
        </is>
      </c>
      <c r="CH123" s="162" t="inlineStr">
        <is>
          <t>-</t>
        </is>
      </c>
      <c r="CI123" s="162" t="inlineStr">
        <is>
          <t>Advanced Angular/TypeScript; component architecture &amp; state management; code quality &amp; testing practices; secure coding</t>
        </is>
      </c>
      <c r="CJ123" s="162" t="inlineStr">
        <is>
          <t>-</t>
        </is>
      </c>
      <c r="CK123" s="162" t="inlineStr">
        <is>
          <t>New joiner - Might need discussion with her reporting manager</t>
        </is>
      </c>
    </row>
    <row r="124" ht="64" customHeight="1">
      <c r="A124" s="109" t="inlineStr">
        <is>
          <t>IRIS2074</t>
        </is>
      </c>
      <c r="B124" s="111" t="inlineStr">
        <is>
          <t>Govind Chidrawar</t>
        </is>
      </c>
      <c r="C124" s="111" t="inlineStr">
        <is>
          <t>Technology</t>
        </is>
      </c>
      <c r="D124" s="111" t="inlineStr">
        <is>
          <t>Senior Software Engineer</t>
        </is>
      </c>
      <c r="E124" s="111" t="inlineStr">
        <is>
          <t>Senior Software Engineer</t>
        </is>
      </c>
      <c r="F124" s="111" t="inlineStr">
        <is>
          <t>L4 – Senior</t>
        </is>
      </c>
      <c r="G124" s="24" t="inlineStr">
        <is>
          <t>A3</t>
        </is>
      </c>
      <c r="H124" s="147" t="inlineStr">
        <is>
          <t>• Same level</t>
        </is>
      </c>
      <c r="I124" s="111" t="inlineStr">
        <is>
          <t>Engineering &amp; Development</t>
        </is>
      </c>
      <c r="J124" s="111" t="inlineStr">
        <is>
          <t>Backend Development</t>
        </is>
      </c>
      <c r="K124" s="111" t="inlineStr"/>
      <c r="L124" s="111" t="n">
        <v>20</v>
      </c>
      <c r="M124" s="142" t="inlineStr">
        <is>
          <t>P2</t>
        </is>
      </c>
      <c r="N124" s="115" t="inlineStr">
        <is>
          <t>Developing</t>
        </is>
      </c>
      <c r="O124" s="115" t="inlineStr">
        <is>
          <t>3 Apply</t>
        </is>
      </c>
      <c r="P124" s="115" t="inlineStr">
        <is>
          <t>2–4 yrs</t>
        </is>
      </c>
      <c r="Q124" s="115" t="inlineStr">
        <is>
          <t>3–5 · 2–5</t>
        </is>
      </c>
      <c r="R124" s="115" t="inlineStr">
        <is>
          <t>Software Engineer</t>
        </is>
      </c>
      <c r="S124" s="115" t="inlineStr">
        <is>
          <r>
            <rPr>
              <rFont val="Calibri"/>
              <b val="1"/>
              <sz val="10"/>
            </rPr>
            <t>Workiva:</t>
          </r>
          <r>
            <rPr>
              <rFont val="Calibri"/>
              <sz val="10"/>
            </rPr>
            <t xml:space="preserve"> SE · Broadridge India: SE · Nasdaq / AxiomSL: SE · Salesforce: MTS · Atlassian: P40 · 3–7 yrs · Freshworks: Senior SE</t>
          </r>
        </is>
      </c>
      <c r="T124" s="115" t="inlineStr">
        <is>
          <t>SFIA 9 · software development, programming; OWASP secure coding; cloud vendor certifications</t>
        </is>
      </c>
      <c r="U124" s="115" t="inlineStr">
        <is>
          <t>Core 2 · Future 2 · Functional 3 · Leadership not scored</t>
        </is>
      </c>
      <c r="V124" s="161" t="n">
        <v>249</v>
      </c>
      <c r="W124" s="162" t="inlineStr">
        <is>
          <t>IRIS2074</t>
        </is>
      </c>
      <c r="X124" s="162" t="inlineStr">
        <is>
          <t>Employee</t>
        </is>
      </c>
      <c r="Y124" s="162" t="inlineStr">
        <is>
          <t>Active</t>
        </is>
      </c>
      <c r="Z124" s="162" t="inlineStr">
        <is>
          <t>Govind Chidrawar</t>
        </is>
      </c>
      <c r="AA124" s="249" t="n">
        <v>44866</v>
      </c>
      <c r="AB124" s="162" t="inlineStr">
        <is>
          <t>Senior Software Engineer</t>
        </is>
      </c>
      <c r="AC124" s="162" t="inlineStr">
        <is>
          <t>B.E</t>
        </is>
      </c>
      <c r="AD124" s="162" t="inlineStr">
        <is>
          <t>Arpit Pagaria</t>
        </is>
      </c>
      <c r="AE124" s="162" t="inlineStr">
        <is>
          <t>N-6</t>
        </is>
      </c>
      <c r="AF124" s="162" t="inlineStr">
        <is>
          <t>Individual Contributor</t>
        </is>
      </c>
      <c r="AG124" s="162" t="inlineStr">
        <is>
          <t>2 years, 2 months, 0 days</t>
        </is>
      </c>
      <c r="AH124" s="162" t="inlineStr">
        <is>
          <t>3 years, 9 months, 24 days</t>
        </is>
      </c>
      <c r="AI124" s="162" t="inlineStr">
        <is>
          <t>Suptech</t>
        </is>
      </c>
      <c r="AJ124" s="162" t="inlineStr">
        <is>
          <t>iFile</t>
        </is>
      </c>
      <c r="AK124" s="162" t="inlineStr">
        <is>
          <t>Technology</t>
        </is>
      </c>
      <c r="AL124" s="162" t="inlineStr">
        <is>
          <t>Development</t>
        </is>
      </c>
      <c r="AM124" s="162" t="inlineStr">
        <is>
          <t>Yes</t>
        </is>
      </c>
      <c r="AN124" s="162" t="inlineStr">
        <is>
          <t>Product/Project</t>
        </is>
      </c>
      <c r="AO124" s="162" t="inlineStr">
        <is>
          <t>Java</t>
        </is>
      </c>
      <c r="AP124" s="162" t="inlineStr">
        <is>
          <t>Technical - Developer</t>
        </is>
      </c>
      <c r="AQ124" s="162" t="n">
        <v>20</v>
      </c>
      <c r="AR124" s="162" t="inlineStr">
        <is>
          <t>Covered</t>
        </is>
      </c>
      <c r="AS124" s="162" t="n"/>
      <c r="AT124" s="162" t="inlineStr">
        <is>
          <t>IRIS2074</t>
        </is>
      </c>
      <c r="AU124" s="162" t="inlineStr">
        <is>
          <t>Employee</t>
        </is>
      </c>
      <c r="AV124" s="162" t="inlineStr">
        <is>
          <t>Active</t>
        </is>
      </c>
      <c r="AW124" s="162" t="inlineStr">
        <is>
          <t>Govind Chidrawar</t>
        </is>
      </c>
      <c r="AX124" s="163" t="n">
        <v>44866</v>
      </c>
      <c r="AY124" s="162" t="inlineStr">
        <is>
          <t>Senior Software Engineer</t>
        </is>
      </c>
      <c r="AZ124" s="162" t="inlineStr">
        <is>
          <t>Engineering &amp; Development</t>
        </is>
      </c>
      <c r="BA124" s="162" t="inlineStr">
        <is>
          <t>Backend Engineering · Java</t>
        </is>
      </c>
      <c r="BB124" s="162" t="inlineStr">
        <is>
          <t>Senior Software Engineer</t>
        </is>
      </c>
      <c r="BC124" s="162" t="inlineStr">
        <is>
          <t>L4 – Senior</t>
        </is>
      </c>
      <c r="BD124" s="162" t="inlineStr">
        <is>
          <t>B.E</t>
        </is>
      </c>
      <c r="BE124" s="162" t="inlineStr">
        <is>
          <t>Arpit Pagaria</t>
        </is>
      </c>
      <c r="BF124" s="162" t="inlineStr">
        <is>
          <t>N-5</t>
        </is>
      </c>
      <c r="BG124" s="162" t="inlineStr">
        <is>
          <t>Individual Contributor</t>
        </is>
      </c>
      <c r="BH124" s="162" t="inlineStr">
        <is>
          <t>2 years, 2 months, 0 days</t>
        </is>
      </c>
      <c r="BI124" s="162" t="inlineStr">
        <is>
          <t>3 years, 7 months, 19 days</t>
        </is>
      </c>
      <c r="BJ124" s="162" t="inlineStr">
        <is>
          <t>5 years, 9 months, 19 days</t>
        </is>
      </c>
      <c r="BK124" s="162" t="n"/>
      <c r="BL124" s="162" t="inlineStr">
        <is>
          <t>Suptech</t>
        </is>
      </c>
      <c r="BM124" s="162" t="inlineStr">
        <is>
          <t>iFile</t>
        </is>
      </c>
      <c r="BN124" s="162" t="inlineStr">
        <is>
          <t>Technology</t>
        </is>
      </c>
      <c r="BO124" s="162" t="inlineStr">
        <is>
          <t>Development</t>
        </is>
      </c>
      <c r="BP124" s="162" t="inlineStr">
        <is>
          <t>Yes</t>
        </is>
      </c>
      <c r="BQ124" s="162" t="inlineStr">
        <is>
          <t>Product/Project</t>
        </is>
      </c>
      <c r="BR124" s="162" t="inlineStr">
        <is>
          <t>Java</t>
        </is>
      </c>
      <c r="BS124" s="162" t="inlineStr">
        <is>
          <t>Technical - Developer</t>
        </is>
      </c>
      <c r="BT124" s="162" t="inlineStr">
        <is>
          <t>Remote - Mumbai</t>
        </is>
      </c>
      <c r="BU124" s="162" t="n"/>
      <c r="BV124"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24" s="162" t="inlineStr">
        <is>
          <r>
            <rPr>
              <rFont val="Calibri"/>
              <b val="1"/>
              <sz val="10"/>
            </rPr>
            <t>Q1:</t>
          </r>
          <r>
            <rPr>
              <rFont val="Calibri"/>
              <sz val="10"/>
            </rPr>
            <t xml:space="preserve"> Deliver committed sprint stories with &gt;=90% sprint commitment adherence this quarter - Complete task within given time e.g i) ECU Error Display ii)Nil filing
</t>
          </r>
          <r>
            <rPr>
              <rFont val="Calibri"/>
              <b val="1"/>
              <sz val="10"/>
            </rPr>
            <t>Q1:</t>
          </r>
          <r>
            <rPr>
              <rFont val="Calibri"/>
              <sz val="10"/>
            </rPr>
            <t xml:space="preserve"> Maintain code quality: defect leakage to QA/UAT &lt;=5% of delivered stories Mostly yes
</t>
          </r>
          <r>
            <rPr>
              <rFont val="Calibri"/>
              <b val="1"/>
              <sz val="10"/>
            </rPr>
            <t>Q1:</t>
          </r>
          <r>
            <rPr>
              <rFont val="Calibri"/>
              <sz val="10"/>
            </rPr>
            <t xml:space="preserve"> Resolve assigned production/critical bugs within agreed SLA · &gt;=95% within SLANeed improvement in understanding root casue of an issue and take immediate action. e.g i) Production filing was stuck for long time. Always need senior member help to understand cause.
</t>
          </r>
          <r>
            <rPr>
              <rFont val="Calibri"/>
              <b val="1"/>
              <sz val="10"/>
            </rPr>
            <t>Q1:</t>
          </r>
          <r>
            <rPr>
              <rFont val="Calibri"/>
              <sz val="10"/>
            </rPr>
            <t xml:space="preserve"> Improve unit-test / automated coverage on owned modules by &gt;=15 percentage points-Yes it is but there is lot of scope for improvement.</t>
          </r>
        </is>
      </c>
      <c r="BX124" s="162" t="n">
        <v>3</v>
      </c>
      <c r="BY124" s="162" t="n"/>
      <c r="BZ124" s="162" t="inlineStr">
        <is>
          <t>Senior Software Engineer</t>
        </is>
      </c>
      <c r="CA124" s="162" t="n"/>
      <c r="CB124" s="162" t="n">
        <v>4</v>
      </c>
      <c r="CC124" s="162" t="inlineStr">
        <is>
          <t>High</t>
        </is>
      </c>
      <c r="CD124" s="162" t="inlineStr">
        <is>
          <t>High Impact / Growth Talent</t>
        </is>
      </c>
      <c r="CE124" s="162" t="n"/>
      <c r="CF124" s="162" t="n"/>
      <c r="CG124" s="162" t="n"/>
      <c r="CH124" s="162" t="n"/>
      <c r="CI124" s="162" t="inlineStr">
        <is>
          <t>Advanced Java; secure coding &amp; code-quality practices; unit/automated testing; system design fundamentals</t>
        </is>
      </c>
      <c r="CJ124"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24" s="162" t="n"/>
    </row>
    <row r="125" ht="64" customHeight="1">
      <c r="A125" s="109" t="inlineStr">
        <is>
          <t>IRIS2186</t>
        </is>
      </c>
      <c r="B125" s="111" t="inlineStr">
        <is>
          <t>Harshal Chaudhari</t>
        </is>
      </c>
      <c r="C125" s="111" t="inlineStr">
        <is>
          <t>Technology</t>
        </is>
      </c>
      <c r="D125" s="114" t="inlineStr">
        <is>
          <t>Junior Software Engineer</t>
        </is>
      </c>
      <c r="E125" s="114" t="inlineStr">
        <is>
          <t>Senior Software Engineer</t>
        </is>
      </c>
      <c r="F125" s="114" t="inlineStr">
        <is>
          <t>L3 – Professional / Associate</t>
        </is>
      </c>
      <c r="G125" s="114" t="inlineStr">
        <is>
          <t>A3</t>
        </is>
      </c>
      <c r="H125" s="117" t="inlineStr">
        <is>
          <t>▲ Up</t>
        </is>
      </c>
      <c r="I125" s="111" t="inlineStr">
        <is>
          <t>Engineering &amp; Development</t>
        </is>
      </c>
      <c r="J125" s="111" t="inlineStr">
        <is>
          <t>Backend Development</t>
        </is>
      </c>
      <c r="K125" s="111" t="inlineStr"/>
      <c r="L125" s="111" t="n">
        <v>20</v>
      </c>
      <c r="M125" s="142" t="inlineStr">
        <is>
          <t>P2</t>
        </is>
      </c>
      <c r="N125" s="115" t="inlineStr">
        <is>
          <t>Developing</t>
        </is>
      </c>
      <c r="O125" s="115" t="inlineStr">
        <is>
          <t>3 Apply</t>
        </is>
      </c>
      <c r="P125" s="115" t="inlineStr">
        <is>
          <t>2–4 yrs</t>
        </is>
      </c>
      <c r="Q125" s="115" t="inlineStr">
        <is>
          <t>3–5 · 2–5</t>
        </is>
      </c>
      <c r="R125" s="115" t="inlineStr">
        <is>
          <t>Software Engineer</t>
        </is>
      </c>
      <c r="S125" s="115" t="inlineStr">
        <is>
          <r>
            <rPr>
              <rFont val="Calibri"/>
              <b val="1"/>
              <sz val="10"/>
            </rPr>
            <t>Workiva:</t>
          </r>
          <r>
            <rPr>
              <rFont val="Calibri"/>
              <sz val="10"/>
            </rPr>
            <t xml:space="preserve"> SE · Broadridge India: SE · Nasdaq / AxiomSL: SE · Salesforce: MTS · Atlassian: P40 · 3–7 yrs · Freshworks: Senior SE</t>
          </r>
        </is>
      </c>
      <c r="T125" s="115" t="inlineStr">
        <is>
          <t>SFIA 9 · software development, programming; OWASP secure coding; cloud vendor certifications</t>
        </is>
      </c>
      <c r="U125" s="115" t="inlineStr">
        <is>
          <t>Core 2 · Future 2 · Functional 3 · Leadership not scored</t>
        </is>
      </c>
      <c r="V125" s="161" t="n">
        <v>294</v>
      </c>
      <c r="W125" s="162" t="inlineStr">
        <is>
          <t>IRIS2186</t>
        </is>
      </c>
      <c r="X125" s="162" t="inlineStr">
        <is>
          <t>Employee</t>
        </is>
      </c>
      <c r="Y125" s="162" t="inlineStr">
        <is>
          <t>Active</t>
        </is>
      </c>
      <c r="Z125" s="162" t="inlineStr">
        <is>
          <t>Harshal Chaudhari</t>
        </is>
      </c>
      <c r="AA125" s="249" t="n">
        <v>45180</v>
      </c>
      <c r="AB125" s="162" t="inlineStr">
        <is>
          <t>Junior Software Engineer</t>
        </is>
      </c>
      <c r="AC125" s="162" t="inlineStr">
        <is>
          <t>PG-DAC</t>
        </is>
      </c>
      <c r="AD125" s="162" t="inlineStr">
        <is>
          <t>Pragati Raskar</t>
        </is>
      </c>
      <c r="AE125" s="162" t="inlineStr">
        <is>
          <t>N-5</t>
        </is>
      </c>
      <c r="AF125" s="162" t="inlineStr">
        <is>
          <t>Individual Contributor</t>
        </is>
      </c>
      <c r="AG125" s="162" t="inlineStr">
        <is>
          <t>0 years, 0 months, 0 days</t>
        </is>
      </c>
      <c r="AH125" s="162" t="inlineStr">
        <is>
          <t>2 years, 11 months, 14 days</t>
        </is>
      </c>
      <c r="AI125" s="162" t="inlineStr">
        <is>
          <t>Suptech</t>
        </is>
      </c>
      <c r="AJ125" s="162" t="inlineStr">
        <is>
          <t>iFile</t>
        </is>
      </c>
      <c r="AK125" s="162" t="inlineStr">
        <is>
          <t>Technology</t>
        </is>
      </c>
      <c r="AL125" s="162" t="inlineStr">
        <is>
          <t>Development</t>
        </is>
      </c>
      <c r="AM125" s="162" t="inlineStr">
        <is>
          <t>Yes</t>
        </is>
      </c>
      <c r="AN125" s="162" t="inlineStr">
        <is>
          <t>Product/Project</t>
        </is>
      </c>
      <c r="AO125" s="162" t="inlineStr">
        <is>
          <t>.NET MVC</t>
        </is>
      </c>
      <c r="AP125" s="162" t="inlineStr">
        <is>
          <t>Technical - Developer</t>
        </is>
      </c>
      <c r="AQ125" s="162" t="n">
        <v>20</v>
      </c>
      <c r="AR125" s="162" t="inlineStr">
        <is>
          <t>Covered</t>
        </is>
      </c>
      <c r="AS125" s="162" t="n"/>
      <c r="AT125" s="162" t="inlineStr">
        <is>
          <t>IRIS2186</t>
        </is>
      </c>
      <c r="AU125" s="162" t="inlineStr">
        <is>
          <t>Employee</t>
        </is>
      </c>
      <c r="AV125" s="162" t="inlineStr">
        <is>
          <t>Active</t>
        </is>
      </c>
      <c r="AW125" s="162" t="inlineStr">
        <is>
          <t>Harshal Chaudhari</t>
        </is>
      </c>
      <c r="AX125" s="163" t="n">
        <v>45180</v>
      </c>
      <c r="AY125" s="162" t="inlineStr">
        <is>
          <t>Junior Software Engineer</t>
        </is>
      </c>
      <c r="AZ125" s="162" t="inlineStr">
        <is>
          <t>Engineering &amp; Development</t>
        </is>
      </c>
      <c r="BA125" s="162" t="inlineStr">
        <is>
          <t>Backend Engineering ·.NET</t>
        </is>
      </c>
      <c r="BB125" s="162" t="inlineStr">
        <is>
          <t>Junior Software Engineer</t>
        </is>
      </c>
      <c r="BC125" s="162" t="inlineStr">
        <is>
          <t>L3 – Professional / Associate</t>
        </is>
      </c>
      <c r="BD125" s="162" t="inlineStr">
        <is>
          <t>PG-DAC</t>
        </is>
      </c>
      <c r="BE125" s="162" t="inlineStr">
        <is>
          <t>Pragati Raskar</t>
        </is>
      </c>
      <c r="BF125" s="162" t="inlineStr">
        <is>
          <t>N-4</t>
        </is>
      </c>
      <c r="BG125" s="162" t="inlineStr">
        <is>
          <t>Individual Contributor</t>
        </is>
      </c>
      <c r="BH125" s="162" t="inlineStr">
        <is>
          <t>0 years, 0 months, 0 days</t>
        </is>
      </c>
      <c r="BI125" s="162" t="inlineStr">
        <is>
          <t>2 years, 9 months, 9 days</t>
        </is>
      </c>
      <c r="BJ125" s="162" t="inlineStr">
        <is>
          <t>2 years, 9 months, 9 days</t>
        </is>
      </c>
      <c r="BK125" s="162" t="n"/>
      <c r="BL125" s="162" t="inlineStr">
        <is>
          <t>Suptech</t>
        </is>
      </c>
      <c r="BM125" s="162" t="inlineStr">
        <is>
          <t>iFile</t>
        </is>
      </c>
      <c r="BN125" s="162" t="inlineStr">
        <is>
          <t>Technology</t>
        </is>
      </c>
      <c r="BO125" s="162" t="inlineStr">
        <is>
          <t>Development</t>
        </is>
      </c>
      <c r="BP125" s="162" t="inlineStr">
        <is>
          <t>Yes</t>
        </is>
      </c>
      <c r="BQ125" s="162" t="inlineStr">
        <is>
          <t>Product/Project</t>
        </is>
      </c>
      <c r="BR125" s="162" t="inlineStr">
        <is>
          <t>.NET MVC</t>
        </is>
      </c>
      <c r="BS125" s="162" t="inlineStr">
        <is>
          <t>Technical - Developer</t>
        </is>
      </c>
      <c r="BT125" s="162" t="inlineStr">
        <is>
          <t>Hybrid</t>
        </is>
      </c>
      <c r="BU125" s="162" t="inlineStr">
        <is>
          <t>.NET Tasks, XBRL Tasks, Aiusage, Document Tasks, Requirement Analyis Tasks</t>
        </is>
      </c>
      <c r="BV125"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25"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25" s="162" t="n">
        <v>4</v>
      </c>
      <c r="BY125" s="163" t="n">
        <v>46203</v>
      </c>
      <c r="BZ125" s="162" t="inlineStr">
        <is>
          <t>Junior Software Engineer</t>
        </is>
      </c>
      <c r="CA125" s="162" t="inlineStr">
        <is>
          <t>NO COMMENT</t>
        </is>
      </c>
      <c r="CB125" s="162" t="n">
        <v>4</v>
      </c>
      <c r="CC125" s="162" t="inlineStr">
        <is>
          <t>Medium</t>
        </is>
      </c>
      <c r="CD125" s="162" t="inlineStr">
        <is>
          <t>Emerging Talent</t>
        </is>
      </c>
      <c r="CE125" s="162" t="inlineStr">
        <is>
          <t>Yes</t>
        </is>
      </c>
      <c r="CF125" s="162" t="inlineStr">
        <is>
          <t>Yes</t>
        </is>
      </c>
      <c r="CG125" s="162" t="inlineStr">
        <is>
          <t>Yes</t>
        </is>
      </c>
      <c r="CH125" s="162" t="inlineStr">
        <is>
          <t>NO</t>
        </is>
      </c>
      <c r="CI125" s="162" t="inlineStr">
        <is>
          <t>Advanced .NET MVC; secure coding &amp; code-quality practices; unit/automated testing; system design fundamentals</t>
        </is>
      </c>
      <c r="CJ125"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25" s="162" t="inlineStr">
        <is>
          <t>NO</t>
        </is>
      </c>
    </row>
    <row r="126" ht="64" customHeight="1">
      <c r="A126" s="109" t="inlineStr">
        <is>
          <t>IRIS2253</t>
        </is>
      </c>
      <c r="B126" s="111" t="inlineStr">
        <is>
          <t>Harshal Wadode</t>
        </is>
      </c>
      <c r="C126" s="111" t="inlineStr">
        <is>
          <t>Technology</t>
        </is>
      </c>
      <c r="D126" s="114" t="inlineStr">
        <is>
          <t>Software Engineer</t>
        </is>
      </c>
      <c r="E126" s="114" t="inlineStr">
        <is>
          <t>Senior Software Engineer</t>
        </is>
      </c>
      <c r="F126" s="114" t="inlineStr">
        <is>
          <t>L3 – Professional / Associate</t>
        </is>
      </c>
      <c r="G126" s="114" t="inlineStr">
        <is>
          <t>A3</t>
        </is>
      </c>
      <c r="H126" s="117" t="inlineStr">
        <is>
          <t>▲ Up</t>
        </is>
      </c>
      <c r="I126" s="111" t="inlineStr">
        <is>
          <t>Engineering &amp; Development</t>
        </is>
      </c>
      <c r="J126" s="111" t="inlineStr">
        <is>
          <t>Backend Development</t>
        </is>
      </c>
      <c r="K126" s="111" t="inlineStr"/>
      <c r="L126" s="111" t="n">
        <v>20</v>
      </c>
      <c r="M126" s="142" t="inlineStr">
        <is>
          <t>P2</t>
        </is>
      </c>
      <c r="N126" s="115" t="inlineStr">
        <is>
          <t>Developing</t>
        </is>
      </c>
      <c r="O126" s="115" t="inlineStr">
        <is>
          <t>3 Apply</t>
        </is>
      </c>
      <c r="P126" s="115" t="inlineStr">
        <is>
          <t>2–4 yrs</t>
        </is>
      </c>
      <c r="Q126" s="115" t="inlineStr">
        <is>
          <t>3–5 · 2–5</t>
        </is>
      </c>
      <c r="R126" s="115" t="inlineStr">
        <is>
          <t>Software Engineer</t>
        </is>
      </c>
      <c r="S126" s="115" t="inlineStr">
        <is>
          <r>
            <rPr>
              <rFont val="Calibri"/>
              <b val="1"/>
              <sz val="10"/>
            </rPr>
            <t>Workiva:</t>
          </r>
          <r>
            <rPr>
              <rFont val="Calibri"/>
              <sz val="10"/>
            </rPr>
            <t xml:space="preserve"> SE · Broadridge India: SE · Nasdaq / AxiomSL: SE · Salesforce: MTS · Atlassian: P40 · 3–7 yrs · Freshworks: Senior SE</t>
          </r>
        </is>
      </c>
      <c r="T126" s="115" t="inlineStr">
        <is>
          <t>SFIA 9 · software development, programming; OWASP secure coding; cloud vendor certifications</t>
        </is>
      </c>
      <c r="U126" s="115" t="inlineStr">
        <is>
          <t>Core 2 · Future 2 · Functional 3 · Leadership not scored</t>
        </is>
      </c>
      <c r="V126" s="161" t="n">
        <v>317</v>
      </c>
      <c r="W126" s="162" t="inlineStr">
        <is>
          <t>IRIS2253</t>
        </is>
      </c>
      <c r="X126" s="162" t="inlineStr">
        <is>
          <t>Employee</t>
        </is>
      </c>
      <c r="Y126" s="162" t="inlineStr">
        <is>
          <t>Active</t>
        </is>
      </c>
      <c r="Z126" s="162" t="inlineStr">
        <is>
          <t>Harshal Wadode</t>
        </is>
      </c>
      <c r="AA126" s="249" t="n">
        <v>45446</v>
      </c>
      <c r="AB126" s="162" t="inlineStr">
        <is>
          <t>Software Engineer</t>
        </is>
      </c>
      <c r="AC126" s="162" t="inlineStr">
        <is>
          <t>B.E</t>
        </is>
      </c>
      <c r="AD126" s="162" t="inlineStr">
        <is>
          <t>Shiveshdhar Dubey</t>
        </is>
      </c>
      <c r="AE126" s="162" t="inlineStr">
        <is>
          <t>N-5</t>
        </is>
      </c>
      <c r="AF126" s="162" t="inlineStr">
        <is>
          <t>Individual Contributor</t>
        </is>
      </c>
      <c r="AG126" s="162" t="inlineStr">
        <is>
          <t>0 years, 0 months, 0 days</t>
        </is>
      </c>
      <c r="AH126" s="162" t="inlineStr">
        <is>
          <t>2 years, 2 months, 22 days</t>
        </is>
      </c>
      <c r="AI126" s="162" t="inlineStr">
        <is>
          <t>Suptech</t>
        </is>
      </c>
      <c r="AJ126" s="162" t="inlineStr">
        <is>
          <t>iFile</t>
        </is>
      </c>
      <c r="AK126" s="162" t="inlineStr">
        <is>
          <t>Technology</t>
        </is>
      </c>
      <c r="AL126" s="162" t="inlineStr">
        <is>
          <t>Development</t>
        </is>
      </c>
      <c r="AM126" s="162" t="inlineStr">
        <is>
          <t>Yes</t>
        </is>
      </c>
      <c r="AN126" s="162" t="inlineStr">
        <is>
          <t>Product/Project</t>
        </is>
      </c>
      <c r="AO126" s="162" t="inlineStr">
        <is>
          <t>.NET MVC</t>
        </is>
      </c>
      <c r="AP126" s="162" t="inlineStr">
        <is>
          <t>Technical - Developer</t>
        </is>
      </c>
      <c r="AQ126" s="162" t="n">
        <v>20</v>
      </c>
      <c r="AR126" s="162" t="inlineStr">
        <is>
          <t>Covered</t>
        </is>
      </c>
      <c r="AS126" s="162" t="n"/>
      <c r="AT126" s="162" t="inlineStr">
        <is>
          <t>IRIS2253</t>
        </is>
      </c>
      <c r="AU126" s="162" t="inlineStr">
        <is>
          <t>Employee</t>
        </is>
      </c>
      <c r="AV126" s="162" t="inlineStr">
        <is>
          <t>Active</t>
        </is>
      </c>
      <c r="AW126" s="162" t="inlineStr">
        <is>
          <t>Harshal Wadode</t>
        </is>
      </c>
      <c r="AX126" s="163" t="n">
        <v>45446</v>
      </c>
      <c r="AY126" s="162" t="inlineStr">
        <is>
          <t>Software Engineer</t>
        </is>
      </c>
      <c r="AZ126" s="162" t="inlineStr">
        <is>
          <t>Engineering &amp; Development</t>
        </is>
      </c>
      <c r="BA126" s="162" t="inlineStr">
        <is>
          <t>Backend Engineering ·.NET</t>
        </is>
      </c>
      <c r="BB126" s="162" t="inlineStr">
        <is>
          <t>Software Engineer</t>
        </is>
      </c>
      <c r="BC126" s="162" t="inlineStr">
        <is>
          <t>L3 – Professional / Associate</t>
        </is>
      </c>
      <c r="BD126" s="162" t="inlineStr">
        <is>
          <t>B.E</t>
        </is>
      </c>
      <c r="BE126" s="162" t="inlineStr">
        <is>
          <t>Shiveshdhar Dubey</t>
        </is>
      </c>
      <c r="BF126" s="162" t="inlineStr">
        <is>
          <t>N-4</t>
        </is>
      </c>
      <c r="BG126" s="162" t="inlineStr">
        <is>
          <t>Individual Contributor</t>
        </is>
      </c>
      <c r="BH126" s="162" t="inlineStr">
        <is>
          <t>0 years, 0 months, 0 days</t>
        </is>
      </c>
      <c r="BI126" s="162" t="inlineStr">
        <is>
          <t>2 years, 0 months, 17 days</t>
        </is>
      </c>
      <c r="BJ126" s="162" t="inlineStr">
        <is>
          <t>2 years, 0 months, 17 days</t>
        </is>
      </c>
      <c r="BK126" s="162" t="n"/>
      <c r="BL126" s="162" t="inlineStr">
        <is>
          <t>Suptech</t>
        </is>
      </c>
      <c r="BM126" s="162" t="inlineStr">
        <is>
          <t>iFile</t>
        </is>
      </c>
      <c r="BN126" s="162" t="inlineStr">
        <is>
          <t>Technology</t>
        </is>
      </c>
      <c r="BO126" s="162" t="inlineStr">
        <is>
          <t>Development</t>
        </is>
      </c>
      <c r="BP126" s="162" t="inlineStr">
        <is>
          <t>Yes</t>
        </is>
      </c>
      <c r="BQ126" s="162" t="inlineStr">
        <is>
          <t>Product/Project</t>
        </is>
      </c>
      <c r="BR126" s="162" t="inlineStr">
        <is>
          <t>.NET MVC</t>
        </is>
      </c>
      <c r="BS126" s="162" t="inlineStr">
        <is>
          <t>Technical - Developer</t>
        </is>
      </c>
      <c r="BT126" s="162" t="inlineStr">
        <is>
          <t>Work From Office - Turbhe</t>
        </is>
      </c>
      <c r="BU126" s="162" t="inlineStr">
        <is>
          <t>1. Deliver assigned work on time with good quality and reliability.
Improve my understanding of the product by actively participating in planning and requirement discussions.
2. Share ideas and feedback to help improve the product and meet user requirements.
3. Work closely with the Product Manager, Design, and other teams to better understand product decisions.
4. Take ownership of the features I develop and understand how they benefit users.
5. Continuously improve my product and business knowledge through learning, reading, and discussions with experienced team members.</t>
        </is>
      </c>
      <c r="BV126" s="162" t="inlineStr">
        <is>
          <t>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discussions, providing technical inputs, identifying gaps, and proposing feasible solutions.
3.Cross-functional Collaboration : Collaborate effectively with Product Management, Design, QA, and other stakeholders to ensure smooth execution, timely dependency resolution, and successful feature delivery.
4.Feature Ownership &amp; Customer Value : Take end-to-end ownership of assigned features from design through production support, ensuring delivered solutions align with business requirements and provide measurable user value.
5.Continuous Learning &amp; Innovation : Enhance product, domain, and technical expertise through continuous learning and contribute at least one knowledge-sharing session or documented best practice each quarter, while recommending improvements to product or development processes.</t>
        </is>
      </c>
      <c r="BW126" s="162" t="inlineStr">
        <is>
          <t>1.Deliver assigned work on time with good quality and consistency without defects.
2.Actively participate in product and planning discussions and share relevant inputs.
3.Build a better understanding of the product and business related to my work.
4.Continue learning about the product and business and apply the learnings in my work.</t>
        </is>
      </c>
      <c r="BX126" s="162" t="n">
        <v>3</v>
      </c>
      <c r="BY126" s="163" t="n">
        <v>46203</v>
      </c>
      <c r="BZ126" s="162" t="inlineStr">
        <is>
          <t>Software Engineer</t>
        </is>
      </c>
      <c r="CA126" s="162" t="inlineStr">
        <is>
          <t>Currently not required. We can track him for another year befire deciding to upgrade the role</t>
        </is>
      </c>
      <c r="CB126" s="162" t="n">
        <v>3</v>
      </c>
      <c r="CC126" s="162" t="inlineStr">
        <is>
          <t>Medium</t>
        </is>
      </c>
      <c r="CD126" s="162" t="inlineStr">
        <is>
          <t>Emerging Talent</t>
        </is>
      </c>
      <c r="CE126" s="162" t="inlineStr">
        <is>
          <t>No</t>
        </is>
      </c>
      <c r="CF126" s="162" t="inlineStr">
        <is>
          <t>No</t>
        </is>
      </c>
      <c r="CG126" s="162" t="inlineStr">
        <is>
          <t>No</t>
        </is>
      </c>
      <c r="CH126" s="162" t="inlineStr">
        <is>
          <t>No</t>
        </is>
      </c>
      <c r="CI126" s="162" t="inlineStr">
        <is>
          <t>Advanced .NET MVC; secure coding &amp; code-quality practices, Product Knowledge, Business Domain Understanding,</t>
        </is>
      </c>
      <c r="CJ126" s="162" t="inlineStr">
        <is>
          <t>Solution Designing and Mentoring skills</t>
        </is>
      </c>
      <c r="CK126" s="162" t="n"/>
    </row>
    <row r="127" ht="64" customHeight="1">
      <c r="A127" s="109" t="inlineStr">
        <is>
          <t>IRIS2073</t>
        </is>
      </c>
      <c r="B127" s="111" t="inlineStr">
        <is>
          <t>Hemalatha Visamsetti</t>
        </is>
      </c>
      <c r="C127" s="111" t="inlineStr">
        <is>
          <t>Technology</t>
        </is>
      </c>
      <c r="D127" s="111" t="inlineStr">
        <is>
          <t>Senior Software Engineer</t>
        </is>
      </c>
      <c r="E127" s="111" t="inlineStr">
        <is>
          <t>Senior Software Engineer</t>
        </is>
      </c>
      <c r="F127" s="111" t="inlineStr">
        <is>
          <t>L4 – Senior</t>
        </is>
      </c>
      <c r="G127" s="24" t="inlineStr">
        <is>
          <t>A3</t>
        </is>
      </c>
      <c r="H127" s="147" t="inlineStr">
        <is>
          <t>• Same level</t>
        </is>
      </c>
      <c r="I127" s="111" t="inlineStr">
        <is>
          <t>Engineering &amp; Development</t>
        </is>
      </c>
      <c r="J127" s="111" t="inlineStr">
        <is>
          <t>Backend Development</t>
        </is>
      </c>
      <c r="K127" s="111" t="inlineStr"/>
      <c r="L127" s="111" t="n">
        <v>20</v>
      </c>
      <c r="M127" s="142" t="inlineStr">
        <is>
          <t>P2</t>
        </is>
      </c>
      <c r="N127" s="115" t="inlineStr">
        <is>
          <t>Developing</t>
        </is>
      </c>
      <c r="O127" s="115" t="inlineStr">
        <is>
          <t>3 Apply</t>
        </is>
      </c>
      <c r="P127" s="115" t="inlineStr">
        <is>
          <t>2–4 yrs</t>
        </is>
      </c>
      <c r="Q127" s="115" t="inlineStr">
        <is>
          <t>3–5 · 2–5</t>
        </is>
      </c>
      <c r="R127" s="115" t="inlineStr">
        <is>
          <t>Software Engineer</t>
        </is>
      </c>
      <c r="S127" s="115" t="inlineStr">
        <is>
          <r>
            <rPr>
              <rFont val="Calibri"/>
              <b val="1"/>
              <sz val="10"/>
            </rPr>
            <t>Workiva:</t>
          </r>
          <r>
            <rPr>
              <rFont val="Calibri"/>
              <sz val="10"/>
            </rPr>
            <t xml:space="preserve"> SE · Broadridge India: SE · Nasdaq / AxiomSL: SE · Salesforce: MTS · Atlassian: P40 · 3–7 yrs · Freshworks: Senior SE</t>
          </r>
        </is>
      </c>
      <c r="T127" s="115" t="inlineStr">
        <is>
          <t>SFIA 9 · software development, programming; OWASP secure coding; cloud vendor certifications</t>
        </is>
      </c>
      <c r="U127" s="115" t="inlineStr">
        <is>
          <t>Core 2 · Future 2 · Functional 3 · Leadership not scored</t>
        </is>
      </c>
      <c r="V127" s="161" t="n">
        <v>248</v>
      </c>
      <c r="W127" s="162" t="inlineStr">
        <is>
          <t>IRIS2073</t>
        </is>
      </c>
      <c r="X127" s="162" t="inlineStr">
        <is>
          <t>Employee</t>
        </is>
      </c>
      <c r="Y127" s="162" t="inlineStr">
        <is>
          <t>Active</t>
        </is>
      </c>
      <c r="Z127" s="162" t="inlineStr">
        <is>
          <t>Hemalatha Visamsetti</t>
        </is>
      </c>
      <c r="AA127" s="249" t="n">
        <v>44866</v>
      </c>
      <c r="AB127" s="162" t="inlineStr">
        <is>
          <t>Senior Software Engineer</t>
        </is>
      </c>
      <c r="AC127" s="162" t="inlineStr">
        <is>
          <t>MCA</t>
        </is>
      </c>
      <c r="AD127" s="162" t="inlineStr">
        <is>
          <t>Manish Chouhan</t>
        </is>
      </c>
      <c r="AE127" s="162" t="inlineStr">
        <is>
          <t>N-5</t>
        </is>
      </c>
      <c r="AF127" s="162" t="inlineStr">
        <is>
          <t>Individual Contributor</t>
        </is>
      </c>
      <c r="AG127" s="162" t="inlineStr">
        <is>
          <t>4 years, 2 months, 0 days</t>
        </is>
      </c>
      <c r="AH127" s="162" t="inlineStr">
        <is>
          <t>3 years, 9 months, 24 days</t>
        </is>
      </c>
      <c r="AI127" s="162" t="inlineStr">
        <is>
          <t>Suptech</t>
        </is>
      </c>
      <c r="AJ127" s="162" t="inlineStr">
        <is>
          <t>iFile</t>
        </is>
      </c>
      <c r="AK127" s="162" t="inlineStr">
        <is>
          <t>Technology</t>
        </is>
      </c>
      <c r="AL127" s="162" t="inlineStr">
        <is>
          <t>Development</t>
        </is>
      </c>
      <c r="AM127" s="162" t="inlineStr">
        <is>
          <t>Yes</t>
        </is>
      </c>
      <c r="AN127" s="162" t="inlineStr">
        <is>
          <t>Product/Project</t>
        </is>
      </c>
      <c r="AO127" s="162" t="inlineStr">
        <is>
          <t>.NET MVC</t>
        </is>
      </c>
      <c r="AP127" s="162" t="inlineStr">
        <is>
          <t>Technical - Developer</t>
        </is>
      </c>
      <c r="AQ127" s="162" t="n">
        <v>20</v>
      </c>
      <c r="AR127" s="162" t="inlineStr">
        <is>
          <t>Covered</t>
        </is>
      </c>
      <c r="AS127" s="162" t="n"/>
      <c r="AT127" s="162" t="inlineStr">
        <is>
          <t>IRIS2073</t>
        </is>
      </c>
      <c r="AU127" s="162" t="inlineStr">
        <is>
          <t>Employee</t>
        </is>
      </c>
      <c r="AV127" s="162" t="inlineStr">
        <is>
          <t>Active</t>
        </is>
      </c>
      <c r="AW127" s="162" t="inlineStr">
        <is>
          <t>Hemalatha Visamsetti</t>
        </is>
      </c>
      <c r="AX127" s="163" t="n">
        <v>44866</v>
      </c>
      <c r="AY127" s="162" t="inlineStr">
        <is>
          <t>Senior Software Engineer</t>
        </is>
      </c>
      <c r="AZ127" s="162" t="inlineStr">
        <is>
          <t>Engineering &amp; Development</t>
        </is>
      </c>
      <c r="BA127" s="162" t="inlineStr">
        <is>
          <t>Backend Engineering ·.NET</t>
        </is>
      </c>
      <c r="BB127" s="162" t="inlineStr">
        <is>
          <t>Senior Software Engineer</t>
        </is>
      </c>
      <c r="BC127" s="162" t="inlineStr">
        <is>
          <t>L4 – Senior</t>
        </is>
      </c>
      <c r="BD127" s="162" t="inlineStr">
        <is>
          <t>MCA</t>
        </is>
      </c>
      <c r="BE127" s="162" t="inlineStr">
        <is>
          <t>Manish Chouhan</t>
        </is>
      </c>
      <c r="BF127" s="162" t="inlineStr">
        <is>
          <t>N-4</t>
        </is>
      </c>
      <c r="BG127" s="162" t="inlineStr">
        <is>
          <t>Individual Contributor</t>
        </is>
      </c>
      <c r="BH127" s="162" t="inlineStr">
        <is>
          <t>4 years, 2 months, 0 days</t>
        </is>
      </c>
      <c r="BI127" s="162" t="inlineStr">
        <is>
          <t>3 years, 7 months, 19 days</t>
        </is>
      </c>
      <c r="BJ127" s="162" t="inlineStr">
        <is>
          <t>7 years, 9 months, 19 days</t>
        </is>
      </c>
      <c r="BK127" s="162" t="n"/>
      <c r="BL127" s="162" t="inlineStr">
        <is>
          <t>Suptech</t>
        </is>
      </c>
      <c r="BM127" s="162" t="inlineStr">
        <is>
          <t>iFile</t>
        </is>
      </c>
      <c r="BN127" s="162" t="inlineStr">
        <is>
          <t>Technology</t>
        </is>
      </c>
      <c r="BO127" s="162" t="inlineStr">
        <is>
          <t>Development</t>
        </is>
      </c>
      <c r="BP127" s="162" t="inlineStr">
        <is>
          <t>Yes</t>
        </is>
      </c>
      <c r="BQ127" s="162" t="inlineStr">
        <is>
          <t>Product/Project</t>
        </is>
      </c>
      <c r="BR127" s="162" t="inlineStr">
        <is>
          <t>.NET MVC</t>
        </is>
      </c>
      <c r="BS127" s="162" t="inlineStr">
        <is>
          <t>Technical - Developer</t>
        </is>
      </c>
      <c r="BT127" s="162" t="inlineStr">
        <is>
          <t>Remote- Outside Mumbai</t>
        </is>
      </c>
      <c r="BU127" s="162" t="n"/>
      <c r="BV127" s="162" t="inlineStr">
        <is>
          <t>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planned features and releases as per the annual roadmap with successful QA approval.
3. Drive automation and process improvement initiatives by conducting R&amp;D and delivering automation solutions, including Kuwait CMA Excel modification automation, to reduce manual effort and improve efficiency.
4. Develop and enhance an internal support portal with searchable knowledge articles and troubleshooting solutions to improve support productivity and reduce issue resolution time.
5. Improve  XBRL knowledge to be able to work independently.
5. Deliver approved application enhancements and strategic development initiatives, including ADX DFM, SCA, Kuwait CMA and other assigned projects, within planned timelines and with successful UAT sign-off.</t>
        </is>
      </c>
      <c r="BW127" s="162" t="inlineStr">
        <is>
          <t>1. Provide production support and resolve bug fixes for Kuwait CMA, ADX, DFM, and SCA applications, ensuring 95% of support requests are resolved within the agreed SLA.
2. Complete the planned Taxonomy Viewer development as per the quarterly project timeline.
3. Conduct R&amp;D for Kuwait CMA Excel automation and worked on a Proof of Concept · PoC to reduce manual modification effort.
4. Develop Phase 1 of an internal support portal with searchable knowledge articles to improve support efficiency and reduce issue resolution time.</t>
        </is>
      </c>
      <c r="BX127" s="162" t="n">
        <v>4</v>
      </c>
      <c r="BY127" s="163" t="n">
        <v>45901</v>
      </c>
      <c r="BZ127" s="162" t="inlineStr">
        <is>
          <t>Senior Software Engineer</t>
        </is>
      </c>
      <c r="CA127" s="162" t="inlineStr">
        <is>
          <t>Yes</t>
        </is>
      </c>
      <c r="CB127" s="162" t="n">
        <v>4</v>
      </c>
      <c r="CC127" s="162" t="inlineStr">
        <is>
          <t>Medium</t>
        </is>
      </c>
      <c r="CD127" s="162" t="inlineStr">
        <is>
          <t>Trusted Professional</t>
        </is>
      </c>
      <c r="CE127" s="162" t="n"/>
      <c r="CF127" s="162" t="n"/>
      <c r="CG127" s="162" t="n"/>
      <c r="CH127" s="162" t="n"/>
      <c r="CI127" s="162" t="n"/>
      <c r="CJ127" s="162" t="n"/>
      <c r="CK127" s="162" t="n"/>
    </row>
    <row r="128" ht="64" customHeight="1">
      <c r="A128" s="109" t="inlineStr">
        <is>
          <t>IRIS2470</t>
        </is>
      </c>
      <c r="B128" s="111" t="inlineStr">
        <is>
          <t>Khelendra Pratap Singh</t>
        </is>
      </c>
      <c r="C128" s="111" t="inlineStr">
        <is>
          <t>Technology</t>
        </is>
      </c>
      <c r="D128" s="111" t="inlineStr">
        <is>
          <t>Senior Software Engineer</t>
        </is>
      </c>
      <c r="E128" s="111" t="inlineStr">
        <is>
          <t>Senior Software Engineer</t>
        </is>
      </c>
      <c r="F128" s="111" t="inlineStr">
        <is>
          <t>L4 – Senior</t>
        </is>
      </c>
      <c r="G128" s="24" t="inlineStr">
        <is>
          <t>A3</t>
        </is>
      </c>
      <c r="H128" s="147" t="inlineStr">
        <is>
          <t>• Same level</t>
        </is>
      </c>
      <c r="I128" s="111" t="inlineStr">
        <is>
          <t>Engineering &amp; Development</t>
        </is>
      </c>
      <c r="J128" s="111" t="inlineStr">
        <is>
          <t>Backend Development</t>
        </is>
      </c>
      <c r="K128" s="111" t="inlineStr"/>
      <c r="L128" s="111" t="n">
        <v>20</v>
      </c>
      <c r="M128" s="142" t="inlineStr">
        <is>
          <t>P2</t>
        </is>
      </c>
      <c r="N128" s="115" t="inlineStr">
        <is>
          <t>Developing</t>
        </is>
      </c>
      <c r="O128" s="115" t="inlineStr">
        <is>
          <t>3 Apply</t>
        </is>
      </c>
      <c r="P128" s="115" t="inlineStr">
        <is>
          <t>2–4 yrs</t>
        </is>
      </c>
      <c r="Q128" s="115" t="inlineStr">
        <is>
          <t>3–5 · 2–5</t>
        </is>
      </c>
      <c r="R128" s="115" t="inlineStr">
        <is>
          <t>Software Engineer</t>
        </is>
      </c>
      <c r="S128" s="115" t="inlineStr">
        <is>
          <r>
            <rPr>
              <rFont val="Calibri"/>
              <b val="1"/>
              <sz val="10"/>
            </rPr>
            <t>Workiva:</t>
          </r>
          <r>
            <rPr>
              <rFont val="Calibri"/>
              <sz val="10"/>
            </rPr>
            <t xml:space="preserve"> SE · Broadridge India: SE · Nasdaq / AxiomSL: SE · Salesforce: MTS · Atlassian: P40 · 3–7 yrs · Freshworks: Senior SE</t>
          </r>
        </is>
      </c>
      <c r="T128" s="115" t="inlineStr">
        <is>
          <t>SFIA 9 · software development, programming; OWASP secure coding; cloud vendor certifications</t>
        </is>
      </c>
      <c r="U128" s="115" t="inlineStr">
        <is>
          <t>Core 2 · Future 2 · Functional 3 · Leadership not scored</t>
        </is>
      </c>
      <c r="V128" s="161" t="n">
        <v>444</v>
      </c>
      <c r="W128" s="162" t="inlineStr">
        <is>
          <t>IRIS2470</t>
        </is>
      </c>
      <c r="X128" s="162" t="inlineStr">
        <is>
          <t>Employee</t>
        </is>
      </c>
      <c r="Y128" s="162" t="inlineStr">
        <is>
          <t>Active</t>
        </is>
      </c>
      <c r="Z128" s="162" t="inlineStr">
        <is>
          <t>Khelendra Pratap Singh</t>
        </is>
      </c>
      <c r="AA128" s="249" t="n">
        <v>46055</v>
      </c>
      <c r="AB128" s="162" t="inlineStr">
        <is>
          <t>Senior Software Engineer</t>
        </is>
      </c>
      <c r="AC128" s="162" t="inlineStr">
        <is>
          <t>B.E</t>
        </is>
      </c>
      <c r="AD128" s="162" t="inlineStr">
        <is>
          <t>Nikhil Nalawade</t>
        </is>
      </c>
      <c r="AE128" s="162" t="inlineStr">
        <is>
          <t>N-4</t>
        </is>
      </c>
      <c r="AF128" s="162" t="inlineStr">
        <is>
          <t>Individual Contributor</t>
        </is>
      </c>
      <c r="AG128" s="162" t="inlineStr">
        <is>
          <t>6 years, 0 months, 0 days</t>
        </is>
      </c>
      <c r="AH128" s="162" t="inlineStr">
        <is>
          <t>0 years, 6 months, 23 days</t>
        </is>
      </c>
      <c r="AI128" s="162" t="inlineStr">
        <is>
          <t>Suptech</t>
        </is>
      </c>
      <c r="AJ128" s="162" t="inlineStr">
        <is>
          <t>iFile</t>
        </is>
      </c>
      <c r="AK128" s="162" t="inlineStr">
        <is>
          <t>Technology</t>
        </is>
      </c>
      <c r="AL128" s="162" t="inlineStr">
        <is>
          <t>Development</t>
        </is>
      </c>
      <c r="AM128" s="162" t="inlineStr">
        <is>
          <t>Yes</t>
        </is>
      </c>
      <c r="AN128" s="162" t="inlineStr">
        <is>
          <t>Product/Project</t>
        </is>
      </c>
      <c r="AO128" s="162" t="inlineStr">
        <is>
          <t>Java</t>
        </is>
      </c>
      <c r="AP128" s="162" t="inlineStr">
        <is>
          <t>Technical - Developer</t>
        </is>
      </c>
      <c r="AQ128" s="162" t="n">
        <v>20</v>
      </c>
      <c r="AR128" s="162" t="inlineStr">
        <is>
          <t>Covered</t>
        </is>
      </c>
      <c r="AS128" s="162" t="n"/>
      <c r="AT128" s="162" t="inlineStr">
        <is>
          <t>IRIS2470</t>
        </is>
      </c>
      <c r="AU128" s="162" t="inlineStr">
        <is>
          <t>Employee</t>
        </is>
      </c>
      <c r="AV128" s="162" t="inlineStr">
        <is>
          <t>Active</t>
        </is>
      </c>
      <c r="AW128" s="162" t="inlineStr">
        <is>
          <t>Khelendra Pratap Singh</t>
        </is>
      </c>
      <c r="AX128" s="163" t="n">
        <v>46055</v>
      </c>
      <c r="AY128" s="162" t="inlineStr">
        <is>
          <t>Senior Software Engineer</t>
        </is>
      </c>
      <c r="AZ128" s="162" t="inlineStr">
        <is>
          <t>Engineering &amp; Development</t>
        </is>
      </c>
      <c r="BA128" s="162" t="inlineStr">
        <is>
          <t>Backend Engineering · Java</t>
        </is>
      </c>
      <c r="BB128" s="162" t="inlineStr">
        <is>
          <t>Senior Software Engineer</t>
        </is>
      </c>
      <c r="BC128" s="162" t="inlineStr">
        <is>
          <t>L4 – Senior</t>
        </is>
      </c>
      <c r="BD128" s="162" t="inlineStr">
        <is>
          <t>B.E</t>
        </is>
      </c>
      <c r="BE128" s="162" t="inlineStr">
        <is>
          <t>Nikhil Nalawade</t>
        </is>
      </c>
      <c r="BF128" s="162" t="inlineStr">
        <is>
          <t>N-3</t>
        </is>
      </c>
      <c r="BG128" s="162" t="inlineStr">
        <is>
          <t>Individual Contributor</t>
        </is>
      </c>
      <c r="BH128" s="162" t="inlineStr">
        <is>
          <t>6 years, 0 months, 0 days</t>
        </is>
      </c>
      <c r="BI128" s="162" t="inlineStr">
        <is>
          <t>0 years, 4 months, 18 days</t>
        </is>
      </c>
      <c r="BJ128" s="162" t="inlineStr">
        <is>
          <t>6 years, 4 months, 18 days</t>
        </is>
      </c>
      <c r="BK128" s="162" t="n"/>
      <c r="BL128" s="162" t="inlineStr">
        <is>
          <t>Suptech</t>
        </is>
      </c>
      <c r="BM128" s="162" t="inlineStr">
        <is>
          <t>iFile</t>
        </is>
      </c>
      <c r="BN128" s="162" t="inlineStr">
        <is>
          <t>Technology</t>
        </is>
      </c>
      <c r="BO128" s="162" t="inlineStr">
        <is>
          <t>Development</t>
        </is>
      </c>
      <c r="BP128" s="162" t="inlineStr">
        <is>
          <t>Yes</t>
        </is>
      </c>
      <c r="BQ128" s="162" t="inlineStr">
        <is>
          <t>Product/Project</t>
        </is>
      </c>
      <c r="BR128" s="162" t="inlineStr">
        <is>
          <t>Java</t>
        </is>
      </c>
      <c r="BS128" s="162" t="inlineStr">
        <is>
          <t>Technical - Developer</t>
        </is>
      </c>
      <c r="BT128" s="162" t="inlineStr">
        <is>
          <t>Work From Office - Turbhe</t>
        </is>
      </c>
      <c r="BU128" s="162"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V128"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28"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28" s="162" t="n">
        <v>3</v>
      </c>
      <c r="BY128" s="162" t="inlineStr">
        <is>
          <t>Pending</t>
        </is>
      </c>
      <c r="BZ128" s="162" t="inlineStr">
        <is>
          <t>Senior Software Engineer</t>
        </is>
      </c>
      <c r="CA128" s="162" t="inlineStr">
        <is>
          <t>No</t>
        </is>
      </c>
      <c r="CB128" s="162" t="n">
        <v>3</v>
      </c>
      <c r="CC128" s="162" t="inlineStr">
        <is>
          <t>Medium</t>
        </is>
      </c>
      <c r="CD128" s="162" t="inlineStr">
        <is>
          <t>Emerging Talent</t>
        </is>
      </c>
      <c r="CE128" s="162" t="inlineStr">
        <is>
          <t>No</t>
        </is>
      </c>
      <c r="CF128" s="162" t="inlineStr">
        <is>
          <t>No</t>
        </is>
      </c>
      <c r="CG128" s="162" t="inlineStr">
        <is>
          <t>No</t>
        </is>
      </c>
      <c r="CH128" s="162" t="inlineStr">
        <is>
          <t>Not Yet</t>
        </is>
      </c>
      <c r="CI128" s="162"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CJ128" s="162" t="n"/>
      <c r="CK128" s="162" t="n"/>
    </row>
    <row r="129" ht="64" customHeight="1">
      <c r="A129" s="109" t="inlineStr">
        <is>
          <t>IRIS2446</t>
        </is>
      </c>
      <c r="B129" s="111" t="inlineStr">
        <is>
          <t>Kunal Sanjay Prasad</t>
        </is>
      </c>
      <c r="C129" s="111" t="inlineStr">
        <is>
          <t>Technology</t>
        </is>
      </c>
      <c r="D129" s="114" t="inlineStr">
        <is>
          <t>Software Engineer</t>
        </is>
      </c>
      <c r="E129" s="114" t="inlineStr">
        <is>
          <t>Senior Software Engineer</t>
        </is>
      </c>
      <c r="F129" s="114" t="inlineStr">
        <is>
          <t>L3 – Professional / Associate</t>
        </is>
      </c>
      <c r="G129" s="114" t="inlineStr">
        <is>
          <t>A3</t>
        </is>
      </c>
      <c r="H129" s="117" t="inlineStr">
        <is>
          <t>▲ Up</t>
        </is>
      </c>
      <c r="I129" s="111" t="inlineStr">
        <is>
          <t>Engineering &amp; Development</t>
        </is>
      </c>
      <c r="J129" s="111" t="inlineStr">
        <is>
          <t>Backend Development</t>
        </is>
      </c>
      <c r="K129" s="111" t="inlineStr"/>
      <c r="L129" s="111" t="n">
        <v>20</v>
      </c>
      <c r="M129" s="142" t="inlineStr">
        <is>
          <t>P2</t>
        </is>
      </c>
      <c r="N129" s="115" t="inlineStr">
        <is>
          <t>Developing</t>
        </is>
      </c>
      <c r="O129" s="115" t="inlineStr">
        <is>
          <t>3 Apply</t>
        </is>
      </c>
      <c r="P129" s="115" t="inlineStr">
        <is>
          <t>2–4 yrs</t>
        </is>
      </c>
      <c r="Q129" s="115" t="inlineStr">
        <is>
          <t>3–5 · 2–5</t>
        </is>
      </c>
      <c r="R129" s="115" t="inlineStr">
        <is>
          <t>Software Engineer</t>
        </is>
      </c>
      <c r="S129" s="115" t="inlineStr">
        <is>
          <r>
            <rPr>
              <rFont val="Calibri"/>
              <b val="1"/>
              <sz val="10"/>
            </rPr>
            <t>Workiva:</t>
          </r>
          <r>
            <rPr>
              <rFont val="Calibri"/>
              <sz val="10"/>
            </rPr>
            <t xml:space="preserve"> SE · Broadridge India: SE · Nasdaq / AxiomSL: SE · Salesforce: MTS · Atlassian: P40 · 3–7 yrs · Freshworks: Senior SE</t>
          </r>
        </is>
      </c>
      <c r="T129" s="115" t="inlineStr">
        <is>
          <t>SFIA 9 · software development, programming; OWASP secure coding; cloud vendor certifications</t>
        </is>
      </c>
      <c r="U129" s="115" t="inlineStr">
        <is>
          <t>Core 2 · Future 2 · Functional 3 · Leadership not scored</t>
        </is>
      </c>
      <c r="V129" s="161" t="n">
        <v>413</v>
      </c>
      <c r="W129" s="162" t="inlineStr">
        <is>
          <t>IRIS2446</t>
        </is>
      </c>
      <c r="X129" s="162" t="inlineStr">
        <is>
          <t>Employee</t>
        </is>
      </c>
      <c r="Y129" s="162" t="inlineStr">
        <is>
          <t>Active</t>
        </is>
      </c>
      <c r="Z129" s="162" t="inlineStr">
        <is>
          <t>Kunal Sanjay Prasad</t>
        </is>
      </c>
      <c r="AA129" s="249" t="n">
        <v>45992</v>
      </c>
      <c r="AB129" s="162" t="inlineStr">
        <is>
          <t>Software Engineer</t>
        </is>
      </c>
      <c r="AC129" s="162" t="inlineStr">
        <is>
          <t>B.Sc</t>
        </is>
      </c>
      <c r="AD129" s="162" t="inlineStr">
        <is>
          <t>Pradnya Mhatre</t>
        </is>
      </c>
      <c r="AE129" s="162" t="inlineStr">
        <is>
          <t>N-5</t>
        </is>
      </c>
      <c r="AF129" s="162" t="inlineStr">
        <is>
          <t>Individual Contributor</t>
        </is>
      </c>
      <c r="AG129" s="162" t="inlineStr">
        <is>
          <t>2 years, 7 months, 0 days</t>
        </is>
      </c>
      <c r="AH129" s="162" t="inlineStr">
        <is>
          <t>0 years, 8 months, 24 days</t>
        </is>
      </c>
      <c r="AI129" s="162" t="inlineStr">
        <is>
          <t>Suptech</t>
        </is>
      </c>
      <c r="AJ129" s="162" t="inlineStr">
        <is>
          <t>iFile</t>
        </is>
      </c>
      <c r="AK129" s="162" t="inlineStr">
        <is>
          <t>Technology</t>
        </is>
      </c>
      <c r="AL129" s="162" t="inlineStr">
        <is>
          <t>Development</t>
        </is>
      </c>
      <c r="AM129" s="162" t="inlineStr">
        <is>
          <t>Yes</t>
        </is>
      </c>
      <c r="AN129" s="162" t="inlineStr">
        <is>
          <t>Product/Project</t>
        </is>
      </c>
      <c r="AO129" s="162" t="inlineStr">
        <is>
          <t>Java</t>
        </is>
      </c>
      <c r="AP129" s="162" t="inlineStr">
        <is>
          <t>Technical - Developer</t>
        </is>
      </c>
      <c r="AQ129" s="162" t="n">
        <v>20</v>
      </c>
      <c r="AR129" s="162" t="inlineStr">
        <is>
          <t>Covered</t>
        </is>
      </c>
      <c r="AS129" s="162" t="n"/>
      <c r="AT129" s="162" t="inlineStr">
        <is>
          <t>IRIS2446</t>
        </is>
      </c>
      <c r="AU129" s="162" t="inlineStr">
        <is>
          <t>Employee</t>
        </is>
      </c>
      <c r="AV129" s="162" t="inlineStr">
        <is>
          <t>Active</t>
        </is>
      </c>
      <c r="AW129" s="162" t="inlineStr">
        <is>
          <t>Kunal Sanjay Prasad</t>
        </is>
      </c>
      <c r="AX129" s="163" t="n">
        <v>45992</v>
      </c>
      <c r="AY129" s="162" t="inlineStr">
        <is>
          <t>Software Engineer</t>
        </is>
      </c>
      <c r="AZ129" s="162" t="inlineStr">
        <is>
          <t>Engineering &amp; Development</t>
        </is>
      </c>
      <c r="BA129" s="162" t="inlineStr">
        <is>
          <t>Backend Engineering · Java</t>
        </is>
      </c>
      <c r="BB129" s="162" t="inlineStr">
        <is>
          <t>Software Engineer</t>
        </is>
      </c>
      <c r="BC129" s="162" t="inlineStr">
        <is>
          <t>L3 – Professional / Associate</t>
        </is>
      </c>
      <c r="BD129" s="162" t="inlineStr">
        <is>
          <t>B.Sc</t>
        </is>
      </c>
      <c r="BE129" s="162" t="inlineStr">
        <is>
          <t>Sarvesh Yadav</t>
        </is>
      </c>
      <c r="BF129" s="162" t="inlineStr">
        <is>
          <t>N-4</t>
        </is>
      </c>
      <c r="BG129" s="162" t="inlineStr">
        <is>
          <t>Individual Contributor</t>
        </is>
      </c>
      <c r="BH129" s="162" t="inlineStr">
        <is>
          <t>2 years, 7 months, 0 days</t>
        </is>
      </c>
      <c r="BI129" s="162" t="inlineStr">
        <is>
          <t>0 years, 6 months, 19 days</t>
        </is>
      </c>
      <c r="BJ129" s="162" t="inlineStr">
        <is>
          <t>3 years, 1 months, 19 days</t>
        </is>
      </c>
      <c r="BK129" s="162" t="n"/>
      <c r="BL129" s="162" t="inlineStr">
        <is>
          <t>Suptech</t>
        </is>
      </c>
      <c r="BM129" s="162" t="inlineStr">
        <is>
          <t>iFile</t>
        </is>
      </c>
      <c r="BN129" s="162" t="inlineStr">
        <is>
          <t>Technology</t>
        </is>
      </c>
      <c r="BO129" s="162" t="inlineStr">
        <is>
          <t>Development</t>
        </is>
      </c>
      <c r="BP129" s="162" t="inlineStr">
        <is>
          <t>Yes</t>
        </is>
      </c>
      <c r="BQ129" s="162" t="inlineStr">
        <is>
          <t>Product/Project</t>
        </is>
      </c>
      <c r="BR129" s="162" t="inlineStr">
        <is>
          <t>Java</t>
        </is>
      </c>
      <c r="BS129" s="162" t="inlineStr">
        <is>
          <t>Technical - Developer</t>
        </is>
      </c>
      <c r="BT129" s="162" t="inlineStr">
        <is>
          <t>Work From Office - Turbhe</t>
        </is>
      </c>
      <c r="BU129" s="162" t="inlineStr">
        <is>
          <t>1. Complete rendering for FS and AR
2. Learn end to end MBRS
3. Development for webform Integration
4.Rendering development for new taxonomy
5.Batch services development for new taxonomy
6. Support related delivery on time</t>
        </is>
      </c>
      <c r="BV129"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W129" s="162" t="inlineStr">
        <is>
          <r>
            <rPr>
              <rFont val="Calibri"/>
              <b val="1"/>
              <sz val="10"/>
            </rPr>
            <t>Q1:</t>
          </r>
          <r>
            <rPr>
              <rFont val="Calibri"/>
              <sz val="10"/>
            </rPr>
            <t xml:space="preserve"> Rendering development for AR
</t>
          </r>
          <r>
            <rPr>
              <rFont val="Calibri"/>
              <b val="1"/>
              <sz val="10"/>
            </rPr>
            <t>Q1:</t>
          </r>
          <r>
            <rPr>
              <rFont val="Calibri"/>
              <sz val="10"/>
            </rPr>
            <t xml:space="preserve"> Rendering development for FS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
</t>
          </r>
          <r>
            <rPr>
              <rFont val="Calibri"/>
              <b val="1"/>
              <sz val="10"/>
            </rPr>
            <t>Q2:</t>
          </r>
          <r>
            <rPr>
              <rFont val="Calibri"/>
              <sz val="10"/>
            </rPr>
            <t xml:space="preserve"> Complete the Idaman development and testing
</t>
          </r>
          <r>
            <rPr>
              <rFont val="Calibri"/>
              <b val="1"/>
              <sz val="10"/>
            </rPr>
            <t>Q2:</t>
          </r>
          <r>
            <rPr>
              <rFont val="Calibri"/>
              <sz val="10"/>
            </rPr>
            <t xml:space="preserve"> Webform integration 
</t>
          </r>
          <r>
            <rPr>
              <rFont val="Calibri"/>
              <b val="1"/>
              <sz val="10"/>
            </rPr>
            <t>Q3:</t>
          </r>
          <r>
            <rPr>
              <rFont val="Calibri"/>
              <sz val="10"/>
            </rPr>
            <t xml:space="preserve"> Rendering development for new taxonomy</t>
          </r>
        </is>
      </c>
      <c r="BX129" s="162" t="n">
        <v>2</v>
      </c>
      <c r="BY129" s="163" t="n">
        <v>46143</v>
      </c>
      <c r="BZ129" s="162" t="inlineStr">
        <is>
          <t>Software Engineer</t>
        </is>
      </c>
      <c r="CA129" s="162" t="inlineStr">
        <is>
          <t>No</t>
        </is>
      </c>
      <c r="CB129" s="162" t="n">
        <v>2</v>
      </c>
      <c r="CC129" s="162" t="inlineStr">
        <is>
          <t>Low</t>
        </is>
      </c>
      <c r="CD129" s="162" t="inlineStr">
        <is>
          <t>Emerging Talent</t>
        </is>
      </c>
      <c r="CE129" s="162" t="n"/>
      <c r="CF129" s="162" t="n"/>
      <c r="CG129" s="162" t="n"/>
      <c r="CH129" s="162" t="n"/>
      <c r="CI129" s="162" t="inlineStr">
        <is>
          <t>Advanced Java; secure coding &amp; code-quality practices; unit/automated testing; system design fundamentals</t>
        </is>
      </c>
      <c r="CJ129"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29" s="162" t="n"/>
    </row>
    <row r="130" ht="64" customHeight="1">
      <c r="A130" s="109" t="inlineStr">
        <is>
          <t>IRIS2422</t>
        </is>
      </c>
      <c r="B130" s="111" t="inlineStr">
        <is>
          <t>Mahtab Shah</t>
        </is>
      </c>
      <c r="C130" s="111" t="inlineStr">
        <is>
          <t>Technology</t>
        </is>
      </c>
      <c r="D130" s="114" t="inlineStr">
        <is>
          <t>Software Engineer</t>
        </is>
      </c>
      <c r="E130" s="114" t="inlineStr">
        <is>
          <t>Senior Software Engineer</t>
        </is>
      </c>
      <c r="F130" s="114" t="inlineStr">
        <is>
          <t>L3 – Professional / Associate</t>
        </is>
      </c>
      <c r="G130" s="114" t="inlineStr">
        <is>
          <t>A3</t>
        </is>
      </c>
      <c r="H130" s="117" t="inlineStr">
        <is>
          <t>▲ Up</t>
        </is>
      </c>
      <c r="I130" s="111" t="inlineStr">
        <is>
          <t>Engineering &amp; Development</t>
        </is>
      </c>
      <c r="J130" s="111" t="inlineStr">
        <is>
          <t>Full-Stack Development</t>
        </is>
      </c>
      <c r="K130" s="111" t="inlineStr"/>
      <c r="L130" s="111" t="n">
        <v>20</v>
      </c>
      <c r="M130" s="142" t="inlineStr">
        <is>
          <t>P2</t>
        </is>
      </c>
      <c r="N130" s="115" t="inlineStr">
        <is>
          <t>Developing</t>
        </is>
      </c>
      <c r="O130" s="115" t="inlineStr">
        <is>
          <t>3 Apply</t>
        </is>
      </c>
      <c r="P130" s="115" t="inlineStr">
        <is>
          <t>2–4 yrs</t>
        </is>
      </c>
      <c r="Q130" s="115" t="inlineStr">
        <is>
          <t>3–5 · 2–5</t>
        </is>
      </c>
      <c r="R130" s="115" t="inlineStr">
        <is>
          <t>Software Engineer</t>
        </is>
      </c>
      <c r="S130" s="115" t="inlineStr">
        <is>
          <r>
            <rPr>
              <rFont val="Calibri"/>
              <b val="1"/>
              <sz val="10"/>
            </rPr>
            <t>Workiva:</t>
          </r>
          <r>
            <rPr>
              <rFont val="Calibri"/>
              <sz val="10"/>
            </rPr>
            <t xml:space="preserve"> SE · Broadridge India: SE · Nasdaq / AxiomSL: SE · Salesforce: MTS · Atlassian: P40 · 3–7 yrs · Freshworks: Senior SE</t>
          </r>
        </is>
      </c>
      <c r="T130" s="115" t="inlineStr">
        <is>
          <t>SFIA 9 · software development, programming; OWASP secure coding; cloud vendor certifications</t>
        </is>
      </c>
      <c r="U130" s="115" t="inlineStr">
        <is>
          <t>Core 2 · Future 2 · Functional 3 · Leadership not scored</t>
        </is>
      </c>
      <c r="V130" s="161" t="n">
        <v>393</v>
      </c>
      <c r="W130" s="162" t="inlineStr">
        <is>
          <t>IRIS2422</t>
        </is>
      </c>
      <c r="X130" s="162" t="inlineStr">
        <is>
          <t>Employee</t>
        </is>
      </c>
      <c r="Y130" s="162" t="inlineStr">
        <is>
          <t>Active</t>
        </is>
      </c>
      <c r="Z130" s="162" t="inlineStr">
        <is>
          <t>Mahtab Shah</t>
        </is>
      </c>
      <c r="AA130" s="249" t="n">
        <v>45883</v>
      </c>
      <c r="AB130" s="162" t="inlineStr">
        <is>
          <t>Software Engineer</t>
        </is>
      </c>
      <c r="AC130" s="162" t="inlineStr">
        <is>
          <t>B.E</t>
        </is>
      </c>
      <c r="AD130" s="162" t="inlineStr">
        <is>
          <t>Nikhil Nalawade</t>
        </is>
      </c>
      <c r="AE130" s="162" t="inlineStr">
        <is>
          <t>N-4</t>
        </is>
      </c>
      <c r="AF130" s="162" t="inlineStr">
        <is>
          <t>Individual Contributor</t>
        </is>
      </c>
      <c r="AG130" s="162" t="inlineStr">
        <is>
          <t>1 years, 7 months, 0 days</t>
        </is>
      </c>
      <c r="AH130" s="162" t="inlineStr">
        <is>
          <t>1 years, 0 months, 11 days</t>
        </is>
      </c>
      <c r="AI130" s="162" t="inlineStr">
        <is>
          <t>Suptech</t>
        </is>
      </c>
      <c r="AJ130" s="162" t="inlineStr">
        <is>
          <t>iFile</t>
        </is>
      </c>
      <c r="AK130" s="162" t="inlineStr">
        <is>
          <t>Technology</t>
        </is>
      </c>
      <c r="AL130" s="162" t="inlineStr">
        <is>
          <t>Development</t>
        </is>
      </c>
      <c r="AM130" s="162" t="inlineStr">
        <is>
          <t>Yes</t>
        </is>
      </c>
      <c r="AN130" s="162" t="inlineStr">
        <is>
          <t>Product/Project</t>
        </is>
      </c>
      <c r="AO130" s="162" t="inlineStr">
        <is>
          <t>Java</t>
        </is>
      </c>
      <c r="AP130" s="162" t="inlineStr">
        <is>
          <t>Technical - Developer</t>
        </is>
      </c>
      <c r="AQ130" s="162" t="n">
        <v>20</v>
      </c>
      <c r="AR130" s="162" t="inlineStr">
        <is>
          <t>Covered</t>
        </is>
      </c>
      <c r="AS130" s="162" t="n"/>
      <c r="AT130" s="162" t="inlineStr">
        <is>
          <t>IRIS2422</t>
        </is>
      </c>
      <c r="AU130" s="162" t="inlineStr">
        <is>
          <t>Employee</t>
        </is>
      </c>
      <c r="AV130" s="162" t="inlineStr">
        <is>
          <t>Active</t>
        </is>
      </c>
      <c r="AW130" s="162" t="inlineStr">
        <is>
          <t>Mahtab Shah</t>
        </is>
      </c>
      <c r="AX130" s="163" t="n">
        <v>45883</v>
      </c>
      <c r="AY130" s="162" t="inlineStr">
        <is>
          <t>Software Engineer</t>
        </is>
      </c>
      <c r="AZ130" s="162" t="inlineStr">
        <is>
          <t>Engineering &amp; Development</t>
        </is>
      </c>
      <c r="BA130" s="162" t="inlineStr">
        <is>
          <t>Backend Engineering · Java</t>
        </is>
      </c>
      <c r="BB130" s="162" t="inlineStr">
        <is>
          <t>Software Engineer</t>
        </is>
      </c>
      <c r="BC130" s="162" t="inlineStr">
        <is>
          <t>L3 – Professional / Associate</t>
        </is>
      </c>
      <c r="BD130" s="162" t="inlineStr">
        <is>
          <t>B.E</t>
        </is>
      </c>
      <c r="BE130" s="162" t="inlineStr">
        <is>
          <t>Nikhil Nalawade</t>
        </is>
      </c>
      <c r="BF130" s="162" t="inlineStr">
        <is>
          <t>N-3</t>
        </is>
      </c>
      <c r="BG130" s="162" t="inlineStr">
        <is>
          <t>Individual Contributor</t>
        </is>
      </c>
      <c r="BH130" s="162" t="inlineStr">
        <is>
          <t>1 years, 7 months, 0 days</t>
        </is>
      </c>
      <c r="BI130" s="162" t="inlineStr">
        <is>
          <t>0 years, 10 months, 6 days</t>
        </is>
      </c>
      <c r="BJ130" s="162" t="inlineStr">
        <is>
          <t>2 years, 5 months, 6 days</t>
        </is>
      </c>
      <c r="BK130" s="162" t="n"/>
      <c r="BL130" s="162" t="inlineStr">
        <is>
          <t>Suptech</t>
        </is>
      </c>
      <c r="BM130" s="162" t="inlineStr">
        <is>
          <t>iFile</t>
        </is>
      </c>
      <c r="BN130" s="162" t="inlineStr">
        <is>
          <t>Technology</t>
        </is>
      </c>
      <c r="BO130" s="162" t="inlineStr">
        <is>
          <t>Development</t>
        </is>
      </c>
      <c r="BP130" s="162" t="inlineStr">
        <is>
          <t>Yes</t>
        </is>
      </c>
      <c r="BQ130" s="162" t="inlineStr">
        <is>
          <t>Product/Project</t>
        </is>
      </c>
      <c r="BR130" s="162" t="inlineStr">
        <is>
          <t>Java</t>
        </is>
      </c>
      <c r="BS130" s="162" t="inlineStr">
        <is>
          <t>Technical - Developer</t>
        </is>
      </c>
      <c r="BT130" s="162" t="inlineStr">
        <is>
          <t>Work From Office - Turbhe</t>
        </is>
      </c>
      <c r="BU130" s="162"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BV130"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30"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30" s="162" t="n">
        <v>3</v>
      </c>
      <c r="BY130" s="162" t="inlineStr">
        <is>
          <t>Pending</t>
        </is>
      </c>
      <c r="BZ130" s="162" t="inlineStr">
        <is>
          <t>Software Engineer</t>
        </is>
      </c>
      <c r="CA130" s="162" t="inlineStr">
        <is>
          <t>No</t>
        </is>
      </c>
      <c r="CB130" s="162" t="n">
        <v>3</v>
      </c>
      <c r="CC130" s="162" t="inlineStr">
        <is>
          <t>Medium</t>
        </is>
      </c>
      <c r="CD130" s="162" t="inlineStr">
        <is>
          <t>Emerging Talent</t>
        </is>
      </c>
      <c r="CE130" s="162" t="inlineStr">
        <is>
          <t>No</t>
        </is>
      </c>
      <c r="CF130" s="162" t="inlineStr">
        <is>
          <t>No</t>
        </is>
      </c>
      <c r="CG130" s="162" t="inlineStr">
        <is>
          <t>No</t>
        </is>
      </c>
      <c r="CH130" s="162" t="inlineStr">
        <is>
          <t>Aqib Shah</t>
        </is>
      </c>
      <c r="CI130" s="162" t="inlineStr">
        <is>
          <t>1. Angular Architecture &amp; Performance
2. System Design Fundamentals
3. Secure Coding &amp; Testing Automation
4. Technical Leadership &amp; Code Reviews
5. CI/CD &amp; DevOps
6.AI for Productivity &amp; Automation
7. Soft skills</t>
        </is>
      </c>
      <c r="CJ130" s="162" t="n"/>
      <c r="CK130" s="162" t="n"/>
    </row>
    <row r="131" ht="64" customHeight="1">
      <c r="A131" s="109" t="inlineStr">
        <is>
          <t>IRIS2299</t>
        </is>
      </c>
      <c r="B131" s="111" t="inlineStr">
        <is>
          <t>Mukesh Babulal Suthar</t>
        </is>
      </c>
      <c r="C131" s="111" t="inlineStr">
        <is>
          <t>Technology</t>
        </is>
      </c>
      <c r="D131" s="111" t="inlineStr">
        <is>
          <t>Senior Software Engineer</t>
        </is>
      </c>
      <c r="E131" s="111" t="inlineStr">
        <is>
          <t>Senior Software Engineer</t>
        </is>
      </c>
      <c r="F131" s="111" t="inlineStr">
        <is>
          <t>L4 – Senior</t>
        </is>
      </c>
      <c r="G131" s="24" t="inlineStr">
        <is>
          <t>A3</t>
        </is>
      </c>
      <c r="H131" s="147" t="inlineStr">
        <is>
          <t>• Same level</t>
        </is>
      </c>
      <c r="I131" s="111" t="inlineStr">
        <is>
          <t>Engineering &amp; Development</t>
        </is>
      </c>
      <c r="J131" s="111" t="inlineStr">
        <is>
          <t>Backend Development</t>
        </is>
      </c>
      <c r="K131" s="111" t="inlineStr"/>
      <c r="L131" s="111" t="n">
        <v>20</v>
      </c>
      <c r="M131" s="142" t="inlineStr">
        <is>
          <t>P2</t>
        </is>
      </c>
      <c r="N131" s="115" t="inlineStr">
        <is>
          <t>Developing</t>
        </is>
      </c>
      <c r="O131" s="115" t="inlineStr">
        <is>
          <t>3 Apply</t>
        </is>
      </c>
      <c r="P131" s="115" t="inlineStr">
        <is>
          <t>2–4 yrs</t>
        </is>
      </c>
      <c r="Q131" s="115" t="inlineStr">
        <is>
          <t>3–5 · 2–5</t>
        </is>
      </c>
      <c r="R131" s="115" t="inlineStr">
        <is>
          <t>Software Engineer</t>
        </is>
      </c>
      <c r="S131" s="115" t="inlineStr">
        <is>
          <r>
            <rPr>
              <rFont val="Calibri"/>
              <b val="1"/>
              <sz val="10"/>
            </rPr>
            <t>Workiva:</t>
          </r>
          <r>
            <rPr>
              <rFont val="Calibri"/>
              <sz val="10"/>
            </rPr>
            <t xml:space="preserve"> SE · Broadridge India: SE · Nasdaq / AxiomSL: SE · Salesforce: MTS · Atlassian: P40 · 3–7 yrs · Freshworks: Senior SE</t>
          </r>
        </is>
      </c>
      <c r="T131" s="115" t="inlineStr">
        <is>
          <t>SFIA 9 · software development, programming; OWASP secure coding; cloud vendor certifications</t>
        </is>
      </c>
      <c r="U131" s="115" t="inlineStr">
        <is>
          <t>Core 2 · Future 2 · Functional 3 · Leadership not scored</t>
        </is>
      </c>
      <c r="V131" s="161" t="n">
        <v>337</v>
      </c>
      <c r="W131" s="162" t="inlineStr">
        <is>
          <t>IRIS2299</t>
        </is>
      </c>
      <c r="X131" s="162" t="inlineStr">
        <is>
          <t>Employee</t>
        </is>
      </c>
      <c r="Y131" s="162" t="inlineStr">
        <is>
          <t>Active</t>
        </is>
      </c>
      <c r="Z131" s="162" t="inlineStr">
        <is>
          <t>Mukesh Babulal Suthar</t>
        </is>
      </c>
      <c r="AA131" s="249" t="n">
        <v>45512</v>
      </c>
      <c r="AB131" s="162" t="inlineStr">
        <is>
          <t>Senior Software Engineer</t>
        </is>
      </c>
      <c r="AC131" s="162" t="inlineStr">
        <is>
          <t>B.E</t>
        </is>
      </c>
      <c r="AD131" s="162" t="inlineStr">
        <is>
          <t>Hemant Trivedi</t>
        </is>
      </c>
      <c r="AE131" s="162" t="inlineStr">
        <is>
          <t>N-4</t>
        </is>
      </c>
      <c r="AF131" s="162" t="inlineStr">
        <is>
          <t>Individual Contributor</t>
        </is>
      </c>
      <c r="AG131" s="162" t="inlineStr">
        <is>
          <t>9 years, 0 months, 0 days</t>
        </is>
      </c>
      <c r="AH131" s="162" t="inlineStr">
        <is>
          <t>2 years, 0 months, 17 days</t>
        </is>
      </c>
      <c r="AI131" s="162" t="inlineStr">
        <is>
          <t>Suptech</t>
        </is>
      </c>
      <c r="AJ131" s="162" t="inlineStr">
        <is>
          <t>iFile</t>
        </is>
      </c>
      <c r="AK131" s="162" t="inlineStr">
        <is>
          <t>Technology</t>
        </is>
      </c>
      <c r="AL131" s="162" t="inlineStr">
        <is>
          <t>Development</t>
        </is>
      </c>
      <c r="AM131" s="162" t="inlineStr">
        <is>
          <t>Yes</t>
        </is>
      </c>
      <c r="AN131" s="162" t="inlineStr">
        <is>
          <t>Product/Project</t>
        </is>
      </c>
      <c r="AO131" s="162" t="inlineStr">
        <is>
          <t>.NET MVC</t>
        </is>
      </c>
      <c r="AP131" s="162" t="inlineStr">
        <is>
          <t>Technical - Developer</t>
        </is>
      </c>
      <c r="AQ131" s="162" t="n">
        <v>20</v>
      </c>
      <c r="AR131" s="162" t="inlineStr">
        <is>
          <t>Covered</t>
        </is>
      </c>
      <c r="AS131" s="162" t="n"/>
      <c r="AT131" s="162" t="inlineStr">
        <is>
          <t>IRIS2299</t>
        </is>
      </c>
      <c r="AU131" s="162" t="inlineStr">
        <is>
          <t>Employee</t>
        </is>
      </c>
      <c r="AV131" s="162" t="inlineStr">
        <is>
          <t>Active</t>
        </is>
      </c>
      <c r="AW131" s="162" t="inlineStr">
        <is>
          <t>Mukesh Babulal Suthar</t>
        </is>
      </c>
      <c r="AX131" s="163" t="n">
        <v>45512</v>
      </c>
      <c r="AY131" s="162" t="inlineStr">
        <is>
          <t>Senior Software Engineer</t>
        </is>
      </c>
      <c r="AZ131" s="162" t="inlineStr">
        <is>
          <t>Engineering &amp; Development</t>
        </is>
      </c>
      <c r="BA131" s="162" t="inlineStr">
        <is>
          <t>Backend Engineering ·.NET</t>
        </is>
      </c>
      <c r="BB131" s="162" t="inlineStr">
        <is>
          <t>Senior Software Engineer</t>
        </is>
      </c>
      <c r="BC131" s="162" t="inlineStr">
        <is>
          <t>L4 – Senior</t>
        </is>
      </c>
      <c r="BD131" s="162" t="inlineStr">
        <is>
          <t>B.E</t>
        </is>
      </c>
      <c r="BE131" s="162" t="inlineStr">
        <is>
          <t>Hemant Trivedi</t>
        </is>
      </c>
      <c r="BF131" s="162" t="inlineStr">
        <is>
          <t>N-3</t>
        </is>
      </c>
      <c r="BG131" s="162" t="inlineStr">
        <is>
          <t>Individual Contributor</t>
        </is>
      </c>
      <c r="BH131" s="162" t="inlineStr">
        <is>
          <t>9 years, 0 months, 0 days</t>
        </is>
      </c>
      <c r="BI131" s="162" t="inlineStr">
        <is>
          <t>1 years, 10 months, 12 days</t>
        </is>
      </c>
      <c r="BJ131" s="162" t="inlineStr">
        <is>
          <t>10 years, 10 months, 12 days</t>
        </is>
      </c>
      <c r="BK131" s="162" t="n"/>
      <c r="BL131" s="162" t="inlineStr">
        <is>
          <t>Suptech</t>
        </is>
      </c>
      <c r="BM131" s="162" t="inlineStr">
        <is>
          <t>iFile</t>
        </is>
      </c>
      <c r="BN131" s="162" t="inlineStr">
        <is>
          <t>Technology</t>
        </is>
      </c>
      <c r="BO131" s="162" t="inlineStr">
        <is>
          <t>Development</t>
        </is>
      </c>
      <c r="BP131" s="162" t="inlineStr">
        <is>
          <t>Yes</t>
        </is>
      </c>
      <c r="BQ131" s="162" t="inlineStr">
        <is>
          <t>Product/Project</t>
        </is>
      </c>
      <c r="BR131" s="162" t="inlineStr">
        <is>
          <t>.NET MVC</t>
        </is>
      </c>
      <c r="BS131" s="162" t="inlineStr">
        <is>
          <t>Technical - Developer</t>
        </is>
      </c>
      <c r="BT131" s="162" t="inlineStr">
        <is>
          <t>Hybrid</t>
        </is>
      </c>
      <c r="BU131" s="162" t="inlineStr">
        <is>
          <t>.NET Tasks, XBRL Tasks, Aiusage, Document Tasks, Requirement Analyis Tasks</t>
        </is>
      </c>
      <c r="BV131"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31"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31" s="162" t="n">
        <v>4</v>
      </c>
      <c r="BY131" s="163" t="n">
        <v>46203</v>
      </c>
      <c r="BZ131" s="162" t="inlineStr">
        <is>
          <t>Senior Software Engineer</t>
        </is>
      </c>
      <c r="CA131" s="162" t="inlineStr">
        <is>
          <t>NO COMMENT</t>
        </is>
      </c>
      <c r="CB131" s="162" t="n">
        <v>4</v>
      </c>
      <c r="CC131" s="162" t="inlineStr">
        <is>
          <t>High</t>
        </is>
      </c>
      <c r="CD131" s="162" t="inlineStr">
        <is>
          <t>Trusted Professional</t>
        </is>
      </c>
      <c r="CE131" s="162" t="inlineStr">
        <is>
          <t>Yes</t>
        </is>
      </c>
      <c r="CF131" s="162" t="inlineStr">
        <is>
          <t>Yes</t>
        </is>
      </c>
      <c r="CG131" s="162" t="inlineStr">
        <is>
          <t>Yes</t>
        </is>
      </c>
      <c r="CH131" s="162" t="inlineStr">
        <is>
          <t>NO</t>
        </is>
      </c>
      <c r="CI131" s="162" t="inlineStr">
        <is>
          <t>Advanced .NET MVC; secure coding &amp; code-quality practices; unit/automated testing; system design fundamentals</t>
        </is>
      </c>
      <c r="CJ131"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31" s="162" t="inlineStr">
        <is>
          <t>NO</t>
        </is>
      </c>
    </row>
    <row r="132" ht="64" customHeight="1">
      <c r="A132" s="109" t="inlineStr">
        <is>
          <t>IRIS2089</t>
        </is>
      </c>
      <c r="B132" s="111" t="inlineStr">
        <is>
          <t>Nilesh Mohite</t>
        </is>
      </c>
      <c r="C132" s="111" t="inlineStr">
        <is>
          <t>Technology</t>
        </is>
      </c>
      <c r="D132" s="114" t="inlineStr">
        <is>
          <t>Software Engineer</t>
        </is>
      </c>
      <c r="E132" s="114" t="inlineStr">
        <is>
          <t>Senior Software Engineer</t>
        </is>
      </c>
      <c r="F132" s="114" t="inlineStr">
        <is>
          <t>L3 – Professional / Associate</t>
        </is>
      </c>
      <c r="G132" s="114" t="inlineStr">
        <is>
          <t>A3</t>
        </is>
      </c>
      <c r="H132" s="117" t="inlineStr">
        <is>
          <t>▲ Up</t>
        </is>
      </c>
      <c r="I132" s="111" t="inlineStr">
        <is>
          <t>Engineering &amp; Development</t>
        </is>
      </c>
      <c r="J132" s="111" t="inlineStr">
        <is>
          <t>Backend Development</t>
        </is>
      </c>
      <c r="K132" s="111" t="inlineStr"/>
      <c r="L132" s="111" t="n">
        <v>20</v>
      </c>
      <c r="M132" s="142" t="inlineStr">
        <is>
          <t>P2</t>
        </is>
      </c>
      <c r="N132" s="115" t="inlineStr">
        <is>
          <t>Developing</t>
        </is>
      </c>
      <c r="O132" s="115" t="inlineStr">
        <is>
          <t>3 Apply</t>
        </is>
      </c>
      <c r="P132" s="115" t="inlineStr">
        <is>
          <t>2–4 yrs</t>
        </is>
      </c>
      <c r="Q132" s="115" t="inlineStr">
        <is>
          <t>3–5 · 2–5</t>
        </is>
      </c>
      <c r="R132" s="115" t="inlineStr">
        <is>
          <t>Software Engineer</t>
        </is>
      </c>
      <c r="S132" s="115" t="inlineStr">
        <is>
          <r>
            <rPr>
              <rFont val="Calibri"/>
              <b val="1"/>
              <sz val="10"/>
            </rPr>
            <t>Workiva:</t>
          </r>
          <r>
            <rPr>
              <rFont val="Calibri"/>
              <sz val="10"/>
            </rPr>
            <t xml:space="preserve"> SE · Broadridge India: SE · Nasdaq / AxiomSL: SE · Salesforce: MTS · Atlassian: P40 · 3–7 yrs · Freshworks: Senior SE</t>
          </r>
        </is>
      </c>
      <c r="T132" s="115" t="inlineStr">
        <is>
          <t>SFIA 9 · software development, programming; OWASP secure coding; cloud vendor certifications</t>
        </is>
      </c>
      <c r="U132" s="115" t="inlineStr">
        <is>
          <t>Core 2 · Future 2 · Functional 3 · Leadership not scored</t>
        </is>
      </c>
      <c r="V132" s="161" t="n">
        <v>258</v>
      </c>
      <c r="W132" s="162" t="inlineStr">
        <is>
          <t>IRIS2089</t>
        </is>
      </c>
      <c r="X132" s="162" t="inlineStr">
        <is>
          <t>Employee</t>
        </is>
      </c>
      <c r="Y132" s="162" t="inlineStr">
        <is>
          <t>Active</t>
        </is>
      </c>
      <c r="Z132" s="162" t="inlineStr">
        <is>
          <t>Nilesh Mohite</t>
        </is>
      </c>
      <c r="AA132" s="249" t="n">
        <v>44928</v>
      </c>
      <c r="AB132" s="162" t="inlineStr">
        <is>
          <t>Software Engineer</t>
        </is>
      </c>
      <c r="AC132" s="162" t="inlineStr">
        <is>
          <t>B.E</t>
        </is>
      </c>
      <c r="AD132" s="162" t="inlineStr">
        <is>
          <t>Amruta Kadam</t>
        </is>
      </c>
      <c r="AE132" s="162" t="inlineStr">
        <is>
          <t>N-6</t>
        </is>
      </c>
      <c r="AF132" s="162" t="inlineStr">
        <is>
          <t>Individual Contributor</t>
        </is>
      </c>
      <c r="AG132" s="162" t="inlineStr">
        <is>
          <t>1 years, 6 months, 12 days</t>
        </is>
      </c>
      <c r="AH132" s="162" t="inlineStr">
        <is>
          <t>3 years, 7 months, 23 days</t>
        </is>
      </c>
      <c r="AI132" s="162" t="inlineStr">
        <is>
          <t>Suptech</t>
        </is>
      </c>
      <c r="AJ132" s="162" t="inlineStr">
        <is>
          <t>iFile</t>
        </is>
      </c>
      <c r="AK132" s="162" t="inlineStr">
        <is>
          <t>Technology</t>
        </is>
      </c>
      <c r="AL132" s="162" t="inlineStr">
        <is>
          <t>Development</t>
        </is>
      </c>
      <c r="AM132" s="162" t="inlineStr">
        <is>
          <t>Yes</t>
        </is>
      </c>
      <c r="AN132" s="162" t="inlineStr">
        <is>
          <t>Product/Project</t>
        </is>
      </c>
      <c r="AO132" s="162" t="inlineStr">
        <is>
          <t>Java</t>
        </is>
      </c>
      <c r="AP132" s="162" t="inlineStr">
        <is>
          <t>Technical - Developer</t>
        </is>
      </c>
      <c r="AQ132" s="162" t="n">
        <v>20</v>
      </c>
      <c r="AR132" s="162" t="inlineStr">
        <is>
          <t>Covered</t>
        </is>
      </c>
      <c r="AS132" s="162" t="n"/>
      <c r="AT132" s="162" t="inlineStr">
        <is>
          <t>IRIS2089</t>
        </is>
      </c>
      <c r="AU132" s="162" t="inlineStr">
        <is>
          <t>Employee</t>
        </is>
      </c>
      <c r="AV132" s="162" t="inlineStr">
        <is>
          <t>Active</t>
        </is>
      </c>
      <c r="AW132" s="162" t="inlineStr">
        <is>
          <t>Nilesh Mohite</t>
        </is>
      </c>
      <c r="AX132" s="163" t="n">
        <v>44928</v>
      </c>
      <c r="AY132" s="162" t="inlineStr">
        <is>
          <t>Software Engineer</t>
        </is>
      </c>
      <c r="AZ132" s="162" t="inlineStr">
        <is>
          <t>Engineering &amp; Development</t>
        </is>
      </c>
      <c r="BA132" s="162" t="inlineStr">
        <is>
          <t>Backend Engineering · Java</t>
        </is>
      </c>
      <c r="BB132" s="162" t="inlineStr">
        <is>
          <t>Software Engineer</t>
        </is>
      </c>
      <c r="BC132" s="162" t="inlineStr">
        <is>
          <t>L3 – Professional / Associate</t>
        </is>
      </c>
      <c r="BD132" s="162" t="inlineStr">
        <is>
          <t>B.E</t>
        </is>
      </c>
      <c r="BE132" s="162" t="inlineStr">
        <is>
          <t>Amruta Kadam</t>
        </is>
      </c>
      <c r="BF132" s="162" t="inlineStr">
        <is>
          <t>N-5</t>
        </is>
      </c>
      <c r="BG132" s="162" t="inlineStr">
        <is>
          <t>Individual Contributor</t>
        </is>
      </c>
      <c r="BH132" s="162" t="inlineStr">
        <is>
          <t>1 years, 6 months, 12 days</t>
        </is>
      </c>
      <c r="BI132" s="162" t="inlineStr">
        <is>
          <t>3 years, 5 months, 18 days</t>
        </is>
      </c>
      <c r="BJ132" s="162" t="inlineStr">
        <is>
          <t>4 years, 11 months, 30 days</t>
        </is>
      </c>
      <c r="BK132" s="162" t="n"/>
      <c r="BL132" s="162" t="inlineStr">
        <is>
          <t>Suptech</t>
        </is>
      </c>
      <c r="BM132" s="162" t="inlineStr">
        <is>
          <t>iFile</t>
        </is>
      </c>
      <c r="BN132" s="162" t="inlineStr">
        <is>
          <t>Technology</t>
        </is>
      </c>
      <c r="BO132" s="162" t="inlineStr">
        <is>
          <t>Development</t>
        </is>
      </c>
      <c r="BP132" s="162" t="inlineStr">
        <is>
          <t>Yes</t>
        </is>
      </c>
      <c r="BQ132" s="162" t="inlineStr">
        <is>
          <t>Product/Project</t>
        </is>
      </c>
      <c r="BR132" s="162" t="inlineStr">
        <is>
          <t>Java</t>
        </is>
      </c>
      <c r="BS132" s="162" t="inlineStr">
        <is>
          <t>Technical - Developer</t>
        </is>
      </c>
      <c r="BT132" s="162" t="inlineStr">
        <is>
          <t>Remote - Mumbai</t>
        </is>
      </c>
      <c r="BU132" s="162" t="n"/>
      <c r="BV132"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32"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
Nilesh is the person who is very important part of our project. He can handle things very well from tech perspective</t>
          </r>
        </is>
      </c>
      <c r="BX132" s="162" t="n">
        <v>4</v>
      </c>
      <c r="BY132" s="162" t="n"/>
      <c r="BZ132" s="162" t="inlineStr">
        <is>
          <t>Software Engineer</t>
        </is>
      </c>
      <c r="CA132" s="162" t="n"/>
      <c r="CB132" s="162" t="n">
        <v>4</v>
      </c>
      <c r="CC132" s="162" t="inlineStr">
        <is>
          <t>Medium</t>
        </is>
      </c>
      <c r="CD132" s="162" t="inlineStr">
        <is>
          <t>High Impact / Growth Talent</t>
        </is>
      </c>
      <c r="CE132" s="162" t="inlineStr">
        <is>
          <t>No</t>
        </is>
      </c>
      <c r="CF132" s="162" t="inlineStr">
        <is>
          <t>No</t>
        </is>
      </c>
      <c r="CG132" s="162" t="inlineStr">
        <is>
          <t>No</t>
        </is>
      </c>
      <c r="CH132" s="162" t="n"/>
      <c r="CI132" s="162" t="inlineStr">
        <is>
          <t>Advanced Java; secure coding &amp; code-quality practices; unit/automated testing; system design fundamentals</t>
        </is>
      </c>
      <c r="CJ132"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32" s="162" t="n"/>
    </row>
    <row r="133" ht="64" customHeight="1">
      <c r="A133" s="109" t="inlineStr">
        <is>
          <t>IRIS2474</t>
        </is>
      </c>
      <c r="B133" s="111" t="inlineStr">
        <is>
          <t>Pankaj Sharma</t>
        </is>
      </c>
      <c r="C133" s="111" t="inlineStr">
        <is>
          <t>Technology</t>
        </is>
      </c>
      <c r="D133" s="114" t="inlineStr">
        <is>
          <t>Software Engineer</t>
        </is>
      </c>
      <c r="E133" s="114" t="inlineStr">
        <is>
          <t>Senior Software Engineer</t>
        </is>
      </c>
      <c r="F133" s="114" t="inlineStr">
        <is>
          <t>L3 – Professional / Associate</t>
        </is>
      </c>
      <c r="G133" s="114" t="inlineStr">
        <is>
          <t>A3</t>
        </is>
      </c>
      <c r="H133" s="117" t="inlineStr">
        <is>
          <t>▲ Up</t>
        </is>
      </c>
      <c r="I133" s="111" t="inlineStr">
        <is>
          <t>Engineering &amp; Development</t>
        </is>
      </c>
      <c r="J133" s="111" t="inlineStr">
        <is>
          <t>Backend Development</t>
        </is>
      </c>
      <c r="K133" s="111" t="inlineStr"/>
      <c r="L133" s="111" t="n">
        <v>20</v>
      </c>
      <c r="M133" s="142" t="inlineStr">
        <is>
          <t>P2</t>
        </is>
      </c>
      <c r="N133" s="115" t="inlineStr">
        <is>
          <t>Developing</t>
        </is>
      </c>
      <c r="O133" s="115" t="inlineStr">
        <is>
          <t>3 Apply</t>
        </is>
      </c>
      <c r="P133" s="115" t="inlineStr">
        <is>
          <t>2–4 yrs</t>
        </is>
      </c>
      <c r="Q133" s="115" t="inlineStr">
        <is>
          <t>3–5 · 2–5</t>
        </is>
      </c>
      <c r="R133" s="115" t="inlineStr">
        <is>
          <t>Software Engineer</t>
        </is>
      </c>
      <c r="S133" s="115" t="inlineStr">
        <is>
          <r>
            <rPr>
              <rFont val="Calibri"/>
              <b val="1"/>
              <sz val="10"/>
            </rPr>
            <t>Workiva:</t>
          </r>
          <r>
            <rPr>
              <rFont val="Calibri"/>
              <sz val="10"/>
            </rPr>
            <t xml:space="preserve"> SE · Broadridge India: SE · Nasdaq / AxiomSL: SE · Salesforce: MTS · Atlassian: P40 · 3–7 yrs · Freshworks: Senior SE</t>
          </r>
        </is>
      </c>
      <c r="T133" s="115" t="inlineStr">
        <is>
          <t>SFIA 9 · software development, programming; OWASP secure coding; cloud vendor certifications</t>
        </is>
      </c>
      <c r="U133" s="115" t="inlineStr">
        <is>
          <t>Core 2 · Future 2 · Functional 3 · Leadership not scored</t>
        </is>
      </c>
      <c r="V133" s="161" t="n">
        <v>448</v>
      </c>
      <c r="W133" s="162" t="inlineStr">
        <is>
          <t>IRIS2474</t>
        </is>
      </c>
      <c r="X133" s="162" t="inlineStr">
        <is>
          <t>Employee</t>
        </is>
      </c>
      <c r="Y133" s="162" t="inlineStr">
        <is>
          <t>Active</t>
        </is>
      </c>
      <c r="Z133" s="162" t="inlineStr">
        <is>
          <t>Pankaj Sharma</t>
        </is>
      </c>
      <c r="AA133" s="249" t="n">
        <v>46056</v>
      </c>
      <c r="AB133" s="162" t="inlineStr">
        <is>
          <t>Software Engineer</t>
        </is>
      </c>
      <c r="AC133" s="162" t="inlineStr">
        <is>
          <t>MCA</t>
        </is>
      </c>
      <c r="AD133" s="162" t="inlineStr">
        <is>
          <t>Nikhil Nalawade</t>
        </is>
      </c>
      <c r="AE133" s="162" t="inlineStr">
        <is>
          <t>N-4</t>
        </is>
      </c>
      <c r="AF133" s="162" t="inlineStr">
        <is>
          <t>Individual Contributor</t>
        </is>
      </c>
      <c r="AG133" s="162" t="inlineStr">
        <is>
          <t>4 years, 1 months, 0 days</t>
        </is>
      </c>
      <c r="AH133" s="162" t="inlineStr">
        <is>
          <t>0 years, 6 months, 22 days</t>
        </is>
      </c>
      <c r="AI133" s="162" t="inlineStr">
        <is>
          <t>Suptech</t>
        </is>
      </c>
      <c r="AJ133" s="162" t="inlineStr">
        <is>
          <t>iFile</t>
        </is>
      </c>
      <c r="AK133" s="162" t="inlineStr">
        <is>
          <t>Technology</t>
        </is>
      </c>
      <c r="AL133" s="162" t="inlineStr">
        <is>
          <t>Development</t>
        </is>
      </c>
      <c r="AM133" s="162" t="inlineStr">
        <is>
          <t>Yes</t>
        </is>
      </c>
      <c r="AN133" s="162" t="inlineStr">
        <is>
          <t>Product/Project</t>
        </is>
      </c>
      <c r="AO133" s="162" t="inlineStr">
        <is>
          <t>Java</t>
        </is>
      </c>
      <c r="AP133" s="162" t="inlineStr">
        <is>
          <t>Technical - Developer</t>
        </is>
      </c>
      <c r="AQ133" s="162" t="n">
        <v>20</v>
      </c>
      <c r="AR133" s="162" t="inlineStr">
        <is>
          <t>Covered</t>
        </is>
      </c>
      <c r="AS133" s="162" t="n"/>
      <c r="AT133" s="162" t="inlineStr">
        <is>
          <t>IRIS2474</t>
        </is>
      </c>
      <c r="AU133" s="162" t="inlineStr">
        <is>
          <t>Employee</t>
        </is>
      </c>
      <c r="AV133" s="162" t="inlineStr">
        <is>
          <t>Active</t>
        </is>
      </c>
      <c r="AW133" s="162" t="inlineStr">
        <is>
          <t>Pankaj Sharma</t>
        </is>
      </c>
      <c r="AX133" s="163" t="n">
        <v>46056</v>
      </c>
      <c r="AY133" s="162" t="inlineStr">
        <is>
          <t>Software Engineer</t>
        </is>
      </c>
      <c r="AZ133" s="162" t="inlineStr">
        <is>
          <t>Engineering &amp; Development</t>
        </is>
      </c>
      <c r="BA133" s="162" t="inlineStr">
        <is>
          <t>Backend Engineering · Java</t>
        </is>
      </c>
      <c r="BB133" s="162" t="inlineStr">
        <is>
          <t>Software Engineer</t>
        </is>
      </c>
      <c r="BC133" s="162" t="inlineStr">
        <is>
          <t>L3 – Professional / Associate</t>
        </is>
      </c>
      <c r="BD133" s="162" t="inlineStr">
        <is>
          <t>MCA</t>
        </is>
      </c>
      <c r="BE133" s="162" t="inlineStr">
        <is>
          <t>Nikhil Nalawade</t>
        </is>
      </c>
      <c r="BF133" s="162" t="inlineStr">
        <is>
          <t>N-3</t>
        </is>
      </c>
      <c r="BG133" s="162" t="inlineStr">
        <is>
          <t>Individual Contributor</t>
        </is>
      </c>
      <c r="BH133" s="162" t="inlineStr">
        <is>
          <t>4 years, 1 months, 0 days</t>
        </is>
      </c>
      <c r="BI133" s="162" t="inlineStr">
        <is>
          <t>0 years, 4 months, 17 days</t>
        </is>
      </c>
      <c r="BJ133" s="162" t="inlineStr">
        <is>
          <t>4 years, 5 months, 17 days</t>
        </is>
      </c>
      <c r="BK133" s="162" t="n"/>
      <c r="BL133" s="162" t="inlineStr">
        <is>
          <t>Suptech</t>
        </is>
      </c>
      <c r="BM133" s="162" t="inlineStr">
        <is>
          <t>iFile</t>
        </is>
      </c>
      <c r="BN133" s="162" t="inlineStr">
        <is>
          <t>Technology</t>
        </is>
      </c>
      <c r="BO133" s="162" t="inlineStr">
        <is>
          <t>Development</t>
        </is>
      </c>
      <c r="BP133" s="162" t="inlineStr">
        <is>
          <t>Yes</t>
        </is>
      </c>
      <c r="BQ133" s="162" t="inlineStr">
        <is>
          <t>Product/Project</t>
        </is>
      </c>
      <c r="BR133" s="162" t="inlineStr">
        <is>
          <t>Java</t>
        </is>
      </c>
      <c r="BS133" s="162" t="inlineStr">
        <is>
          <t>Technical - Developer</t>
        </is>
      </c>
      <c r="BT133" s="162" t="inlineStr">
        <is>
          <t>Work From Office - Turbhe</t>
        </is>
      </c>
      <c r="BU133" s="162"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V133"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33"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33" s="162" t="n">
        <v>3</v>
      </c>
      <c r="BY133" s="162" t="inlineStr">
        <is>
          <t>Pending</t>
        </is>
      </c>
      <c r="BZ133" s="162" t="inlineStr">
        <is>
          <t>Software Engineer</t>
        </is>
      </c>
      <c r="CA133" s="162" t="inlineStr">
        <is>
          <t>No</t>
        </is>
      </c>
      <c r="CB133" s="162" t="inlineStr">
        <is>
          <t>No</t>
        </is>
      </c>
      <c r="CC133" s="162" t="inlineStr">
        <is>
          <t>Medium</t>
        </is>
      </c>
      <c r="CD133" s="162" t="inlineStr">
        <is>
          <t>Emerging Talent</t>
        </is>
      </c>
      <c r="CE133" s="162" t="inlineStr">
        <is>
          <t>No</t>
        </is>
      </c>
      <c r="CF133" s="162" t="inlineStr">
        <is>
          <t>No</t>
        </is>
      </c>
      <c r="CG133" s="162" t="inlineStr">
        <is>
          <t>No</t>
        </is>
      </c>
      <c r="CH133" s="162" t="inlineStr">
        <is>
          <t>Not Yet</t>
        </is>
      </c>
      <c r="CI133" s="162"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CJ133" s="162" t="n"/>
      <c r="CK133" s="162" t="n"/>
    </row>
    <row r="134" ht="64" customHeight="1">
      <c r="A134" s="109" t="inlineStr">
        <is>
          <t>IRIS2256</t>
        </is>
      </c>
      <c r="B134" s="111" t="inlineStr">
        <is>
          <t>Prajwal Chitode</t>
        </is>
      </c>
      <c r="C134" s="111" t="inlineStr">
        <is>
          <t>Technology</t>
        </is>
      </c>
      <c r="D134" s="114" t="inlineStr">
        <is>
          <t>Software Engineer</t>
        </is>
      </c>
      <c r="E134" s="114" t="inlineStr">
        <is>
          <t>Senior Software Engineer</t>
        </is>
      </c>
      <c r="F134" s="114" t="inlineStr">
        <is>
          <t>L2 – Trainee</t>
        </is>
      </c>
      <c r="G134" s="114" t="inlineStr">
        <is>
          <t>A3</t>
        </is>
      </c>
      <c r="H134" s="117" t="inlineStr">
        <is>
          <t>▲ Up</t>
        </is>
      </c>
      <c r="I134" s="111" t="inlineStr">
        <is>
          <t>Engineering &amp; Development</t>
        </is>
      </c>
      <c r="J134" s="111" t="inlineStr">
        <is>
          <t>Full-Stack Development</t>
        </is>
      </c>
      <c r="K134" s="111" t="inlineStr"/>
      <c r="L134" s="111" t="n">
        <v>19</v>
      </c>
      <c r="M134" s="142" t="inlineStr">
        <is>
          <t>P2</t>
        </is>
      </c>
      <c r="N134" s="115" t="inlineStr">
        <is>
          <t>Developing</t>
        </is>
      </c>
      <c r="O134" s="115" t="inlineStr">
        <is>
          <t>3 Apply</t>
        </is>
      </c>
      <c r="P134" s="115" t="inlineStr">
        <is>
          <t>2–4 yrs</t>
        </is>
      </c>
      <c r="Q134" s="115" t="inlineStr">
        <is>
          <t>3–5 · 2–5</t>
        </is>
      </c>
      <c r="R134" s="115" t="inlineStr">
        <is>
          <t>Software Engineer</t>
        </is>
      </c>
      <c r="S134" s="115" t="inlineStr">
        <is>
          <r>
            <rPr>
              <rFont val="Calibri"/>
              <b val="1"/>
              <sz val="10"/>
            </rPr>
            <t>Workiva:</t>
          </r>
          <r>
            <rPr>
              <rFont val="Calibri"/>
              <sz val="10"/>
            </rPr>
            <t xml:space="preserve"> SE · Broadridge India: SE · Nasdaq / AxiomSL: SE · Salesforce: MTS · Atlassian: P40 · 3–7 yrs · Freshworks: Senior SE</t>
          </r>
        </is>
      </c>
      <c r="T134" s="115" t="inlineStr">
        <is>
          <t>SFIA 9 · software development, programming; OWASP secure coding; cloud vendor certifications</t>
        </is>
      </c>
      <c r="U134" s="115" t="inlineStr">
        <is>
          <t>Core 2 · Future 2 · Functional 3 · Leadership not scored</t>
        </is>
      </c>
      <c r="V134" s="161" t="n">
        <v>319</v>
      </c>
      <c r="W134" s="162" t="inlineStr">
        <is>
          <t>IRIS2256</t>
        </is>
      </c>
      <c r="X134" s="162" t="inlineStr">
        <is>
          <t>Employee</t>
        </is>
      </c>
      <c r="Y134" s="162" t="inlineStr">
        <is>
          <t>Active</t>
        </is>
      </c>
      <c r="Z134" s="162" t="inlineStr">
        <is>
          <t>Prajwal Chitode</t>
        </is>
      </c>
      <c r="AA134" s="249" t="n">
        <v>45446</v>
      </c>
      <c r="AB134" s="162" t="inlineStr">
        <is>
          <t>Software Engineer</t>
        </is>
      </c>
      <c r="AC134" s="162" t="inlineStr">
        <is>
          <t>B.E</t>
        </is>
      </c>
      <c r="AD134" s="162" t="inlineStr">
        <is>
          <t>Sharanagouda Patil</t>
        </is>
      </c>
      <c r="AE134" s="162" t="inlineStr">
        <is>
          <t>N-4</t>
        </is>
      </c>
      <c r="AF134" s="162" t="inlineStr">
        <is>
          <t>Individual Contributor</t>
        </is>
      </c>
      <c r="AG134" s="162" t="inlineStr">
        <is>
          <t>0 years, 0 months, 0 days</t>
        </is>
      </c>
      <c r="AH134" s="162" t="inlineStr">
        <is>
          <t>2 years, 2 months, 22 days</t>
        </is>
      </c>
      <c r="AI134" s="162" t="inlineStr">
        <is>
          <t>Suptech</t>
        </is>
      </c>
      <c r="AJ134" s="162" t="inlineStr">
        <is>
          <t>iFile</t>
        </is>
      </c>
      <c r="AK134" s="162" t="inlineStr">
        <is>
          <t>Technology</t>
        </is>
      </c>
      <c r="AL134" s="162" t="inlineStr">
        <is>
          <t>Development</t>
        </is>
      </c>
      <c r="AM134" s="162" t="inlineStr">
        <is>
          <t>Yes</t>
        </is>
      </c>
      <c r="AN134" s="162" t="inlineStr">
        <is>
          <t>Product/Project</t>
        </is>
      </c>
      <c r="AO134" s="162" t="inlineStr">
        <is>
          <t>Java + Angular</t>
        </is>
      </c>
      <c r="AP134" s="162" t="inlineStr">
        <is>
          <t>Technical - Developer</t>
        </is>
      </c>
      <c r="AQ134" s="162" t="n">
        <v>20</v>
      </c>
      <c r="AR134" s="162" t="inlineStr">
        <is>
          <t>Covered</t>
        </is>
      </c>
      <c r="AS134" s="162" t="n"/>
      <c r="AT134" s="162" t="inlineStr">
        <is>
          <t>IRIS2256</t>
        </is>
      </c>
      <c r="AU134" s="162" t="inlineStr">
        <is>
          <t>Employee</t>
        </is>
      </c>
      <c r="AV134" s="162" t="inlineStr">
        <is>
          <t>Active</t>
        </is>
      </c>
      <c r="AW134" s="162" t="inlineStr">
        <is>
          <t>Prajwal Chitode</t>
        </is>
      </c>
      <c r="AX134" s="163" t="n">
        <v>45446</v>
      </c>
      <c r="AY134" s="162" t="inlineStr">
        <is>
          <t>Trainee Software Engineer</t>
        </is>
      </c>
      <c r="AZ134" s="162" t="inlineStr">
        <is>
          <t>Engineering &amp; Development</t>
        </is>
      </c>
      <c r="BA134" s="162" t="inlineStr">
        <is>
          <t>Backend Engineering · Java</t>
        </is>
      </c>
      <c r="BB134" s="162" t="inlineStr">
        <is>
          <t>Trainee Software Engineer</t>
        </is>
      </c>
      <c r="BC134" s="162" t="inlineStr">
        <is>
          <t>L2 – Trainee</t>
        </is>
      </c>
      <c r="BD134" s="162" t="inlineStr">
        <is>
          <t>B.E</t>
        </is>
      </c>
      <c r="BE134" s="162" t="inlineStr">
        <is>
          <t>Sharanagouda Patil</t>
        </is>
      </c>
      <c r="BF134" s="162" t="inlineStr">
        <is>
          <t>N-3</t>
        </is>
      </c>
      <c r="BG134" s="162" t="inlineStr">
        <is>
          <t>Individual Contributor</t>
        </is>
      </c>
      <c r="BH134" s="162" t="inlineStr">
        <is>
          <t>0 years, 0 months, 0 days</t>
        </is>
      </c>
      <c r="BI134" s="162" t="inlineStr">
        <is>
          <t>2 years, 0 months, 17 days</t>
        </is>
      </c>
      <c r="BJ134" s="162" t="inlineStr">
        <is>
          <t>2 years, 0 months, 17 days</t>
        </is>
      </c>
      <c r="BK134" s="162" t="n"/>
      <c r="BL134" s="162" t="inlineStr">
        <is>
          <t>Suptech</t>
        </is>
      </c>
      <c r="BM134" s="162" t="inlineStr">
        <is>
          <t>iFile</t>
        </is>
      </c>
      <c r="BN134" s="162" t="inlineStr">
        <is>
          <t>Technology</t>
        </is>
      </c>
      <c r="BO134" s="162" t="inlineStr">
        <is>
          <t>Development</t>
        </is>
      </c>
      <c r="BP134" s="162" t="inlineStr">
        <is>
          <t>Yes</t>
        </is>
      </c>
      <c r="BQ134" s="162" t="inlineStr">
        <is>
          <t>Product/Project</t>
        </is>
      </c>
      <c r="BR134" s="162" t="inlineStr">
        <is>
          <t>Java + Angular</t>
        </is>
      </c>
      <c r="BS134" s="162" t="inlineStr">
        <is>
          <t>Technical - Developer</t>
        </is>
      </c>
      <c r="BT134" s="162" t="inlineStr">
        <is>
          <t>Remote - Mumbai</t>
        </is>
      </c>
      <c r="BU134" s="162" t="n"/>
      <c r="BV134" s="162" t="n"/>
      <c r="BW134" s="162"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X134" s="162" t="n">
        <v>3</v>
      </c>
      <c r="BY134" s="163" t="n">
        <v>45901</v>
      </c>
      <c r="BZ134" s="162" t="inlineStr">
        <is>
          <t>Trainee Software Engineer</t>
        </is>
      </c>
      <c r="CA134" s="162" t="inlineStr">
        <is>
          <t>Yes</t>
        </is>
      </c>
      <c r="CB134" s="162" t="n">
        <v>3</v>
      </c>
      <c r="CC134" s="162" t="inlineStr">
        <is>
          <t>Medium</t>
        </is>
      </c>
      <c r="CD134" s="162" t="inlineStr">
        <is>
          <t>Trusted Professional</t>
        </is>
      </c>
      <c r="CE134" s="162" t="n"/>
      <c r="CF134" s="162" t="n"/>
      <c r="CG134" s="162" t="n"/>
      <c r="CH134" s="162" t="n"/>
      <c r="CI134" s="162" t="inlineStr">
        <is>
          <t>Taxonomy
AI</t>
        </is>
      </c>
      <c r="CJ134" s="162" t="n"/>
      <c r="CK134" s="162" t="n"/>
    </row>
    <row r="135" ht="64" customHeight="1">
      <c r="A135" s="109" t="inlineStr">
        <is>
          <t>IRIS2438</t>
        </is>
      </c>
      <c r="B135" s="111" t="inlineStr">
        <is>
          <t>Pranay Usatkar</t>
        </is>
      </c>
      <c r="C135" s="111" t="inlineStr">
        <is>
          <t>Technology</t>
        </is>
      </c>
      <c r="D135" s="114" t="inlineStr">
        <is>
          <t>Software Engineer</t>
        </is>
      </c>
      <c r="E135" s="114" t="inlineStr">
        <is>
          <t>Senior Software Engineer</t>
        </is>
      </c>
      <c r="F135" s="114" t="inlineStr">
        <is>
          <t>L3 – Professional / Associate</t>
        </is>
      </c>
      <c r="G135" s="114" t="inlineStr">
        <is>
          <t>A3</t>
        </is>
      </c>
      <c r="H135" s="117" t="inlineStr">
        <is>
          <t>▲ Up</t>
        </is>
      </c>
      <c r="I135" s="111" t="inlineStr">
        <is>
          <t>Engineering &amp; Development</t>
        </is>
      </c>
      <c r="J135" s="111" t="inlineStr">
        <is>
          <t>Backend Development</t>
        </is>
      </c>
      <c r="K135" s="111" t="inlineStr"/>
      <c r="L135" s="111" t="n">
        <v>10</v>
      </c>
      <c r="M135" s="142" t="inlineStr">
        <is>
          <t>P2</t>
        </is>
      </c>
      <c r="N135" s="115" t="inlineStr">
        <is>
          <t>Developing</t>
        </is>
      </c>
      <c r="O135" s="115" t="inlineStr">
        <is>
          <t>3 Apply</t>
        </is>
      </c>
      <c r="P135" s="115" t="inlineStr">
        <is>
          <t>2–4 yrs</t>
        </is>
      </c>
      <c r="Q135" s="115" t="inlineStr">
        <is>
          <t>3–5 · 2–5</t>
        </is>
      </c>
      <c r="R135" s="115" t="inlineStr">
        <is>
          <t>Software Engineer</t>
        </is>
      </c>
      <c r="S135" s="115" t="inlineStr">
        <is>
          <r>
            <rPr>
              <rFont val="Calibri"/>
              <b val="1"/>
              <sz val="10"/>
            </rPr>
            <t>Workiva:</t>
          </r>
          <r>
            <rPr>
              <rFont val="Calibri"/>
              <sz val="10"/>
            </rPr>
            <t xml:space="preserve"> SE · Broadridge India: SE · Nasdaq / AxiomSL: SE · Salesforce: MTS · Atlassian: P40 · 3–7 yrs · Freshworks: Senior SE</t>
          </r>
        </is>
      </c>
      <c r="T135" s="115" t="inlineStr">
        <is>
          <t>SFIA 9 · software development, programming; OWASP secure coding; cloud vendor certifications</t>
        </is>
      </c>
      <c r="U135" s="115" t="inlineStr">
        <is>
          <t>Core 2 · Future 2 · Functional 3 · Leadership not scored</t>
        </is>
      </c>
      <c r="V135" s="161" t="n">
        <v>406</v>
      </c>
      <c r="W135" s="162" t="inlineStr">
        <is>
          <t>IRIS2438</t>
        </is>
      </c>
      <c r="X135" s="162" t="inlineStr">
        <is>
          <t>Employee</t>
        </is>
      </c>
      <c r="Y135" s="162" t="inlineStr">
        <is>
          <t>Active</t>
        </is>
      </c>
      <c r="Z135" s="162" t="inlineStr">
        <is>
          <t>Pranay Usatkar</t>
        </is>
      </c>
      <c r="AA135" s="249" t="n">
        <v>45946</v>
      </c>
      <c r="AB135" s="162" t="inlineStr">
        <is>
          <t>Software Engineer</t>
        </is>
      </c>
      <c r="AC135" s="162" t="inlineStr">
        <is>
          <t>B.E</t>
        </is>
      </c>
      <c r="AD135" s="162" t="inlineStr">
        <is>
          <t>Pradnya Mhatre</t>
        </is>
      </c>
      <c r="AE135" s="162" t="inlineStr">
        <is>
          <t>N-5</t>
        </is>
      </c>
      <c r="AF135" s="162" t="inlineStr">
        <is>
          <t>Individual Contributor</t>
        </is>
      </c>
      <c r="AG135" s="162" t="inlineStr">
        <is>
          <t>3 years, 2 months, 0 days</t>
        </is>
      </c>
      <c r="AH135" s="162" t="inlineStr">
        <is>
          <t>0 years, 10 months, 9 days</t>
        </is>
      </c>
      <c r="AI135" s="162" t="inlineStr">
        <is>
          <t>Suptech</t>
        </is>
      </c>
      <c r="AJ135" s="162" t="inlineStr">
        <is>
          <t>iFile</t>
        </is>
      </c>
      <c r="AK135" s="162" t="inlineStr">
        <is>
          <t>Technology</t>
        </is>
      </c>
      <c r="AL135" s="162" t="inlineStr">
        <is>
          <t>Development</t>
        </is>
      </c>
      <c r="AM135" s="162" t="inlineStr">
        <is>
          <t>Yes</t>
        </is>
      </c>
      <c r="AN135" s="162" t="inlineStr">
        <is>
          <t>Product/Project</t>
        </is>
      </c>
      <c r="AO135" s="162" t="inlineStr">
        <is>
          <t>Java</t>
        </is>
      </c>
      <c r="AP135" s="162" t="inlineStr">
        <is>
          <t>Technical - Developer</t>
        </is>
      </c>
      <c r="AQ135" s="162" t="n">
        <v>20</v>
      </c>
      <c r="AR135" s="162" t="inlineStr">
        <is>
          <t>Covered</t>
        </is>
      </c>
      <c r="AS135" s="162" t="n"/>
      <c r="AT135" s="162" t="inlineStr">
        <is>
          <t>IRIS2438</t>
        </is>
      </c>
      <c r="AU135" s="162" t="inlineStr">
        <is>
          <t>Employee</t>
        </is>
      </c>
      <c r="AV135" s="162" t="inlineStr">
        <is>
          <t>Active</t>
        </is>
      </c>
      <c r="AW135" s="162" t="inlineStr">
        <is>
          <t>Pranay Usatkar</t>
        </is>
      </c>
      <c r="AX135" s="163" t="n">
        <v>45946</v>
      </c>
      <c r="AY135" s="162" t="inlineStr">
        <is>
          <t>Software Engineer</t>
        </is>
      </c>
      <c r="AZ135" s="162" t="inlineStr">
        <is>
          <t>Engineering &amp; Development</t>
        </is>
      </c>
      <c r="BA135" s="162" t="inlineStr">
        <is>
          <t>Backend Engineering · Java</t>
        </is>
      </c>
      <c r="BB135" s="162" t="inlineStr">
        <is>
          <t>Software Engineer</t>
        </is>
      </c>
      <c r="BC135" s="162" t="inlineStr">
        <is>
          <t>L3 – Professional / Associate</t>
        </is>
      </c>
      <c r="BD135" s="162" t="inlineStr">
        <is>
          <t>B.E</t>
        </is>
      </c>
      <c r="BE135" s="162" t="inlineStr">
        <is>
          <t>Sarvesh Yadav</t>
        </is>
      </c>
      <c r="BF135" s="162" t="inlineStr">
        <is>
          <t>N-4</t>
        </is>
      </c>
      <c r="BG135" s="162" t="inlineStr">
        <is>
          <t>Individual Contributor</t>
        </is>
      </c>
      <c r="BH135" s="162" t="inlineStr">
        <is>
          <t>3 years, 2 months, 0 days</t>
        </is>
      </c>
      <c r="BI135" s="162" t="inlineStr">
        <is>
          <t>0 years, 8 months, 4 days</t>
        </is>
      </c>
      <c r="BJ135" s="162" t="inlineStr">
        <is>
          <t>3 years, 10 months, 4 days</t>
        </is>
      </c>
      <c r="BK135" s="162" t="n"/>
      <c r="BL135" s="162" t="inlineStr">
        <is>
          <t>Suptech</t>
        </is>
      </c>
      <c r="BM135" s="162" t="inlineStr">
        <is>
          <t>iFile</t>
        </is>
      </c>
      <c r="BN135" s="162" t="inlineStr">
        <is>
          <t>Technology</t>
        </is>
      </c>
      <c r="BO135" s="162" t="inlineStr">
        <is>
          <t>Development</t>
        </is>
      </c>
      <c r="BP135" s="162" t="inlineStr">
        <is>
          <t>Yes</t>
        </is>
      </c>
      <c r="BQ135" s="162" t="inlineStr">
        <is>
          <t>Product/Project</t>
        </is>
      </c>
      <c r="BR135" s="162" t="inlineStr">
        <is>
          <t>Java</t>
        </is>
      </c>
      <c r="BS135" s="162" t="inlineStr">
        <is>
          <t>Technical - Developer</t>
        </is>
      </c>
      <c r="BT135" s="162" t="inlineStr">
        <is>
          <t>Work From Office - Turbhe</t>
        </is>
      </c>
      <c r="BU135" s="162" t="inlineStr">
        <is>
          <t>1. Complete rendering for FS and AR
2. Learn end to end MBRS
3. Development for webform Integration
4.Rendering development for new taxonomy
5.Batch services development for new taxonomy</t>
        </is>
      </c>
      <c r="BV135"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W135" s="162" t="inlineStr">
        <is>
          <r>
            <rPr>
              <rFont val="Calibri"/>
              <b val="1"/>
              <sz val="10"/>
            </rPr>
            <t>Q1:</t>
          </r>
          <r>
            <rPr>
              <rFont val="Calibri"/>
              <sz val="10"/>
            </rPr>
            <t xml:space="preserve"> Rendering development for AR
</t>
          </r>
          <r>
            <rPr>
              <rFont val="Calibri"/>
              <b val="1"/>
              <sz val="10"/>
            </rPr>
            <t>Q1:</t>
          </r>
          <r>
            <rPr>
              <rFont val="Calibri"/>
              <sz val="10"/>
            </rPr>
            <t xml:space="preserve"> Rendering development for FS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
</t>
          </r>
          <r>
            <rPr>
              <rFont val="Calibri"/>
              <b val="1"/>
              <sz val="10"/>
            </rPr>
            <t>Q2:</t>
          </r>
          <r>
            <rPr>
              <rFont val="Calibri"/>
              <sz val="10"/>
            </rPr>
            <t xml:space="preserve"> Complete the Idaman development and testing
</t>
          </r>
          <r>
            <rPr>
              <rFont val="Calibri"/>
              <b val="1"/>
              <sz val="10"/>
            </rPr>
            <t>Q2:</t>
          </r>
          <r>
            <rPr>
              <rFont val="Calibri"/>
              <sz val="10"/>
            </rPr>
            <t xml:space="preserve"> Webform integration 
</t>
          </r>
          <r>
            <rPr>
              <rFont val="Calibri"/>
              <b val="1"/>
              <sz val="10"/>
            </rPr>
            <t>Q3:</t>
          </r>
          <r>
            <rPr>
              <rFont val="Calibri"/>
              <sz val="10"/>
            </rPr>
            <t xml:space="preserve"> Rendering development for new taxonomy</t>
          </r>
        </is>
      </c>
      <c r="BX135" s="162" t="n">
        <v>2</v>
      </c>
      <c r="BY135" s="163" t="n">
        <v>46113</v>
      </c>
      <c r="BZ135" s="162" t="inlineStr">
        <is>
          <t>Software Engineer</t>
        </is>
      </c>
      <c r="CA135" s="162" t="inlineStr">
        <is>
          <t>No</t>
        </is>
      </c>
      <c r="CB135" s="162" t="n">
        <v>2</v>
      </c>
      <c r="CC135" s="162" t="inlineStr">
        <is>
          <t>Low</t>
        </is>
      </c>
      <c r="CD135" s="162" t="inlineStr">
        <is>
          <t>Emerging Talent</t>
        </is>
      </c>
      <c r="CE135" s="162" t="n"/>
      <c r="CF135" s="162" t="n"/>
      <c r="CG135" s="162" t="n"/>
      <c r="CH135" s="162" t="n"/>
      <c r="CI135" s="162" t="inlineStr">
        <is>
          <t>Advanced Java; secure coding &amp; code-quality practices; unit/automated testing; system design fundamentals</t>
        </is>
      </c>
      <c r="CJ135"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35" s="162" t="n"/>
    </row>
    <row r="136" ht="64" customHeight="1">
      <c r="A136" s="109" t="inlineStr">
        <is>
          <t>IRIS1945</t>
        </is>
      </c>
      <c r="B136" s="111" t="inlineStr">
        <is>
          <t>Priyadarshini Naidu</t>
        </is>
      </c>
      <c r="C136" s="111" t="inlineStr">
        <is>
          <t>Technology</t>
        </is>
      </c>
      <c r="D136" s="114" t="inlineStr">
        <is>
          <t>Software Engineer</t>
        </is>
      </c>
      <c r="E136" s="114" t="inlineStr">
        <is>
          <t>Senior Software Engineer</t>
        </is>
      </c>
      <c r="F136" s="114" t="inlineStr">
        <is>
          <t>L3 – Professional / Associate</t>
        </is>
      </c>
      <c r="G136" s="114" t="inlineStr">
        <is>
          <t>A3</t>
        </is>
      </c>
      <c r="H136" s="117" t="inlineStr">
        <is>
          <t>▲ Up</t>
        </is>
      </c>
      <c r="I136" s="111" t="inlineStr">
        <is>
          <t>Engineering &amp; Development</t>
        </is>
      </c>
      <c r="J136" s="111" t="inlineStr">
        <is>
          <t>Backend Development</t>
        </is>
      </c>
      <c r="K136" s="111" t="inlineStr"/>
      <c r="L136" s="111" t="n">
        <v>20</v>
      </c>
      <c r="M136" s="142" t="inlineStr">
        <is>
          <t>P2</t>
        </is>
      </c>
      <c r="N136" s="115" t="inlineStr">
        <is>
          <t>Developing</t>
        </is>
      </c>
      <c r="O136" s="115" t="inlineStr">
        <is>
          <t>3 Apply</t>
        </is>
      </c>
      <c r="P136" s="115" t="inlineStr">
        <is>
          <t>2–4 yrs</t>
        </is>
      </c>
      <c r="Q136" s="115" t="inlineStr">
        <is>
          <t>3–5 · 2–5</t>
        </is>
      </c>
      <c r="R136" s="115" t="inlineStr">
        <is>
          <t>Software Engineer</t>
        </is>
      </c>
      <c r="S136" s="115" t="inlineStr">
        <is>
          <r>
            <rPr>
              <rFont val="Calibri"/>
              <b val="1"/>
              <sz val="10"/>
            </rPr>
            <t>Workiva:</t>
          </r>
          <r>
            <rPr>
              <rFont val="Calibri"/>
              <sz val="10"/>
            </rPr>
            <t xml:space="preserve"> SE · Broadridge India: SE · Nasdaq / AxiomSL: SE · Salesforce: MTS · Atlassian: P40 · 3–7 yrs · Freshworks: Senior SE</t>
          </r>
        </is>
      </c>
      <c r="T136" s="115" t="inlineStr">
        <is>
          <t>SFIA 9 · software development, programming; OWASP secure coding; cloud vendor certifications</t>
        </is>
      </c>
      <c r="U136" s="115" t="inlineStr">
        <is>
          <t>Core 2 · Future 2 · Functional 3 · Leadership not scored</t>
        </is>
      </c>
      <c r="V136" s="161" t="n">
        <v>194</v>
      </c>
      <c r="W136" s="162" t="inlineStr">
        <is>
          <t>IRIS1945</t>
        </is>
      </c>
      <c r="X136" s="162" t="inlineStr">
        <is>
          <t>Employee</t>
        </is>
      </c>
      <c r="Y136" s="162" t="inlineStr">
        <is>
          <t>Active</t>
        </is>
      </c>
      <c r="Z136" s="162" t="inlineStr">
        <is>
          <t>Priyadarshini Naidu</t>
        </is>
      </c>
      <c r="AA136" s="249" t="n">
        <v>44424</v>
      </c>
      <c r="AB136" s="162" t="inlineStr">
        <is>
          <t>Software Engineer</t>
        </is>
      </c>
      <c r="AC136" s="162" t="inlineStr">
        <is>
          <t>BCA</t>
        </is>
      </c>
      <c r="AD136" s="162" t="inlineStr">
        <is>
          <t>Pragati Raskar</t>
        </is>
      </c>
      <c r="AE136" s="162" t="inlineStr">
        <is>
          <t>N-5</t>
        </is>
      </c>
      <c r="AF136" s="162" t="inlineStr">
        <is>
          <t>Individual Contributor</t>
        </is>
      </c>
      <c r="AG136" s="162" t="inlineStr">
        <is>
          <t>2 years, 0 months, 0 days</t>
        </is>
      </c>
      <c r="AH136" s="162" t="inlineStr">
        <is>
          <t>5 years, 0 months, 9 days</t>
        </is>
      </c>
      <c r="AI136" s="162" t="inlineStr">
        <is>
          <t>Suptech</t>
        </is>
      </c>
      <c r="AJ136" s="162" t="inlineStr">
        <is>
          <t>iFile</t>
        </is>
      </c>
      <c r="AK136" s="162" t="inlineStr">
        <is>
          <t>Technology</t>
        </is>
      </c>
      <c r="AL136" s="162" t="inlineStr">
        <is>
          <t>Development</t>
        </is>
      </c>
      <c r="AM136" s="162" t="inlineStr">
        <is>
          <t>Yes</t>
        </is>
      </c>
      <c r="AN136" s="162" t="inlineStr">
        <is>
          <t>Product/Project</t>
        </is>
      </c>
      <c r="AO136" s="162" t="inlineStr">
        <is>
          <t>.NET MVC</t>
        </is>
      </c>
      <c r="AP136" s="162" t="inlineStr">
        <is>
          <t>Technical - Developer</t>
        </is>
      </c>
      <c r="AQ136" s="162" t="n">
        <v>20</v>
      </c>
      <c r="AR136" s="162" t="inlineStr">
        <is>
          <t>Covered</t>
        </is>
      </c>
      <c r="AS136" s="162" t="n"/>
      <c r="AT136" s="162" t="inlineStr">
        <is>
          <t>IRIS1945</t>
        </is>
      </c>
      <c r="AU136" s="162" t="inlineStr">
        <is>
          <t>Employee</t>
        </is>
      </c>
      <c r="AV136" s="162" t="inlineStr">
        <is>
          <t>Active</t>
        </is>
      </c>
      <c r="AW136" s="162" t="inlineStr">
        <is>
          <t>Priyadarshini Naidu</t>
        </is>
      </c>
      <c r="AX136" s="163" t="n">
        <v>44424</v>
      </c>
      <c r="AY136" s="162" t="inlineStr">
        <is>
          <t>Software Engineer</t>
        </is>
      </c>
      <c r="AZ136" s="162" t="inlineStr">
        <is>
          <t>Engineering &amp; Development</t>
        </is>
      </c>
      <c r="BA136" s="162" t="inlineStr">
        <is>
          <t>Backend Engineering ·.NET</t>
        </is>
      </c>
      <c r="BB136" s="162" t="inlineStr">
        <is>
          <t>Software Engineer</t>
        </is>
      </c>
      <c r="BC136" s="162" t="inlineStr">
        <is>
          <t>L3 – Professional / Associate</t>
        </is>
      </c>
      <c r="BD136" s="162" t="inlineStr">
        <is>
          <t>BCA</t>
        </is>
      </c>
      <c r="BE136" s="162" t="inlineStr">
        <is>
          <t>Pragati Raskar</t>
        </is>
      </c>
      <c r="BF136" s="162" t="inlineStr">
        <is>
          <t>N-4</t>
        </is>
      </c>
      <c r="BG136" s="162" t="inlineStr">
        <is>
          <t>Individual Contributor</t>
        </is>
      </c>
      <c r="BH136" s="162" t="inlineStr">
        <is>
          <t>2 years, 0 months, 0 days</t>
        </is>
      </c>
      <c r="BI136" s="162" t="inlineStr">
        <is>
          <t>4 years, 10 months, 4 days</t>
        </is>
      </c>
      <c r="BJ136" s="162" t="inlineStr">
        <is>
          <t>6 years, 10 months, 4 days</t>
        </is>
      </c>
      <c r="BK136" s="162" t="n"/>
      <c r="BL136" s="162" t="inlineStr">
        <is>
          <t>Suptech</t>
        </is>
      </c>
      <c r="BM136" s="162" t="inlineStr">
        <is>
          <t>iFile</t>
        </is>
      </c>
      <c r="BN136" s="162" t="inlineStr">
        <is>
          <t>Technology</t>
        </is>
      </c>
      <c r="BO136" s="162" t="inlineStr">
        <is>
          <t>Development</t>
        </is>
      </c>
      <c r="BP136" s="162" t="inlineStr">
        <is>
          <t>Yes</t>
        </is>
      </c>
      <c r="BQ136" s="162" t="inlineStr">
        <is>
          <t>Product/Project</t>
        </is>
      </c>
      <c r="BR136" s="162" t="inlineStr">
        <is>
          <t>.NET MVC</t>
        </is>
      </c>
      <c r="BS136" s="162" t="inlineStr">
        <is>
          <t>Technical - Developer</t>
        </is>
      </c>
      <c r="BT136" s="162" t="inlineStr">
        <is>
          <t>Hybrid</t>
        </is>
      </c>
      <c r="BU136" s="162" t="inlineStr">
        <is>
          <t>.NET Tasks, XBRL Tasks, Aiusage, Document Tasks, Requirement Analyis Tasks</t>
        </is>
      </c>
      <c r="BV136"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36"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36" s="162" t="n">
        <v>4</v>
      </c>
      <c r="BY136" s="163" t="n">
        <v>46203</v>
      </c>
      <c r="BZ136" s="162" t="inlineStr">
        <is>
          <t>Senior Software Engineer · review – experience supports senior band</t>
        </is>
      </c>
      <c r="CA136" s="162" t="inlineStr">
        <is>
          <t>NO COMMENT</t>
        </is>
      </c>
      <c r="CB136" s="162" t="n">
        <v>4</v>
      </c>
      <c r="CC136" s="162" t="inlineStr">
        <is>
          <t>High</t>
        </is>
      </c>
      <c r="CD136" s="162" t="inlineStr">
        <is>
          <t>Emerging Talent</t>
        </is>
      </c>
      <c r="CE136" s="162" t="inlineStr">
        <is>
          <t>Yes</t>
        </is>
      </c>
      <c r="CF136" s="162" t="inlineStr">
        <is>
          <t>Yes</t>
        </is>
      </c>
      <c r="CG136" s="162" t="inlineStr">
        <is>
          <t>Yes</t>
        </is>
      </c>
      <c r="CH136" s="162" t="inlineStr">
        <is>
          <t>NO</t>
        </is>
      </c>
      <c r="CI136" s="162" t="inlineStr">
        <is>
          <t>Advanced .NET MVC; secure coding &amp; code-quality practices; unit/automated testing; system design fundamentals</t>
        </is>
      </c>
      <c r="CJ136"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36" s="162" t="inlineStr">
        <is>
          <t>NO</t>
        </is>
      </c>
    </row>
    <row r="137" ht="64" customHeight="1">
      <c r="A137" s="109" t="inlineStr">
        <is>
          <t>IRIS2221</t>
        </is>
      </c>
      <c r="B137" s="111" t="inlineStr">
        <is>
          <t>Rajshree Bhosale</t>
        </is>
      </c>
      <c r="C137" s="111" t="inlineStr">
        <is>
          <t>Technology</t>
        </is>
      </c>
      <c r="D137" s="114" t="inlineStr">
        <is>
          <t>Software Engineer</t>
        </is>
      </c>
      <c r="E137" s="114" t="inlineStr">
        <is>
          <t>Senior UI Developer</t>
        </is>
      </c>
      <c r="F137" s="114" t="inlineStr">
        <is>
          <t>L3 – Professional / Associate</t>
        </is>
      </c>
      <c r="G137" s="114" t="inlineStr">
        <is>
          <t>A3</t>
        </is>
      </c>
      <c r="H137" s="117" t="inlineStr">
        <is>
          <t>▲ Up</t>
        </is>
      </c>
      <c r="I137" s="111" t="inlineStr">
        <is>
          <t>Engineering &amp; Development</t>
        </is>
      </c>
      <c r="J137" s="111" t="inlineStr">
        <is>
          <t>Front-End / UI Development</t>
        </is>
      </c>
      <c r="K137" s="111" t="inlineStr"/>
      <c r="L137" s="111" t="n">
        <v>20</v>
      </c>
      <c r="M137" s="142" t="inlineStr">
        <is>
          <t>P2</t>
        </is>
      </c>
      <c r="N137" s="115" t="inlineStr">
        <is>
          <t>Developing</t>
        </is>
      </c>
      <c r="O137" s="115" t="inlineStr">
        <is>
          <t>3 Apply</t>
        </is>
      </c>
      <c r="P137" s="115" t="inlineStr">
        <is>
          <t>2–4 yrs</t>
        </is>
      </c>
      <c r="Q137" s="115" t="inlineStr">
        <is>
          <t>3–5 · 2–5</t>
        </is>
      </c>
      <c r="R137" s="115" t="inlineStr">
        <is>
          <t>Software Engineer</t>
        </is>
      </c>
      <c r="S137" s="115" t="inlineStr">
        <is>
          <r>
            <rPr>
              <rFont val="Calibri"/>
              <b val="1"/>
              <sz val="10"/>
            </rPr>
            <t>Workiva:</t>
          </r>
          <r>
            <rPr>
              <rFont val="Calibri"/>
              <sz val="10"/>
            </rPr>
            <t xml:space="preserve"> SE · Broadridge India: SE · Nasdaq / AxiomSL: SE · Salesforce: MTS · Atlassian: P40 · 3–7 yrs · Freshworks: Senior SE</t>
          </r>
        </is>
      </c>
      <c r="T137" s="115" t="inlineStr">
        <is>
          <t>SFIA 9 · software development, programming; OWASP secure coding; cloud vendor certifications</t>
        </is>
      </c>
      <c r="U137" s="115" t="inlineStr">
        <is>
          <t>Core 2 · Future 2 · Functional 3 · Leadership not scored</t>
        </is>
      </c>
      <c r="V137" s="161" t="n">
        <v>304</v>
      </c>
      <c r="W137" s="162" t="inlineStr">
        <is>
          <t>IRIS2221</t>
        </is>
      </c>
      <c r="X137" s="162" t="inlineStr">
        <is>
          <t>Employee</t>
        </is>
      </c>
      <c r="Y137" s="162" t="inlineStr">
        <is>
          <t>Active</t>
        </is>
      </c>
      <c r="Z137" s="162" t="inlineStr">
        <is>
          <t>Rajshree Bhosale</t>
        </is>
      </c>
      <c r="AA137" s="249" t="n">
        <v>45315</v>
      </c>
      <c r="AB137" s="162" t="inlineStr">
        <is>
          <t>Software Engineer</t>
        </is>
      </c>
      <c r="AC137" s="162" t="inlineStr">
        <is>
          <t>MCA</t>
        </is>
      </c>
      <c r="AD137" s="162" t="inlineStr">
        <is>
          <t>Sagar Jadhav</t>
        </is>
      </c>
      <c r="AE137" s="162" t="inlineStr">
        <is>
          <t>N-3</t>
        </is>
      </c>
      <c r="AF137" s="162" t="inlineStr">
        <is>
          <t>Individual Contributor</t>
        </is>
      </c>
      <c r="AG137" s="162" t="inlineStr">
        <is>
          <t>3 years, 6 months, 0 days</t>
        </is>
      </c>
      <c r="AH137" s="162" t="inlineStr">
        <is>
          <t>2 years, 7 months, 1 days</t>
        </is>
      </c>
      <c r="AI137" s="162" t="inlineStr">
        <is>
          <t>Suptech</t>
        </is>
      </c>
      <c r="AJ137" s="162" t="inlineStr">
        <is>
          <t>iFile</t>
        </is>
      </c>
      <c r="AK137" s="162" t="inlineStr">
        <is>
          <t>Technology</t>
        </is>
      </c>
      <c r="AL137" s="162" t="inlineStr">
        <is>
          <t>Development</t>
        </is>
      </c>
      <c r="AM137" s="162" t="inlineStr">
        <is>
          <t>Yes</t>
        </is>
      </c>
      <c r="AN137" s="162" t="inlineStr">
        <is>
          <t>Product/Project</t>
        </is>
      </c>
      <c r="AO137" s="162" t="inlineStr">
        <is>
          <t>Angular</t>
        </is>
      </c>
      <c r="AP137" s="162" t="inlineStr">
        <is>
          <t>Technical - Developer</t>
        </is>
      </c>
      <c r="AQ137" s="162" t="n">
        <v>20</v>
      </c>
      <c r="AR137" s="162" t="inlineStr">
        <is>
          <t>Covered</t>
        </is>
      </c>
      <c r="AS137" s="162" t="n"/>
      <c r="AT137" s="162" t="inlineStr">
        <is>
          <t>IRIS2221</t>
        </is>
      </c>
      <c r="AU137" s="162" t="inlineStr">
        <is>
          <t>Employee</t>
        </is>
      </c>
      <c r="AV137" s="162" t="inlineStr">
        <is>
          <t>Active</t>
        </is>
      </c>
      <c r="AW137" s="162" t="inlineStr">
        <is>
          <t>Rajshree Bhosale</t>
        </is>
      </c>
      <c r="AX137" s="163" t="n">
        <v>45315</v>
      </c>
      <c r="AY137" s="162" t="inlineStr">
        <is>
          <t>Software Engineer</t>
        </is>
      </c>
      <c r="AZ137" s="162" t="inlineStr">
        <is>
          <t>Engineering &amp; Development</t>
        </is>
      </c>
      <c r="BA137" s="162" t="inlineStr">
        <is>
          <t>Software Engineering</t>
        </is>
      </c>
      <c r="BB137" s="162" t="inlineStr">
        <is>
          <t>Software Engineer</t>
        </is>
      </c>
      <c r="BC137" s="162" t="inlineStr">
        <is>
          <t>L3 – Professional / Associate</t>
        </is>
      </c>
      <c r="BD137" s="162" t="inlineStr">
        <is>
          <t>MCA</t>
        </is>
      </c>
      <c r="BE137" s="162" t="inlineStr">
        <is>
          <t>Sagar Jadhav</t>
        </is>
      </c>
      <c r="BF137" s="162" t="inlineStr">
        <is>
          <t>N-4</t>
        </is>
      </c>
      <c r="BG137" s="162" t="inlineStr">
        <is>
          <t>Individual Contributor</t>
        </is>
      </c>
      <c r="BH137" s="162" t="inlineStr">
        <is>
          <t>3 years, 6 months, 0 days</t>
        </is>
      </c>
      <c r="BI137" s="162" t="inlineStr">
        <is>
          <t>2 years, 4 months, 27 days</t>
        </is>
      </c>
      <c r="BJ137" s="162" t="inlineStr">
        <is>
          <t>5 years, 10 months, 27 days</t>
        </is>
      </c>
      <c r="BK137" s="162" t="n"/>
      <c r="BL137" s="162" t="inlineStr">
        <is>
          <t>Suptech</t>
        </is>
      </c>
      <c r="BM137" s="162" t="inlineStr">
        <is>
          <t>iFile</t>
        </is>
      </c>
      <c r="BN137" s="162" t="inlineStr">
        <is>
          <t>Technology</t>
        </is>
      </c>
      <c r="BO137" s="162" t="inlineStr">
        <is>
          <t>Development</t>
        </is>
      </c>
      <c r="BP137" s="162" t="inlineStr">
        <is>
          <t>Yes</t>
        </is>
      </c>
      <c r="BQ137" s="162" t="inlineStr">
        <is>
          <t>Product/Project</t>
        </is>
      </c>
      <c r="BR137" s="162" t="inlineStr">
        <is>
          <t>Angular</t>
        </is>
      </c>
      <c r="BS137" s="162" t="inlineStr">
        <is>
          <t>Technical - Developer</t>
        </is>
      </c>
      <c r="BT137" s="162" t="inlineStr">
        <is>
          <t>Work From Office - Turbhe</t>
        </is>
      </c>
      <c r="BU137" s="162" t="inlineStr">
        <is>
          <t>1. Payment Management Module Development &amp; Testing Support
 - Develop and maintain the Payment Management module as per business requirements.
 - Provide front-end support to the XDS and Testing teams during QA, SIT, UAT, and Production.
 - Resolve functional and UI issues within agreed timelines.
 - Deliver stable, production-ready code with minimal defects.
 - Resolve SonarQube/SonarLint issues in the FMS project and maintain code quality.
2. Phase 4 – Common Login Migration &amp; Front-End Theme Modernization
 - Migrate the Common Login application from Angular 16 to Angular 21.
 - Implement a standard, scalable, and maintainable project structure.
 - Configure ESLint, Prettier, Husky, and SonarQube to enforce coding standards and improve code quality.
 - Resolve SonarQube issues throughout the development lifecycle.
 - Implement accessibility features and modernize the application theme.
 - Ensure responsive UI across supported devices and browsers.
 - Develop reusable Angular components and shared utilities to improve maintainability.
3. Phase 4 – Resolution &amp; Case Management / Dispute Application Front-End Development
 - Participate in functional requirement brainstorming sessions, requirement discussions, and knowledge transfer meetings.
 - Collaborate with technical leads, Business Analysts, QA, and backend developers during feature implementation.
 - Deliver assigned features within agreed timelines, including modules handling large datasets.
 - Develop dashboards and interactive data visualizations using ApexCharts by reusing the implementation from the Phase 3 demo project and extending it for the Phase 4 application.
 - Ensure delivered features meet functional, business, performance, and UI requirements.
 - Participate in the USSD and WhatsApp POC activities for the Phase 4 application.
4. Code Quality, Collaboration &amp; Defect Resolution
 - Follow project coding standards, linting rules, Angular best practices, and performance optimization guidelines.
 - Participate in peer code reviews and provide constructive feedback.
 - Guide team members on reusable components, project structure, coding standards, and front-end best practices.
 - Participate in technical discussions to improve application architecture, performance, and code quality.
 - Collaborate with the team to resolve merge conflicts and technical challenges.
 - Resolve defects and provide front-end support during DEV, QA, SIT, UAT, and Production.
5. Learning &amp; Productivity
 - Learn and implement Angular 21 features such as Signals, Standalone Components, Dependency Injection improvements, and modern project architecture.
 - Develop Prompt Engineering skills and leverage AI tools such as GitHub Copilot to improve development speed, code quality, and problem-solving.
 - Share technical knowledge, best practices, and project learnings with the team.
 - Gain knowledge of the SSO · Single Sign-On implementation developed by a colleague to understand the authentication flow, integration process, overall application architecture, and support future enhancements and troubleshooting.
6. Testing Support &amp; Release Readiness
 - Perform unit and functional testing before handing over modules to QA.
 - Work closely with QA teams to identify, analyze, and resolve front-end issues during testing.
 - Support QA, SIT, UAT, and Production validation during release activities.
 - Coordinate with development, QA, and business teams to ensure smooth deployments and production readiness.</t>
        </is>
      </c>
      <c r="BV137"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BW137"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37" s="162" t="n">
        <v>4</v>
      </c>
      <c r="BY137" s="163" t="n">
        <v>46113</v>
      </c>
      <c r="BZ137" s="162" t="inlineStr">
        <is>
          <t>Software Engineer</t>
        </is>
      </c>
      <c r="CA137" s="162" t="inlineStr">
        <is>
          <t>No</t>
        </is>
      </c>
      <c r="CB137" s="162" t="n">
        <v>4</v>
      </c>
      <c r="CC137" s="162" t="inlineStr">
        <is>
          <t>High</t>
        </is>
      </c>
      <c r="CD137" s="162" t="inlineStr">
        <is>
          <t>High Impact / Growth Talent</t>
        </is>
      </c>
      <c r="CE137" s="162" t="inlineStr">
        <is>
          <t>Yes</t>
        </is>
      </c>
      <c r="CF137" s="162" t="inlineStr">
        <is>
          <t>No</t>
        </is>
      </c>
      <c r="CG137" s="162" t="inlineStr">
        <is>
          <t>Yes</t>
        </is>
      </c>
      <c r="CH137" s="162" t="n"/>
      <c r="CI137" s="162" t="inlineStr">
        <is>
          <t>Architecture &amp; Scalability</t>
        </is>
      </c>
      <c r="CJ137" s="162" t="n"/>
      <c r="CK137" s="162" t="n"/>
    </row>
    <row r="138" ht="64" customHeight="1">
      <c r="A138" s="109" t="inlineStr">
        <is>
          <t>IRIS2030</t>
        </is>
      </c>
      <c r="B138" s="111" t="inlineStr">
        <is>
          <t>Ritesh Gadekar</t>
        </is>
      </c>
      <c r="C138" s="111" t="inlineStr">
        <is>
          <t>Technology</t>
        </is>
      </c>
      <c r="D138" s="114" t="inlineStr">
        <is>
          <t>Software Engineer</t>
        </is>
      </c>
      <c r="E138" s="114" t="inlineStr">
        <is>
          <t>Senior Software Engineer</t>
        </is>
      </c>
      <c r="F138" s="114" t="inlineStr">
        <is>
          <t>L3 – Professional / Associate</t>
        </is>
      </c>
      <c r="G138" s="114" t="inlineStr">
        <is>
          <t>A3</t>
        </is>
      </c>
      <c r="H138" s="117" t="inlineStr">
        <is>
          <t>▲ Up</t>
        </is>
      </c>
      <c r="I138" s="111" t="inlineStr">
        <is>
          <t>Engineering &amp; Development</t>
        </is>
      </c>
      <c r="J138" s="111" t="inlineStr">
        <is>
          <t>Backend Development</t>
        </is>
      </c>
      <c r="K138" s="111" t="inlineStr"/>
      <c r="L138" s="111" t="n">
        <v>20</v>
      </c>
      <c r="M138" s="142" t="inlineStr">
        <is>
          <t>P2</t>
        </is>
      </c>
      <c r="N138" s="115" t="inlineStr">
        <is>
          <t>Developing</t>
        </is>
      </c>
      <c r="O138" s="115" t="inlineStr">
        <is>
          <t>3 Apply</t>
        </is>
      </c>
      <c r="P138" s="115" t="inlineStr">
        <is>
          <t>2–4 yrs</t>
        </is>
      </c>
      <c r="Q138" s="115" t="inlineStr">
        <is>
          <t>3–5 · 2–5</t>
        </is>
      </c>
      <c r="R138" s="115" t="inlineStr">
        <is>
          <t>Software Engineer</t>
        </is>
      </c>
      <c r="S138" s="115" t="inlineStr">
        <is>
          <r>
            <rPr>
              <rFont val="Calibri"/>
              <b val="1"/>
              <sz val="10"/>
            </rPr>
            <t>Workiva:</t>
          </r>
          <r>
            <rPr>
              <rFont val="Calibri"/>
              <sz val="10"/>
            </rPr>
            <t xml:space="preserve"> SE · Broadridge India: SE · Nasdaq / AxiomSL: SE · Salesforce: MTS · Atlassian: P40 · 3–7 yrs · Freshworks: Senior SE</t>
          </r>
        </is>
      </c>
      <c r="T138" s="115" t="inlineStr">
        <is>
          <t>SFIA 9 · software development, programming; OWASP secure coding; cloud vendor certifications</t>
        </is>
      </c>
      <c r="U138" s="115" t="inlineStr">
        <is>
          <t>Core 2 · Future 2 · Functional 3 · Leadership not scored</t>
        </is>
      </c>
      <c r="V138" s="161" t="n">
        <v>224</v>
      </c>
      <c r="W138" s="162" t="inlineStr">
        <is>
          <t>IRIS2030</t>
        </is>
      </c>
      <c r="X138" s="162" t="inlineStr">
        <is>
          <t>Employee</t>
        </is>
      </c>
      <c r="Y138" s="162" t="inlineStr">
        <is>
          <t>Active</t>
        </is>
      </c>
      <c r="Z138" s="162" t="inlineStr">
        <is>
          <t>Ritesh Gadekar</t>
        </is>
      </c>
      <c r="AA138" s="249" t="n">
        <v>44735</v>
      </c>
      <c r="AB138" s="162" t="inlineStr">
        <is>
          <t>Software Engineer</t>
        </is>
      </c>
      <c r="AC138" s="162" t="inlineStr">
        <is>
          <t>MSc</t>
        </is>
      </c>
      <c r="AD138" s="162" t="inlineStr">
        <is>
          <t>Pragati Raskar</t>
        </is>
      </c>
      <c r="AE138" s="162" t="inlineStr">
        <is>
          <t>N-5</t>
        </is>
      </c>
      <c r="AF138" s="162" t="inlineStr">
        <is>
          <t>Individual Contributor</t>
        </is>
      </c>
      <c r="AG138" s="162" t="inlineStr">
        <is>
          <t>0 years, 0 months, 0 days</t>
        </is>
      </c>
      <c r="AH138" s="162" t="inlineStr">
        <is>
          <t>4 years, 2 months, 2 days</t>
        </is>
      </c>
      <c r="AI138" s="162" t="inlineStr">
        <is>
          <t>Suptech</t>
        </is>
      </c>
      <c r="AJ138" s="162" t="inlineStr">
        <is>
          <t>iFile</t>
        </is>
      </c>
      <c r="AK138" s="162" t="inlineStr">
        <is>
          <t>Technology</t>
        </is>
      </c>
      <c r="AL138" s="162" t="inlineStr">
        <is>
          <t>Development</t>
        </is>
      </c>
      <c r="AM138" s="162" t="inlineStr">
        <is>
          <t>Yes</t>
        </is>
      </c>
      <c r="AN138" s="162" t="inlineStr">
        <is>
          <t>Product/Project</t>
        </is>
      </c>
      <c r="AO138" s="162" t="inlineStr">
        <is>
          <t>.NET MVC</t>
        </is>
      </c>
      <c r="AP138" s="162" t="inlineStr">
        <is>
          <t>Technical - Developer</t>
        </is>
      </c>
      <c r="AQ138" s="162" t="n">
        <v>20</v>
      </c>
      <c r="AR138" s="162" t="inlineStr">
        <is>
          <t>Covered</t>
        </is>
      </c>
      <c r="AS138" s="162" t="n"/>
      <c r="AT138" s="162" t="inlineStr">
        <is>
          <t>IRIS2030</t>
        </is>
      </c>
      <c r="AU138" s="162" t="inlineStr">
        <is>
          <t>Employee</t>
        </is>
      </c>
      <c r="AV138" s="162" t="inlineStr">
        <is>
          <t>Active</t>
        </is>
      </c>
      <c r="AW138" s="162" t="inlineStr">
        <is>
          <t>Ritesh Gadekar</t>
        </is>
      </c>
      <c r="AX138" s="163" t="n">
        <v>44735</v>
      </c>
      <c r="AY138" s="162" t="inlineStr">
        <is>
          <t>Software Engineer</t>
        </is>
      </c>
      <c r="AZ138" s="162" t="inlineStr">
        <is>
          <t>Engineering &amp; Development</t>
        </is>
      </c>
      <c r="BA138" s="162" t="inlineStr">
        <is>
          <t>Backend Engineering ·.NET</t>
        </is>
      </c>
      <c r="BB138" s="162" t="inlineStr">
        <is>
          <t>Software Engineer</t>
        </is>
      </c>
      <c r="BC138" s="162" t="inlineStr">
        <is>
          <t>L3 – Professional / Associate</t>
        </is>
      </c>
      <c r="BD138" s="162" t="inlineStr">
        <is>
          <t>MSc</t>
        </is>
      </c>
      <c r="BE138" s="162" t="inlineStr">
        <is>
          <t>Pragati Raskar</t>
        </is>
      </c>
      <c r="BF138" s="162" t="inlineStr">
        <is>
          <t>N-4</t>
        </is>
      </c>
      <c r="BG138" s="162" t="inlineStr">
        <is>
          <t>Individual Contributor</t>
        </is>
      </c>
      <c r="BH138" s="162" t="inlineStr">
        <is>
          <t>0 years, 0 months, 0 days</t>
        </is>
      </c>
      <c r="BI138" s="162" t="inlineStr">
        <is>
          <t>3 years, 11 months, 28 days</t>
        </is>
      </c>
      <c r="BJ138" s="162" t="inlineStr">
        <is>
          <t>3 years, 11 months, 28 days</t>
        </is>
      </c>
      <c r="BK138" s="162" t="n"/>
      <c r="BL138" s="162" t="inlineStr">
        <is>
          <t>Suptech</t>
        </is>
      </c>
      <c r="BM138" s="162" t="inlineStr">
        <is>
          <t>iFile</t>
        </is>
      </c>
      <c r="BN138" s="162" t="inlineStr">
        <is>
          <t>Technology</t>
        </is>
      </c>
      <c r="BO138" s="162" t="inlineStr">
        <is>
          <t>Development</t>
        </is>
      </c>
      <c r="BP138" s="162" t="inlineStr">
        <is>
          <t>Yes</t>
        </is>
      </c>
      <c r="BQ138" s="162" t="inlineStr">
        <is>
          <t>Product/Project</t>
        </is>
      </c>
      <c r="BR138" s="162" t="inlineStr">
        <is>
          <t>.NET MVC</t>
        </is>
      </c>
      <c r="BS138" s="162" t="inlineStr">
        <is>
          <t>Technical - Developer</t>
        </is>
      </c>
      <c r="BT138" s="162" t="inlineStr">
        <is>
          <t>Remote - Mumbai</t>
        </is>
      </c>
      <c r="BU138" s="162" t="inlineStr">
        <is>
          <t>.NET Tasks, XBRL Tasks, Aiusage, Document Tasks, Requirement Analyis Tasks</t>
        </is>
      </c>
      <c r="BV138"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38"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38" s="162" t="n">
        <v>4</v>
      </c>
      <c r="BY138" s="163" t="n">
        <v>46203</v>
      </c>
      <c r="BZ138" s="162" t="inlineStr">
        <is>
          <t>Software Engineer</t>
        </is>
      </c>
      <c r="CA138" s="162" t="inlineStr">
        <is>
          <t>NO COMMENT</t>
        </is>
      </c>
      <c r="CB138" s="162" t="n">
        <v>4</v>
      </c>
      <c r="CC138" s="162" t="inlineStr">
        <is>
          <t>High</t>
        </is>
      </c>
      <c r="CD138" s="162" t="inlineStr">
        <is>
          <t>Trusted Professional</t>
        </is>
      </c>
      <c r="CE138" s="162" t="inlineStr">
        <is>
          <t>Yes</t>
        </is>
      </c>
      <c r="CF138" s="162" t="inlineStr">
        <is>
          <t>Yes</t>
        </is>
      </c>
      <c r="CG138" s="162" t="inlineStr">
        <is>
          <t>Yes</t>
        </is>
      </c>
      <c r="CH138" s="162" t="inlineStr">
        <is>
          <t>NO</t>
        </is>
      </c>
      <c r="CI138" s="162" t="inlineStr">
        <is>
          <t>Advanced .NET MVC; secure coding &amp; code-quality practices; unit/automated testing; system design fundamentals</t>
        </is>
      </c>
      <c r="CJ138"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38" s="162" t="inlineStr">
        <is>
          <t>NO</t>
        </is>
      </c>
    </row>
    <row r="139" ht="64" customHeight="1">
      <c r="A139" s="109" t="inlineStr">
        <is>
          <t>IRIS2257</t>
        </is>
      </c>
      <c r="B139" s="111" t="inlineStr">
        <is>
          <t>Rudransh Nemade</t>
        </is>
      </c>
      <c r="C139" s="111" t="inlineStr">
        <is>
          <t>Technology</t>
        </is>
      </c>
      <c r="D139" s="114" t="inlineStr">
        <is>
          <t>Trainee Software Engineer</t>
        </is>
      </c>
      <c r="E139" s="114" t="inlineStr">
        <is>
          <t>Senior Software Engineer</t>
        </is>
      </c>
      <c r="F139" s="114" t="inlineStr">
        <is>
          <t>L2 – Trainee</t>
        </is>
      </c>
      <c r="G139" s="114" t="inlineStr">
        <is>
          <t>A3</t>
        </is>
      </c>
      <c r="H139" s="117" t="inlineStr">
        <is>
          <t>▲ Up</t>
        </is>
      </c>
      <c r="I139" s="111" t="inlineStr">
        <is>
          <t>Engineering &amp; Development</t>
        </is>
      </c>
      <c r="J139" s="111" t="inlineStr">
        <is>
          <t>Full-Stack Development</t>
        </is>
      </c>
      <c r="K139" s="111" t="inlineStr"/>
      <c r="L139" s="111" t="n">
        <v>20</v>
      </c>
      <c r="M139" s="142" t="inlineStr">
        <is>
          <t>P2</t>
        </is>
      </c>
      <c r="N139" s="115" t="inlineStr">
        <is>
          <t>Developing</t>
        </is>
      </c>
      <c r="O139" s="115" t="inlineStr">
        <is>
          <t>3 Apply</t>
        </is>
      </c>
      <c r="P139" s="115" t="inlineStr">
        <is>
          <t>2–4 yrs</t>
        </is>
      </c>
      <c r="Q139" s="115" t="inlineStr">
        <is>
          <t>3–5 · 2–5</t>
        </is>
      </c>
      <c r="R139" s="115" t="inlineStr">
        <is>
          <t>Software Engineer</t>
        </is>
      </c>
      <c r="S139" s="115" t="inlineStr">
        <is>
          <r>
            <rPr>
              <rFont val="Calibri"/>
              <b val="1"/>
              <sz val="10"/>
            </rPr>
            <t>Workiva:</t>
          </r>
          <r>
            <rPr>
              <rFont val="Calibri"/>
              <sz val="10"/>
            </rPr>
            <t xml:space="preserve"> SE · Broadridge India: SE · Nasdaq / AxiomSL: SE · Salesforce: MTS · Atlassian: P40 · 3–7 yrs · Freshworks: Senior SE</t>
          </r>
        </is>
      </c>
      <c r="T139" s="115" t="inlineStr">
        <is>
          <t>SFIA 9 · software development, programming; OWASP secure coding; cloud vendor certifications</t>
        </is>
      </c>
      <c r="U139" s="115" t="inlineStr">
        <is>
          <t>Core 2 · Future 2 · Functional 3 · Leadership not scored</t>
        </is>
      </c>
      <c r="V139" s="161" t="n">
        <v>320</v>
      </c>
      <c r="W139" s="162" t="inlineStr">
        <is>
          <t>IRIS2257</t>
        </is>
      </c>
      <c r="X139" s="162" t="inlineStr">
        <is>
          <t>Employee</t>
        </is>
      </c>
      <c r="Y139" s="162" t="inlineStr">
        <is>
          <t>Active</t>
        </is>
      </c>
      <c r="Z139" s="162" t="inlineStr">
        <is>
          <t>Rudransh Nemade</t>
        </is>
      </c>
      <c r="AA139" s="249" t="n">
        <v>45446</v>
      </c>
      <c r="AB139" s="162" t="inlineStr">
        <is>
          <t>Trainee Software Engineer</t>
        </is>
      </c>
      <c r="AC139" s="162" t="inlineStr">
        <is>
          <t>B.E</t>
        </is>
      </c>
      <c r="AD139" s="162" t="inlineStr">
        <is>
          <t>Pushpendra Singh</t>
        </is>
      </c>
      <c r="AE139" s="162" t="inlineStr">
        <is>
          <t>N-4</t>
        </is>
      </c>
      <c r="AF139" s="162" t="inlineStr">
        <is>
          <t>Individual Contributor</t>
        </is>
      </c>
      <c r="AG139" s="162" t="inlineStr">
        <is>
          <t>0 years, 0 months, 0 days</t>
        </is>
      </c>
      <c r="AH139" s="162" t="inlineStr">
        <is>
          <t>2 years, 2 months, 22 days</t>
        </is>
      </c>
      <c r="AI139" s="162" t="inlineStr">
        <is>
          <t>Suptech</t>
        </is>
      </c>
      <c r="AJ139" s="162" t="inlineStr">
        <is>
          <t>iFile</t>
        </is>
      </c>
      <c r="AK139" s="162" t="inlineStr">
        <is>
          <t>Technology</t>
        </is>
      </c>
      <c r="AL139" s="162" t="inlineStr">
        <is>
          <t>Development</t>
        </is>
      </c>
      <c r="AM139" s="162" t="inlineStr">
        <is>
          <t>Yes</t>
        </is>
      </c>
      <c r="AN139" s="162" t="inlineStr">
        <is>
          <t>Product/Project</t>
        </is>
      </c>
      <c r="AO139" s="162" t="inlineStr">
        <is>
          <t>Java + Angular</t>
        </is>
      </c>
      <c r="AP139" s="162" t="inlineStr">
        <is>
          <t>Technical - Developer</t>
        </is>
      </c>
      <c r="AQ139" s="162" t="n">
        <v>20</v>
      </c>
      <c r="AR139" s="162" t="inlineStr">
        <is>
          <t>Covered</t>
        </is>
      </c>
      <c r="AS139" s="162" t="n"/>
      <c r="AT139" s="162" t="inlineStr">
        <is>
          <t>IRIS2257</t>
        </is>
      </c>
      <c r="AU139" s="162" t="inlineStr">
        <is>
          <t>Employee</t>
        </is>
      </c>
      <c r="AV139" s="162" t="inlineStr">
        <is>
          <t>Active</t>
        </is>
      </c>
      <c r="AW139" s="162" t="inlineStr">
        <is>
          <t>Rudransh Nemade</t>
        </is>
      </c>
      <c r="AX139" s="163" t="n">
        <v>45446</v>
      </c>
      <c r="AY139" s="162" t="inlineStr">
        <is>
          <t>Trainee Software Engineer</t>
        </is>
      </c>
      <c r="AZ139" s="162" t="inlineStr">
        <is>
          <t>Engineering &amp; Development</t>
        </is>
      </c>
      <c r="BA139" s="162" t="inlineStr">
        <is>
          <t>Backend Engineering · Java</t>
        </is>
      </c>
      <c r="BB139" s="162" t="inlineStr">
        <is>
          <t>Trainee Software Engineer</t>
        </is>
      </c>
      <c r="BC139" s="162" t="inlineStr">
        <is>
          <t>L2 – Trainee</t>
        </is>
      </c>
      <c r="BD139" s="162" t="inlineStr">
        <is>
          <t>B.E</t>
        </is>
      </c>
      <c r="BE139" s="162" t="inlineStr">
        <is>
          <t>Pushpendra Singh</t>
        </is>
      </c>
      <c r="BF139" s="162" t="inlineStr">
        <is>
          <t>N-3</t>
        </is>
      </c>
      <c r="BG139" s="162" t="inlineStr">
        <is>
          <t>Individual Contributor</t>
        </is>
      </c>
      <c r="BH139" s="162" t="inlineStr">
        <is>
          <t>0 years, 0 months, 0 days</t>
        </is>
      </c>
      <c r="BI139" s="162" t="inlineStr">
        <is>
          <t>2 years, 0 months, 17 days</t>
        </is>
      </c>
      <c r="BJ139" s="162" t="inlineStr">
        <is>
          <t>2 years, 0 months, 17 days</t>
        </is>
      </c>
      <c r="BK139" s="162" t="n"/>
      <c r="BL139" s="162" t="inlineStr">
        <is>
          <t>Suptech</t>
        </is>
      </c>
      <c r="BM139" s="162" t="inlineStr">
        <is>
          <t>iFile</t>
        </is>
      </c>
      <c r="BN139" s="162" t="inlineStr">
        <is>
          <t>Technology</t>
        </is>
      </c>
      <c r="BO139" s="162" t="inlineStr">
        <is>
          <t>Development</t>
        </is>
      </c>
      <c r="BP139" s="162" t="inlineStr">
        <is>
          <t>Yes</t>
        </is>
      </c>
      <c r="BQ139" s="162" t="inlineStr">
        <is>
          <t>Product/Project</t>
        </is>
      </c>
      <c r="BR139" s="162" t="inlineStr">
        <is>
          <t>Java + Angular</t>
        </is>
      </c>
      <c r="BS139" s="162" t="inlineStr">
        <is>
          <t>Technical - Developer</t>
        </is>
      </c>
      <c r="BT139" s="162" t="inlineStr">
        <is>
          <t>Work From Office - Turbhe</t>
        </is>
      </c>
      <c r="BU139" s="162" t="n"/>
      <c r="BV139"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39"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39" s="162" t="n">
        <v>3</v>
      </c>
      <c r="BY139" s="163" t="n">
        <v>45918</v>
      </c>
      <c r="BZ139" s="162" t="inlineStr">
        <is>
          <t>Trainee Software Engineer</t>
        </is>
      </c>
      <c r="CA139" s="162" t="n"/>
      <c r="CB139" s="162" t="n">
        <v>4</v>
      </c>
      <c r="CC139" s="162" t="inlineStr">
        <is>
          <t>Medium</t>
        </is>
      </c>
      <c r="CD139" s="162" t="inlineStr">
        <is>
          <t>Emerging Talent</t>
        </is>
      </c>
      <c r="CE139" s="162" t="inlineStr">
        <is>
          <t>No</t>
        </is>
      </c>
      <c r="CF139" s="162" t="inlineStr">
        <is>
          <t>No</t>
        </is>
      </c>
      <c r="CG139" s="162" t="inlineStr">
        <is>
          <t>No</t>
        </is>
      </c>
      <c r="CH139" s="162" t="n"/>
      <c r="CI139" s="162" t="inlineStr">
        <is>
          <t>Advanced Java ;secure coding &amp; code-quality practices; unit/automated testing; system design fundamentals</t>
        </is>
      </c>
      <c r="CJ139"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39" s="162" t="n"/>
    </row>
    <row r="140" ht="64" customHeight="1">
      <c r="A140" s="109" t="inlineStr">
        <is>
          <t>IRIS2433</t>
        </is>
      </c>
      <c r="B140" s="111" t="inlineStr">
        <is>
          <t>Sadhna Sahu</t>
        </is>
      </c>
      <c r="C140" s="111" t="inlineStr">
        <is>
          <t>Technology</t>
        </is>
      </c>
      <c r="D140" s="114" t="inlineStr">
        <is>
          <t>Software Engineer</t>
        </is>
      </c>
      <c r="E140" s="114" t="inlineStr">
        <is>
          <t>Senior Software Engineer</t>
        </is>
      </c>
      <c r="F140" s="114" t="inlineStr">
        <is>
          <t>Not in current mapping files</t>
        </is>
      </c>
      <c r="G140" s="114" t="inlineStr">
        <is>
          <t>A3</t>
        </is>
      </c>
      <c r="H140" s="140" t="inlineStr">
        <is>
          <t>● Newly mapped</t>
        </is>
      </c>
      <c r="I140" s="111" t="inlineStr">
        <is>
          <t>Engineering &amp; Development</t>
        </is>
      </c>
      <c r="J140" s="111" t="inlineStr">
        <is>
          <t>Backend Development</t>
        </is>
      </c>
      <c r="K140" s="144" t="inlineStr">
        <is>
          <t>• Survey response or KRAs describing the work · nothing on file — Employee + manager</t>
        </is>
      </c>
      <c r="L140" s="111" t="n">
        <v>0</v>
      </c>
      <c r="M140" s="142" t="inlineStr">
        <is>
          <t>P2</t>
        </is>
      </c>
      <c r="N140" s="115" t="inlineStr">
        <is>
          <t>Developing</t>
        </is>
      </c>
      <c r="O140" s="115" t="inlineStr">
        <is>
          <t>3 Apply</t>
        </is>
      </c>
      <c r="P140" s="115" t="inlineStr">
        <is>
          <t>2–4 yrs</t>
        </is>
      </c>
      <c r="Q140" s="115" t="inlineStr">
        <is>
          <t>3–5 · 2–5</t>
        </is>
      </c>
      <c r="R140" s="115" t="inlineStr">
        <is>
          <t>Software Engineer</t>
        </is>
      </c>
      <c r="S140" s="115" t="inlineStr">
        <is>
          <r>
            <rPr>
              <rFont val="Calibri"/>
              <b val="1"/>
              <sz val="10"/>
            </rPr>
            <t>Workiva:</t>
          </r>
          <r>
            <rPr>
              <rFont val="Calibri"/>
              <sz val="10"/>
            </rPr>
            <t xml:space="preserve"> SE · Broadridge India: SE · Nasdaq / AxiomSL: SE · Salesforce: MTS · Atlassian: P40 · 3–7 yrs · Freshworks: Senior SE</t>
          </r>
        </is>
      </c>
      <c r="T140" s="115" t="inlineStr">
        <is>
          <t>SFIA 9 · software development, programming; OWASP secure coding; cloud vendor certifications</t>
        </is>
      </c>
      <c r="U140" s="115" t="inlineStr">
        <is>
          <t>Core 2 · Future 2 · Functional 3 · Leadership not scored</t>
        </is>
      </c>
      <c r="V140" s="161" t="n">
        <v>401</v>
      </c>
      <c r="W140" s="162" t="inlineStr">
        <is>
          <t>IRIS2433</t>
        </is>
      </c>
      <c r="X140" s="162" t="inlineStr">
        <is>
          <t>Employee</t>
        </is>
      </c>
      <c r="Y140" s="162" t="inlineStr">
        <is>
          <t>Serving Notice</t>
        </is>
      </c>
      <c r="Z140" s="162" t="inlineStr">
        <is>
          <t>Sadhna Sahu</t>
        </is>
      </c>
      <c r="AA140" s="249" t="n">
        <v>45925</v>
      </c>
      <c r="AB140" s="162" t="inlineStr">
        <is>
          <t>Software Engineer</t>
        </is>
      </c>
      <c r="AC140" s="162" t="inlineStr">
        <is>
          <t>B.Tech</t>
        </is>
      </c>
      <c r="AD140" s="162" t="inlineStr">
        <is>
          <t>Amruta Kadam</t>
        </is>
      </c>
      <c r="AE140" s="162" t="inlineStr">
        <is>
          <t>N-6</t>
        </is>
      </c>
      <c r="AF140" s="162" t="inlineStr">
        <is>
          <t>Individual Contributor</t>
        </is>
      </c>
      <c r="AG140" s="162" t="inlineStr">
        <is>
          <t>1 years, 6 months, 00 days</t>
        </is>
      </c>
      <c r="AH140" s="162" t="inlineStr">
        <is>
          <t>0 years, 11 months, 0 days</t>
        </is>
      </c>
      <c r="AI140" s="162" t="inlineStr">
        <is>
          <t>Suptech</t>
        </is>
      </c>
      <c r="AJ140" s="162" t="inlineStr">
        <is>
          <t>iFile</t>
        </is>
      </c>
      <c r="AK140" s="162" t="inlineStr">
        <is>
          <t>Technology</t>
        </is>
      </c>
      <c r="AL140" s="162" t="inlineStr">
        <is>
          <t>Development</t>
        </is>
      </c>
      <c r="AM140" s="162" t="inlineStr">
        <is>
          <t>Yes</t>
        </is>
      </c>
      <c r="AN140" s="162" t="inlineStr">
        <is>
          <t>Product/Project</t>
        </is>
      </c>
      <c r="AO140" s="162" t="inlineStr">
        <is>
          <t>Java</t>
        </is>
      </c>
      <c r="AP140" s="162" t="inlineStr">
        <is>
          <t>Technical - Developer</t>
        </is>
      </c>
      <c r="AQ140" s="162" t="n">
        <v>0</v>
      </c>
      <c r="AR140" s="162" t="inlineStr">
        <is>
          <t>Excluded</t>
        </is>
      </c>
      <c r="AS140" s="162" t="n"/>
      <c r="AT140" s="162" t="n"/>
      <c r="AU140" s="162" t="n"/>
      <c r="AV140" s="162" t="n"/>
      <c r="AW140" s="162" t="n"/>
      <c r="AX140" s="162" t="n"/>
      <c r="AY140" s="162" t="n"/>
      <c r="AZ140" s="162" t="n"/>
      <c r="BA140" s="162" t="n"/>
      <c r="BB140" s="162" t="n"/>
      <c r="BC140" s="162" t="n"/>
      <c r="BD140" s="162" t="n"/>
      <c r="BE140" s="162" t="n"/>
      <c r="BF140" s="162" t="n"/>
      <c r="BG140" s="162" t="n"/>
      <c r="BH140" s="162" t="n"/>
      <c r="BI140" s="162" t="n"/>
      <c r="BJ140" s="162" t="n"/>
      <c r="BK140" s="162" t="n"/>
      <c r="BL140" s="162" t="n"/>
      <c r="BM140" s="162" t="n"/>
      <c r="BN140" s="162" t="n"/>
      <c r="BO140" s="162" t="n"/>
      <c r="BP140" s="162" t="n"/>
      <c r="BQ140" s="162" t="n"/>
      <c r="BR140" s="162" t="n"/>
      <c r="BS140" s="162" t="n"/>
      <c r="BT140" s="162" t="n"/>
      <c r="BU140" s="162" t="n"/>
      <c r="BV140" s="162" t="n"/>
      <c r="BW140" s="162" t="n"/>
      <c r="BX140" s="162" t="n"/>
      <c r="BY140" s="162" t="n"/>
      <c r="BZ140" s="162" t="n"/>
      <c r="CA140" s="162" t="n"/>
      <c r="CB140" s="162" t="n"/>
      <c r="CC140" s="162" t="n"/>
      <c r="CD140" s="162" t="n"/>
      <c r="CE140" s="162" t="n"/>
      <c r="CF140" s="162" t="n"/>
      <c r="CG140" s="162" t="n"/>
      <c r="CH140" s="162" t="n"/>
      <c r="CI140" s="162" t="n"/>
      <c r="CJ140" s="162" t="n"/>
      <c r="CK140" s="162" t="n"/>
    </row>
    <row r="141" ht="64" customHeight="1">
      <c r="A141" s="109" t="inlineStr">
        <is>
          <t>IRIS2476</t>
        </is>
      </c>
      <c r="B141" s="111" t="inlineStr">
        <is>
          <t>Sagar Soni</t>
        </is>
      </c>
      <c r="C141" s="111" t="inlineStr">
        <is>
          <t>Technology</t>
        </is>
      </c>
      <c r="D141" s="114" t="inlineStr">
        <is>
          <t>Software Engineer</t>
        </is>
      </c>
      <c r="E141" s="114" t="inlineStr">
        <is>
          <t>Senior Software Engineer</t>
        </is>
      </c>
      <c r="F141" s="114" t="inlineStr">
        <is>
          <t>L3 – Professional / Associate</t>
        </is>
      </c>
      <c r="G141" s="114" t="inlineStr">
        <is>
          <t>A3</t>
        </is>
      </c>
      <c r="H141" s="117" t="inlineStr">
        <is>
          <t>▲ Up</t>
        </is>
      </c>
      <c r="I141" s="111" t="inlineStr">
        <is>
          <t>Engineering &amp; Development</t>
        </is>
      </c>
      <c r="J141" s="111" t="inlineStr">
        <is>
          <t>Backend Development</t>
        </is>
      </c>
      <c r="K141" s="111" t="inlineStr"/>
      <c r="L141" s="111" t="n">
        <v>20</v>
      </c>
      <c r="M141" s="142" t="inlineStr">
        <is>
          <t>P2</t>
        </is>
      </c>
      <c r="N141" s="115" t="inlineStr">
        <is>
          <t>Developing</t>
        </is>
      </c>
      <c r="O141" s="115" t="inlineStr">
        <is>
          <t>3 Apply</t>
        </is>
      </c>
      <c r="P141" s="115" t="inlineStr">
        <is>
          <t>2–4 yrs</t>
        </is>
      </c>
      <c r="Q141" s="115" t="inlineStr">
        <is>
          <t>3–5 · 2–5</t>
        </is>
      </c>
      <c r="R141" s="115" t="inlineStr">
        <is>
          <t>Software Engineer</t>
        </is>
      </c>
      <c r="S141" s="115" t="inlineStr">
        <is>
          <r>
            <rPr>
              <rFont val="Calibri"/>
              <b val="1"/>
              <sz val="10"/>
            </rPr>
            <t>Workiva:</t>
          </r>
          <r>
            <rPr>
              <rFont val="Calibri"/>
              <sz val="10"/>
            </rPr>
            <t xml:space="preserve"> SE · Broadridge India: SE · Nasdaq / AxiomSL: SE · Salesforce: MTS · Atlassian: P40 · 3–7 yrs · Freshworks: Senior SE</t>
          </r>
        </is>
      </c>
      <c r="T141" s="115" t="inlineStr">
        <is>
          <t>SFIA 9 · software development, programming; OWASP secure coding; cloud vendor certifications</t>
        </is>
      </c>
      <c r="U141" s="115" t="inlineStr">
        <is>
          <t>Core 2 · Future 2 · Functional 3 · Leadership not scored</t>
        </is>
      </c>
      <c r="V141" s="161" t="n">
        <v>452</v>
      </c>
      <c r="W141" s="162" t="inlineStr">
        <is>
          <t>IRIS2476</t>
        </is>
      </c>
      <c r="X141" s="162" t="inlineStr">
        <is>
          <t>Employee</t>
        </is>
      </c>
      <c r="Y141" s="162" t="inlineStr">
        <is>
          <t>Active</t>
        </is>
      </c>
      <c r="Z141" s="162" t="inlineStr">
        <is>
          <t>Sagar Soni</t>
        </is>
      </c>
      <c r="AA141" s="249" t="n">
        <v>46065</v>
      </c>
      <c r="AB141" s="162" t="inlineStr">
        <is>
          <t>Software Engineer</t>
        </is>
      </c>
      <c r="AC141" s="162" t="inlineStr">
        <is>
          <t>B.E</t>
        </is>
      </c>
      <c r="AD141" s="162" t="inlineStr">
        <is>
          <t>Amruta Kadam</t>
        </is>
      </c>
      <c r="AE141" s="162" t="inlineStr">
        <is>
          <t>N-6</t>
        </is>
      </c>
      <c r="AF141" s="162" t="inlineStr">
        <is>
          <t>Individual Contributor</t>
        </is>
      </c>
      <c r="AG141" s="162" t="inlineStr">
        <is>
          <t>4 years, 4 months, 0 days</t>
        </is>
      </c>
      <c r="AH141" s="162" t="inlineStr">
        <is>
          <t>0 years, 6 months, 13 days</t>
        </is>
      </c>
      <c r="AI141" s="162" t="inlineStr">
        <is>
          <t>Suptech</t>
        </is>
      </c>
      <c r="AJ141" s="162" t="inlineStr">
        <is>
          <t>iFile</t>
        </is>
      </c>
      <c r="AK141" s="162" t="inlineStr">
        <is>
          <t>Technology</t>
        </is>
      </c>
      <c r="AL141" s="162" t="inlineStr">
        <is>
          <t>Development</t>
        </is>
      </c>
      <c r="AM141" s="162" t="inlineStr">
        <is>
          <t>Yes</t>
        </is>
      </c>
      <c r="AN141" s="162" t="inlineStr">
        <is>
          <t>Product/Project</t>
        </is>
      </c>
      <c r="AO141" s="162" t="inlineStr">
        <is>
          <t>Java</t>
        </is>
      </c>
      <c r="AP141" s="162" t="inlineStr">
        <is>
          <t>Technical - Developer</t>
        </is>
      </c>
      <c r="AQ141" s="162" t="n">
        <v>20</v>
      </c>
      <c r="AR141" s="162" t="inlineStr">
        <is>
          <t>Covered</t>
        </is>
      </c>
      <c r="AS141" s="162" t="n"/>
      <c r="AT141" s="162" t="inlineStr">
        <is>
          <t>IRIS2476</t>
        </is>
      </c>
      <c r="AU141" s="162" t="inlineStr">
        <is>
          <t>Employee</t>
        </is>
      </c>
      <c r="AV141" s="162" t="inlineStr">
        <is>
          <t>Active</t>
        </is>
      </c>
      <c r="AW141" s="162" t="inlineStr">
        <is>
          <t>Sagar Soni</t>
        </is>
      </c>
      <c r="AX141" s="163" t="n">
        <v>46065</v>
      </c>
      <c r="AY141" s="162" t="inlineStr">
        <is>
          <t>Software Engineer</t>
        </is>
      </c>
      <c r="AZ141" s="162" t="inlineStr">
        <is>
          <t>Engineering &amp; Development</t>
        </is>
      </c>
      <c r="BA141" s="162" t="inlineStr">
        <is>
          <t>Backend Engineering · Java</t>
        </is>
      </c>
      <c r="BB141" s="162" t="inlineStr">
        <is>
          <t>Software Engineer</t>
        </is>
      </c>
      <c r="BC141" s="162" t="inlineStr">
        <is>
          <t>L3 – Professional / Associate</t>
        </is>
      </c>
      <c r="BD141" s="162" t="inlineStr">
        <is>
          <t>B.E</t>
        </is>
      </c>
      <c r="BE141" s="162" t="inlineStr">
        <is>
          <t>Amruta Kadam</t>
        </is>
      </c>
      <c r="BF141" s="162" t="inlineStr">
        <is>
          <t>N-5</t>
        </is>
      </c>
      <c r="BG141" s="162" t="inlineStr">
        <is>
          <t>Individual Contributor</t>
        </is>
      </c>
      <c r="BH141" s="162" t="inlineStr">
        <is>
          <t>4 years, 4 months, 0 days</t>
        </is>
      </c>
      <c r="BI141" s="162" t="inlineStr">
        <is>
          <t>0 years, 4 months, 8 days</t>
        </is>
      </c>
      <c r="BJ141" s="162" t="inlineStr">
        <is>
          <t>4 years, 8 months, 8 days</t>
        </is>
      </c>
      <c r="BK141" s="162" t="n"/>
      <c r="BL141" s="162" t="inlineStr">
        <is>
          <t>Suptech</t>
        </is>
      </c>
      <c r="BM141" s="162" t="inlineStr">
        <is>
          <t>iFile</t>
        </is>
      </c>
      <c r="BN141" s="162" t="inlineStr">
        <is>
          <t>Technology</t>
        </is>
      </c>
      <c r="BO141" s="162" t="inlineStr">
        <is>
          <t>Development</t>
        </is>
      </c>
      <c r="BP141" s="162" t="inlineStr">
        <is>
          <t>Yes</t>
        </is>
      </c>
      <c r="BQ141" s="162" t="inlineStr">
        <is>
          <t>Product/Project</t>
        </is>
      </c>
      <c r="BR141" s="162" t="inlineStr">
        <is>
          <t>Java</t>
        </is>
      </c>
      <c r="BS141" s="162" t="inlineStr">
        <is>
          <t>Technical - Developer</t>
        </is>
      </c>
      <c r="BT141" s="162" t="inlineStr">
        <is>
          <t>Client Side</t>
        </is>
      </c>
      <c r="BU141" s="162" t="n"/>
      <c r="BV141"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41"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
Newly joined in team 5 months ago, learning the application but able to deliver things ask for</t>
          </r>
        </is>
      </c>
      <c r="BX141" s="162" t="n">
        <v>3</v>
      </c>
      <c r="BY141" s="162" t="n"/>
      <c r="BZ141" s="162" t="inlineStr">
        <is>
          <t>Software Engineer</t>
        </is>
      </c>
      <c r="CA141" s="162" t="n"/>
      <c r="CB141" s="162" t="n">
        <v>3</v>
      </c>
      <c r="CC141" s="162" t="inlineStr">
        <is>
          <t>Low</t>
        </is>
      </c>
      <c r="CD141" s="162" t="inlineStr">
        <is>
          <t>Core Contributor</t>
        </is>
      </c>
      <c r="CE141" s="162" t="inlineStr">
        <is>
          <t>No</t>
        </is>
      </c>
      <c r="CF141" s="162" t="inlineStr">
        <is>
          <t>No</t>
        </is>
      </c>
      <c r="CG141" s="162" t="inlineStr">
        <is>
          <t>No</t>
        </is>
      </c>
      <c r="CH141" s="162" t="n"/>
      <c r="CI141" s="162" t="inlineStr">
        <is>
          <t>Advanced Java; secure coding &amp; code-quality practices; unit/automated testing; system design fundamentals</t>
        </is>
      </c>
      <c r="CJ141"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41" s="162" t="n"/>
    </row>
    <row r="142" ht="64" customHeight="1">
      <c r="A142" s="109" t="inlineStr">
        <is>
          <t>IRIS2194</t>
        </is>
      </c>
      <c r="B142" s="111" t="inlineStr">
        <is>
          <t>Sahil Chavan</t>
        </is>
      </c>
      <c r="C142" s="111" t="inlineStr">
        <is>
          <t>Technology</t>
        </is>
      </c>
      <c r="D142" s="114" t="inlineStr">
        <is>
          <t>Software Engineer</t>
        </is>
      </c>
      <c r="E142" s="114" t="inlineStr">
        <is>
          <t>Senior Software Engineer</t>
        </is>
      </c>
      <c r="F142" s="114" t="inlineStr">
        <is>
          <t>L3 – Professional / Associate</t>
        </is>
      </c>
      <c r="G142" s="114" t="inlineStr">
        <is>
          <t>A3</t>
        </is>
      </c>
      <c r="H142" s="117" t="inlineStr">
        <is>
          <t>▲ Up</t>
        </is>
      </c>
      <c r="I142" s="111" t="inlineStr">
        <is>
          <t>Engineering &amp; Development</t>
        </is>
      </c>
      <c r="J142" s="111" t="inlineStr">
        <is>
          <t>Backend Development</t>
        </is>
      </c>
      <c r="K142" s="111" t="inlineStr"/>
      <c r="L142" s="111" t="n">
        <v>19</v>
      </c>
      <c r="M142" s="142" t="inlineStr">
        <is>
          <t>P2</t>
        </is>
      </c>
      <c r="N142" s="115" t="inlineStr">
        <is>
          <t>Developing</t>
        </is>
      </c>
      <c r="O142" s="115" t="inlineStr">
        <is>
          <t>3 Apply</t>
        </is>
      </c>
      <c r="P142" s="115" t="inlineStr">
        <is>
          <t>2–4 yrs</t>
        </is>
      </c>
      <c r="Q142" s="115" t="inlineStr">
        <is>
          <t>3–5 · 2–5</t>
        </is>
      </c>
      <c r="R142" s="115" t="inlineStr">
        <is>
          <t>Software Engineer</t>
        </is>
      </c>
      <c r="S142" s="115" t="inlineStr">
        <is>
          <r>
            <rPr>
              <rFont val="Calibri"/>
              <b val="1"/>
              <sz val="10"/>
            </rPr>
            <t>Workiva:</t>
          </r>
          <r>
            <rPr>
              <rFont val="Calibri"/>
              <sz val="10"/>
            </rPr>
            <t xml:space="preserve"> SE · Broadridge India: SE · Nasdaq / AxiomSL: SE · Salesforce: MTS · Atlassian: P40 · 3–7 yrs · Freshworks: Senior SE</t>
          </r>
        </is>
      </c>
      <c r="T142" s="115" t="inlineStr">
        <is>
          <t>SFIA 9 · software development, programming; OWASP secure coding; cloud vendor certifications</t>
        </is>
      </c>
      <c r="U142" s="115" t="inlineStr">
        <is>
          <t>Core 2 · Future 2 · Functional 3 · Leadership not scored</t>
        </is>
      </c>
      <c r="V142" s="161" t="n">
        <v>296</v>
      </c>
      <c r="W142" s="162" t="inlineStr">
        <is>
          <t>IRIS2194</t>
        </is>
      </c>
      <c r="X142" s="162" t="inlineStr">
        <is>
          <t>Employee</t>
        </is>
      </c>
      <c r="Y142" s="162" t="inlineStr">
        <is>
          <t>Active</t>
        </is>
      </c>
      <c r="Z142" s="162" t="inlineStr">
        <is>
          <t>Sahil Chavan</t>
        </is>
      </c>
      <c r="AA142" s="249" t="n">
        <v>45204</v>
      </c>
      <c r="AB142" s="162" t="inlineStr">
        <is>
          <t>Software Engineer</t>
        </is>
      </c>
      <c r="AC142" s="162" t="inlineStr">
        <is>
          <t>B.E</t>
        </is>
      </c>
      <c r="AD142" s="162" t="inlineStr">
        <is>
          <t>Vivek Shinde</t>
        </is>
      </c>
      <c r="AE142" s="162" t="inlineStr">
        <is>
          <t>N-3</t>
        </is>
      </c>
      <c r="AF142" s="162" t="inlineStr">
        <is>
          <t>Individual Contributor</t>
        </is>
      </c>
      <c r="AG142" s="162" t="inlineStr">
        <is>
          <t>2 years, 2 months, 0 days</t>
        </is>
      </c>
      <c r="AH142" s="162" t="inlineStr">
        <is>
          <t>2 years, 10 months, 20 days</t>
        </is>
      </c>
      <c r="AI142" s="162" t="inlineStr">
        <is>
          <t>Suptech</t>
        </is>
      </c>
      <c r="AJ142" s="162" t="inlineStr">
        <is>
          <t>iFile</t>
        </is>
      </c>
      <c r="AK142" s="162" t="inlineStr">
        <is>
          <t>Technology</t>
        </is>
      </c>
      <c r="AL142" s="162" t="inlineStr">
        <is>
          <t>Development</t>
        </is>
      </c>
      <c r="AM142" s="162" t="inlineStr">
        <is>
          <t>Yes</t>
        </is>
      </c>
      <c r="AN142" s="162" t="inlineStr">
        <is>
          <t>Product/Project</t>
        </is>
      </c>
      <c r="AO142" s="162" t="inlineStr">
        <is>
          <t>Java</t>
        </is>
      </c>
      <c r="AP142" s="162" t="inlineStr">
        <is>
          <t>Technical - Developer</t>
        </is>
      </c>
      <c r="AQ142" s="162" t="n">
        <v>20</v>
      </c>
      <c r="AR142" s="162" t="inlineStr">
        <is>
          <t>Covered</t>
        </is>
      </c>
      <c r="AS142" s="162" t="n"/>
      <c r="AT142" s="162" t="inlineStr">
        <is>
          <t>IRIS2194</t>
        </is>
      </c>
      <c r="AU142" s="162" t="inlineStr">
        <is>
          <t>Employee</t>
        </is>
      </c>
      <c r="AV142" s="162" t="inlineStr">
        <is>
          <t>Active</t>
        </is>
      </c>
      <c r="AW142" s="162" t="inlineStr">
        <is>
          <t>Sahil Chavan</t>
        </is>
      </c>
      <c r="AX142" s="163" t="n">
        <v>45204</v>
      </c>
      <c r="AY142" s="162" t="inlineStr">
        <is>
          <t>Software Engineer</t>
        </is>
      </c>
      <c r="AZ142" s="162" t="inlineStr">
        <is>
          <t>Engineering &amp; Development</t>
        </is>
      </c>
      <c r="BA142" s="162" t="inlineStr">
        <is>
          <t>Backend Engineering · Java</t>
        </is>
      </c>
      <c r="BB142" s="162" t="inlineStr">
        <is>
          <t>Software Engineer</t>
        </is>
      </c>
      <c r="BC142" s="162" t="inlineStr">
        <is>
          <t>L3 – Professional / Associate</t>
        </is>
      </c>
      <c r="BD142" s="162" t="inlineStr">
        <is>
          <t>B.E</t>
        </is>
      </c>
      <c r="BE142" s="162" t="inlineStr">
        <is>
          <t>Vivek Shinde</t>
        </is>
      </c>
      <c r="BF142" s="162" t="inlineStr">
        <is>
          <t>N-4</t>
        </is>
      </c>
      <c r="BG142" s="162" t="inlineStr">
        <is>
          <t>Individual Contributor</t>
        </is>
      </c>
      <c r="BH142" s="162" t="inlineStr">
        <is>
          <t>2 years, 2 months, 0 days</t>
        </is>
      </c>
      <c r="BI142" s="162" t="inlineStr">
        <is>
          <t>2 years, 8 months, 15 days</t>
        </is>
      </c>
      <c r="BJ142" s="162" t="inlineStr">
        <is>
          <t>4 years, 10 months, 15 days</t>
        </is>
      </c>
      <c r="BK142" s="162" t="n"/>
      <c r="BL142" s="162" t="inlineStr">
        <is>
          <t>Suptech</t>
        </is>
      </c>
      <c r="BM142" s="162" t="inlineStr">
        <is>
          <t>iFile</t>
        </is>
      </c>
      <c r="BN142" s="162" t="inlineStr">
        <is>
          <t>Technology</t>
        </is>
      </c>
      <c r="BO142" s="162" t="inlineStr">
        <is>
          <t>Development</t>
        </is>
      </c>
      <c r="BP142" s="162" t="inlineStr">
        <is>
          <t>Yes</t>
        </is>
      </c>
      <c r="BQ142" s="162" t="inlineStr">
        <is>
          <t>Product/Project</t>
        </is>
      </c>
      <c r="BR142" s="162" t="inlineStr">
        <is>
          <t>Java</t>
        </is>
      </c>
      <c r="BS142" s="162" t="inlineStr">
        <is>
          <t>Technical - Developer</t>
        </is>
      </c>
      <c r="BT142" s="162" t="inlineStr">
        <is>
          <t>Work From Office - Turbhe</t>
        </is>
      </c>
      <c r="BU142" s="162" t="inlineStr">
        <is>
          <t>1. Delivered all assigned tasks on time with full client satisfaction -
Successfully developed and deployed the following key features to production:
a) Filing Window Reminder: wrote logic that notifies and send mail to member banks on the first day of the filing window.
b) External User Support: Added a new feature · requested by the client during development to send emails to external users who do not have an account in the system but are part of the filing process.
c) Late Approval Module: Successfully developed and delivered the late approval module.
d) Bug Fixes: Resolved multiple issues and fixed bugs in the data submission backlog.
2. Implemented seamless Application Properties Refresh -
Researched and successfully developed a feature to refresh app properties without restarting the application in Phase-4. This ensures zero downtime when configuration changes are made.
3. Managed migrations and new service setups for Phase-4 - 
Successfully migrated and set up the complete push notification and email service project. I also handled the initial startup configurations in the core service for the new Phase-4 project.
4. Progressed on Spring Cloud Research &amp; Development - 
Completed 70–80% of the research and development for Spring Cloud. I am actively working on this and look forward to implementing some of its helpful features into Phase-4 soon.
5. Enabled multi-time zone support using OffsetDateTime - 
Implemented the OffesetDateTime format in Phase-4. Because of this upgrade, our system can now easily and accurately manage dates and times across multiple different time zones.</t>
        </is>
      </c>
      <c r="BV142"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W142"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42" s="162" t="n">
        <v>3</v>
      </c>
      <c r="BY142" s="163" t="n">
        <v>46113</v>
      </c>
      <c r="BZ142" s="162" t="inlineStr">
        <is>
          <t>Software Engineer</t>
        </is>
      </c>
      <c r="CA142" s="162" t="inlineStr">
        <is>
          <t>No</t>
        </is>
      </c>
      <c r="CB142" s="162" t="n">
        <v>3</v>
      </c>
      <c r="CC142" s="162" t="inlineStr">
        <is>
          <t>Medium</t>
        </is>
      </c>
      <c r="CD142" s="162" t="inlineStr">
        <is>
          <t>Core Contributor</t>
        </is>
      </c>
      <c r="CE142" s="162" t="inlineStr">
        <is>
          <t>No</t>
        </is>
      </c>
      <c r="CF142" s="162" t="inlineStr">
        <is>
          <t>No</t>
        </is>
      </c>
      <c r="CG142" s="162" t="inlineStr">
        <is>
          <t>Yes</t>
        </is>
      </c>
      <c r="CH142" s="162" t="n"/>
      <c r="CI142" s="162" t="inlineStr">
        <is>
          <t>Reactive Programming/Spring AI/System Design &amp; Pattern</t>
        </is>
      </c>
      <c r="CJ142" s="162" t="n"/>
      <c r="CK142" s="162" t="n"/>
    </row>
    <row r="143" ht="64" customHeight="1">
      <c r="A143" s="109" t="inlineStr">
        <is>
          <t>IRIS2183</t>
        </is>
      </c>
      <c r="B143" s="111" t="inlineStr">
        <is>
          <t>Saikiran Rowlo</t>
        </is>
      </c>
      <c r="C143" s="111" t="inlineStr">
        <is>
          <t>Technology</t>
        </is>
      </c>
      <c r="D143" s="114" t="inlineStr">
        <is>
          <t>Junior Software Engineer</t>
        </is>
      </c>
      <c r="E143" s="114" t="inlineStr">
        <is>
          <t>Senior Software Engineer</t>
        </is>
      </c>
      <c r="F143" s="114" t="inlineStr">
        <is>
          <t>L3 – Professional / Associate</t>
        </is>
      </c>
      <c r="G143" s="114" t="inlineStr">
        <is>
          <t>A3</t>
        </is>
      </c>
      <c r="H143" s="117" t="inlineStr">
        <is>
          <t>▲ Up</t>
        </is>
      </c>
      <c r="I143" s="111" t="inlineStr">
        <is>
          <t>Engineering &amp; Development</t>
        </is>
      </c>
      <c r="J143" s="111" t="inlineStr">
        <is>
          <t>Backend Development</t>
        </is>
      </c>
      <c r="K143" s="111" t="inlineStr"/>
      <c r="L143" s="111" t="n">
        <v>17</v>
      </c>
      <c r="M143" s="142" t="inlineStr">
        <is>
          <t>P2</t>
        </is>
      </c>
      <c r="N143" s="115" t="inlineStr">
        <is>
          <t>Developing</t>
        </is>
      </c>
      <c r="O143" s="115" t="inlineStr">
        <is>
          <t>3 Apply</t>
        </is>
      </c>
      <c r="P143" s="115" t="inlineStr">
        <is>
          <t>2–4 yrs</t>
        </is>
      </c>
      <c r="Q143" s="115" t="inlineStr">
        <is>
          <t>3–5 · 2–5</t>
        </is>
      </c>
      <c r="R143" s="115" t="inlineStr">
        <is>
          <t>Software Engineer</t>
        </is>
      </c>
      <c r="S143" s="115" t="inlineStr">
        <is>
          <r>
            <rPr>
              <rFont val="Calibri"/>
              <b val="1"/>
              <sz val="10"/>
            </rPr>
            <t>Workiva:</t>
          </r>
          <r>
            <rPr>
              <rFont val="Calibri"/>
              <sz val="10"/>
            </rPr>
            <t xml:space="preserve"> SE · Broadridge India: SE · Nasdaq / AxiomSL: SE · Salesforce: MTS · Atlassian: P40 · 3–7 yrs · Freshworks: Senior SE</t>
          </r>
        </is>
      </c>
      <c r="T143" s="115" t="inlineStr">
        <is>
          <t>SFIA 9 · software development, programming; OWASP secure coding; cloud vendor certifications</t>
        </is>
      </c>
      <c r="U143" s="115" t="inlineStr">
        <is>
          <t>Core 2 · Future 2 · Functional 3 · Leadership not scored</t>
        </is>
      </c>
      <c r="V143" s="161" t="n">
        <v>292</v>
      </c>
      <c r="W143" s="162" t="inlineStr">
        <is>
          <t>IRIS2183</t>
        </is>
      </c>
      <c r="X143" s="162" t="inlineStr">
        <is>
          <t>Employee</t>
        </is>
      </c>
      <c r="Y143" s="162" t="inlineStr">
        <is>
          <t>Active</t>
        </is>
      </c>
      <c r="Z143" s="162" t="inlineStr">
        <is>
          <t>Saikiran Rowlo</t>
        </is>
      </c>
      <c r="AA143" s="249" t="n">
        <v>45180</v>
      </c>
      <c r="AB143" s="162" t="inlineStr">
        <is>
          <t>Junior Software Engineer</t>
        </is>
      </c>
      <c r="AC143" s="162" t="inlineStr">
        <is>
          <t>B.E</t>
        </is>
      </c>
      <c r="AD143" s="162" t="inlineStr">
        <is>
          <t>Pushpendra Singh</t>
        </is>
      </c>
      <c r="AE143" s="162" t="inlineStr">
        <is>
          <t>N-4</t>
        </is>
      </c>
      <c r="AF143" s="162" t="inlineStr">
        <is>
          <t>Individual Contributor</t>
        </is>
      </c>
      <c r="AG143" s="162" t="inlineStr">
        <is>
          <t>0 years, 0 months, 0 days</t>
        </is>
      </c>
      <c r="AH143" s="162" t="inlineStr">
        <is>
          <t>2 years, 11 months, 14 days</t>
        </is>
      </c>
      <c r="AI143" s="162" t="inlineStr">
        <is>
          <t>Suptech</t>
        </is>
      </c>
      <c r="AJ143" s="162" t="inlineStr">
        <is>
          <t>iFile</t>
        </is>
      </c>
      <c r="AK143" s="162" t="inlineStr">
        <is>
          <t>Technology</t>
        </is>
      </c>
      <c r="AL143" s="162" t="inlineStr">
        <is>
          <t>Development</t>
        </is>
      </c>
      <c r="AM143" s="162" t="inlineStr">
        <is>
          <t>Yes</t>
        </is>
      </c>
      <c r="AN143" s="162" t="inlineStr">
        <is>
          <t>Product/Project</t>
        </is>
      </c>
      <c r="AO143" s="162" t="inlineStr">
        <is>
          <t>Java</t>
        </is>
      </c>
      <c r="AP143" s="162" t="inlineStr">
        <is>
          <t>Technical - Developer</t>
        </is>
      </c>
      <c r="AQ143" s="162" t="n">
        <v>20</v>
      </c>
      <c r="AR143" s="162" t="inlineStr">
        <is>
          <t>Covered</t>
        </is>
      </c>
      <c r="AS143" s="162" t="n"/>
      <c r="AT143" s="162" t="inlineStr">
        <is>
          <t>IRIS2183</t>
        </is>
      </c>
      <c r="AU143" s="162" t="inlineStr">
        <is>
          <t>Employee</t>
        </is>
      </c>
      <c r="AV143" s="162" t="inlineStr">
        <is>
          <t>Active</t>
        </is>
      </c>
      <c r="AW143" s="162" t="inlineStr">
        <is>
          <t>Saikiran Rowlo</t>
        </is>
      </c>
      <c r="AX143" s="163" t="n">
        <v>45180</v>
      </c>
      <c r="AY143" s="162" t="inlineStr">
        <is>
          <t>Junior Software Engineer</t>
        </is>
      </c>
      <c r="AZ143" s="162" t="inlineStr">
        <is>
          <t>Engineering &amp; Development</t>
        </is>
      </c>
      <c r="BA143" s="162" t="inlineStr">
        <is>
          <t>Backend Engineering · Java</t>
        </is>
      </c>
      <c r="BB143" s="162" t="inlineStr">
        <is>
          <t>Junior Software Engineer</t>
        </is>
      </c>
      <c r="BC143" s="162" t="inlineStr">
        <is>
          <t>L3 – Professional / Associate</t>
        </is>
      </c>
      <c r="BD143" s="162" t="inlineStr">
        <is>
          <t>B.E</t>
        </is>
      </c>
      <c r="BE143" s="162" t="inlineStr">
        <is>
          <t>Pushpendra Singh</t>
        </is>
      </c>
      <c r="BF143" s="162" t="inlineStr">
        <is>
          <t>N-3</t>
        </is>
      </c>
      <c r="BG143" s="162" t="inlineStr">
        <is>
          <t>Individual Contributor</t>
        </is>
      </c>
      <c r="BH143" s="162" t="inlineStr">
        <is>
          <t>0 years, 0 months, 0 days</t>
        </is>
      </c>
      <c r="BI143" s="162" t="inlineStr">
        <is>
          <t>2 years, 9 months, 9 days</t>
        </is>
      </c>
      <c r="BJ143" s="162" t="inlineStr">
        <is>
          <t>2 years, 9 months, 9 days</t>
        </is>
      </c>
      <c r="BK143" s="162" t="n"/>
      <c r="BL143" s="162" t="inlineStr">
        <is>
          <t>Suptech</t>
        </is>
      </c>
      <c r="BM143" s="162" t="inlineStr">
        <is>
          <t>iFile</t>
        </is>
      </c>
      <c r="BN143" s="162" t="inlineStr">
        <is>
          <t>Technology</t>
        </is>
      </c>
      <c r="BO143" s="162" t="inlineStr">
        <is>
          <t>Development</t>
        </is>
      </c>
      <c r="BP143" s="162" t="inlineStr">
        <is>
          <t>Yes</t>
        </is>
      </c>
      <c r="BQ143" s="162" t="inlineStr">
        <is>
          <t>Product/Project</t>
        </is>
      </c>
      <c r="BR143" s="162" t="inlineStr">
        <is>
          <t>Java</t>
        </is>
      </c>
      <c r="BS143" s="162" t="inlineStr">
        <is>
          <t>Technical - Developer</t>
        </is>
      </c>
      <c r="BT143" s="162" t="inlineStr">
        <is>
          <t>Work From Office - Turbhe</t>
        </is>
      </c>
      <c r="BU143" s="162" t="n"/>
      <c r="BV143"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43"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43" s="162" t="n">
        <v>3</v>
      </c>
      <c r="BY143" s="163" t="n">
        <v>45917</v>
      </c>
      <c r="BZ143" s="162" t="inlineStr">
        <is>
          <t>Junior Software Engineer</t>
        </is>
      </c>
      <c r="CA143" s="162" t="n"/>
      <c r="CB143" s="162" t="n">
        <v>4</v>
      </c>
      <c r="CC143" s="162" t="inlineStr">
        <is>
          <t>Medium</t>
        </is>
      </c>
      <c r="CD143" s="162" t="inlineStr">
        <is>
          <t>Emerging Talent</t>
        </is>
      </c>
      <c r="CE143" s="162" t="inlineStr">
        <is>
          <t>No</t>
        </is>
      </c>
      <c r="CF143" s="162" t="inlineStr">
        <is>
          <t>No</t>
        </is>
      </c>
      <c r="CG143" s="162" t="inlineStr">
        <is>
          <t>No</t>
        </is>
      </c>
      <c r="CH143" s="162" t="n"/>
      <c r="CI143" s="162" t="inlineStr">
        <is>
          <t>Advanced Java; secure coding &amp; code-quality practices; unit/automated testing; system design fundamentals</t>
        </is>
      </c>
      <c r="CJ143"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43" s="162" t="n"/>
    </row>
    <row r="144" ht="64" customHeight="1">
      <c r="A144" s="109" t="inlineStr">
        <is>
          <t>IRIS1871</t>
        </is>
      </c>
      <c r="B144" s="111" t="inlineStr">
        <is>
          <t>Sandeep Mehta</t>
        </is>
      </c>
      <c r="C144" s="111" t="inlineStr">
        <is>
          <t>Technology</t>
        </is>
      </c>
      <c r="D144" s="114" t="inlineStr">
        <is>
          <t>Software Engineer</t>
        </is>
      </c>
      <c r="E144" s="114" t="inlineStr">
        <is>
          <t>Senior Software Engineer</t>
        </is>
      </c>
      <c r="F144" s="114" t="inlineStr">
        <is>
          <t>L3 – Professional / Associate</t>
        </is>
      </c>
      <c r="G144" s="114" t="inlineStr">
        <is>
          <t>A3</t>
        </is>
      </c>
      <c r="H144" s="117" t="inlineStr">
        <is>
          <t>▲ Up</t>
        </is>
      </c>
      <c r="I144" s="111" t="inlineStr">
        <is>
          <t>Engineering &amp; Development</t>
        </is>
      </c>
      <c r="J144" s="111" t="inlineStr">
        <is>
          <t>Backend Development</t>
        </is>
      </c>
      <c r="K144" s="111" t="inlineStr"/>
      <c r="L144" s="111" t="n">
        <v>20</v>
      </c>
      <c r="M144" s="142" t="inlineStr">
        <is>
          <t>P2</t>
        </is>
      </c>
      <c r="N144" s="115" t="inlineStr">
        <is>
          <t>Developing</t>
        </is>
      </c>
      <c r="O144" s="115" t="inlineStr">
        <is>
          <t>3 Apply</t>
        </is>
      </c>
      <c r="P144" s="115" t="inlineStr">
        <is>
          <t>2–4 yrs</t>
        </is>
      </c>
      <c r="Q144" s="115" t="inlineStr">
        <is>
          <t>3–5 · 2–5</t>
        </is>
      </c>
      <c r="R144" s="115" t="inlineStr">
        <is>
          <t>Software Engineer</t>
        </is>
      </c>
      <c r="S144" s="115" t="inlineStr">
        <is>
          <r>
            <rPr>
              <rFont val="Calibri"/>
              <b val="1"/>
              <sz val="10"/>
            </rPr>
            <t>Workiva:</t>
          </r>
          <r>
            <rPr>
              <rFont val="Calibri"/>
              <sz val="10"/>
            </rPr>
            <t xml:space="preserve"> SE · Broadridge India: SE · Nasdaq / AxiomSL: SE · Salesforce: MTS · Atlassian: P40 · 3–7 yrs · Freshworks: Senior SE</t>
          </r>
        </is>
      </c>
      <c r="T144" s="115" t="inlineStr">
        <is>
          <t>SFIA 9 · software development, programming; OWASP secure coding; cloud vendor certifications</t>
        </is>
      </c>
      <c r="U144" s="115" t="inlineStr">
        <is>
          <t>Core 2 · Future 2 · Functional 3 · Leadership not scored</t>
        </is>
      </c>
      <c r="V144" s="161" t="n">
        <v>169</v>
      </c>
      <c r="W144" s="162" t="inlineStr">
        <is>
          <t>IRIS1871</t>
        </is>
      </c>
      <c r="X144" s="162" t="inlineStr">
        <is>
          <t>Employee</t>
        </is>
      </c>
      <c r="Y144" s="162" t="inlineStr">
        <is>
          <t>Active</t>
        </is>
      </c>
      <c r="Z144" s="162" t="inlineStr">
        <is>
          <t>Sandeep Mehta</t>
        </is>
      </c>
      <c r="AA144" s="249" t="n">
        <v>44081</v>
      </c>
      <c r="AB144" s="162" t="inlineStr">
        <is>
          <t>Software Engineer</t>
        </is>
      </c>
      <c r="AC144" s="162" t="inlineStr">
        <is>
          <t>B.Tech</t>
        </is>
      </c>
      <c r="AD144" s="162" t="inlineStr">
        <is>
          <t>Pushpendra Singh</t>
        </is>
      </c>
      <c r="AE144" s="162" t="inlineStr">
        <is>
          <t>N-4</t>
        </is>
      </c>
      <c r="AF144" s="162" t="inlineStr">
        <is>
          <t>Individual Contributor</t>
        </is>
      </c>
      <c r="AG144" s="162" t="inlineStr">
        <is>
          <t>0 years, 0 months, 0 days</t>
        </is>
      </c>
      <c r="AH144" s="162" t="inlineStr">
        <is>
          <t>5 years, 11 months, 18 days</t>
        </is>
      </c>
      <c r="AI144" s="162" t="inlineStr">
        <is>
          <t>Suptech</t>
        </is>
      </c>
      <c r="AJ144" s="162" t="inlineStr">
        <is>
          <t>iFile</t>
        </is>
      </c>
      <c r="AK144" s="162" t="inlineStr">
        <is>
          <t>Technology</t>
        </is>
      </c>
      <c r="AL144" s="162" t="inlineStr">
        <is>
          <t>Development</t>
        </is>
      </c>
      <c r="AM144" s="162" t="inlineStr">
        <is>
          <t>Yes</t>
        </is>
      </c>
      <c r="AN144" s="162" t="inlineStr">
        <is>
          <t>Product/Project</t>
        </is>
      </c>
      <c r="AO144" s="162" t="inlineStr">
        <is>
          <t>Java</t>
        </is>
      </c>
      <c r="AP144" s="162" t="inlineStr">
        <is>
          <t>Technical - Developer</t>
        </is>
      </c>
      <c r="AQ144" s="162" t="n">
        <v>20</v>
      </c>
      <c r="AR144" s="162" t="inlineStr">
        <is>
          <t>Covered</t>
        </is>
      </c>
      <c r="AS144" s="162" t="n"/>
      <c r="AT144" s="162" t="inlineStr">
        <is>
          <t>IRIS1871</t>
        </is>
      </c>
      <c r="AU144" s="162" t="inlineStr">
        <is>
          <t>Employee</t>
        </is>
      </c>
      <c r="AV144" s="162" t="inlineStr">
        <is>
          <t>Active</t>
        </is>
      </c>
      <c r="AW144" s="162" t="inlineStr">
        <is>
          <t>Sandeep Mehta</t>
        </is>
      </c>
      <c r="AX144" s="163" t="n">
        <v>44081</v>
      </c>
      <c r="AY144" s="162" t="inlineStr">
        <is>
          <t>Software Engineer</t>
        </is>
      </c>
      <c r="AZ144" s="162" t="inlineStr">
        <is>
          <t>Engineering &amp; Development</t>
        </is>
      </c>
      <c r="BA144" s="162" t="inlineStr">
        <is>
          <t>Backend Engineering · Java</t>
        </is>
      </c>
      <c r="BB144" s="162" t="inlineStr">
        <is>
          <t>Software Engineer</t>
        </is>
      </c>
      <c r="BC144" s="162" t="inlineStr">
        <is>
          <t>L3 – Professional / Associate</t>
        </is>
      </c>
      <c r="BD144" s="162" t="inlineStr">
        <is>
          <t>B.Tech</t>
        </is>
      </c>
      <c r="BE144" s="162" t="inlineStr">
        <is>
          <t>Pushpendra Singh</t>
        </is>
      </c>
      <c r="BF144" s="162" t="inlineStr">
        <is>
          <t>N-3</t>
        </is>
      </c>
      <c r="BG144" s="162" t="inlineStr">
        <is>
          <t>Individual Contributor</t>
        </is>
      </c>
      <c r="BH144" s="162" t="inlineStr">
        <is>
          <t>0 years, 0 months, 0 days</t>
        </is>
      </c>
      <c r="BI144" s="162" t="inlineStr">
        <is>
          <t>5 years, 9 months, 13 days</t>
        </is>
      </c>
      <c r="BJ144" s="162" t="inlineStr">
        <is>
          <t>5 years, 9 months, 13 days</t>
        </is>
      </c>
      <c r="BK144" s="162" t="n"/>
      <c r="BL144" s="162" t="inlineStr">
        <is>
          <t>Suptech</t>
        </is>
      </c>
      <c r="BM144" s="162" t="inlineStr">
        <is>
          <t>iFile</t>
        </is>
      </c>
      <c r="BN144" s="162" t="inlineStr">
        <is>
          <t>Technology</t>
        </is>
      </c>
      <c r="BO144" s="162" t="inlineStr">
        <is>
          <t>Development</t>
        </is>
      </c>
      <c r="BP144" s="162" t="inlineStr">
        <is>
          <t>Yes</t>
        </is>
      </c>
      <c r="BQ144" s="162" t="inlineStr">
        <is>
          <t>Product/Project</t>
        </is>
      </c>
      <c r="BR144" s="162" t="inlineStr">
        <is>
          <t>Java</t>
        </is>
      </c>
      <c r="BS144" s="162" t="inlineStr">
        <is>
          <t>Technical - Developer</t>
        </is>
      </c>
      <c r="BT144" s="162" t="inlineStr">
        <is>
          <t>Remote- Outside Mumbai</t>
        </is>
      </c>
      <c r="BU144" s="162" t="n"/>
      <c r="BV144"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44"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44" s="162" t="n">
        <v>3</v>
      </c>
      <c r="BY144" s="163" t="n">
        <v>45919</v>
      </c>
      <c r="BZ144" s="162" t="inlineStr">
        <is>
          <t>Software Engineer</t>
        </is>
      </c>
      <c r="CA144" s="162" t="n"/>
      <c r="CB144" s="162" t="n">
        <v>4</v>
      </c>
      <c r="CC144" s="162" t="inlineStr">
        <is>
          <t>Medium</t>
        </is>
      </c>
      <c r="CD144" s="162" t="inlineStr">
        <is>
          <t>Trusted Professional</t>
        </is>
      </c>
      <c r="CE144" s="162" t="n"/>
      <c r="CF144" s="162" t="inlineStr">
        <is>
          <t>No</t>
        </is>
      </c>
      <c r="CG144" s="162" t="inlineStr">
        <is>
          <t>Yes</t>
        </is>
      </c>
      <c r="CH144" s="162" t="n"/>
      <c r="CI144" s="162" t="inlineStr">
        <is>
          <t>Advanced Java; secure coding &amp; code-quality practices; unit/automated testing; system design fundamentals</t>
        </is>
      </c>
      <c r="CJ144"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44" s="162" t="n"/>
    </row>
    <row r="145" ht="64" customHeight="1">
      <c r="A145" s="109" t="inlineStr">
        <is>
          <t>IRIS2267</t>
        </is>
      </c>
      <c r="B145" s="111" t="inlineStr">
        <is>
          <t>Saurabh Jaykumar Wanjari</t>
        </is>
      </c>
      <c r="C145" s="111" t="inlineStr">
        <is>
          <t>Technology</t>
        </is>
      </c>
      <c r="D145" s="114" t="inlineStr">
        <is>
          <t>Software Engineer</t>
        </is>
      </c>
      <c r="E145" s="114" t="inlineStr">
        <is>
          <t>Senior Software Engineer</t>
        </is>
      </c>
      <c r="F145" s="114" t="inlineStr">
        <is>
          <t>L2 – Trainee</t>
        </is>
      </c>
      <c r="G145" s="114" t="inlineStr">
        <is>
          <t>A3</t>
        </is>
      </c>
      <c r="H145" s="117" t="inlineStr">
        <is>
          <t>▲ Up</t>
        </is>
      </c>
      <c r="I145" s="111" t="inlineStr">
        <is>
          <t>Engineering &amp; Development</t>
        </is>
      </c>
      <c r="J145" s="111" t="inlineStr">
        <is>
          <t>Backend Development</t>
        </is>
      </c>
      <c r="K145" s="111" t="inlineStr"/>
      <c r="L145" s="111" t="n">
        <v>20</v>
      </c>
      <c r="M145" s="142" t="inlineStr">
        <is>
          <t>P2</t>
        </is>
      </c>
      <c r="N145" s="115" t="inlineStr">
        <is>
          <t>Developing</t>
        </is>
      </c>
      <c r="O145" s="115" t="inlineStr">
        <is>
          <t>3 Apply</t>
        </is>
      </c>
      <c r="P145" s="115" t="inlineStr">
        <is>
          <t>2–4 yrs</t>
        </is>
      </c>
      <c r="Q145" s="115" t="inlineStr">
        <is>
          <t>3–5 · 2–5</t>
        </is>
      </c>
      <c r="R145" s="115" t="inlineStr">
        <is>
          <t>Software Engineer</t>
        </is>
      </c>
      <c r="S145" s="115" t="inlineStr">
        <is>
          <r>
            <rPr>
              <rFont val="Calibri"/>
              <b val="1"/>
              <sz val="10"/>
            </rPr>
            <t>Workiva:</t>
          </r>
          <r>
            <rPr>
              <rFont val="Calibri"/>
              <sz val="10"/>
            </rPr>
            <t xml:space="preserve"> SE · Broadridge India: SE · Nasdaq / AxiomSL: SE · Salesforce: MTS · Atlassian: P40 · 3–7 yrs · Freshworks: Senior SE</t>
          </r>
        </is>
      </c>
      <c r="T145" s="115" t="inlineStr">
        <is>
          <t>SFIA 9 · software development, programming; OWASP secure coding; cloud vendor certifications</t>
        </is>
      </c>
      <c r="U145" s="115" t="inlineStr">
        <is>
          <t>Core 2 · Future 2 · Functional 3 · Leadership not scored</t>
        </is>
      </c>
      <c r="V145" s="161" t="n">
        <v>324</v>
      </c>
      <c r="W145" s="162" t="inlineStr">
        <is>
          <t>IRIS2267</t>
        </is>
      </c>
      <c r="X145" s="162" t="inlineStr">
        <is>
          <t>Employee</t>
        </is>
      </c>
      <c r="Y145" s="162" t="inlineStr">
        <is>
          <t>Active</t>
        </is>
      </c>
      <c r="Z145" s="162" t="inlineStr">
        <is>
          <t>Saurabh Jaykumar Wanjari</t>
        </is>
      </c>
      <c r="AA145" s="249" t="n">
        <v>45446</v>
      </c>
      <c r="AB145" s="162" t="inlineStr">
        <is>
          <t>Software Engineer</t>
        </is>
      </c>
      <c r="AC145" s="162" t="inlineStr">
        <is>
          <t>B.Tech</t>
        </is>
      </c>
      <c r="AD145" s="162" t="inlineStr">
        <is>
          <t>Nikhil Nalawade</t>
        </is>
      </c>
      <c r="AE145" s="162" t="inlineStr">
        <is>
          <t>N-4</t>
        </is>
      </c>
      <c r="AF145" s="162" t="inlineStr">
        <is>
          <t>Individual Contributor</t>
        </is>
      </c>
      <c r="AG145" s="162" t="inlineStr">
        <is>
          <t>0 years, 0 months, 0 days</t>
        </is>
      </c>
      <c r="AH145" s="162" t="inlineStr">
        <is>
          <t>2 years, 2 months, 22 days</t>
        </is>
      </c>
      <c r="AI145" s="162" t="inlineStr">
        <is>
          <t>Suptech</t>
        </is>
      </c>
      <c r="AJ145" s="162" t="inlineStr">
        <is>
          <t>iFile</t>
        </is>
      </c>
      <c r="AK145" s="162" t="inlineStr">
        <is>
          <t>Technology</t>
        </is>
      </c>
      <c r="AL145" s="162" t="inlineStr">
        <is>
          <t>Development</t>
        </is>
      </c>
      <c r="AM145" s="162" t="inlineStr">
        <is>
          <t>Yes</t>
        </is>
      </c>
      <c r="AN145" s="162" t="inlineStr">
        <is>
          <t>Product/Project</t>
        </is>
      </c>
      <c r="AO145" s="162" t="inlineStr">
        <is>
          <t>Java</t>
        </is>
      </c>
      <c r="AP145" s="162" t="inlineStr">
        <is>
          <t>Technical - Developer</t>
        </is>
      </c>
      <c r="AQ145" s="162" t="n">
        <v>20</v>
      </c>
      <c r="AR145" s="162" t="inlineStr">
        <is>
          <t>Covered</t>
        </is>
      </c>
      <c r="AS145" s="162" t="n"/>
      <c r="AT145" s="162" t="inlineStr">
        <is>
          <t>IRIS2267</t>
        </is>
      </c>
      <c r="AU145" s="162" t="inlineStr">
        <is>
          <t>Employee</t>
        </is>
      </c>
      <c r="AV145" s="162" t="inlineStr">
        <is>
          <t>Active</t>
        </is>
      </c>
      <c r="AW145" s="162" t="inlineStr">
        <is>
          <t>Saurabh Jaykumar Wanjari</t>
        </is>
      </c>
      <c r="AX145" s="163" t="n">
        <v>45446</v>
      </c>
      <c r="AY145" s="162" t="inlineStr">
        <is>
          <t>Trainee Software Engineer</t>
        </is>
      </c>
      <c r="AZ145" s="162" t="inlineStr">
        <is>
          <t>Engineering &amp; Development</t>
        </is>
      </c>
      <c r="BA145" s="162" t="inlineStr">
        <is>
          <t>Backend Engineering · Java</t>
        </is>
      </c>
      <c r="BB145" s="162" t="inlineStr">
        <is>
          <t>Trainee Software Engineer</t>
        </is>
      </c>
      <c r="BC145" s="162" t="inlineStr">
        <is>
          <t>L2 – Trainee</t>
        </is>
      </c>
      <c r="BD145" s="162" t="inlineStr">
        <is>
          <t>B.Tech</t>
        </is>
      </c>
      <c r="BE145" s="162" t="inlineStr">
        <is>
          <t>Nikhil Nalawade</t>
        </is>
      </c>
      <c r="BF145" s="162" t="inlineStr">
        <is>
          <t>N-3</t>
        </is>
      </c>
      <c r="BG145" s="162" t="inlineStr">
        <is>
          <t>Individual Contributor</t>
        </is>
      </c>
      <c r="BH145" s="162" t="inlineStr">
        <is>
          <t>0 years, 0 months, 0 days</t>
        </is>
      </c>
      <c r="BI145" s="162" t="inlineStr">
        <is>
          <t>2 years, 0 months, 17 days</t>
        </is>
      </c>
      <c r="BJ145" s="162" t="inlineStr">
        <is>
          <t>2 years, 0 months, 17 days</t>
        </is>
      </c>
      <c r="BK145" s="162" t="n"/>
      <c r="BL145" s="162" t="inlineStr">
        <is>
          <t>Suptech</t>
        </is>
      </c>
      <c r="BM145" s="162" t="inlineStr">
        <is>
          <t>iFile</t>
        </is>
      </c>
      <c r="BN145" s="162" t="inlineStr">
        <is>
          <t>Technology</t>
        </is>
      </c>
      <c r="BO145" s="162" t="inlineStr">
        <is>
          <t>Development</t>
        </is>
      </c>
      <c r="BP145" s="162" t="inlineStr">
        <is>
          <t>Yes</t>
        </is>
      </c>
      <c r="BQ145" s="162" t="inlineStr">
        <is>
          <t>Product/Project</t>
        </is>
      </c>
      <c r="BR145" s="162" t="inlineStr">
        <is>
          <t>Java</t>
        </is>
      </c>
      <c r="BS145" s="162" t="inlineStr">
        <is>
          <t>Technical - Developer</t>
        </is>
      </c>
      <c r="BT145" s="162" t="inlineStr">
        <is>
          <t>Work From Office - Turbhe</t>
        </is>
      </c>
      <c r="BU145" s="162"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BV145"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45"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45" s="162" t="n">
        <v>4</v>
      </c>
      <c r="BY145" s="162" t="inlineStr">
        <is>
          <t>Pending</t>
        </is>
      </c>
      <c r="BZ145" s="162" t="inlineStr">
        <is>
          <t>Software Engineer</t>
        </is>
      </c>
      <c r="CA145" s="162" t="inlineStr">
        <is>
          <t>No</t>
        </is>
      </c>
      <c r="CB145" s="162" t="n">
        <v>4</v>
      </c>
      <c r="CC145" s="162" t="inlineStr">
        <is>
          <t>High</t>
        </is>
      </c>
      <c r="CD145" s="162" t="inlineStr">
        <is>
          <t>Future Leader</t>
        </is>
      </c>
      <c r="CE145" s="162" t="inlineStr">
        <is>
          <t>No</t>
        </is>
      </c>
      <c r="CF145" s="162" t="inlineStr">
        <is>
          <t>Yes</t>
        </is>
      </c>
      <c r="CG145" s="162" t="inlineStr">
        <is>
          <t>Yes</t>
        </is>
      </c>
      <c r="CH145" s="162" t="inlineStr">
        <is>
          <t>Viranchi</t>
        </is>
      </c>
      <c r="CI145" s="162" t="inlineStr">
        <is>
          <t>1. Angular Architecture &amp; Performance
2. System Design Fundamentals
3. Secure Coding &amp; Testing Automation
4. Technical Leadership &amp; Code Reviews
5. CI/CD &amp; DevOps
6.AI for Productivity &amp; Automation
7. Soft skills</t>
        </is>
      </c>
      <c r="CJ145" s="162" t="n"/>
      <c r="CK145" s="162" t="n"/>
    </row>
    <row r="146" ht="64" customHeight="1">
      <c r="A146" s="109" t="inlineStr">
        <is>
          <t>IRIS2424</t>
        </is>
      </c>
      <c r="B146" s="111" t="inlineStr">
        <is>
          <t>Saurabh Padalkar</t>
        </is>
      </c>
      <c r="C146" s="111" t="inlineStr">
        <is>
          <t>Technology</t>
        </is>
      </c>
      <c r="D146" s="114" t="inlineStr">
        <is>
          <t>Software Engineer</t>
        </is>
      </c>
      <c r="E146" s="114" t="inlineStr">
        <is>
          <t>Senior AI/ML Engineer</t>
        </is>
      </c>
      <c r="F146" s="114" t="inlineStr">
        <is>
          <t>L3 – Professional / Associate</t>
        </is>
      </c>
      <c r="G146" s="114" t="inlineStr">
        <is>
          <t>A3</t>
        </is>
      </c>
      <c r="H146" s="117" t="inlineStr">
        <is>
          <t>▲ Up</t>
        </is>
      </c>
      <c r="I146" s="111" t="inlineStr">
        <is>
          <t>Engineering &amp; Development</t>
        </is>
      </c>
      <c r="J146" s="111" t="inlineStr">
        <is>
          <t>AI / ML &amp; GenAI Engineering</t>
        </is>
      </c>
      <c r="K146" s="111" t="inlineStr"/>
      <c r="L146" s="111" t="n">
        <v>20</v>
      </c>
      <c r="M146" s="142" t="inlineStr">
        <is>
          <t>P2</t>
        </is>
      </c>
      <c r="N146" s="115" t="inlineStr">
        <is>
          <t>Developing</t>
        </is>
      </c>
      <c r="O146" s="115" t="inlineStr">
        <is>
          <t>3 Apply</t>
        </is>
      </c>
      <c r="P146" s="115" t="inlineStr">
        <is>
          <t>2–4 yrs</t>
        </is>
      </c>
      <c r="Q146" s="115" t="inlineStr">
        <is>
          <t>3–5 · 2–5</t>
        </is>
      </c>
      <c r="R146" s="115" t="inlineStr">
        <is>
          <t>Software Engineer</t>
        </is>
      </c>
      <c r="S146" s="115" t="inlineStr">
        <is>
          <r>
            <rPr>
              <rFont val="Calibri"/>
              <b val="1"/>
              <sz val="10"/>
            </rPr>
            <t>Workiva:</t>
          </r>
          <r>
            <rPr>
              <rFont val="Calibri"/>
              <sz val="10"/>
            </rPr>
            <t xml:space="preserve"> SE · Broadridge India: SE · Nasdaq / AxiomSL: SE · Salesforce: MTS · Atlassian: P40 · 3–7 yrs · Freshworks: Senior SE</t>
          </r>
        </is>
      </c>
      <c r="T146" s="115" t="inlineStr">
        <is>
          <t>SFIA 9 · software development, programming; OWASP secure coding; cloud vendor certifications</t>
        </is>
      </c>
      <c r="U146" s="115" t="inlineStr">
        <is>
          <t>Core 2 · Future 2 · Functional 3 · Leadership not scored</t>
        </is>
      </c>
      <c r="V146" s="161" t="n">
        <v>394</v>
      </c>
      <c r="W146" s="162" t="inlineStr">
        <is>
          <t>IRIS2424</t>
        </is>
      </c>
      <c r="X146" s="162" t="inlineStr">
        <is>
          <t>Employee</t>
        </is>
      </c>
      <c r="Y146" s="162" t="inlineStr">
        <is>
          <t>Active</t>
        </is>
      </c>
      <c r="Z146" s="162" t="inlineStr">
        <is>
          <t>Saurabh Padalkar</t>
        </is>
      </c>
      <c r="AA146" s="249" t="n">
        <v>45894</v>
      </c>
      <c r="AB146" s="162" t="inlineStr">
        <is>
          <t>Software Engineer</t>
        </is>
      </c>
      <c r="AC146" s="162" t="inlineStr">
        <is>
          <t>B.E</t>
        </is>
      </c>
      <c r="AD146" s="162" t="inlineStr">
        <is>
          <t>Srikant Mishra</t>
        </is>
      </c>
      <c r="AE146" s="162" t="inlineStr">
        <is>
          <t>N-3</t>
        </is>
      </c>
      <c r="AF146" s="162" t="inlineStr">
        <is>
          <t>Individual Contributor</t>
        </is>
      </c>
      <c r="AG146" s="162" t="inlineStr">
        <is>
          <t>3 years, 0 months, 0 days</t>
        </is>
      </c>
      <c r="AH146" s="162" t="inlineStr">
        <is>
          <t>1 years, 0 months, 0 days</t>
        </is>
      </c>
      <c r="AI146" s="162" t="inlineStr">
        <is>
          <t>Suptech</t>
        </is>
      </c>
      <c r="AJ146" s="162" t="inlineStr">
        <is>
          <t>iFile</t>
        </is>
      </c>
      <c r="AK146" s="162" t="inlineStr">
        <is>
          <t>Technology</t>
        </is>
      </c>
      <c r="AL146" s="162" t="inlineStr">
        <is>
          <t>Development</t>
        </is>
      </c>
      <c r="AM146" s="162" t="inlineStr">
        <is>
          <t>Yes</t>
        </is>
      </c>
      <c r="AN146" s="162" t="inlineStr">
        <is>
          <t>Product/Project</t>
        </is>
      </c>
      <c r="AO146" s="162" t="inlineStr">
        <is>
          <t>Python</t>
        </is>
      </c>
      <c r="AP146" s="162" t="inlineStr">
        <is>
          <t>Technical - Developer</t>
        </is>
      </c>
      <c r="AQ146" s="162" t="n">
        <v>20</v>
      </c>
      <c r="AR146" s="162" t="inlineStr">
        <is>
          <t>Covered</t>
        </is>
      </c>
      <c r="AS146" s="162" t="n"/>
      <c r="AT146" s="162" t="inlineStr">
        <is>
          <t>IRIS2424</t>
        </is>
      </c>
      <c r="AU146" s="162" t="inlineStr">
        <is>
          <t>Employee</t>
        </is>
      </c>
      <c r="AV146" s="162" t="inlineStr">
        <is>
          <t>Active</t>
        </is>
      </c>
      <c r="AW146" s="162" t="inlineStr">
        <is>
          <t>Saurabh Padalkar</t>
        </is>
      </c>
      <c r="AX146" s="163" t="n">
        <v>45894</v>
      </c>
      <c r="AY146" s="162" t="inlineStr">
        <is>
          <t>Software Engineer</t>
        </is>
      </c>
      <c r="AZ146" s="162" t="inlineStr">
        <is>
          <t>Engineering &amp; Development</t>
        </is>
      </c>
      <c r="BA146" s="162" t="inlineStr">
        <is>
          <t>Backend Engineering · Python</t>
        </is>
      </c>
      <c r="BB146" s="162" t="inlineStr">
        <is>
          <t>Software Engineer</t>
        </is>
      </c>
      <c r="BC146" s="162" t="inlineStr">
        <is>
          <t>L3 – Professional / Associate</t>
        </is>
      </c>
      <c r="BD146" s="162" t="inlineStr">
        <is>
          <t>B.E</t>
        </is>
      </c>
      <c r="BE146" s="162" t="inlineStr">
        <is>
          <t>Srikant Mishra</t>
        </is>
      </c>
      <c r="BF146" s="162" t="inlineStr">
        <is>
          <t>N-4</t>
        </is>
      </c>
      <c r="BG146" s="162" t="inlineStr">
        <is>
          <t>Individual Contributor</t>
        </is>
      </c>
      <c r="BH146" s="162" t="inlineStr">
        <is>
          <t>3 years, 0 months, 0 days</t>
        </is>
      </c>
      <c r="BI146" s="162" t="inlineStr">
        <is>
          <t>0 years, 9 months, 26 days</t>
        </is>
      </c>
      <c r="BJ146" s="162" t="inlineStr">
        <is>
          <t>3 years, 9 months, 26 days</t>
        </is>
      </c>
      <c r="BK146" s="162" t="n"/>
      <c r="BL146" s="162" t="inlineStr">
        <is>
          <t>Suptech</t>
        </is>
      </c>
      <c r="BM146" s="162" t="inlineStr">
        <is>
          <t>iFile</t>
        </is>
      </c>
      <c r="BN146" s="162" t="inlineStr">
        <is>
          <t>Technology</t>
        </is>
      </c>
      <c r="BO146" s="162" t="inlineStr">
        <is>
          <t>Development</t>
        </is>
      </c>
      <c r="BP146" s="162" t="inlineStr">
        <is>
          <t>Yes</t>
        </is>
      </c>
      <c r="BQ146" s="162" t="inlineStr">
        <is>
          <t>Product/Project</t>
        </is>
      </c>
      <c r="BR146" s="162" t="inlineStr">
        <is>
          <t>Python</t>
        </is>
      </c>
      <c r="BS146" s="162" t="inlineStr">
        <is>
          <t>Technical - Developer</t>
        </is>
      </c>
      <c r="BT146" s="162" t="inlineStr">
        <is>
          <t>Work From Office - Turbhe</t>
        </is>
      </c>
      <c r="BU146" s="162" t="inlineStr">
        <is>
          <t>1. Learn and apply new technologies
I want to keep learning new technologies, especially AI, and use them wherever possible to build better solutions and add more value to IRIS RegTech products.
2. Build impactful POCs
I want to focus on developing POCs that solve real business problems and can eventually be converted into product features that benefit our customers.
3. Collaborate across teams
I would like to work more closely with different teams to understand various domains, learn from their experience, and contribute more effectively to building better products.
4. Take part in innovation initiatives
I want to actively participate in hackathons and innovation activities to experiment with new ideas, improve my problem-solving skills, and contribute to the company's innovation efforts.
5. Improve my technical skills and productivity
I want to continue improving my coding, system design, and overall development skills while making better use of AI tools to work more efficiently and deliver high-quality solutions.</t>
        </is>
      </c>
      <c r="BV146" s="162" t="inlineStr">
        <is>
          <t>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attributable to owned code this quarter
5. Complete at least 1 Python/backend upskilling module or certification this year
6. Contribute to technical documentation for at least 1 owned feature/module</t>
        </is>
      </c>
      <c r="BW146" s="162" t="inlineStr">
        <is>
          <r>
            <rPr>
              <rFont val="Calibri"/>
              <b val="1"/>
              <sz val="10"/>
            </rPr>
            <t>Q1:</t>
          </r>
          <r>
            <rPr>
              <rFont val="Calibri"/>
              <sz val="10"/>
            </rPr>
            <t xml:space="preserve"> Deliver assigned sprint stories with &gt;=90% on-time completion
</t>
          </r>
          <r>
            <rPr>
              <rFont val="Calibri"/>
              <b val="1"/>
              <sz val="10"/>
            </rPr>
            <t>Q1:</t>
          </r>
          <r>
            <rPr>
              <rFont val="Calibri"/>
              <sz val="10"/>
            </rPr>
            <t xml:space="preserve"> Maintain &lt;5% post-release defect rate on owned code
</t>
          </r>
          <r>
            <rPr>
              <rFont val="Calibri"/>
              <b val="1"/>
              <sz val="10"/>
            </rPr>
            <t>Q1:</t>
          </r>
          <r>
            <rPr>
              <rFont val="Calibri"/>
              <sz val="10"/>
            </rPr>
            <t xml:space="preserve"> Complete peer reviews within 24-hour SLA
</t>
          </r>
          <r>
            <rPr>
              <rFont val="Calibri"/>
              <b val="1"/>
              <sz val="10"/>
            </rPr>
            <t>Q1:</t>
          </r>
          <r>
            <rPr>
              <rFont val="Calibri"/>
              <sz val="10"/>
            </rPr>
            <t xml:space="preserve"> Zero critical/high production defects on owned code</t>
          </r>
        </is>
      </c>
      <c r="BX146" s="162" t="n">
        <v>3</v>
      </c>
      <c r="BY146" s="162" t="inlineStr">
        <is>
          <t>-</t>
        </is>
      </c>
      <c r="BZ146" s="162" t="inlineStr">
        <is>
          <t>Software Engineer</t>
        </is>
      </c>
      <c r="CA146" s="162" t="inlineStr">
        <is>
          <t>No – designation matches current scope.</t>
        </is>
      </c>
      <c r="CB146" s="162" t="n">
        <v>3</v>
      </c>
      <c r="CC146" s="162" t="inlineStr">
        <is>
          <t>Medium</t>
        </is>
      </c>
      <c r="CD146" s="162" t="inlineStr">
        <is>
          <t>Core Contributor</t>
        </is>
      </c>
      <c r="CE146" s="162" t="inlineStr">
        <is>
          <t>N</t>
        </is>
      </c>
      <c r="CF146" s="162" t="inlineStr">
        <is>
          <t>N</t>
        </is>
      </c>
      <c r="CG146" s="162" t="inlineStr">
        <is>
          <t>N</t>
        </is>
      </c>
      <c r="CH146" s="162" t="inlineStr">
        <is>
          <t>No successor needed at this level currently.</t>
        </is>
      </c>
      <c r="CI146" s="162" t="inlineStr">
        <is>
          <t>Advanced Python; secure coding &amp; code-quality practices; unit/automated testing; system design fundamentals</t>
        </is>
      </c>
      <c r="CJ146" s="162" t="inlineStr">
        <is>
          <t>-</t>
        </is>
      </c>
      <c r="CK146" s="162" t="inlineStr">
        <is>
          <t>Might need discussion with his reporting manager</t>
        </is>
      </c>
    </row>
    <row r="147" ht="64" customHeight="1">
      <c r="A147" s="109" t="inlineStr">
        <is>
          <t>IRIS2537</t>
        </is>
      </c>
      <c r="B147" s="111" t="inlineStr">
        <is>
          <t>Shritesh Aher</t>
        </is>
      </c>
      <c r="C147" s="111" t="inlineStr">
        <is>
          <t>Technology</t>
        </is>
      </c>
      <c r="D147" s="114" t="inlineStr">
        <is>
          <t>Software Engineer</t>
        </is>
      </c>
      <c r="E147" s="114" t="inlineStr">
        <is>
          <t>Senior UI Developer</t>
        </is>
      </c>
      <c r="F147" s="114" t="inlineStr">
        <is>
          <t>Not in current mapping files</t>
        </is>
      </c>
      <c r="G147" s="114" t="inlineStr">
        <is>
          <t>A3</t>
        </is>
      </c>
      <c r="H147" s="140" t="inlineStr">
        <is>
          <t>● Newly mapped</t>
        </is>
      </c>
      <c r="I147" s="111" t="inlineStr">
        <is>
          <t>Engineering &amp; Development</t>
        </is>
      </c>
      <c r="J147" s="111" t="inlineStr">
        <is>
          <t>Front-End / UI Development</t>
        </is>
      </c>
      <c r="K147" s="111" t="inlineStr"/>
      <c r="L147" s="111" t="n">
        <v>20</v>
      </c>
      <c r="M147" s="142" t="inlineStr">
        <is>
          <t>P2</t>
        </is>
      </c>
      <c r="N147" s="115" t="inlineStr">
        <is>
          <t>Developing</t>
        </is>
      </c>
      <c r="O147" s="115" t="inlineStr">
        <is>
          <t>3 Apply</t>
        </is>
      </c>
      <c r="P147" s="115" t="inlineStr">
        <is>
          <t>2–4 yrs</t>
        </is>
      </c>
      <c r="Q147" s="115" t="inlineStr">
        <is>
          <t>3–5 · 2–5</t>
        </is>
      </c>
      <c r="R147" s="115" t="inlineStr">
        <is>
          <t>Software Engineer</t>
        </is>
      </c>
      <c r="S147" s="115" t="inlineStr">
        <is>
          <r>
            <rPr>
              <rFont val="Calibri"/>
              <b val="1"/>
              <sz val="10"/>
            </rPr>
            <t>Workiva:</t>
          </r>
          <r>
            <rPr>
              <rFont val="Calibri"/>
              <sz val="10"/>
            </rPr>
            <t xml:space="preserve"> SE · Broadridge India: SE · Nasdaq / AxiomSL: SE · Salesforce: MTS · Atlassian: P40 · 3–7 yrs · Freshworks: Senior SE</t>
          </r>
        </is>
      </c>
      <c r="T147" s="115" t="inlineStr">
        <is>
          <t>SFIA 9 · software development, programming; OWASP secure coding; cloud vendor certifications</t>
        </is>
      </c>
      <c r="U147" s="115" t="inlineStr">
        <is>
          <t>Core 2 · Future 2 · Functional 3 · Leadership not scored</t>
        </is>
      </c>
      <c r="V147" s="161" t="n">
        <v>510</v>
      </c>
      <c r="W147" s="162" t="inlineStr">
        <is>
          <t>IRIS2537</t>
        </is>
      </c>
      <c r="X147" s="162" t="inlineStr">
        <is>
          <t>Employee</t>
        </is>
      </c>
      <c r="Y147" s="162" t="inlineStr">
        <is>
          <t>Active</t>
        </is>
      </c>
      <c r="Z147" s="162" t="inlineStr">
        <is>
          <t>Shritesh Aher</t>
        </is>
      </c>
      <c r="AA147" s="249" t="n">
        <v>46188</v>
      </c>
      <c r="AB147" s="162" t="inlineStr">
        <is>
          <t>Software Engineer</t>
        </is>
      </c>
      <c r="AC147" s="162" t="inlineStr">
        <is>
          <t>B.E</t>
        </is>
      </c>
      <c r="AD147" s="162" t="inlineStr">
        <is>
          <t>Alwina Shaikh</t>
        </is>
      </c>
      <c r="AE147" s="162" t="inlineStr">
        <is>
          <t>N-5</t>
        </is>
      </c>
      <c r="AF147" s="162" t="inlineStr">
        <is>
          <t>Individual Contributor</t>
        </is>
      </c>
      <c r="AG147" s="162" t="inlineStr">
        <is>
          <t>3 years, 7 months, 00 days</t>
        </is>
      </c>
      <c r="AH147" s="162" t="inlineStr">
        <is>
          <t>0 years, 2 months, 10 days</t>
        </is>
      </c>
      <c r="AI147" s="162" t="inlineStr">
        <is>
          <t>Suptech</t>
        </is>
      </c>
      <c r="AJ147" s="162" t="inlineStr">
        <is>
          <t>iFile</t>
        </is>
      </c>
      <c r="AK147" s="162" t="inlineStr">
        <is>
          <t>Technology</t>
        </is>
      </c>
      <c r="AL147" s="162" t="inlineStr">
        <is>
          <t>Development</t>
        </is>
      </c>
      <c r="AM147" s="162" t="inlineStr">
        <is>
          <t>Yes</t>
        </is>
      </c>
      <c r="AN147" s="162" t="inlineStr">
        <is>
          <t>Product/Project</t>
        </is>
      </c>
      <c r="AO147" s="162" t="inlineStr">
        <is>
          <t>Angular + Node.js</t>
        </is>
      </c>
      <c r="AP147" s="162" t="inlineStr">
        <is>
          <t>Technical - Developer</t>
        </is>
      </c>
      <c r="AQ147" s="162" t="n">
        <v>20</v>
      </c>
      <c r="AR147" s="162" t="inlineStr">
        <is>
          <t>Covered</t>
        </is>
      </c>
      <c r="AS147" s="162" t="n"/>
      <c r="AT147" s="162" t="n"/>
      <c r="AU147" s="162" t="n"/>
      <c r="AV147" s="162" t="n"/>
      <c r="AW147" s="162" t="n"/>
      <c r="AX147" s="162" t="n"/>
      <c r="AY147" s="162" t="n"/>
      <c r="AZ147" s="162" t="n"/>
      <c r="BA147" s="162" t="n"/>
      <c r="BB147" s="162" t="n"/>
      <c r="BC147" s="162" t="n"/>
      <c r="BD147" s="162" t="n"/>
      <c r="BE147" s="162" t="n"/>
      <c r="BF147" s="162" t="n"/>
      <c r="BG147" s="162" t="n"/>
      <c r="BH147" s="162" t="n"/>
      <c r="BI147" s="162" t="n"/>
      <c r="BJ147" s="162" t="n"/>
      <c r="BK147" s="162" t="n"/>
      <c r="BL147" s="162" t="n"/>
      <c r="BM147" s="162" t="n"/>
      <c r="BN147" s="162" t="n"/>
      <c r="BO147" s="162" t="n"/>
      <c r="BP147" s="162" t="n"/>
      <c r="BQ147" s="162" t="n"/>
      <c r="BR147" s="162" t="n"/>
      <c r="BS147" s="162" t="n"/>
      <c r="BT147" s="162" t="n"/>
      <c r="BU147" s="162" t="n"/>
      <c r="BV147" s="162" t="n"/>
      <c r="BW147" s="162" t="n"/>
      <c r="BX147" s="162" t="n"/>
      <c r="BY147" s="162" t="n"/>
      <c r="BZ147" s="162" t="n"/>
      <c r="CA147" s="162" t="n"/>
      <c r="CB147" s="162" t="n"/>
      <c r="CC147" s="162" t="n"/>
      <c r="CD147" s="162" t="n"/>
      <c r="CE147" s="162" t="n"/>
      <c r="CF147" s="162" t="n"/>
      <c r="CG147" s="162" t="n"/>
      <c r="CH147" s="162" t="n"/>
      <c r="CI147" s="162" t="n"/>
      <c r="CJ147" s="162" t="n"/>
      <c r="CK147" s="162" t="n"/>
    </row>
    <row r="148" ht="64" customHeight="1">
      <c r="A148" s="109" t="inlineStr">
        <is>
          <t>IRIS2132</t>
        </is>
      </c>
      <c r="B148" s="111" t="inlineStr">
        <is>
          <t>Shubham Mhadgut</t>
        </is>
      </c>
      <c r="C148" s="111" t="inlineStr">
        <is>
          <t>Technology</t>
        </is>
      </c>
      <c r="D148" s="114" t="inlineStr">
        <is>
          <t>Software Engineer</t>
        </is>
      </c>
      <c r="E148" s="114" t="inlineStr">
        <is>
          <t>Senior Software Engineer</t>
        </is>
      </c>
      <c r="F148" s="114" t="inlineStr">
        <is>
          <t>L3 – Professional / Associate</t>
        </is>
      </c>
      <c r="G148" s="114" t="inlineStr">
        <is>
          <t>A3</t>
        </is>
      </c>
      <c r="H148" s="117" t="inlineStr">
        <is>
          <t>▲ Up</t>
        </is>
      </c>
      <c r="I148" s="111" t="inlineStr">
        <is>
          <t>Engineering &amp; Development</t>
        </is>
      </c>
      <c r="J148" s="111" t="inlineStr">
        <is>
          <t>Backend Development</t>
        </is>
      </c>
      <c r="K148" s="111" t="inlineStr"/>
      <c r="L148" s="111" t="n">
        <v>20</v>
      </c>
      <c r="M148" s="142" t="inlineStr">
        <is>
          <t>P2</t>
        </is>
      </c>
      <c r="N148" s="115" t="inlineStr">
        <is>
          <t>Developing</t>
        </is>
      </c>
      <c r="O148" s="115" t="inlineStr">
        <is>
          <t>3 Apply</t>
        </is>
      </c>
      <c r="P148" s="115" t="inlineStr">
        <is>
          <t>2–4 yrs</t>
        </is>
      </c>
      <c r="Q148" s="115" t="inlineStr">
        <is>
          <t>3–5 · 2–5</t>
        </is>
      </c>
      <c r="R148" s="115" t="inlineStr">
        <is>
          <t>Software Engineer</t>
        </is>
      </c>
      <c r="S148" s="115" t="inlineStr">
        <is>
          <r>
            <rPr>
              <rFont val="Calibri"/>
              <b val="1"/>
              <sz val="10"/>
            </rPr>
            <t>Workiva:</t>
          </r>
          <r>
            <rPr>
              <rFont val="Calibri"/>
              <sz val="10"/>
            </rPr>
            <t xml:space="preserve"> SE · Broadridge India: SE · Nasdaq / AxiomSL: SE · Salesforce: MTS · Atlassian: P40 · 3–7 yrs · Freshworks: Senior SE</t>
          </r>
        </is>
      </c>
      <c r="T148" s="115" t="inlineStr">
        <is>
          <t>SFIA 9 · software development, programming; OWASP secure coding; cloud vendor certifications</t>
        </is>
      </c>
      <c r="U148" s="115" t="inlineStr">
        <is>
          <t>Core 2 · Future 2 · Functional 3 · Leadership not scored</t>
        </is>
      </c>
      <c r="V148" s="161" t="n">
        <v>273</v>
      </c>
      <c r="W148" s="162" t="inlineStr">
        <is>
          <t>IRIS2132</t>
        </is>
      </c>
      <c r="X148" s="162" t="inlineStr">
        <is>
          <t>Employee</t>
        </is>
      </c>
      <c r="Y148" s="162" t="inlineStr">
        <is>
          <t>Active</t>
        </is>
      </c>
      <c r="Z148" s="162" t="inlineStr">
        <is>
          <t>Shubham Mhadgut</t>
        </is>
      </c>
      <c r="AA148" s="249" t="n">
        <v>45064</v>
      </c>
      <c r="AB148" s="162" t="inlineStr">
        <is>
          <t>Software Engineer</t>
        </is>
      </c>
      <c r="AC148" s="162" t="inlineStr">
        <is>
          <t>B.Tech</t>
        </is>
      </c>
      <c r="AD148" s="162" t="inlineStr">
        <is>
          <t>Suman Kumar</t>
        </is>
      </c>
      <c r="AE148" s="162" t="inlineStr">
        <is>
          <t>N-2</t>
        </is>
      </c>
      <c r="AF148" s="162" t="inlineStr">
        <is>
          <t>Individual Contributor</t>
        </is>
      </c>
      <c r="AG148" s="162" t="inlineStr">
        <is>
          <t>2 years, 10 months, 10 days</t>
        </is>
      </c>
      <c r="AH148" s="162" t="inlineStr">
        <is>
          <t>3 years, 3 months, 7 days</t>
        </is>
      </c>
      <c r="AI148" s="162" t="inlineStr">
        <is>
          <t>Suptech</t>
        </is>
      </c>
      <c r="AJ148" s="162" t="inlineStr">
        <is>
          <t>iFile</t>
        </is>
      </c>
      <c r="AK148" s="162" t="inlineStr">
        <is>
          <t>Technology</t>
        </is>
      </c>
      <c r="AL148" s="162" t="inlineStr">
        <is>
          <t>Development</t>
        </is>
      </c>
      <c r="AM148" s="162" t="inlineStr">
        <is>
          <t>Yes</t>
        </is>
      </c>
      <c r="AN148" s="162" t="inlineStr">
        <is>
          <t>Product/Project</t>
        </is>
      </c>
      <c r="AO148" s="162" t="inlineStr">
        <is>
          <t>Java</t>
        </is>
      </c>
      <c r="AP148" s="162" t="inlineStr">
        <is>
          <t>Technical - Developer</t>
        </is>
      </c>
      <c r="AQ148" s="162" t="n">
        <v>20</v>
      </c>
      <c r="AR148" s="162" t="inlineStr">
        <is>
          <t>Covered</t>
        </is>
      </c>
      <c r="AS148" s="162" t="n"/>
      <c r="AT148" s="162" t="inlineStr">
        <is>
          <t>IRIS2132</t>
        </is>
      </c>
      <c r="AU148" s="162" t="inlineStr">
        <is>
          <t>Employee</t>
        </is>
      </c>
      <c r="AV148" s="162" t="inlineStr">
        <is>
          <t>Active</t>
        </is>
      </c>
      <c r="AW148" s="162" t="inlineStr">
        <is>
          <t>Shubham Mhadgut</t>
        </is>
      </c>
      <c r="AX148" s="163" t="n">
        <v>45064</v>
      </c>
      <c r="AY148" s="162" t="inlineStr">
        <is>
          <t>Software Engineer</t>
        </is>
      </c>
      <c r="AZ148" s="162" t="inlineStr">
        <is>
          <t>Engineering &amp; Development</t>
        </is>
      </c>
      <c r="BA148" s="162" t="inlineStr">
        <is>
          <t>Backend Engineering · Java</t>
        </is>
      </c>
      <c r="BB148" s="162" t="inlineStr">
        <is>
          <t>Software Engineer</t>
        </is>
      </c>
      <c r="BC148" s="162" t="inlineStr">
        <is>
          <t>L3 – Professional / Associate</t>
        </is>
      </c>
      <c r="BD148" s="162" t="inlineStr">
        <is>
          <t>B.Tech</t>
        </is>
      </c>
      <c r="BE148" s="162" t="inlineStr">
        <is>
          <t>Suman Kumar</t>
        </is>
      </c>
      <c r="BF148" s="162" t="inlineStr">
        <is>
          <t>N-3</t>
        </is>
      </c>
      <c r="BG148" s="162" t="inlineStr">
        <is>
          <t>Individual Contributor</t>
        </is>
      </c>
      <c r="BH148" s="162" t="inlineStr">
        <is>
          <t>2 years, 10 months, 10 days</t>
        </is>
      </c>
      <c r="BI148" s="162" t="inlineStr">
        <is>
          <t>3 years, 1 months, 2 days</t>
        </is>
      </c>
      <c r="BJ148" s="162" t="inlineStr">
        <is>
          <t>5 years, 11 months, 12 days</t>
        </is>
      </c>
      <c r="BK148" s="162" t="n"/>
      <c r="BL148" s="162" t="inlineStr">
        <is>
          <t>Suptech</t>
        </is>
      </c>
      <c r="BM148" s="162" t="inlineStr">
        <is>
          <t>iFile</t>
        </is>
      </c>
      <c r="BN148" s="162" t="inlineStr">
        <is>
          <t>Technology</t>
        </is>
      </c>
      <c r="BO148" s="162" t="inlineStr">
        <is>
          <t>Development</t>
        </is>
      </c>
      <c r="BP148" s="162" t="inlineStr">
        <is>
          <t>Yes</t>
        </is>
      </c>
      <c r="BQ148" s="162" t="inlineStr">
        <is>
          <t>Product/Project</t>
        </is>
      </c>
      <c r="BR148" s="162" t="inlineStr">
        <is>
          <t>Java</t>
        </is>
      </c>
      <c r="BS148" s="162" t="inlineStr">
        <is>
          <t>Technical - Developer</t>
        </is>
      </c>
      <c r="BT148" s="162" t="inlineStr">
        <is>
          <t>Work From Office - Turbhe</t>
        </is>
      </c>
      <c r="BU148" s="162" t="inlineStr">
        <is>
          <t>1. CSV Validation Module – Production Support
- Respond to all issues raised by the BA team on the CSV validation module within the same working day.
- Maintain a 100% same-day response rate throughout the year.
2. Project Structure &amp; Code Standardization
- Build a sample/reference project demonstrating the standard code structure and formatting guidelines.
- Implement automated code formatting · Spotless and static code analysis · SonarQube as pre-push checks.
- Review all existing modules against the defined standards and complete the assessment by 22/07/2026.
- Resolve all non-compliance gaps identified during the review.
3. New Module Development – Project Phase 4
- Contribute to requirement brainstorming for Phase 4, applying existing CSV validation knowledge and concepts.
- Transfer relevant domain knowledge to the team to support smooth execution.
- Deliver the assigned scope with production go-live within the 3-month deadline.
- Meet all defined functional requirements with no more than 1 revision cycle post-review.
- Contribute as an active team member in Phase 4 workshops and planning sessions, covering the bank resolution workflow — PA onboarding, R008 reporting, data migration, Calculation Engine processing, and reconciliation — with phased execution planned across M3, M5, and M9.
- Build strong domain understanding of the end-to-end resolution process to enable effective contribution as task ownership and milestones are finalized across the M3–M9 phases.
4. Code Review &amp; Team Mentorship
- Conduct timely code reviews for team members.
- Maintain a review turnaround time of within 24 hours.
- Provide SOP guidance to team members to ensure consistent standards.
- Ensure 100% SOP compliance in reviewed code.
5. Learning &amp; Skill Development
- Implement code quality tools · Spotless, SonarQube in the reference project — completed.
- Learn Podman architecture and key features to support Phase 4 deployment and build independent deployment/troubleshooting capability.
- Gain working knowledge of SSO implementation currently underway in the project.
6. GitLab CI/CD Pipeline Knowledge
- Participate in knowledge-sharing sessions with Sagar sir on the GitLab CI/CD deployment process.
- Build a working understanding of the CI/CD pipeline to support future deployment activities.
7. CSV Module Enhancement &amp; Support
- Provide technical guidance and validation expertise on two enhancement tasks — rule enhancement and rule management via screen — owned by teammates.
- Ensure both tasks are enhancement-ready for changes provided by client.
- Own end-to-end deployment of the enhancement to production and all lower environments.
- Achieve zero critical defects within 2 weeks of go-live.</t>
        </is>
      </c>
      <c r="BV148"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BW148"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48" s="162" t="n">
        <v>4</v>
      </c>
      <c r="BY148" s="163" t="n">
        <v>46113</v>
      </c>
      <c r="BZ148" s="162" t="inlineStr">
        <is>
          <t>Software Engineer</t>
        </is>
      </c>
      <c r="CA148" s="162" t="inlineStr">
        <is>
          <t>No</t>
        </is>
      </c>
      <c r="CB148" s="162" t="n">
        <v>4</v>
      </c>
      <c r="CC148" s="162" t="inlineStr">
        <is>
          <t>High</t>
        </is>
      </c>
      <c r="CD148" s="162" t="inlineStr">
        <is>
          <t>Emerging Talent</t>
        </is>
      </c>
      <c r="CE148" s="162" t="inlineStr">
        <is>
          <t>No</t>
        </is>
      </c>
      <c r="CF148" s="162" t="inlineStr">
        <is>
          <t>No</t>
        </is>
      </c>
      <c r="CG148" s="162" t="inlineStr">
        <is>
          <t>Yes</t>
        </is>
      </c>
      <c r="CH148" s="162" t="n"/>
      <c r="CI148" s="162" t="inlineStr">
        <is>
          <t>Architecture &amp; Scalability/Spring AI/System Design &amp; Pattern</t>
        </is>
      </c>
      <c r="CJ148" s="162" t="n"/>
      <c r="CK148" s="162" t="n"/>
    </row>
    <row r="149" ht="64" customHeight="1">
      <c r="A149" s="109" t="inlineStr">
        <is>
          <t>IRIS2298</t>
        </is>
      </c>
      <c r="B149" s="111" t="inlineStr">
        <is>
          <t>Shubham Shrikhande</t>
        </is>
      </c>
      <c r="C149" s="111" t="inlineStr">
        <is>
          <t>Technology</t>
        </is>
      </c>
      <c r="D149" s="114" t="inlineStr">
        <is>
          <t>Software Engineer</t>
        </is>
      </c>
      <c r="E149" s="114" t="inlineStr">
        <is>
          <t>Senior Software Engineer</t>
        </is>
      </c>
      <c r="F149" s="114" t="inlineStr">
        <is>
          <t>L3 – Professional / Associate</t>
        </is>
      </c>
      <c r="G149" s="114" t="inlineStr">
        <is>
          <t>A3</t>
        </is>
      </c>
      <c r="H149" s="117" t="inlineStr">
        <is>
          <t>▲ Up</t>
        </is>
      </c>
      <c r="I149" s="111" t="inlineStr">
        <is>
          <t>Engineering &amp; Development</t>
        </is>
      </c>
      <c r="J149" s="111" t="inlineStr">
        <is>
          <t>Backend Development</t>
        </is>
      </c>
      <c r="K149" s="111" t="inlineStr"/>
      <c r="L149" s="111" t="n">
        <v>20</v>
      </c>
      <c r="M149" s="142" t="inlineStr">
        <is>
          <t>P2</t>
        </is>
      </c>
      <c r="N149" s="115" t="inlineStr">
        <is>
          <t>Developing</t>
        </is>
      </c>
      <c r="O149" s="115" t="inlineStr">
        <is>
          <t>3 Apply</t>
        </is>
      </c>
      <c r="P149" s="115" t="inlineStr">
        <is>
          <t>2–4 yrs</t>
        </is>
      </c>
      <c r="Q149" s="115" t="inlineStr">
        <is>
          <t>3–5 · 2–5</t>
        </is>
      </c>
      <c r="R149" s="115" t="inlineStr">
        <is>
          <t>Software Engineer</t>
        </is>
      </c>
      <c r="S149" s="115" t="inlineStr">
        <is>
          <r>
            <rPr>
              <rFont val="Calibri"/>
              <b val="1"/>
              <sz val="10"/>
            </rPr>
            <t>Workiva:</t>
          </r>
          <r>
            <rPr>
              <rFont val="Calibri"/>
              <sz val="10"/>
            </rPr>
            <t xml:space="preserve"> SE · Broadridge India: SE · Nasdaq / AxiomSL: SE · Salesforce: MTS · Atlassian: P40 · 3–7 yrs · Freshworks: Senior SE</t>
          </r>
        </is>
      </c>
      <c r="T149" s="115" t="inlineStr">
        <is>
          <t>SFIA 9 · software development, programming; OWASP secure coding; cloud vendor certifications</t>
        </is>
      </c>
      <c r="U149" s="115" t="inlineStr">
        <is>
          <t>Core 2 · Future 2 · Functional 3 · Leadership not scored</t>
        </is>
      </c>
      <c r="V149" s="161" t="n">
        <v>336</v>
      </c>
      <c r="W149" s="162" t="inlineStr">
        <is>
          <t>IRIS2298</t>
        </is>
      </c>
      <c r="X149" s="162" t="inlineStr">
        <is>
          <t>Employee</t>
        </is>
      </c>
      <c r="Y149" s="162" t="inlineStr">
        <is>
          <t>Active</t>
        </is>
      </c>
      <c r="Z149" s="162" t="inlineStr">
        <is>
          <t>Shubham Shrikhande</t>
        </is>
      </c>
      <c r="AA149" s="249" t="n">
        <v>45505</v>
      </c>
      <c r="AB149" s="162" t="inlineStr">
        <is>
          <t>Software Engineer</t>
        </is>
      </c>
      <c r="AC149" s="162" t="inlineStr">
        <is>
          <t>B.E</t>
        </is>
      </c>
      <c r="AD149" s="162" t="inlineStr">
        <is>
          <t>Nikhil Nalawade</t>
        </is>
      </c>
      <c r="AE149" s="162" t="inlineStr">
        <is>
          <t>N-4</t>
        </is>
      </c>
      <c r="AF149" s="162" t="inlineStr">
        <is>
          <t>Individual Contributor</t>
        </is>
      </c>
      <c r="AG149" s="162" t="inlineStr">
        <is>
          <t>1 years, 0 months, 0 days</t>
        </is>
      </c>
      <c r="AH149" s="162" t="inlineStr">
        <is>
          <t>2 years, 0 months, 24 days</t>
        </is>
      </c>
      <c r="AI149" s="162" t="inlineStr">
        <is>
          <t>Suptech</t>
        </is>
      </c>
      <c r="AJ149" s="162" t="inlineStr">
        <is>
          <t>iFile</t>
        </is>
      </c>
      <c r="AK149" s="162" t="inlineStr">
        <is>
          <t>Technology</t>
        </is>
      </c>
      <c r="AL149" s="162" t="inlineStr">
        <is>
          <t>Development</t>
        </is>
      </c>
      <c r="AM149" s="162" t="inlineStr">
        <is>
          <t>Yes</t>
        </is>
      </c>
      <c r="AN149" s="162" t="inlineStr">
        <is>
          <t>Product/Project</t>
        </is>
      </c>
      <c r="AO149" s="162" t="inlineStr">
        <is>
          <t>Java</t>
        </is>
      </c>
      <c r="AP149" s="162" t="inlineStr">
        <is>
          <t>Technical - Developer</t>
        </is>
      </c>
      <c r="AQ149" s="162" t="n">
        <v>20</v>
      </c>
      <c r="AR149" s="162" t="inlineStr">
        <is>
          <t>Covered</t>
        </is>
      </c>
      <c r="AS149" s="162" t="n"/>
      <c r="AT149" s="162" t="inlineStr">
        <is>
          <t>IRIS2298</t>
        </is>
      </c>
      <c r="AU149" s="162" t="inlineStr">
        <is>
          <t>Employee</t>
        </is>
      </c>
      <c r="AV149" s="162" t="inlineStr">
        <is>
          <t>Active</t>
        </is>
      </c>
      <c r="AW149" s="162" t="inlineStr">
        <is>
          <t>Shubham Shrikhande</t>
        </is>
      </c>
      <c r="AX149" s="163" t="n">
        <v>45505</v>
      </c>
      <c r="AY149" s="162" t="inlineStr">
        <is>
          <t>Software Engineer</t>
        </is>
      </c>
      <c r="AZ149" s="162" t="inlineStr">
        <is>
          <t>Engineering &amp; Development</t>
        </is>
      </c>
      <c r="BA149" s="162" t="inlineStr">
        <is>
          <t>Backend Engineering · Java</t>
        </is>
      </c>
      <c r="BB149" s="162" t="inlineStr">
        <is>
          <t>Software Engineer</t>
        </is>
      </c>
      <c r="BC149" s="162" t="inlineStr">
        <is>
          <t>L3 – Professional / Associate</t>
        </is>
      </c>
      <c r="BD149" s="162" t="inlineStr">
        <is>
          <t>B.E</t>
        </is>
      </c>
      <c r="BE149" s="162" t="inlineStr">
        <is>
          <t>Nikhil Nalawade</t>
        </is>
      </c>
      <c r="BF149" s="162" t="inlineStr">
        <is>
          <t>N-3</t>
        </is>
      </c>
      <c r="BG149" s="162" t="inlineStr">
        <is>
          <t>Individual Contributor</t>
        </is>
      </c>
      <c r="BH149" s="162" t="inlineStr">
        <is>
          <t>1 years, 0 months, 0 days</t>
        </is>
      </c>
      <c r="BI149" s="162" t="inlineStr">
        <is>
          <t>1 years, 10 months, 19 days</t>
        </is>
      </c>
      <c r="BJ149" s="162" t="inlineStr">
        <is>
          <t>2 years, 10 months, 19 days</t>
        </is>
      </c>
      <c r="BK149" s="162" t="n"/>
      <c r="BL149" s="162" t="inlineStr">
        <is>
          <t>Suptech</t>
        </is>
      </c>
      <c r="BM149" s="162" t="inlineStr">
        <is>
          <t>iFile</t>
        </is>
      </c>
      <c r="BN149" s="162" t="inlineStr">
        <is>
          <t>Technology</t>
        </is>
      </c>
      <c r="BO149" s="162" t="inlineStr">
        <is>
          <t>Development</t>
        </is>
      </c>
      <c r="BP149" s="162" t="inlineStr">
        <is>
          <t>Yes</t>
        </is>
      </c>
      <c r="BQ149" s="162" t="inlineStr">
        <is>
          <t>Product/Project</t>
        </is>
      </c>
      <c r="BR149" s="162" t="inlineStr">
        <is>
          <t>Java</t>
        </is>
      </c>
      <c r="BS149" s="162" t="inlineStr">
        <is>
          <t>Technical - Developer</t>
        </is>
      </c>
      <c r="BT149" s="162" t="inlineStr">
        <is>
          <t>Hybrid</t>
        </is>
      </c>
      <c r="BU149" s="162"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BV149"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49"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49" s="162" t="n">
        <v>4</v>
      </c>
      <c r="BY149" s="162" t="inlineStr">
        <is>
          <t>Pending</t>
        </is>
      </c>
      <c r="BZ149" s="162" t="inlineStr">
        <is>
          <t>Software Engineer</t>
        </is>
      </c>
      <c r="CA149" s="162" t="inlineStr">
        <is>
          <t>No</t>
        </is>
      </c>
      <c r="CB149" s="162" t="n">
        <v>4</v>
      </c>
      <c r="CC149" s="162" t="inlineStr">
        <is>
          <t>High</t>
        </is>
      </c>
      <c r="CD149" s="162" t="inlineStr">
        <is>
          <t>High Impact / Growth Talent</t>
        </is>
      </c>
      <c r="CE149" s="162" t="inlineStr">
        <is>
          <t>No</t>
        </is>
      </c>
      <c r="CF149" s="162" t="inlineStr">
        <is>
          <t>No</t>
        </is>
      </c>
      <c r="CG149" s="162" t="inlineStr">
        <is>
          <t>Yes</t>
        </is>
      </c>
      <c r="CH149" s="162" t="inlineStr">
        <is>
          <t>Not Yet</t>
        </is>
      </c>
      <c r="CI149" s="162" t="inlineStr">
        <is>
          <t>1. Angular Architecture &amp; Performance
2. System Design Fundamentals
3. Secure Coding &amp; Testing Automation
4. Technical Leadership &amp; Code Reviews
5. CI/CD &amp; DevOps
6.AI for Productivity &amp; Automation
7. Soft skills</t>
        </is>
      </c>
      <c r="CJ149" s="162" t="n"/>
      <c r="CK149" s="162" t="n"/>
    </row>
    <row r="150" ht="64" customHeight="1">
      <c r="A150" s="109" t="inlineStr">
        <is>
          <t>IRIS2291</t>
        </is>
      </c>
      <c r="B150" s="111" t="inlineStr">
        <is>
          <t>Shubham Yadav</t>
        </is>
      </c>
      <c r="C150" s="111" t="inlineStr">
        <is>
          <t>Technology</t>
        </is>
      </c>
      <c r="D150" s="114" t="inlineStr">
        <is>
          <t>Software Engineer</t>
        </is>
      </c>
      <c r="E150" s="114" t="inlineStr">
        <is>
          <t>Senior UI Developer</t>
        </is>
      </c>
      <c r="F150" s="114" t="inlineStr">
        <is>
          <t>L3 – Professional / Associate</t>
        </is>
      </c>
      <c r="G150" s="114" t="inlineStr">
        <is>
          <t>A3</t>
        </is>
      </c>
      <c r="H150" s="117" t="inlineStr">
        <is>
          <t>▲ Up</t>
        </is>
      </c>
      <c r="I150" s="111" t="inlineStr">
        <is>
          <t>Engineering &amp; Development</t>
        </is>
      </c>
      <c r="J150" s="111" t="inlineStr">
        <is>
          <t>Front-End / UI Development</t>
        </is>
      </c>
      <c r="K150" s="144" t="inlineStr">
        <is>
          <t>• Confirm the reporting line — Manager</t>
        </is>
      </c>
      <c r="L150" s="111" t="n">
        <v>0</v>
      </c>
      <c r="M150" s="142" t="inlineStr">
        <is>
          <t>P2</t>
        </is>
      </c>
      <c r="N150" s="115" t="inlineStr">
        <is>
          <t>Developing</t>
        </is>
      </c>
      <c r="O150" s="115" t="inlineStr">
        <is>
          <t>3 Apply</t>
        </is>
      </c>
      <c r="P150" s="115" t="inlineStr">
        <is>
          <t>2–4 yrs</t>
        </is>
      </c>
      <c r="Q150" s="115" t="inlineStr">
        <is>
          <t>3–5 · 2–5</t>
        </is>
      </c>
      <c r="R150" s="115" t="inlineStr">
        <is>
          <t>Software Engineer</t>
        </is>
      </c>
      <c r="S150" s="115" t="inlineStr">
        <is>
          <r>
            <rPr>
              <rFont val="Calibri"/>
              <b val="1"/>
              <sz val="10"/>
            </rPr>
            <t>Workiva:</t>
          </r>
          <r>
            <rPr>
              <rFont val="Calibri"/>
              <sz val="10"/>
            </rPr>
            <t xml:space="preserve"> SE · Broadridge India: SE · Nasdaq / AxiomSL: SE · Salesforce: MTS · Atlassian: P40 · 3–7 yrs · Freshworks: Senior SE</t>
          </r>
        </is>
      </c>
      <c r="T150" s="115" t="inlineStr">
        <is>
          <t>SFIA 9 · software development, programming; OWASP secure coding; cloud vendor certifications</t>
        </is>
      </c>
      <c r="U150" s="115" t="inlineStr">
        <is>
          <t>Core 2 · Future 2 · Functional 3 · Leadership not scored</t>
        </is>
      </c>
      <c r="V150" s="161" t="n">
        <v>332</v>
      </c>
      <c r="W150" s="162" t="inlineStr">
        <is>
          <t>IRIS2291</t>
        </is>
      </c>
      <c r="X150" s="162" t="inlineStr">
        <is>
          <t>Employee</t>
        </is>
      </c>
      <c r="Y150" s="162" t="inlineStr">
        <is>
          <t>Serving Notice</t>
        </is>
      </c>
      <c r="Z150" s="162" t="inlineStr">
        <is>
          <t>Shubham Yadav</t>
        </is>
      </c>
      <c r="AA150" s="249" t="n">
        <v>45481</v>
      </c>
      <c r="AB150" s="162" t="inlineStr">
        <is>
          <t>Software Engineer</t>
        </is>
      </c>
      <c r="AC150" s="162" t="inlineStr">
        <is>
          <t>B.E</t>
        </is>
      </c>
      <c r="AD150" s="162" t="inlineStr">
        <is>
          <t>Nikhil Nalawade</t>
        </is>
      </c>
      <c r="AE150" s="162" t="inlineStr">
        <is>
          <t>N-4</t>
        </is>
      </c>
      <c r="AF150" s="162" t="inlineStr">
        <is>
          <t>Manager</t>
        </is>
      </c>
      <c r="AG150" s="162" t="inlineStr">
        <is>
          <t>3 years, 3 months, 0 days</t>
        </is>
      </c>
      <c r="AH150" s="162" t="inlineStr">
        <is>
          <t>2 years, 1 months, 17 days</t>
        </is>
      </c>
      <c r="AI150" s="162" t="inlineStr">
        <is>
          <t>Suptech</t>
        </is>
      </c>
      <c r="AJ150" s="162" t="inlineStr">
        <is>
          <t>iFile</t>
        </is>
      </c>
      <c r="AK150" s="162" t="inlineStr">
        <is>
          <t>Technology</t>
        </is>
      </c>
      <c r="AL150" s="162" t="inlineStr">
        <is>
          <t>Development</t>
        </is>
      </c>
      <c r="AM150" s="162" t="inlineStr">
        <is>
          <t>Yes</t>
        </is>
      </c>
      <c r="AN150" s="162" t="inlineStr">
        <is>
          <t>Product/Project</t>
        </is>
      </c>
      <c r="AO150" s="162" t="inlineStr">
        <is>
          <t>Angular</t>
        </is>
      </c>
      <c r="AP150" s="162" t="inlineStr">
        <is>
          <t>Technical - Developer</t>
        </is>
      </c>
      <c r="AQ150" s="162" t="n">
        <v>0</v>
      </c>
      <c r="AR150" s="162" t="inlineStr">
        <is>
          <t>Excluded</t>
        </is>
      </c>
      <c r="AS150" s="162" t="n"/>
      <c r="AT150" s="162" t="inlineStr">
        <is>
          <t>IRIS2291</t>
        </is>
      </c>
      <c r="AU150" s="162" t="inlineStr">
        <is>
          <t>Employee</t>
        </is>
      </c>
      <c r="AV150" s="162" t="inlineStr">
        <is>
          <t>Active</t>
        </is>
      </c>
      <c r="AW150" s="162" t="inlineStr">
        <is>
          <t>Shubham Yadav</t>
        </is>
      </c>
      <c r="AX150" s="163" t="n">
        <v>45481</v>
      </c>
      <c r="AY150" s="162" t="inlineStr">
        <is>
          <t>Software Engineer</t>
        </is>
      </c>
      <c r="AZ150" s="162" t="inlineStr">
        <is>
          <t>Engineering &amp; Development</t>
        </is>
      </c>
      <c r="BA150" s="162" t="inlineStr">
        <is>
          <t>Software Engineering</t>
        </is>
      </c>
      <c r="BB150" s="162" t="inlineStr">
        <is>
          <t>Software Engineer</t>
        </is>
      </c>
      <c r="BC150" s="162" t="inlineStr">
        <is>
          <t>L3 – Professional / Associate</t>
        </is>
      </c>
      <c r="BD150" s="162" t="inlineStr">
        <is>
          <t>B.E</t>
        </is>
      </c>
      <c r="BE150" s="162" t="inlineStr">
        <is>
          <t>Nikhil Nalawade</t>
        </is>
      </c>
      <c r="BF150" s="162" t="inlineStr">
        <is>
          <t>N-3</t>
        </is>
      </c>
      <c r="BG150" s="162" t="inlineStr">
        <is>
          <t>Manager</t>
        </is>
      </c>
      <c r="BH150" s="162" t="inlineStr">
        <is>
          <t>3 years, 3 months, 0 days</t>
        </is>
      </c>
      <c r="BI150" s="162" t="inlineStr">
        <is>
          <t>1 years, 11 months, 12 days</t>
        </is>
      </c>
      <c r="BJ150" s="162" t="inlineStr">
        <is>
          <t>5 years, 2 months, 12 days</t>
        </is>
      </c>
      <c r="BK150" s="162" t="n">
        <v>1.94954337899543</v>
      </c>
      <c r="BL150" s="162" t="inlineStr">
        <is>
          <t>Suptech</t>
        </is>
      </c>
      <c r="BM150" s="162" t="inlineStr">
        <is>
          <t>iFile</t>
        </is>
      </c>
      <c r="BN150" s="162" t="inlineStr">
        <is>
          <t>Technology</t>
        </is>
      </c>
      <c r="BO150" s="162" t="inlineStr">
        <is>
          <t>Development</t>
        </is>
      </c>
      <c r="BP150" s="162" t="inlineStr">
        <is>
          <t>Yes</t>
        </is>
      </c>
      <c r="BQ150" s="162" t="inlineStr">
        <is>
          <t>Product/Project</t>
        </is>
      </c>
      <c r="BR150" s="162" t="inlineStr">
        <is>
          <t>Angular</t>
        </is>
      </c>
      <c r="BS150" s="162" t="inlineStr">
        <is>
          <t>Technical - Developer</t>
        </is>
      </c>
      <c r="BT150" s="162" t="inlineStr">
        <is>
          <t>Remote - Mumbai</t>
        </is>
      </c>
      <c r="BU150" s="162" t="n"/>
      <c r="BV150" s="162"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W150" s="162" t="inlineStr">
        <is>
          <r>
            <rPr>
              <rFont val="Calibri"/>
              <b val="1"/>
              <sz val="10"/>
            </rPr>
            <t>Q1:</t>
          </r>
          <r>
            <rPr>
              <rFont val="Calibri"/>
              <sz val="10"/>
            </rPr>
            <t xml:space="preserve"> Deliver team release roadmap on schedule: &gt;=90% of committed releases on time
</t>
          </r>
          <r>
            <rPr>
              <rFont val="Calibri"/>
              <b val="1"/>
              <sz val="10"/>
            </rPr>
            <t>Q1:</t>
          </r>
          <r>
            <rPr>
              <rFont val="Calibri"/>
              <sz val="10"/>
            </rPr>
            <t xml:space="preserve"> Keep team sprint velocity stable and defect leakage &lt;=5%
</t>
          </r>
          <r>
            <rPr>
              <rFont val="Calibri"/>
              <b val="1"/>
              <sz val="10"/>
            </rPr>
            <t>Q1:</t>
          </r>
          <r>
            <rPr>
              <rFont val="Calibri"/>
              <sz val="10"/>
            </rPr>
            <t xml:space="preserve"> Drive production stability: critical incidents resolved within SLA &gt;=95%
</t>
          </r>
          <r>
            <rPr>
              <rFont val="Calibri"/>
              <b val="1"/>
              <sz val="10"/>
            </rPr>
            <t>Q1:</t>
          </r>
          <r>
            <rPr>
              <rFont val="Calibri"/>
              <sz val="10"/>
            </rPr>
            <t xml:space="preserve"> Reduce module-level tech debt by &gt;=15% via refactoring / reusable components</t>
          </r>
        </is>
      </c>
      <c r="BX150" s="162" t="n"/>
      <c r="BY150" s="162" t="n"/>
      <c r="BZ150" s="162" t="inlineStr">
        <is>
          <t>Software Engineer</t>
        </is>
      </c>
      <c r="CA150" s="162" t="inlineStr">
        <is>
          <t>Carries manager responsibility on a non-lead title – align title/grade to people-management scope</t>
        </is>
      </c>
      <c r="CB150" s="162" t="n"/>
      <c r="CC150" s="162" t="n"/>
      <c r="CD150" s="162" t="n"/>
      <c r="CE150" s="162" t="n"/>
      <c r="CF150" s="162" t="n"/>
      <c r="CG150" s="162" t="n"/>
      <c r="CH150" s="162" t="n"/>
      <c r="CI150" s="162" t="inlineStr">
        <is>
          <t>Advanced Angular; secure coding &amp; code-quality practices; unit/automated testing; system design fundamentals | People management: goal-setting &amp; feedback, 1:1 coaching, performance conversations</t>
        </is>
      </c>
      <c r="CJ150"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150" s="162" t="n"/>
    </row>
    <row r="151" ht="64" customHeight="1">
      <c r="A151" s="109" t="inlineStr">
        <is>
          <t>IRIS2026</t>
        </is>
      </c>
      <c r="B151" s="111" t="inlineStr">
        <is>
          <t>Shubhangi Vaidya</t>
        </is>
      </c>
      <c r="C151" s="111" t="inlineStr">
        <is>
          <t>Technology</t>
        </is>
      </c>
      <c r="D151" s="114" t="inlineStr">
        <is>
          <t>Software Engineer</t>
        </is>
      </c>
      <c r="E151" s="114" t="inlineStr">
        <is>
          <t>Senior Software Engineer</t>
        </is>
      </c>
      <c r="F151" s="114" t="inlineStr">
        <is>
          <t>L3 – Professional / Associate</t>
        </is>
      </c>
      <c r="G151" s="114" t="inlineStr">
        <is>
          <t>A3</t>
        </is>
      </c>
      <c r="H151" s="117" t="inlineStr">
        <is>
          <t>▲ Up</t>
        </is>
      </c>
      <c r="I151" s="111" t="inlineStr">
        <is>
          <t>Engineering &amp; Development</t>
        </is>
      </c>
      <c r="J151" s="111" t="inlineStr">
        <is>
          <t>Backend Development</t>
        </is>
      </c>
      <c r="K151" s="111" t="inlineStr"/>
      <c r="L151" s="111" t="n">
        <v>20</v>
      </c>
      <c r="M151" s="142" t="inlineStr">
        <is>
          <t>P2</t>
        </is>
      </c>
      <c r="N151" s="115" t="inlineStr">
        <is>
          <t>Developing</t>
        </is>
      </c>
      <c r="O151" s="115" t="inlineStr">
        <is>
          <t>3 Apply</t>
        </is>
      </c>
      <c r="P151" s="115" t="inlineStr">
        <is>
          <t>2–4 yrs</t>
        </is>
      </c>
      <c r="Q151" s="115" t="inlineStr">
        <is>
          <t>3–5 · 2–5</t>
        </is>
      </c>
      <c r="R151" s="115" t="inlineStr">
        <is>
          <t>Software Engineer</t>
        </is>
      </c>
      <c r="S151" s="115" t="inlineStr">
        <is>
          <r>
            <rPr>
              <rFont val="Calibri"/>
              <b val="1"/>
              <sz val="10"/>
            </rPr>
            <t>Workiva:</t>
          </r>
          <r>
            <rPr>
              <rFont val="Calibri"/>
              <sz val="10"/>
            </rPr>
            <t xml:space="preserve"> SE · Broadridge India: SE · Nasdaq / AxiomSL: SE · Salesforce: MTS · Atlassian: P40 · 3–7 yrs · Freshworks: Senior SE</t>
          </r>
        </is>
      </c>
      <c r="T151" s="115" t="inlineStr">
        <is>
          <t>SFIA 9 · software development, programming; OWASP secure coding; cloud vendor certifications</t>
        </is>
      </c>
      <c r="U151" s="115" t="inlineStr">
        <is>
          <t>Core 2 · Future 2 · Functional 3 · Leadership not scored</t>
        </is>
      </c>
      <c r="V151" s="161" t="n">
        <v>222</v>
      </c>
      <c r="W151" s="162" t="inlineStr">
        <is>
          <t>IRIS2026</t>
        </is>
      </c>
      <c r="X151" s="162" t="inlineStr">
        <is>
          <t>Employee</t>
        </is>
      </c>
      <c r="Y151" s="162" t="inlineStr">
        <is>
          <t>Active</t>
        </is>
      </c>
      <c r="Z151" s="162" t="inlineStr">
        <is>
          <t>Shubhangi Vaidya</t>
        </is>
      </c>
      <c r="AA151" s="249" t="n">
        <v>44721</v>
      </c>
      <c r="AB151" s="162" t="inlineStr">
        <is>
          <t>Software Engineer</t>
        </is>
      </c>
      <c r="AC151" s="162" t="inlineStr">
        <is>
          <t>MCA</t>
        </is>
      </c>
      <c r="AD151" s="162" t="inlineStr">
        <is>
          <t>Manish Chouhan</t>
        </is>
      </c>
      <c r="AE151" s="162" t="inlineStr">
        <is>
          <t>N-5</t>
        </is>
      </c>
      <c r="AF151" s="162" t="inlineStr">
        <is>
          <t>Individual Contributor</t>
        </is>
      </c>
      <c r="AG151" s="162" t="inlineStr">
        <is>
          <t>1 years, 4 months, 0 days</t>
        </is>
      </c>
      <c r="AH151" s="162" t="inlineStr">
        <is>
          <t>4 years, 2 months, 16 days</t>
        </is>
      </c>
      <c r="AI151" s="162" t="inlineStr">
        <is>
          <t>Suptech</t>
        </is>
      </c>
      <c r="AJ151" s="162" t="inlineStr">
        <is>
          <t>iFile</t>
        </is>
      </c>
      <c r="AK151" s="162" t="inlineStr">
        <is>
          <t>Technology</t>
        </is>
      </c>
      <c r="AL151" s="162" t="inlineStr">
        <is>
          <t>Development</t>
        </is>
      </c>
      <c r="AM151" s="162" t="inlineStr">
        <is>
          <t>Yes</t>
        </is>
      </c>
      <c r="AN151" s="162" t="inlineStr">
        <is>
          <t>Product/Project</t>
        </is>
      </c>
      <c r="AO151" s="162" t="inlineStr">
        <is>
          <t>.NET MVC</t>
        </is>
      </c>
      <c r="AP151" s="162" t="inlineStr">
        <is>
          <t>Technical - Developer</t>
        </is>
      </c>
      <c r="AQ151" s="162" t="n">
        <v>20</v>
      </c>
      <c r="AR151" s="162" t="inlineStr">
        <is>
          <t>Covered</t>
        </is>
      </c>
      <c r="AS151" s="162" t="n"/>
      <c r="AT151" s="162" t="inlineStr">
        <is>
          <t>IRIS2026</t>
        </is>
      </c>
      <c r="AU151" s="162" t="inlineStr">
        <is>
          <t>Employee</t>
        </is>
      </c>
      <c r="AV151" s="162" t="inlineStr">
        <is>
          <t>Active</t>
        </is>
      </c>
      <c r="AW151" s="162" t="inlineStr">
        <is>
          <t>Shubhangi Vaidya</t>
        </is>
      </c>
      <c r="AX151" s="163" t="n">
        <v>44721</v>
      </c>
      <c r="AY151" s="162" t="inlineStr">
        <is>
          <t>Software Engineer</t>
        </is>
      </c>
      <c r="AZ151" s="162" t="inlineStr">
        <is>
          <t>Engineering &amp; Development</t>
        </is>
      </c>
      <c r="BA151" s="162" t="inlineStr">
        <is>
          <t>Backend Engineering ·.NET</t>
        </is>
      </c>
      <c r="BB151" s="162" t="inlineStr">
        <is>
          <t>Software Engineer</t>
        </is>
      </c>
      <c r="BC151" s="162" t="inlineStr">
        <is>
          <t>L3 – Professional / Associate</t>
        </is>
      </c>
      <c r="BD151" s="162" t="inlineStr">
        <is>
          <t>MCA</t>
        </is>
      </c>
      <c r="BE151" s="162" t="inlineStr">
        <is>
          <t>Manish Chouhan</t>
        </is>
      </c>
      <c r="BF151" s="162" t="inlineStr">
        <is>
          <t>N-4</t>
        </is>
      </c>
      <c r="BG151" s="162" t="inlineStr">
        <is>
          <t>Individual Contributor</t>
        </is>
      </c>
      <c r="BH151" s="162" t="inlineStr">
        <is>
          <t>1 years, 4 months, 0 days</t>
        </is>
      </c>
      <c r="BI151" s="162" t="inlineStr">
        <is>
          <t>4 years, 0 months, 11 days</t>
        </is>
      </c>
      <c r="BJ151" s="162" t="inlineStr">
        <is>
          <t>5 years, 4 months, 11 days</t>
        </is>
      </c>
      <c r="BK151" s="162" t="n"/>
      <c r="BL151" s="162" t="inlineStr">
        <is>
          <t>Suptech</t>
        </is>
      </c>
      <c r="BM151" s="162" t="inlineStr">
        <is>
          <t>iFile</t>
        </is>
      </c>
      <c r="BN151" s="162" t="inlineStr">
        <is>
          <t>Technology</t>
        </is>
      </c>
      <c r="BO151" s="162" t="inlineStr">
        <is>
          <t>Development</t>
        </is>
      </c>
      <c r="BP151" s="162" t="inlineStr">
        <is>
          <t>Yes</t>
        </is>
      </c>
      <c r="BQ151" s="162" t="inlineStr">
        <is>
          <t>Product/Project</t>
        </is>
      </c>
      <c r="BR151" s="162" t="inlineStr">
        <is>
          <t>.NET MVC</t>
        </is>
      </c>
      <c r="BS151" s="162" t="inlineStr">
        <is>
          <t>Technical - Developer</t>
        </is>
      </c>
      <c r="BT151" s="162" t="inlineStr">
        <is>
          <t>Remote- Outside Mumbai</t>
        </is>
      </c>
      <c r="BU151" s="162" t="n"/>
      <c r="BV151" s="162" t="inlineStr">
        <is>
          <t>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taxonomy integration, cma oman and other assigned projects, within planned timelines and with successful UAT sign-off.
3. Develop and enhance shared solutions such as the Taxonomy Viewer, delivering planned releases as per the product roadmap while maintaining quality and performance.
4. Improve development productivity by leveraging AI tools and automation to reduce repetitive effort, improve code quality, and increase delivery efficiency by 10–15%.
5. Improve XBRL knowledge to be able to work independently</t>
        </is>
      </c>
      <c r="BW151" s="162" t="inlineStr">
        <is>
          <t>1. Provide production support and resolve bug fixes for CBJ iFile, CMA Oman, SSM, Tadawul, and JCM applications, ensuring 95% SLA compliance.
2. Complete SBC development for the new taxonomy integration within the planned quarterly timeline with successful UAT sign-off.
3. Develop and deliver the Taxonomy Viewer as per the approved requirements and schedule.
4. Leverage AI tools to improve development productivity by reducing repetitive effort and enhancing code quality.</t>
        </is>
      </c>
      <c r="BX151" s="162" t="n">
        <v>4</v>
      </c>
      <c r="BY151" s="163" t="n">
        <v>45901</v>
      </c>
      <c r="BZ151" s="162" t="inlineStr">
        <is>
          <t>Software Engineer</t>
        </is>
      </c>
      <c r="CA151" s="162" t="inlineStr">
        <is>
          <t>Yes</t>
        </is>
      </c>
      <c r="CB151" s="162" t="n">
        <v>4.5</v>
      </c>
      <c r="CC151" s="162" t="inlineStr">
        <is>
          <t>Medium</t>
        </is>
      </c>
      <c r="CD151" s="162" t="inlineStr">
        <is>
          <t>Trusted Professional</t>
        </is>
      </c>
      <c r="CE151" s="162" t="n"/>
      <c r="CF151" s="162" t="n"/>
      <c r="CG151" s="162" t="n"/>
      <c r="CH151" s="162" t="n"/>
      <c r="CI151" s="162" t="inlineStr">
        <is>
          <t>Advanced .NET MVC; secure coding &amp; code-quality practices; unit/automated testing; system design fundamentals</t>
        </is>
      </c>
      <c r="CJ151" s="162" t="n"/>
      <c r="CK151" s="162" t="n"/>
    </row>
    <row r="152" ht="64" customHeight="1">
      <c r="A152" s="109" t="inlineStr">
        <is>
          <t>IRIS2058</t>
        </is>
      </c>
      <c r="B152" s="111" t="inlineStr">
        <is>
          <t>Siddharth Dhone</t>
        </is>
      </c>
      <c r="C152" s="111" t="inlineStr">
        <is>
          <t>Technology</t>
        </is>
      </c>
      <c r="D152" s="111" t="inlineStr">
        <is>
          <t>Senior Software Engineer</t>
        </is>
      </c>
      <c r="E152" s="111" t="inlineStr">
        <is>
          <t>Senior Software Engineer</t>
        </is>
      </c>
      <c r="F152" s="111" t="inlineStr">
        <is>
          <t>L4 – Senior</t>
        </is>
      </c>
      <c r="G152" s="24" t="inlineStr">
        <is>
          <t>A3</t>
        </is>
      </c>
      <c r="H152" s="147" t="inlineStr">
        <is>
          <t>• Same level</t>
        </is>
      </c>
      <c r="I152" s="111" t="inlineStr">
        <is>
          <t>Engineering &amp; Development</t>
        </is>
      </c>
      <c r="J152" s="111" t="inlineStr">
        <is>
          <t>Backend Development</t>
        </is>
      </c>
      <c r="K152" s="111" t="inlineStr"/>
      <c r="L152" s="111" t="n">
        <v>20</v>
      </c>
      <c r="M152" s="142" t="inlineStr">
        <is>
          <t>P2</t>
        </is>
      </c>
      <c r="N152" s="115" t="inlineStr">
        <is>
          <t>Developing</t>
        </is>
      </c>
      <c r="O152" s="115" t="inlineStr">
        <is>
          <t>3 Apply</t>
        </is>
      </c>
      <c r="P152" s="115" t="inlineStr">
        <is>
          <t>2–4 yrs</t>
        </is>
      </c>
      <c r="Q152" s="115" t="inlineStr">
        <is>
          <t>3–5 · 2–5</t>
        </is>
      </c>
      <c r="R152" s="115" t="inlineStr">
        <is>
          <t>Software Engineer</t>
        </is>
      </c>
      <c r="S152" s="115" t="inlineStr">
        <is>
          <r>
            <rPr>
              <rFont val="Calibri"/>
              <b val="1"/>
              <sz val="10"/>
            </rPr>
            <t>Workiva:</t>
          </r>
          <r>
            <rPr>
              <rFont val="Calibri"/>
              <sz val="10"/>
            </rPr>
            <t xml:space="preserve"> SE · Broadridge India: SE · Nasdaq / AxiomSL: SE · Salesforce: MTS · Atlassian: P40 · 3–7 yrs · Freshworks: Senior SE</t>
          </r>
        </is>
      </c>
      <c r="T152" s="115" t="inlineStr">
        <is>
          <t>SFIA 9 · software development, programming; OWASP secure coding; cloud vendor certifications</t>
        </is>
      </c>
      <c r="U152" s="115" t="inlineStr">
        <is>
          <t>Core 2 · Future 2 · Functional 3 · Leadership not scored</t>
        </is>
      </c>
      <c r="V152" s="161" t="n">
        <v>239</v>
      </c>
      <c r="W152" s="162" t="inlineStr">
        <is>
          <t>IRIS2058</t>
        </is>
      </c>
      <c r="X152" s="162" t="inlineStr">
        <is>
          <t>Employee</t>
        </is>
      </c>
      <c r="Y152" s="162" t="inlineStr">
        <is>
          <t>Active</t>
        </is>
      </c>
      <c r="Z152" s="162" t="inlineStr">
        <is>
          <t>Siddharth Dhone</t>
        </is>
      </c>
      <c r="AA152" s="249" t="n">
        <v>44802</v>
      </c>
      <c r="AB152" s="162" t="inlineStr">
        <is>
          <t>Senior Software Engineer</t>
        </is>
      </c>
      <c r="AC152" s="162" t="inlineStr">
        <is>
          <t>B.E</t>
        </is>
      </c>
      <c r="AD152" s="162" t="inlineStr">
        <is>
          <t>Arpit Pagaria</t>
        </is>
      </c>
      <c r="AE152" s="162" t="inlineStr">
        <is>
          <t>N-6</t>
        </is>
      </c>
      <c r="AF152" s="162" t="inlineStr">
        <is>
          <t>Individual Contributor</t>
        </is>
      </c>
      <c r="AG152" s="162" t="inlineStr">
        <is>
          <t>3 years, 4 months, 0 days</t>
        </is>
      </c>
      <c r="AH152" s="162" t="inlineStr">
        <is>
          <t>3 years, 11 months, 27 days</t>
        </is>
      </c>
      <c r="AI152" s="162" t="inlineStr">
        <is>
          <t>Suptech</t>
        </is>
      </c>
      <c r="AJ152" s="162" t="inlineStr">
        <is>
          <t>iFile</t>
        </is>
      </c>
      <c r="AK152" s="162" t="inlineStr">
        <is>
          <t>Technology</t>
        </is>
      </c>
      <c r="AL152" s="162" t="inlineStr">
        <is>
          <t>Development</t>
        </is>
      </c>
      <c r="AM152" s="162" t="inlineStr">
        <is>
          <t>Yes</t>
        </is>
      </c>
      <c r="AN152" s="162" t="inlineStr">
        <is>
          <t>Product/Project</t>
        </is>
      </c>
      <c r="AO152" s="162" t="inlineStr">
        <is>
          <t>Java</t>
        </is>
      </c>
      <c r="AP152" s="162" t="inlineStr">
        <is>
          <t>Technical - Developer</t>
        </is>
      </c>
      <c r="AQ152" s="162" t="n">
        <v>20</v>
      </c>
      <c r="AR152" s="162" t="inlineStr">
        <is>
          <t>Covered</t>
        </is>
      </c>
      <c r="AS152" s="162" t="n"/>
      <c r="AT152" s="162" t="inlineStr">
        <is>
          <t>IRIS2058</t>
        </is>
      </c>
      <c r="AU152" s="162" t="inlineStr">
        <is>
          <t>Employee</t>
        </is>
      </c>
      <c r="AV152" s="162" t="inlineStr">
        <is>
          <t>Active</t>
        </is>
      </c>
      <c r="AW152" s="162" t="inlineStr">
        <is>
          <t>Siddharth Dhone</t>
        </is>
      </c>
      <c r="AX152" s="163" t="n">
        <v>44802</v>
      </c>
      <c r="AY152" s="162" t="inlineStr">
        <is>
          <t>Senior Software Engineer</t>
        </is>
      </c>
      <c r="AZ152" s="162" t="inlineStr">
        <is>
          <t>Engineering &amp; Development</t>
        </is>
      </c>
      <c r="BA152" s="162" t="inlineStr">
        <is>
          <t>Backend Engineering · Java</t>
        </is>
      </c>
      <c r="BB152" s="162" t="inlineStr">
        <is>
          <t>Senior Software Engineer</t>
        </is>
      </c>
      <c r="BC152" s="162" t="inlineStr">
        <is>
          <t>L4 – Senior</t>
        </is>
      </c>
      <c r="BD152" s="162" t="inlineStr">
        <is>
          <t>B.E</t>
        </is>
      </c>
      <c r="BE152" s="162" t="inlineStr">
        <is>
          <t>Arpit Pagaria</t>
        </is>
      </c>
      <c r="BF152" s="162" t="inlineStr">
        <is>
          <t>N-5</t>
        </is>
      </c>
      <c r="BG152" s="162" t="inlineStr">
        <is>
          <t>Individual Contributor</t>
        </is>
      </c>
      <c r="BH152" s="162" t="inlineStr">
        <is>
          <t>3 years, 4 months, 0 days</t>
        </is>
      </c>
      <c r="BI152" s="162" t="inlineStr">
        <is>
          <t>3 years, 9 months, 22 days</t>
        </is>
      </c>
      <c r="BJ152" s="162" t="inlineStr">
        <is>
          <t>7 years, 1 months, 22 days</t>
        </is>
      </c>
      <c r="BK152" s="162" t="n"/>
      <c r="BL152" s="162" t="inlineStr">
        <is>
          <t>Suptech</t>
        </is>
      </c>
      <c r="BM152" s="162" t="inlineStr">
        <is>
          <t>iFile</t>
        </is>
      </c>
      <c r="BN152" s="162" t="inlineStr">
        <is>
          <t>Technology</t>
        </is>
      </c>
      <c r="BO152" s="162" t="inlineStr">
        <is>
          <t>Development</t>
        </is>
      </c>
      <c r="BP152" s="162" t="inlineStr">
        <is>
          <t>Yes</t>
        </is>
      </c>
      <c r="BQ152" s="162" t="inlineStr">
        <is>
          <t>Product/Project</t>
        </is>
      </c>
      <c r="BR152" s="162" t="inlineStr">
        <is>
          <t>Java</t>
        </is>
      </c>
      <c r="BS152" s="162" t="inlineStr">
        <is>
          <t>Technical - Developer</t>
        </is>
      </c>
      <c r="BT152" s="162" t="inlineStr">
        <is>
          <t>Remote- Outside Mumbai</t>
        </is>
      </c>
      <c r="BU152" s="162" t="n"/>
      <c r="BV152"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52" s="162" t="inlineStr">
        <is>
          <r>
            <rPr>
              <rFont val="Calibri"/>
              <b val="1"/>
              <sz val="10"/>
            </rPr>
            <t>Q1:</t>
          </r>
          <r>
            <rPr>
              <rFont val="Calibri"/>
              <sz val="10"/>
            </rPr>
            <t xml:space="preserve"> Deliver committed sprint stories with &gt;=90% sprint commitment adherence this quarter - Complete task within given time e.g i) Custom Validation implementation on VTL ii)IRP VAPT points
</t>
          </r>
          <r>
            <rPr>
              <rFont val="Calibri"/>
              <b val="1"/>
              <sz val="10"/>
            </rPr>
            <t>Q1:</t>
          </r>
          <r>
            <rPr>
              <rFont val="Calibri"/>
              <sz val="10"/>
            </rPr>
            <t xml:space="preserve"> Maintain code quality: defect leakage to QA/UAT &lt;=5% of delivered stories Need improvment. Must test few basic scenarios. e.g. i)VTL custom validations tested only ones on VTL playgroud not through portal.
</t>
          </r>
          <r>
            <rPr>
              <rFont val="Calibri"/>
              <b val="1"/>
              <sz val="10"/>
            </rPr>
            <t>Q1:</t>
          </r>
          <r>
            <rPr>
              <rFont val="Calibri"/>
              <sz val="10"/>
            </rPr>
            <t xml:space="preserve"> Resolve assigned production/critical bugs within agreed SLA · &gt;=95% within SLAVery quick in analysing issue and respond to it e.g i)ECU failure because of incorrect api response. ii) VTL server issue wsas solved in less time.
</t>
          </r>
          <r>
            <rPr>
              <rFont val="Calibri"/>
              <b val="1"/>
              <sz val="10"/>
            </rPr>
            <t>Q1:</t>
          </r>
          <r>
            <rPr>
              <rFont val="Calibri"/>
              <sz val="10"/>
            </rPr>
            <t xml:space="preserve"> Improve unit-test / automated coverage on owned modules by &gt;=15 percentage points-Yes it is but there is lot of scope for improvement.</t>
          </r>
        </is>
      </c>
      <c r="BX152" s="162" t="n">
        <v>4</v>
      </c>
      <c r="BY152" s="162" t="n"/>
      <c r="BZ152" s="162" t="inlineStr">
        <is>
          <t>Senior Software Engineer</t>
        </is>
      </c>
      <c r="CA152" s="162" t="inlineStr">
        <is>
          <t>Can take responsibilities of Tech Lead. Strong technical skills</t>
        </is>
      </c>
      <c r="CB152" s="162" t="n">
        <v>4</v>
      </c>
      <c r="CC152" s="162" t="inlineStr">
        <is>
          <t>High</t>
        </is>
      </c>
      <c r="CD152" s="162" t="inlineStr">
        <is>
          <t>High Impact / Growth Talent</t>
        </is>
      </c>
      <c r="CE152" s="162" t="n"/>
      <c r="CF152" s="162" t="n"/>
      <c r="CG152" s="162" t="n"/>
      <c r="CH152" s="162" t="n"/>
      <c r="CI152" s="162" t="inlineStr">
        <is>
          <t>Advanced Java; secure coding &amp; code-quality practices; unit/automated testing; system design fundamentals</t>
        </is>
      </c>
      <c r="CJ152"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52" s="162" t="n"/>
    </row>
    <row r="153" ht="64" customHeight="1">
      <c r="A153" s="109" t="inlineStr">
        <is>
          <t>IRIS2068</t>
        </is>
      </c>
      <c r="B153" s="111" t="inlineStr">
        <is>
          <t>Sonal Bagul</t>
        </is>
      </c>
      <c r="C153" s="111" t="inlineStr">
        <is>
          <t>Technology</t>
        </is>
      </c>
      <c r="D153" s="111" t="inlineStr">
        <is>
          <t>Senior Software Engineer</t>
        </is>
      </c>
      <c r="E153" s="111" t="inlineStr">
        <is>
          <t>Senior Software Engineer</t>
        </is>
      </c>
      <c r="F153" s="111" t="inlineStr">
        <is>
          <t>L4 – Senior</t>
        </is>
      </c>
      <c r="G153" s="24" t="inlineStr">
        <is>
          <t>A3</t>
        </is>
      </c>
      <c r="H153" s="147" t="inlineStr">
        <is>
          <t>• Same level</t>
        </is>
      </c>
      <c r="I153" s="111" t="inlineStr">
        <is>
          <t>Engineering &amp; Development</t>
        </is>
      </c>
      <c r="J153" s="111" t="inlineStr">
        <is>
          <t>Backend Development</t>
        </is>
      </c>
      <c r="K153" s="111" t="inlineStr"/>
      <c r="L153" s="111" t="n">
        <v>20</v>
      </c>
      <c r="M153" s="142" t="inlineStr">
        <is>
          <t>P2</t>
        </is>
      </c>
      <c r="N153" s="115" t="inlineStr">
        <is>
          <t>Developing</t>
        </is>
      </c>
      <c r="O153" s="115" t="inlineStr">
        <is>
          <t>3 Apply</t>
        </is>
      </c>
      <c r="P153" s="115" t="inlineStr">
        <is>
          <t>2–4 yrs</t>
        </is>
      </c>
      <c r="Q153" s="115" t="inlineStr">
        <is>
          <t>3–5 · 2–5</t>
        </is>
      </c>
      <c r="R153" s="115" t="inlineStr">
        <is>
          <t>Software Engineer</t>
        </is>
      </c>
      <c r="S153" s="115" t="inlineStr">
        <is>
          <r>
            <rPr>
              <rFont val="Calibri"/>
              <b val="1"/>
              <sz val="10"/>
            </rPr>
            <t>Workiva:</t>
          </r>
          <r>
            <rPr>
              <rFont val="Calibri"/>
              <sz val="10"/>
            </rPr>
            <t xml:space="preserve"> SE · Broadridge India: SE · Nasdaq / AxiomSL: SE · Salesforce: MTS · Atlassian: P40 · 3–7 yrs · Freshworks: Senior SE</t>
          </r>
        </is>
      </c>
      <c r="T153" s="115" t="inlineStr">
        <is>
          <t>SFIA 9 · software development, programming; OWASP secure coding; cloud vendor certifications</t>
        </is>
      </c>
      <c r="U153" s="115" t="inlineStr">
        <is>
          <t>Core 2 · Future 2 · Functional 3 · Leadership not scored</t>
        </is>
      </c>
      <c r="V153" s="161" t="n">
        <v>244</v>
      </c>
      <c r="W153" s="162" t="inlineStr">
        <is>
          <t>IRIS2068</t>
        </is>
      </c>
      <c r="X153" s="162" t="inlineStr">
        <is>
          <t>Employee</t>
        </is>
      </c>
      <c r="Y153" s="162" t="inlineStr">
        <is>
          <t>Active</t>
        </is>
      </c>
      <c r="Z153" s="162" t="inlineStr">
        <is>
          <t>Sonal Bagul</t>
        </is>
      </c>
      <c r="AA153" s="249" t="n">
        <v>44844</v>
      </c>
      <c r="AB153" s="162" t="inlineStr">
        <is>
          <t>Senior Software Engineer</t>
        </is>
      </c>
      <c r="AC153" s="162" t="inlineStr">
        <is>
          <t>MCA</t>
        </is>
      </c>
      <c r="AD153" s="162" t="inlineStr">
        <is>
          <t>Amruta Kadam</t>
        </is>
      </c>
      <c r="AE153" s="162" t="inlineStr">
        <is>
          <t>N-6</t>
        </is>
      </c>
      <c r="AF153" s="162" t="inlineStr">
        <is>
          <t>Individual Contributor</t>
        </is>
      </c>
      <c r="AG153" s="162" t="inlineStr">
        <is>
          <t>6 years, 4 months, 0 days</t>
        </is>
      </c>
      <c r="AH153" s="162" t="inlineStr">
        <is>
          <t>3 years, 10 months, 15 days</t>
        </is>
      </c>
      <c r="AI153" s="162" t="inlineStr">
        <is>
          <t>Suptech</t>
        </is>
      </c>
      <c r="AJ153" s="162" t="inlineStr">
        <is>
          <t>iFile</t>
        </is>
      </c>
      <c r="AK153" s="162" t="inlineStr">
        <is>
          <t>Technology</t>
        </is>
      </c>
      <c r="AL153" s="162" t="inlineStr">
        <is>
          <t>Development</t>
        </is>
      </c>
      <c r="AM153" s="162" t="inlineStr">
        <is>
          <t>Yes</t>
        </is>
      </c>
      <c r="AN153" s="162" t="inlineStr">
        <is>
          <t>Product/Project</t>
        </is>
      </c>
      <c r="AO153" s="162" t="inlineStr">
        <is>
          <t>Java</t>
        </is>
      </c>
      <c r="AP153" s="162" t="inlineStr">
        <is>
          <t>Technical - Developer</t>
        </is>
      </c>
      <c r="AQ153" s="162" t="n">
        <v>20</v>
      </c>
      <c r="AR153" s="162" t="inlineStr">
        <is>
          <t>Covered</t>
        </is>
      </c>
      <c r="AS153" s="162" t="n"/>
      <c r="AT153" s="162" t="inlineStr">
        <is>
          <t>IRIS2068</t>
        </is>
      </c>
      <c r="AU153" s="162" t="inlineStr">
        <is>
          <t>Employee</t>
        </is>
      </c>
      <c r="AV153" s="162" t="inlineStr">
        <is>
          <t>Active</t>
        </is>
      </c>
      <c r="AW153" s="162" t="inlineStr">
        <is>
          <t>Sonal Bagul</t>
        </is>
      </c>
      <c r="AX153" s="163" t="n">
        <v>44844</v>
      </c>
      <c r="AY153" s="162" t="inlineStr">
        <is>
          <t>Senior Software Engineer</t>
        </is>
      </c>
      <c r="AZ153" s="162" t="inlineStr">
        <is>
          <t>Engineering &amp; Development</t>
        </is>
      </c>
      <c r="BA153" s="162" t="inlineStr">
        <is>
          <t>Backend Engineering · Java</t>
        </is>
      </c>
      <c r="BB153" s="162" t="inlineStr">
        <is>
          <t>Senior Software Engineer</t>
        </is>
      </c>
      <c r="BC153" s="162" t="inlineStr">
        <is>
          <t>L4 – Senior</t>
        </is>
      </c>
      <c r="BD153" s="162" t="inlineStr">
        <is>
          <t>MCA</t>
        </is>
      </c>
      <c r="BE153" s="162" t="inlineStr">
        <is>
          <t>Amruta Kadam</t>
        </is>
      </c>
      <c r="BF153" s="162" t="inlineStr">
        <is>
          <t>N-5</t>
        </is>
      </c>
      <c r="BG153" s="162" t="inlineStr">
        <is>
          <t>Individual Contributor</t>
        </is>
      </c>
      <c r="BH153" s="162" t="inlineStr">
        <is>
          <t>6 years, 4 months, 0 days</t>
        </is>
      </c>
      <c r="BI153" s="162" t="inlineStr">
        <is>
          <t>3 years, 8 months, 10 days</t>
        </is>
      </c>
      <c r="BJ153" s="162" t="inlineStr">
        <is>
          <t>10 years, 0 months, 10 days</t>
        </is>
      </c>
      <c r="BK153" s="162" t="n"/>
      <c r="BL153" s="162" t="inlineStr">
        <is>
          <t>Suptech</t>
        </is>
      </c>
      <c r="BM153" s="162" t="inlineStr">
        <is>
          <t>iFile</t>
        </is>
      </c>
      <c r="BN153" s="162" t="inlineStr">
        <is>
          <t>Technology</t>
        </is>
      </c>
      <c r="BO153" s="162" t="inlineStr">
        <is>
          <t>Development</t>
        </is>
      </c>
      <c r="BP153" s="162" t="inlineStr">
        <is>
          <t>Yes</t>
        </is>
      </c>
      <c r="BQ153" s="162" t="inlineStr">
        <is>
          <t>Product/Project</t>
        </is>
      </c>
      <c r="BR153" s="162" t="inlineStr">
        <is>
          <t>Java</t>
        </is>
      </c>
      <c r="BS153" s="162" t="inlineStr">
        <is>
          <t>Technical - Developer</t>
        </is>
      </c>
      <c r="BT153" s="162" t="inlineStr">
        <is>
          <t>Remote- Outside Mumbai</t>
        </is>
      </c>
      <c r="BU153" s="162" t="n"/>
      <c r="BV153"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53"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
Sonal need improvement on her skill, she need to see the code herself instead of getting guidance from tech lead.</t>
          </r>
        </is>
      </c>
      <c r="BX153" s="162" t="n">
        <v>3</v>
      </c>
      <c r="BY153" s="162" t="n"/>
      <c r="BZ153" s="162" t="inlineStr">
        <is>
          <t>Senior Software Engineer</t>
        </is>
      </c>
      <c r="CA153" s="162" t="n"/>
      <c r="CB153" s="162" t="n">
        <v>3</v>
      </c>
      <c r="CC153" s="162" t="inlineStr">
        <is>
          <t>Low</t>
        </is>
      </c>
      <c r="CD153" s="162" t="inlineStr">
        <is>
          <t>Reliable Specialist</t>
        </is>
      </c>
      <c r="CE153" s="162" t="inlineStr">
        <is>
          <t>No</t>
        </is>
      </c>
      <c r="CF153" s="162" t="inlineStr">
        <is>
          <t>No</t>
        </is>
      </c>
      <c r="CG153" s="162" t="inlineStr">
        <is>
          <t>No</t>
        </is>
      </c>
      <c r="CH153" s="162" t="n"/>
      <c r="CI153" s="162" t="inlineStr">
        <is>
          <t>Advanced Java; secure coding &amp; code-quality practices; unit/automated testing; system design fundamentals</t>
        </is>
      </c>
      <c r="CJ153"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53" s="162" t="n"/>
    </row>
    <row r="154" ht="64" customHeight="1">
      <c r="A154" s="109" t="inlineStr">
        <is>
          <t>IRIS2295</t>
        </is>
      </c>
      <c r="B154" s="111" t="inlineStr">
        <is>
          <t>Sourav Moharana</t>
        </is>
      </c>
      <c r="C154" s="111" t="inlineStr">
        <is>
          <t>Technology</t>
        </is>
      </c>
      <c r="D154" s="114" t="inlineStr">
        <is>
          <t>Software Engineer</t>
        </is>
      </c>
      <c r="E154" s="114" t="inlineStr">
        <is>
          <t>Senior Software Engineer</t>
        </is>
      </c>
      <c r="F154" s="114" t="inlineStr">
        <is>
          <t>L3 – Professional / Associate</t>
        </is>
      </c>
      <c r="G154" s="114" t="inlineStr">
        <is>
          <t>A3</t>
        </is>
      </c>
      <c r="H154" s="117" t="inlineStr">
        <is>
          <t>▲ Up</t>
        </is>
      </c>
      <c r="I154" s="111" t="inlineStr">
        <is>
          <t>Engineering &amp; Development</t>
        </is>
      </c>
      <c r="J154" s="111" t="inlineStr">
        <is>
          <t>Backend Development</t>
        </is>
      </c>
      <c r="K154" s="111" t="inlineStr"/>
      <c r="L154" s="111" t="n">
        <v>20</v>
      </c>
      <c r="M154" s="142" t="inlineStr">
        <is>
          <t>P2</t>
        </is>
      </c>
      <c r="N154" s="115" t="inlineStr">
        <is>
          <t>Developing</t>
        </is>
      </c>
      <c r="O154" s="115" t="inlineStr">
        <is>
          <t>3 Apply</t>
        </is>
      </c>
      <c r="P154" s="115" t="inlineStr">
        <is>
          <t>2–4 yrs</t>
        </is>
      </c>
      <c r="Q154" s="115" t="inlineStr">
        <is>
          <t>3–5 · 2–5</t>
        </is>
      </c>
      <c r="R154" s="115" t="inlineStr">
        <is>
          <t>Software Engineer</t>
        </is>
      </c>
      <c r="S154" s="115" t="inlineStr">
        <is>
          <r>
            <rPr>
              <rFont val="Calibri"/>
              <b val="1"/>
              <sz val="10"/>
            </rPr>
            <t>Workiva:</t>
          </r>
          <r>
            <rPr>
              <rFont val="Calibri"/>
              <sz val="10"/>
            </rPr>
            <t xml:space="preserve"> SE · Broadridge India: SE · Nasdaq / AxiomSL: SE · Salesforce: MTS · Atlassian: P40 · 3–7 yrs · Freshworks: Senior SE</t>
          </r>
        </is>
      </c>
      <c r="T154" s="115" t="inlineStr">
        <is>
          <t>SFIA 9 · software development, programming; OWASP secure coding; cloud vendor certifications</t>
        </is>
      </c>
      <c r="U154" s="115" t="inlineStr">
        <is>
          <t>Core 2 · Future 2 · Functional 3 · Leadership not scored</t>
        </is>
      </c>
      <c r="V154" s="161" t="n">
        <v>334</v>
      </c>
      <c r="W154" s="162" t="inlineStr">
        <is>
          <t>IRIS2295</t>
        </is>
      </c>
      <c r="X154" s="162" t="inlineStr">
        <is>
          <t>Employee</t>
        </is>
      </c>
      <c r="Y154" s="162" t="inlineStr">
        <is>
          <t>Active</t>
        </is>
      </c>
      <c r="Z154" s="162" t="inlineStr">
        <is>
          <t>Sourav Moharana</t>
        </is>
      </c>
      <c r="AA154" s="249" t="n">
        <v>45491</v>
      </c>
      <c r="AB154" s="162" t="inlineStr">
        <is>
          <t>Software Engineer</t>
        </is>
      </c>
      <c r="AC154" s="162" t="inlineStr">
        <is>
          <t>B.Tech</t>
        </is>
      </c>
      <c r="AD154" s="162" t="inlineStr">
        <is>
          <t>Suman Kumar</t>
        </is>
      </c>
      <c r="AE154" s="162" t="inlineStr">
        <is>
          <t>N-2</t>
        </is>
      </c>
      <c r="AF154" s="162" t="inlineStr">
        <is>
          <t>Individual Contributor</t>
        </is>
      </c>
      <c r="AG154" s="162" t="inlineStr">
        <is>
          <t>3 years, 0 months, 0 days</t>
        </is>
      </c>
      <c r="AH154" s="162" t="inlineStr">
        <is>
          <t>2 years, 1 months, 7 days</t>
        </is>
      </c>
      <c r="AI154" s="162" t="inlineStr">
        <is>
          <t>Suptech</t>
        </is>
      </c>
      <c r="AJ154" s="162" t="inlineStr">
        <is>
          <t>iFile</t>
        </is>
      </c>
      <c r="AK154" s="162" t="inlineStr">
        <is>
          <t>Technology</t>
        </is>
      </c>
      <c r="AL154" s="162" t="inlineStr">
        <is>
          <t>Development</t>
        </is>
      </c>
      <c r="AM154" s="162" t="inlineStr">
        <is>
          <t>Yes</t>
        </is>
      </c>
      <c r="AN154" s="162" t="inlineStr">
        <is>
          <t>Product/Project</t>
        </is>
      </c>
      <c r="AO154" s="162" t="inlineStr">
        <is>
          <t>Java</t>
        </is>
      </c>
      <c r="AP154" s="162" t="inlineStr">
        <is>
          <t>Technical - Developer</t>
        </is>
      </c>
      <c r="AQ154" s="162" t="n">
        <v>20</v>
      </c>
      <c r="AR154" s="162" t="inlineStr">
        <is>
          <t>Covered</t>
        </is>
      </c>
      <c r="AS154" s="162" t="n"/>
      <c r="AT154" s="162" t="inlineStr">
        <is>
          <t>IRIS2295</t>
        </is>
      </c>
      <c r="AU154" s="162" t="inlineStr">
        <is>
          <t>Employee</t>
        </is>
      </c>
      <c r="AV154" s="162" t="inlineStr">
        <is>
          <t>Active</t>
        </is>
      </c>
      <c r="AW154" s="162" t="inlineStr">
        <is>
          <t>Sourav Moharana</t>
        </is>
      </c>
      <c r="AX154" s="163" t="n">
        <v>45491</v>
      </c>
      <c r="AY154" s="162" t="inlineStr">
        <is>
          <t>Software Engineer</t>
        </is>
      </c>
      <c r="AZ154" s="162" t="inlineStr">
        <is>
          <t>Engineering &amp; Development</t>
        </is>
      </c>
      <c r="BA154" s="162" t="inlineStr">
        <is>
          <t>Backend Engineering · Java</t>
        </is>
      </c>
      <c r="BB154" s="162" t="inlineStr">
        <is>
          <t>Software Engineer</t>
        </is>
      </c>
      <c r="BC154" s="162" t="inlineStr">
        <is>
          <t>L3 – Professional / Associate</t>
        </is>
      </c>
      <c r="BD154" s="162" t="inlineStr">
        <is>
          <t>B.Tech</t>
        </is>
      </c>
      <c r="BE154" s="162" t="inlineStr">
        <is>
          <t>Suman Kumar</t>
        </is>
      </c>
      <c r="BF154" s="162" t="inlineStr">
        <is>
          <t>N-3</t>
        </is>
      </c>
      <c r="BG154" s="162" t="inlineStr">
        <is>
          <t>Individual Contributor</t>
        </is>
      </c>
      <c r="BH154" s="162" t="inlineStr">
        <is>
          <t>3 years, 0 months, 0 days</t>
        </is>
      </c>
      <c r="BI154" s="162" t="inlineStr">
        <is>
          <t>1 years, 11 months, 2 days</t>
        </is>
      </c>
      <c r="BJ154" s="162" t="inlineStr">
        <is>
          <t>4 years, 11 months, 2 days</t>
        </is>
      </c>
      <c r="BK154" s="162" t="n"/>
      <c r="BL154" s="162" t="inlineStr">
        <is>
          <t>Suptech</t>
        </is>
      </c>
      <c r="BM154" s="162" t="inlineStr">
        <is>
          <t>iFile</t>
        </is>
      </c>
      <c r="BN154" s="162" t="inlineStr">
        <is>
          <t>Technology</t>
        </is>
      </c>
      <c r="BO154" s="162" t="inlineStr">
        <is>
          <t>Development</t>
        </is>
      </c>
      <c r="BP154" s="162" t="inlineStr">
        <is>
          <t>Yes</t>
        </is>
      </c>
      <c r="BQ154" s="162" t="inlineStr">
        <is>
          <t>Product/Project</t>
        </is>
      </c>
      <c r="BR154" s="162" t="inlineStr">
        <is>
          <t>Java</t>
        </is>
      </c>
      <c r="BS154" s="162" t="inlineStr">
        <is>
          <t>Technical - Developer</t>
        </is>
      </c>
      <c r="BT154" s="162" t="inlineStr">
        <is>
          <t>Work From Office - Turbhe</t>
        </is>
      </c>
      <c r="BU154" s="162" t="inlineStr">
        <is>
          <t>1. Deliver assigned development tasks with 95%+ on time completion as per sprint commitments
 module name is a. FMS PARAMETER &amp; CHANGES IMPACT MODULES
 b. BACKLOG CHANGES ON OFFBOARDING PREM, LEVY, LIQUIDITY MODULE
 c. Payment Enhancement manual Allocation and impact modules
 d. Worked on the Resubmission prem, levy, liquidity and impact modules
 e. Working on the Customer Data Enhancement
2. Take end-to-end ownership of assigned modules and, whenever necessary, invest additional time and effort to ensure timely delivery, quality standards, and successful completion of project objectives.
3. Maintain 95%+ punctuality in office attendance, meetings and task delivery while consistency adhering to project timelines and organizational policies.
4. Take end-to-end ownership of the SARB demo project by managing deployment on the iris server, performing data migration, deploying the latest frontend and backend code, conducting end-to-end testing, and ensuring successful project running with minimal issues.
5. Continuously enhance my technical skills by learning Spring AI, building at least one working proof of Concept · POC, and exploring opportunities to apply in project.</t>
        </is>
      </c>
      <c r="BV154"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W154"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54" s="162" t="n">
        <v>4</v>
      </c>
      <c r="BY154" s="163" t="n">
        <v>46113</v>
      </c>
      <c r="BZ154" s="162" t="inlineStr">
        <is>
          <t>Software Engineer</t>
        </is>
      </c>
      <c r="CA154" s="162" t="inlineStr">
        <is>
          <t>No</t>
        </is>
      </c>
      <c r="CB154" s="162" t="n">
        <v>4</v>
      </c>
      <c r="CC154" s="162" t="inlineStr">
        <is>
          <t>High</t>
        </is>
      </c>
      <c r="CD154" s="162" t="inlineStr">
        <is>
          <t>Trusted Professional</t>
        </is>
      </c>
      <c r="CE154" s="162" t="inlineStr">
        <is>
          <t>No</t>
        </is>
      </c>
      <c r="CF154" s="162" t="inlineStr">
        <is>
          <t>No</t>
        </is>
      </c>
      <c r="CG154" s="162" t="inlineStr">
        <is>
          <t>Yes</t>
        </is>
      </c>
      <c r="CH154" s="162" t="n"/>
      <c r="CI154" s="162" t="inlineStr">
        <is>
          <t>Reactive Programming/Spring AI/System Design &amp; Pattern</t>
        </is>
      </c>
      <c r="CJ154" s="162" t="n"/>
      <c r="CK154" s="162" t="n"/>
    </row>
    <row r="155" ht="64" customHeight="1">
      <c r="A155" s="109" t="inlineStr">
        <is>
          <t>IRIS2004</t>
        </is>
      </c>
      <c r="B155" s="111" t="inlineStr">
        <is>
          <t>Swati Patil</t>
        </is>
      </c>
      <c r="C155" s="111" t="inlineStr">
        <is>
          <t>Technology</t>
        </is>
      </c>
      <c r="D155" s="114" t="inlineStr">
        <is>
          <t>Software Engineer</t>
        </is>
      </c>
      <c r="E155" s="114" t="inlineStr">
        <is>
          <t>Senior Software Engineer</t>
        </is>
      </c>
      <c r="F155" s="114" t="inlineStr">
        <is>
          <t>L3 – Professional / Associate</t>
        </is>
      </c>
      <c r="G155" s="114" t="inlineStr">
        <is>
          <t>A3</t>
        </is>
      </c>
      <c r="H155" s="117" t="inlineStr">
        <is>
          <t>▲ Up</t>
        </is>
      </c>
      <c r="I155" s="111" t="inlineStr">
        <is>
          <t>Engineering &amp; Development</t>
        </is>
      </c>
      <c r="J155" s="111" t="inlineStr">
        <is>
          <t>Full-Stack Development</t>
        </is>
      </c>
      <c r="K155" s="111" t="inlineStr"/>
      <c r="L155" s="111" t="n">
        <v>20</v>
      </c>
      <c r="M155" s="142" t="inlineStr">
        <is>
          <t>P2</t>
        </is>
      </c>
      <c r="N155" s="115" t="inlineStr">
        <is>
          <t>Developing</t>
        </is>
      </c>
      <c r="O155" s="115" t="inlineStr">
        <is>
          <t>3 Apply</t>
        </is>
      </c>
      <c r="P155" s="115" t="inlineStr">
        <is>
          <t>2–4 yrs</t>
        </is>
      </c>
      <c r="Q155" s="115" t="inlineStr">
        <is>
          <t>3–5 · 2–5</t>
        </is>
      </c>
      <c r="R155" s="115" t="inlineStr">
        <is>
          <t>Software Engineer</t>
        </is>
      </c>
      <c r="S155" s="115" t="inlineStr">
        <is>
          <r>
            <rPr>
              <rFont val="Calibri"/>
              <b val="1"/>
              <sz val="10"/>
            </rPr>
            <t>Workiva:</t>
          </r>
          <r>
            <rPr>
              <rFont val="Calibri"/>
              <sz val="10"/>
            </rPr>
            <t xml:space="preserve"> SE · Broadridge India: SE · Nasdaq / AxiomSL: SE · Salesforce: MTS · Atlassian: P40 · 3–7 yrs · Freshworks: Senior SE</t>
          </r>
        </is>
      </c>
      <c r="T155" s="115" t="inlineStr">
        <is>
          <t>SFIA 9 · software development, programming; OWASP secure coding; cloud vendor certifications</t>
        </is>
      </c>
      <c r="U155" s="115" t="inlineStr">
        <is>
          <t>Core 2 · Future 2 · Functional 3 · Leadership not scored</t>
        </is>
      </c>
      <c r="V155" s="161" t="n">
        <v>214</v>
      </c>
      <c r="W155" s="162" t="inlineStr">
        <is>
          <t>IRIS2004</t>
        </is>
      </c>
      <c r="X155" s="162" t="inlineStr">
        <is>
          <t>Employee</t>
        </is>
      </c>
      <c r="Y155" s="162" t="inlineStr">
        <is>
          <t>Active</t>
        </is>
      </c>
      <c r="Z155" s="162" t="inlineStr">
        <is>
          <t>Swati Patil</t>
        </is>
      </c>
      <c r="AA155" s="249" t="n">
        <v>44641</v>
      </c>
      <c r="AB155" s="162" t="inlineStr">
        <is>
          <t>Software Engineer</t>
        </is>
      </c>
      <c r="AC155" s="162" t="inlineStr">
        <is>
          <t>B.E</t>
        </is>
      </c>
      <c r="AD155" s="162" t="inlineStr">
        <is>
          <t>Bhavana Thakare</t>
        </is>
      </c>
      <c r="AE155" s="162" t="inlineStr">
        <is>
          <t>N-6</t>
        </is>
      </c>
      <c r="AF155" s="162" t="inlineStr">
        <is>
          <t>Individual Contributor</t>
        </is>
      </c>
      <c r="AG155" s="162" t="inlineStr">
        <is>
          <t>0 years, 0 months, 0 days</t>
        </is>
      </c>
      <c r="AH155" s="162" t="inlineStr">
        <is>
          <t>4 years, 5 months, 4 days</t>
        </is>
      </c>
      <c r="AI155" s="162" t="inlineStr">
        <is>
          <t>Suptech</t>
        </is>
      </c>
      <c r="AJ155" s="162" t="inlineStr">
        <is>
          <t>iFile</t>
        </is>
      </c>
      <c r="AK155" s="162" t="inlineStr">
        <is>
          <t>Technology</t>
        </is>
      </c>
      <c r="AL155" s="162" t="inlineStr">
        <is>
          <t>Development</t>
        </is>
      </c>
      <c r="AM155" s="162" t="inlineStr">
        <is>
          <t>Yes</t>
        </is>
      </c>
      <c r="AN155" s="162" t="inlineStr">
        <is>
          <t>Product/Project</t>
        </is>
      </c>
      <c r="AO155" s="162" t="inlineStr">
        <is>
          <t>Java</t>
        </is>
      </c>
      <c r="AP155" s="162" t="inlineStr">
        <is>
          <t>Technical - Developer</t>
        </is>
      </c>
      <c r="AQ155" s="162" t="n">
        <v>20</v>
      </c>
      <c r="AR155" s="162" t="inlineStr">
        <is>
          <t>Covered</t>
        </is>
      </c>
      <c r="AS155" s="162" t="n"/>
      <c r="AT155" s="162" t="inlineStr">
        <is>
          <t>IRIS2004</t>
        </is>
      </c>
      <c r="AU155" s="162" t="inlineStr">
        <is>
          <t>Employee</t>
        </is>
      </c>
      <c r="AV155" s="162" t="inlineStr">
        <is>
          <t>Active</t>
        </is>
      </c>
      <c r="AW155" s="162" t="inlineStr">
        <is>
          <t>Swati Patil</t>
        </is>
      </c>
      <c r="AX155" s="163" t="n">
        <v>44641</v>
      </c>
      <c r="AY155" s="162" t="inlineStr">
        <is>
          <t>Software Engineer</t>
        </is>
      </c>
      <c r="AZ155" s="162" t="inlineStr">
        <is>
          <t>Engineering &amp; Development</t>
        </is>
      </c>
      <c r="BA155" s="162" t="inlineStr">
        <is>
          <t>Backend Engineering · Java</t>
        </is>
      </c>
      <c r="BB155" s="162" t="inlineStr">
        <is>
          <t>Software Engineer</t>
        </is>
      </c>
      <c r="BC155" s="162" t="inlineStr">
        <is>
          <t>L3 – Professional / Associate</t>
        </is>
      </c>
      <c r="BD155" s="162" t="inlineStr">
        <is>
          <t>B.E</t>
        </is>
      </c>
      <c r="BE155" s="162" t="inlineStr">
        <is>
          <t>Bhavana Thakare</t>
        </is>
      </c>
      <c r="BF155" s="162" t="inlineStr">
        <is>
          <t>N-5</t>
        </is>
      </c>
      <c r="BG155" s="162" t="inlineStr">
        <is>
          <t>Individual Contributor</t>
        </is>
      </c>
      <c r="BH155" s="162" t="inlineStr">
        <is>
          <t>0 years, 0 months, 0 days</t>
        </is>
      </c>
      <c r="BI155" s="162" t="inlineStr">
        <is>
          <t>4 years, 2 months, 30 days</t>
        </is>
      </c>
      <c r="BJ155" s="162" t="inlineStr">
        <is>
          <t>4 years, 2 months, 30 days</t>
        </is>
      </c>
      <c r="BK155" s="162" t="n"/>
      <c r="BL155" s="162" t="inlineStr">
        <is>
          <t>Suptech</t>
        </is>
      </c>
      <c r="BM155" s="162" t="inlineStr">
        <is>
          <t>iFile</t>
        </is>
      </c>
      <c r="BN155" s="162" t="inlineStr">
        <is>
          <t>Technology</t>
        </is>
      </c>
      <c r="BO155" s="162" t="inlineStr">
        <is>
          <t>Development</t>
        </is>
      </c>
      <c r="BP155" s="162" t="inlineStr">
        <is>
          <t>Yes</t>
        </is>
      </c>
      <c r="BQ155" s="162" t="inlineStr">
        <is>
          <t>Product/Project</t>
        </is>
      </c>
      <c r="BR155" s="162" t="inlineStr">
        <is>
          <t>Java</t>
        </is>
      </c>
      <c r="BS155" s="162" t="inlineStr">
        <is>
          <t>Technical - Developer</t>
        </is>
      </c>
      <c r="BT155" s="162" t="inlineStr">
        <is>
          <t>Remote - Mumbai</t>
        </is>
      </c>
      <c r="BU155" s="162" t="n"/>
      <c r="BV155"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55"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
She is good in closing the assigned defects, however, there is no improvement on code quality</t>
          </r>
        </is>
      </c>
      <c r="BX155" s="162" t="n">
        <v>3</v>
      </c>
      <c r="BY155" s="162" t="n"/>
      <c r="BZ155" s="162" t="inlineStr">
        <is>
          <t>Software Engineer</t>
        </is>
      </c>
      <c r="CA155" s="162" t="n"/>
      <c r="CB155" s="162" t="n">
        <v>3</v>
      </c>
      <c r="CC155" s="162" t="inlineStr">
        <is>
          <t>Low</t>
        </is>
      </c>
      <c r="CD155" s="162" t="inlineStr">
        <is>
          <t>Reliable Specialist</t>
        </is>
      </c>
      <c r="CE155" s="162" t="inlineStr">
        <is>
          <t>No</t>
        </is>
      </c>
      <c r="CF155" s="162" t="inlineStr">
        <is>
          <t>No</t>
        </is>
      </c>
      <c r="CG155" s="162" t="inlineStr">
        <is>
          <t>No</t>
        </is>
      </c>
      <c r="CH155" s="162" t="n"/>
      <c r="CI155" s="162" t="inlineStr">
        <is>
          <t>Advanced Java; secure coding &amp; code-quality practices; unit/automated testing; system design fundamentals</t>
        </is>
      </c>
      <c r="CJ155"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55" s="162" t="n"/>
    </row>
    <row r="156" ht="64" customHeight="1">
      <c r="A156" s="109" t="inlineStr">
        <is>
          <t>IRIS2459</t>
        </is>
      </c>
      <c r="B156" s="111" t="inlineStr">
        <is>
          <t>Viranchi Suresh Bhure</t>
        </is>
      </c>
      <c r="C156" s="111" t="inlineStr">
        <is>
          <t>Technology</t>
        </is>
      </c>
      <c r="D156" s="114" t="inlineStr">
        <is>
          <t>Software Engineer</t>
        </is>
      </c>
      <c r="E156" s="114" t="inlineStr">
        <is>
          <t>Senior Software Engineer</t>
        </is>
      </c>
      <c r="F156" s="114" t="inlineStr">
        <is>
          <t>L3 – Professional / Associate</t>
        </is>
      </c>
      <c r="G156" s="114" t="inlineStr">
        <is>
          <t>A3</t>
        </is>
      </c>
      <c r="H156" s="117" t="inlineStr">
        <is>
          <t>▲ Up</t>
        </is>
      </c>
      <c r="I156" s="111" t="inlineStr">
        <is>
          <t>Engineering &amp; Development</t>
        </is>
      </c>
      <c r="J156" s="111" t="inlineStr">
        <is>
          <t>Backend Development</t>
        </is>
      </c>
      <c r="K156" s="111" t="inlineStr"/>
      <c r="L156" s="111" t="n">
        <v>20</v>
      </c>
      <c r="M156" s="142" t="inlineStr">
        <is>
          <t>P2</t>
        </is>
      </c>
      <c r="N156" s="115" t="inlineStr">
        <is>
          <t>Developing</t>
        </is>
      </c>
      <c r="O156" s="115" t="inlineStr">
        <is>
          <t>3 Apply</t>
        </is>
      </c>
      <c r="P156" s="115" t="inlineStr">
        <is>
          <t>2–4 yrs</t>
        </is>
      </c>
      <c r="Q156" s="115" t="inlineStr">
        <is>
          <t>3–5 · 2–5</t>
        </is>
      </c>
      <c r="R156" s="115" t="inlineStr">
        <is>
          <t>Software Engineer</t>
        </is>
      </c>
      <c r="S156" s="115" t="inlineStr">
        <is>
          <r>
            <rPr>
              <rFont val="Calibri"/>
              <b val="1"/>
              <sz val="10"/>
            </rPr>
            <t>Workiva:</t>
          </r>
          <r>
            <rPr>
              <rFont val="Calibri"/>
              <sz val="10"/>
            </rPr>
            <t xml:space="preserve"> SE · Broadridge India: SE · Nasdaq / AxiomSL: SE · Salesforce: MTS · Atlassian: P40 · 3–7 yrs · Freshworks: Senior SE</t>
          </r>
        </is>
      </c>
      <c r="T156" s="115" t="inlineStr">
        <is>
          <t>SFIA 9 · software development, programming; OWASP secure coding; cloud vendor certifications</t>
        </is>
      </c>
      <c r="U156" s="115" t="inlineStr">
        <is>
          <t>Core 2 · Future 2 · Functional 3 · Leadership not scored</t>
        </is>
      </c>
      <c r="V156" s="161" t="n">
        <v>433</v>
      </c>
      <c r="W156" s="162" t="inlineStr">
        <is>
          <t>IRIS2459</t>
        </is>
      </c>
      <c r="X156" s="162" t="inlineStr">
        <is>
          <t>Employee</t>
        </is>
      </c>
      <c r="Y156" s="162" t="inlineStr">
        <is>
          <t>Active</t>
        </is>
      </c>
      <c r="Z156" s="162" t="inlineStr">
        <is>
          <t>Viranchi Suresh Bhure</t>
        </is>
      </c>
      <c r="AA156" s="249" t="n">
        <v>46027</v>
      </c>
      <c r="AB156" s="162" t="inlineStr">
        <is>
          <t>Software Engineer</t>
        </is>
      </c>
      <c r="AC156" s="162" t="inlineStr">
        <is>
          <t>B.E</t>
        </is>
      </c>
      <c r="AD156" s="162" t="inlineStr">
        <is>
          <t>Nikhil Nalawade</t>
        </is>
      </c>
      <c r="AE156" s="162" t="inlineStr">
        <is>
          <t>N-4</t>
        </is>
      </c>
      <c r="AF156" s="162" t="inlineStr">
        <is>
          <t>Individual Contributor</t>
        </is>
      </c>
      <c r="AG156" s="162" t="inlineStr">
        <is>
          <t>2 years, 10 months, 0 days</t>
        </is>
      </c>
      <c r="AH156" s="162" t="inlineStr">
        <is>
          <t>0 years, 7 months, 20 days</t>
        </is>
      </c>
      <c r="AI156" s="162" t="inlineStr">
        <is>
          <t>Suptech</t>
        </is>
      </c>
      <c r="AJ156" s="162" t="inlineStr">
        <is>
          <t>iFile</t>
        </is>
      </c>
      <c r="AK156" s="162" t="inlineStr">
        <is>
          <t>Technology</t>
        </is>
      </c>
      <c r="AL156" s="162" t="inlineStr">
        <is>
          <t>Development</t>
        </is>
      </c>
      <c r="AM156" s="162" t="inlineStr">
        <is>
          <t>Yes</t>
        </is>
      </c>
      <c r="AN156" s="162" t="inlineStr">
        <is>
          <t>Product/Project</t>
        </is>
      </c>
      <c r="AO156" s="162" t="inlineStr">
        <is>
          <t>Java</t>
        </is>
      </c>
      <c r="AP156" s="162" t="inlineStr">
        <is>
          <t>Technical - Developer</t>
        </is>
      </c>
      <c r="AQ156" s="162" t="n">
        <v>20</v>
      </c>
      <c r="AR156" s="162" t="inlineStr">
        <is>
          <t>Covered</t>
        </is>
      </c>
      <c r="AS156" s="162" t="n"/>
      <c r="AT156" s="162" t="inlineStr">
        <is>
          <t>IRIS2459</t>
        </is>
      </c>
      <c r="AU156" s="162" t="inlineStr">
        <is>
          <t>Employee</t>
        </is>
      </c>
      <c r="AV156" s="162" t="inlineStr">
        <is>
          <t>Active</t>
        </is>
      </c>
      <c r="AW156" s="162" t="inlineStr">
        <is>
          <t>Viranchi Suresh Bhure</t>
        </is>
      </c>
      <c r="AX156" s="163" t="n">
        <v>46027</v>
      </c>
      <c r="AY156" s="162" t="inlineStr">
        <is>
          <t>Software Engineer</t>
        </is>
      </c>
      <c r="AZ156" s="162" t="inlineStr">
        <is>
          <t>Engineering &amp; Development</t>
        </is>
      </c>
      <c r="BA156" s="162" t="inlineStr">
        <is>
          <t>Backend Engineering · Java</t>
        </is>
      </c>
      <c r="BB156" s="162" t="inlineStr">
        <is>
          <t>Software Engineer</t>
        </is>
      </c>
      <c r="BC156" s="162" t="inlineStr">
        <is>
          <t>L3 – Professional / Associate</t>
        </is>
      </c>
      <c r="BD156" s="162" t="inlineStr">
        <is>
          <t>B.E</t>
        </is>
      </c>
      <c r="BE156" s="162" t="inlineStr">
        <is>
          <t>Nikhil Nalawade</t>
        </is>
      </c>
      <c r="BF156" s="162" t="inlineStr">
        <is>
          <t>N-3</t>
        </is>
      </c>
      <c r="BG156" s="162" t="inlineStr">
        <is>
          <t>Individual Contributor</t>
        </is>
      </c>
      <c r="BH156" s="162" t="inlineStr">
        <is>
          <t>2 years, 10 months, 0 days</t>
        </is>
      </c>
      <c r="BI156" s="162" t="inlineStr">
        <is>
          <t>0 years, 5 months, 15 days</t>
        </is>
      </c>
      <c r="BJ156" s="162" t="inlineStr">
        <is>
          <t>3 years, 3 months, 15 days</t>
        </is>
      </c>
      <c r="BK156" s="162" t="n"/>
      <c r="BL156" s="162" t="inlineStr">
        <is>
          <t>Suptech</t>
        </is>
      </c>
      <c r="BM156" s="162" t="inlineStr">
        <is>
          <t>iFile</t>
        </is>
      </c>
      <c r="BN156" s="162" t="inlineStr">
        <is>
          <t>Technology</t>
        </is>
      </c>
      <c r="BO156" s="162" t="inlineStr">
        <is>
          <t>Development</t>
        </is>
      </c>
      <c r="BP156" s="162" t="inlineStr">
        <is>
          <t>Yes</t>
        </is>
      </c>
      <c r="BQ156" s="162" t="inlineStr">
        <is>
          <t>Product/Project</t>
        </is>
      </c>
      <c r="BR156" s="162" t="inlineStr">
        <is>
          <t>Java</t>
        </is>
      </c>
      <c r="BS156" s="162" t="inlineStr">
        <is>
          <t>Technical - Developer</t>
        </is>
      </c>
      <c r="BT156" s="162" t="inlineStr">
        <is>
          <t>Remote- Outside Mumbai</t>
        </is>
      </c>
      <c r="BU156" s="162"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V156"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56"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56" s="162" t="n">
        <v>3</v>
      </c>
      <c r="BY156" s="162" t="inlineStr">
        <is>
          <t>Pending</t>
        </is>
      </c>
      <c r="BZ156" s="162" t="inlineStr">
        <is>
          <t>Software Engineer</t>
        </is>
      </c>
      <c r="CA156" s="162" t="inlineStr">
        <is>
          <t>No</t>
        </is>
      </c>
      <c r="CB156" s="162" t="n">
        <v>3</v>
      </c>
      <c r="CC156" s="162" t="inlineStr">
        <is>
          <t>Medium</t>
        </is>
      </c>
      <c r="CD156" s="162" t="inlineStr">
        <is>
          <t>Emerging Talent</t>
        </is>
      </c>
      <c r="CE156" s="162" t="inlineStr">
        <is>
          <t>No</t>
        </is>
      </c>
      <c r="CF156" s="162" t="inlineStr">
        <is>
          <t>No</t>
        </is>
      </c>
      <c r="CG156" s="162" t="inlineStr">
        <is>
          <t>No</t>
        </is>
      </c>
      <c r="CH156" s="162" t="inlineStr">
        <is>
          <t>Not Yet</t>
        </is>
      </c>
      <c r="CI156" s="162"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CJ156" s="162" t="n"/>
      <c r="CK156" s="162" t="n"/>
    </row>
    <row r="157" ht="64" customHeight="1">
      <c r="A157" s="109" t="inlineStr">
        <is>
          <t>IRIS2447</t>
        </is>
      </c>
      <c r="B157" s="111" t="inlineStr">
        <is>
          <t>Yash Chikane</t>
        </is>
      </c>
      <c r="C157" s="111" t="inlineStr">
        <is>
          <t>Technology</t>
        </is>
      </c>
      <c r="D157" s="114" t="inlineStr">
        <is>
          <t>Senior Software Engineer - AI/ML</t>
        </is>
      </c>
      <c r="E157" s="114" t="inlineStr">
        <is>
          <t>Senior AI/ML Engineer</t>
        </is>
      </c>
      <c r="F157" s="114" t="inlineStr">
        <is>
          <t>Not in current mapping files</t>
        </is>
      </c>
      <c r="G157" s="114" t="inlineStr">
        <is>
          <t>A3</t>
        </is>
      </c>
      <c r="H157" s="140" t="inlineStr">
        <is>
          <t>● Newly mapped</t>
        </is>
      </c>
      <c r="I157" s="111" t="inlineStr">
        <is>
          <t>Engineering &amp; Development</t>
        </is>
      </c>
      <c r="J157" s="111" t="inlineStr">
        <is>
          <t>AI / ML &amp; GenAI Engineering</t>
        </is>
      </c>
      <c r="K157" s="111" t="inlineStr"/>
      <c r="L157" s="111" t="n">
        <v>20</v>
      </c>
      <c r="M157" s="142" t="inlineStr">
        <is>
          <t>P2</t>
        </is>
      </c>
      <c r="N157" s="115" t="inlineStr">
        <is>
          <t>Developing</t>
        </is>
      </c>
      <c r="O157" s="115" t="inlineStr">
        <is>
          <t>3 Apply</t>
        </is>
      </c>
      <c r="P157" s="115" t="inlineStr">
        <is>
          <t>2–4 yrs</t>
        </is>
      </c>
      <c r="Q157" s="115" t="inlineStr">
        <is>
          <t>3–5 · 2–5</t>
        </is>
      </c>
      <c r="R157" s="115" t="inlineStr">
        <is>
          <t>Software Engineer</t>
        </is>
      </c>
      <c r="S157" s="115" t="inlineStr">
        <is>
          <r>
            <rPr>
              <rFont val="Calibri"/>
              <b val="1"/>
              <sz val="10"/>
            </rPr>
            <t>Workiva:</t>
          </r>
          <r>
            <rPr>
              <rFont val="Calibri"/>
              <sz val="10"/>
            </rPr>
            <t xml:space="preserve"> SE · Broadridge India: SE · Nasdaq / AxiomSL: SE · Salesforce: MTS · Atlassian: P40 · 3–7 yrs · Freshworks: Senior SE</t>
          </r>
        </is>
      </c>
      <c r="T157" s="115" t="inlineStr">
        <is>
          <t>SFIA 9 · software development, programming; OWASP secure coding; cloud vendor certifications</t>
        </is>
      </c>
      <c r="U157" s="115" t="inlineStr">
        <is>
          <t>Core 2 · Future 2 · Functional 3 · Leadership not scored</t>
        </is>
      </c>
      <c r="V157" s="161" t="n">
        <v>414</v>
      </c>
      <c r="W157" s="162" t="inlineStr">
        <is>
          <t>IRIS2447</t>
        </is>
      </c>
      <c r="X157" s="162" t="inlineStr">
        <is>
          <t>Employee</t>
        </is>
      </c>
      <c r="Y157" s="162" t="inlineStr">
        <is>
          <t>Active</t>
        </is>
      </c>
      <c r="Z157" s="162" t="inlineStr">
        <is>
          <t>Yash Chikane</t>
        </is>
      </c>
      <c r="AA157" s="249" t="n">
        <v>45992</v>
      </c>
      <c r="AB157" s="162" t="inlineStr">
        <is>
          <t>Senior Software Engineer - AI/ML</t>
        </is>
      </c>
      <c r="AC157" s="162" t="inlineStr">
        <is>
          <t>B.E</t>
        </is>
      </c>
      <c r="AD157" s="162" t="inlineStr">
        <is>
          <t>Rahul Dhamne</t>
        </is>
      </c>
      <c r="AE157" s="162" t="inlineStr">
        <is>
          <t>N-2</t>
        </is>
      </c>
      <c r="AF157" s="162" t="inlineStr">
        <is>
          <t>Individual Contributor</t>
        </is>
      </c>
      <c r="AG157" s="162" t="inlineStr">
        <is>
          <t>4 years, 1 months, 0 days</t>
        </is>
      </c>
      <c r="AH157" s="162" t="inlineStr">
        <is>
          <t>0 years, 8 months, 24 days</t>
        </is>
      </c>
      <c r="AI157" s="162" t="inlineStr">
        <is>
          <t>Suptech</t>
        </is>
      </c>
      <c r="AJ157" s="162" t="inlineStr">
        <is>
          <t>iFile</t>
        </is>
      </c>
      <c r="AK157" s="162" t="inlineStr">
        <is>
          <t>Technology</t>
        </is>
      </c>
      <c r="AL157" s="162" t="inlineStr">
        <is>
          <t>Development</t>
        </is>
      </c>
      <c r="AM157" s="162" t="inlineStr">
        <is>
          <t>Yes</t>
        </is>
      </c>
      <c r="AN157" s="162" t="inlineStr">
        <is>
          <t>Product/Project</t>
        </is>
      </c>
      <c r="AO157" s="162" t="inlineStr">
        <is>
          <t>AI/ML</t>
        </is>
      </c>
      <c r="AP157" s="162" t="inlineStr">
        <is>
          <t>Technical - Developer</t>
        </is>
      </c>
      <c r="AQ157" s="162" t="n">
        <v>20</v>
      </c>
      <c r="AR157" s="162" t="inlineStr">
        <is>
          <t>Covered</t>
        </is>
      </c>
      <c r="AS157" s="162" t="n"/>
      <c r="AT157" s="162" t="n"/>
      <c r="AU157" s="162" t="n"/>
      <c r="AV157" s="162" t="n"/>
      <c r="AW157" s="162" t="n"/>
      <c r="AX157" s="162" t="n"/>
      <c r="AY157" s="162" t="n"/>
      <c r="AZ157" s="162" t="n"/>
      <c r="BA157" s="162" t="n"/>
      <c r="BB157" s="162" t="n"/>
      <c r="BC157" s="162" t="n"/>
      <c r="BD157" s="162" t="n"/>
      <c r="BE157" s="162" t="n"/>
      <c r="BF157" s="162" t="n"/>
      <c r="BG157" s="162" t="n"/>
      <c r="BH157" s="162" t="n"/>
      <c r="BI157" s="162" t="n"/>
      <c r="BJ157" s="162" t="n"/>
      <c r="BK157" s="162" t="n"/>
      <c r="BL157" s="162" t="n"/>
      <c r="BM157" s="162" t="n"/>
      <c r="BN157" s="162" t="n"/>
      <c r="BO157" s="162" t="n"/>
      <c r="BP157" s="162" t="n"/>
      <c r="BQ157" s="162" t="n"/>
      <c r="BR157" s="162" t="n"/>
      <c r="BS157" s="162" t="n"/>
      <c r="BT157" s="162" t="n"/>
      <c r="BU157" s="162" t="n"/>
      <c r="BV157" s="162" t="n"/>
      <c r="BW157" s="162" t="n"/>
      <c r="BX157" s="162" t="n"/>
      <c r="BY157" s="162" t="n"/>
      <c r="BZ157" s="162" t="n"/>
      <c r="CA157" s="162" t="n"/>
      <c r="CB157" s="162" t="n"/>
      <c r="CC157" s="162" t="n"/>
      <c r="CD157" s="162" t="n"/>
      <c r="CE157" s="162" t="n"/>
      <c r="CF157" s="162" t="n"/>
      <c r="CG157" s="162" t="n"/>
      <c r="CH157" s="162" t="n"/>
      <c r="CI157" s="162" t="n"/>
      <c r="CJ157" s="162" t="n"/>
      <c r="CK157" s="162" t="n"/>
    </row>
    <row r="158" ht="64" customHeight="1">
      <c r="A158" s="109" t="inlineStr">
        <is>
          <t>IRIS2529</t>
        </is>
      </c>
      <c r="B158" s="111" t="inlineStr">
        <is>
          <t>Yash Raj</t>
        </is>
      </c>
      <c r="C158" s="111" t="inlineStr">
        <is>
          <t>Technology</t>
        </is>
      </c>
      <c r="D158" s="114" t="inlineStr">
        <is>
          <t>Software Engineer</t>
        </is>
      </c>
      <c r="E158" s="114" t="inlineStr">
        <is>
          <t>Senior Database Engineer</t>
        </is>
      </c>
      <c r="F158" s="114" t="inlineStr">
        <is>
          <t>L3 – Professional / Associate</t>
        </is>
      </c>
      <c r="G158" s="114" t="inlineStr">
        <is>
          <t>A3</t>
        </is>
      </c>
      <c r="H158" s="117" t="inlineStr">
        <is>
          <t>▲ Up</t>
        </is>
      </c>
      <c r="I158" s="111" t="inlineStr">
        <is>
          <t>Engineering &amp; Development</t>
        </is>
      </c>
      <c r="J158" s="111" t="inlineStr">
        <is>
          <t>Data Engineering &amp; Database Development</t>
        </is>
      </c>
      <c r="K158" s="111" t="inlineStr"/>
      <c r="L158" s="111" t="n">
        <v>19</v>
      </c>
      <c r="M158" s="142" t="inlineStr">
        <is>
          <t>P2</t>
        </is>
      </c>
      <c r="N158" s="115" t="inlineStr">
        <is>
          <t>Developing</t>
        </is>
      </c>
      <c r="O158" s="115" t="inlineStr">
        <is>
          <t>3 Apply</t>
        </is>
      </c>
      <c r="P158" s="115" t="inlineStr">
        <is>
          <t>2–4 yrs</t>
        </is>
      </c>
      <c r="Q158" s="115" t="inlineStr">
        <is>
          <t>3–5 · 2–5</t>
        </is>
      </c>
      <c r="R158" s="115" t="inlineStr">
        <is>
          <t>Software Engineer</t>
        </is>
      </c>
      <c r="S158" s="115" t="inlineStr">
        <is>
          <r>
            <rPr>
              <rFont val="Calibri"/>
              <b val="1"/>
              <sz val="10"/>
            </rPr>
            <t>Workiva:</t>
          </r>
          <r>
            <rPr>
              <rFont val="Calibri"/>
              <sz val="10"/>
            </rPr>
            <t xml:space="preserve"> SE · Broadridge India: SE · Nasdaq / AxiomSL: SE · Salesforce: MTS · Atlassian: P40 · 3–7 yrs · Freshworks: Senior SE</t>
          </r>
        </is>
      </c>
      <c r="T158" s="115" t="inlineStr">
        <is>
          <t>SFIA 9 · software development, programming; OWASP secure coding; cloud vendor certifications</t>
        </is>
      </c>
      <c r="U158" s="115" t="inlineStr">
        <is>
          <t>Core 2 · Future 2 · Functional 3 · Leadership not scored</t>
        </is>
      </c>
      <c r="V158" s="161" t="n">
        <v>501</v>
      </c>
      <c r="W158" s="162" t="inlineStr">
        <is>
          <t>IRIS2529</t>
        </is>
      </c>
      <c r="X158" s="162" t="inlineStr">
        <is>
          <t>Employee</t>
        </is>
      </c>
      <c r="Y158" s="162" t="inlineStr">
        <is>
          <t>Active</t>
        </is>
      </c>
      <c r="Z158" s="162" t="inlineStr">
        <is>
          <t>Yash Raj</t>
        </is>
      </c>
      <c r="AA158" s="249" t="n">
        <v>46149</v>
      </c>
      <c r="AB158" s="162" t="inlineStr">
        <is>
          <t>Software Engineer</t>
        </is>
      </c>
      <c r="AC158" s="162" t="inlineStr">
        <is>
          <t>B.Tech</t>
        </is>
      </c>
      <c r="AD158" s="162" t="inlineStr">
        <is>
          <t>Izharuddin Shaikh</t>
        </is>
      </c>
      <c r="AE158" s="162" t="inlineStr">
        <is>
          <t>N-4</t>
        </is>
      </c>
      <c r="AF158" s="162" t="inlineStr">
        <is>
          <t>Individual Contributor</t>
        </is>
      </c>
      <c r="AG158" s="162" t="inlineStr">
        <is>
          <t>2 years, 4 months, 0 days</t>
        </is>
      </c>
      <c r="AH158" s="162" t="inlineStr">
        <is>
          <t>0 years, 3 months, 18 days</t>
        </is>
      </c>
      <c r="AI158" s="162" t="inlineStr">
        <is>
          <t>Suptech</t>
        </is>
      </c>
      <c r="AJ158" s="162" t="inlineStr">
        <is>
          <t>iFile</t>
        </is>
      </c>
      <c r="AK158" s="162" t="inlineStr">
        <is>
          <t>Technology</t>
        </is>
      </c>
      <c r="AL158" s="162" t="inlineStr">
        <is>
          <t>Development</t>
        </is>
      </c>
      <c r="AM158" s="162" t="inlineStr">
        <is>
          <t>Yes</t>
        </is>
      </c>
      <c r="AN158" s="162" t="inlineStr">
        <is>
          <t>Product/Project</t>
        </is>
      </c>
      <c r="AO158" s="162" t="inlineStr">
        <is>
          <t>ETL</t>
        </is>
      </c>
      <c r="AP158" s="162" t="inlineStr">
        <is>
          <t>Technical - Developer</t>
        </is>
      </c>
      <c r="AQ158" s="162" t="n">
        <v>20</v>
      </c>
      <c r="AR158" s="162" t="inlineStr">
        <is>
          <t>Covered</t>
        </is>
      </c>
      <c r="AS158" s="162" t="n"/>
      <c r="AT158" s="162" t="inlineStr">
        <is>
          <t>IRIS2529</t>
        </is>
      </c>
      <c r="AU158" s="162" t="inlineStr">
        <is>
          <t>Employee</t>
        </is>
      </c>
      <c r="AV158" s="162" t="inlineStr">
        <is>
          <t>Active</t>
        </is>
      </c>
      <c r="AW158" s="162" t="inlineStr">
        <is>
          <t>Yash Raj</t>
        </is>
      </c>
      <c r="AX158" s="163" t="n">
        <v>46149</v>
      </c>
      <c r="AY158" s="162" t="inlineStr">
        <is>
          <t>Software Engineer</t>
        </is>
      </c>
      <c r="AZ158" s="162" t="inlineStr">
        <is>
          <t>Engineering &amp; Development</t>
        </is>
      </c>
      <c r="BA158" s="162" t="inlineStr">
        <is>
          <t>Software Engineering</t>
        </is>
      </c>
      <c r="BB158" s="162" t="inlineStr">
        <is>
          <t>Software Engineer</t>
        </is>
      </c>
      <c r="BC158" s="162" t="inlineStr">
        <is>
          <t>L3 – Professional / Associate</t>
        </is>
      </c>
      <c r="BD158" s="162" t="inlineStr">
        <is>
          <t>B.Tech</t>
        </is>
      </c>
      <c r="BE158" s="162" t="inlineStr">
        <is>
          <t>Izharuddin Shaikh</t>
        </is>
      </c>
      <c r="BF158" s="162" t="inlineStr">
        <is>
          <t>N-3</t>
        </is>
      </c>
      <c r="BG158" s="162" t="inlineStr">
        <is>
          <t>Individual Contributor</t>
        </is>
      </c>
      <c r="BH158" s="162" t="inlineStr">
        <is>
          <t>2 years, 4 months, 0 days</t>
        </is>
      </c>
      <c r="BI158" s="162" t="inlineStr">
        <is>
          <t>0 years, 1 months, 13 days</t>
        </is>
      </c>
      <c r="BJ158" s="162" t="inlineStr">
        <is>
          <t>2 years, 5 months, 13 days</t>
        </is>
      </c>
      <c r="BK158" s="162" t="n"/>
      <c r="BL158" s="162" t="inlineStr">
        <is>
          <t>Suptech</t>
        </is>
      </c>
      <c r="BM158" s="162" t="inlineStr">
        <is>
          <t>iFile</t>
        </is>
      </c>
      <c r="BN158" s="162" t="inlineStr">
        <is>
          <t>Technology</t>
        </is>
      </c>
      <c r="BO158" s="162" t="inlineStr">
        <is>
          <t>Development</t>
        </is>
      </c>
      <c r="BP158" s="162" t="inlineStr">
        <is>
          <t>Yes</t>
        </is>
      </c>
      <c r="BQ158" s="162" t="inlineStr">
        <is>
          <t>Product/Project</t>
        </is>
      </c>
      <c r="BR158" s="162" t="n"/>
      <c r="BS158" s="162" t="inlineStr">
        <is>
          <t>Technical - Developer</t>
        </is>
      </c>
      <c r="BT158" s="162" t="inlineStr">
        <is>
          <t>Work From Office - Turbhe</t>
        </is>
      </c>
      <c r="BU158" s="162" t="n"/>
      <c r="BV158"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58"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
Yash has joined IRIS 3 months ago; we have given him many tasks in different areas. He has delievered the result very well. He is growing but speed is bit slow but he will take up soon.</t>
          </r>
        </is>
      </c>
      <c r="BX158" s="162" t="n">
        <v>3</v>
      </c>
      <c r="BY158" s="162" t="n"/>
      <c r="BZ158" s="162" t="inlineStr">
        <is>
          <t>Software Engineer</t>
        </is>
      </c>
      <c r="CA158" s="162" t="n"/>
      <c r="CB158" s="162" t="n">
        <v>3</v>
      </c>
      <c r="CC158" s="162" t="inlineStr">
        <is>
          <t>Medium</t>
        </is>
      </c>
      <c r="CD158" s="162" t="inlineStr">
        <is>
          <t>Reliable Specialist</t>
        </is>
      </c>
      <c r="CE158" s="162" t="n"/>
      <c r="CF158" s="162" t="n"/>
      <c r="CG158" s="162" t="n"/>
      <c r="CH158" s="162" t="n"/>
      <c r="CI158" s="162" t="inlineStr">
        <is>
          <t>Advanced technology stack; secure coding &amp; code-quality practices; unit/automated testing; system design fundamentals</t>
        </is>
      </c>
      <c r="CJ158"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58" s="162" t="n"/>
    </row>
    <row r="159" ht="64" customHeight="1">
      <c r="A159" s="109" t="inlineStr">
        <is>
          <t>IRIS2507</t>
        </is>
      </c>
      <c r="B159" s="111" t="inlineStr">
        <is>
          <t>Tanishq Gupta</t>
        </is>
      </c>
      <c r="C159" s="111" t="inlineStr">
        <is>
          <t>Technology</t>
        </is>
      </c>
      <c r="D159" s="111" t="inlineStr">
        <is>
          <t>Business Analyst</t>
        </is>
      </c>
      <c r="E159" s="111" t="inlineStr">
        <is>
          <t>Business Analyst</t>
        </is>
      </c>
      <c r="F159" s="111" t="inlineStr">
        <is>
          <t>L3 – Professional / Associate</t>
        </is>
      </c>
      <c r="G159" s="24" t="inlineStr">
        <is>
          <t>A2</t>
        </is>
      </c>
      <c r="H159" s="147" t="inlineStr">
        <is>
          <t>• Same level</t>
        </is>
      </c>
      <c r="I159" s="111" t="inlineStr">
        <is>
          <t>Business Analysis</t>
        </is>
      </c>
      <c r="J159" s="111" t="inlineStr">
        <is>
          <t>Business Analysis</t>
        </is>
      </c>
      <c r="K159" s="111" t="inlineStr"/>
      <c r="L159" s="111" t="n">
        <v>20</v>
      </c>
      <c r="M159" s="142" t="inlineStr">
        <is>
          <t>P1–P2</t>
        </is>
      </c>
      <c r="N159" s="115" t="inlineStr">
        <is>
          <t>Entry / Developing</t>
        </is>
      </c>
      <c r="O159" s="115" t="inlineStr">
        <is>
          <t>2 Assist</t>
        </is>
      </c>
      <c r="P159" s="115" t="inlineStr">
        <is>
          <t>0–2 yrs</t>
        </is>
      </c>
      <c r="Q159" s="115" t="inlineStr">
        <is>
          <t>1–3 · 0–3</t>
        </is>
      </c>
      <c r="R159" s="115" t="inlineStr">
        <is>
          <t>Associate Business Analyst / Business Analyst</t>
        </is>
      </c>
      <c r="S159" s="115" t="inlineStr">
        <is>
          <r>
            <rPr>
              <rFont val="Calibri"/>
              <b val="1"/>
              <sz val="10"/>
            </rPr>
            <t>Big Four consulting:</t>
          </r>
          <r>
            <rPr>
              <rFont val="Calibri"/>
              <sz val="10"/>
            </rPr>
            <t xml:space="preserve"> Analyst · IRIS Vs Market Benchmark — IIBA certification pathway: ECBA · Infosys / Accenture: JL3B · L11 Analyst</t>
          </r>
        </is>
      </c>
      <c r="T159" s="115" t="inlineStr">
        <is>
          <t>IIBA BABOK v3; certifications ECBA · entry → CCBA → CBAP · senior</t>
        </is>
      </c>
      <c r="U159" s="115" t="inlineStr">
        <is>
          <t>Core 2 · Future 2 · Functional 2 · Leadership not scored</t>
        </is>
      </c>
      <c r="V159" s="161" t="n">
        <v>477</v>
      </c>
      <c r="W159" s="162" t="inlineStr">
        <is>
          <t>IRIS2507</t>
        </is>
      </c>
      <c r="X159" s="162" t="inlineStr">
        <is>
          <t>Employee</t>
        </is>
      </c>
      <c r="Y159" s="162" t="inlineStr">
        <is>
          <t>Active</t>
        </is>
      </c>
      <c r="Z159" s="162" t="inlineStr">
        <is>
          <t>Tanishq Gupta</t>
        </is>
      </c>
      <c r="AA159" s="249" t="n">
        <v>46118</v>
      </c>
      <c r="AB159" s="162" t="inlineStr">
        <is>
          <t>Business Analyst</t>
        </is>
      </c>
      <c r="AC159" s="162" t="inlineStr">
        <is>
          <t>MBA</t>
        </is>
      </c>
      <c r="AD159" s="162" t="inlineStr">
        <is>
          <t>Jailesh Bhadra</t>
        </is>
      </c>
      <c r="AE159" s="162" t="inlineStr">
        <is>
          <t>N-4</t>
        </is>
      </c>
      <c r="AF159" s="162" t="inlineStr">
        <is>
          <t>Individual Contributor</t>
        </is>
      </c>
      <c r="AG159" s="162" t="inlineStr">
        <is>
          <t>0 years, 0 months, 0 days</t>
        </is>
      </c>
      <c r="AH159" s="162" t="inlineStr">
        <is>
          <t>0 years, 4 months, 19 days</t>
        </is>
      </c>
      <c r="AI159" s="162" t="inlineStr">
        <is>
          <t>Suptech</t>
        </is>
      </c>
      <c r="AJ159" s="162" t="inlineStr">
        <is>
          <t>iFile</t>
        </is>
      </c>
      <c r="AK159" s="162" t="inlineStr">
        <is>
          <t>Technology</t>
        </is>
      </c>
      <c r="AL159" s="162" t="inlineStr">
        <is>
          <t>Business Analysis</t>
        </is>
      </c>
      <c r="AM159" s="162" t="inlineStr">
        <is>
          <t>No</t>
        </is>
      </c>
      <c r="AN159" s="162" t="inlineStr">
        <is>
          <t>Product/Project</t>
        </is>
      </c>
      <c r="AO159" s="162" t="inlineStr">
        <is>
          <t>Business Analysis</t>
        </is>
      </c>
      <c r="AP159" s="162" t="inlineStr">
        <is>
          <t>Technical · BA, PM and QA</t>
        </is>
      </c>
      <c r="AQ159" s="162" t="n">
        <v>20</v>
      </c>
      <c r="AR159" s="162" t="inlineStr">
        <is>
          <t>Covered</t>
        </is>
      </c>
      <c r="AS159" s="162" t="n"/>
      <c r="AT159" s="162" t="inlineStr">
        <is>
          <t>IRIS2507</t>
        </is>
      </c>
      <c r="AU159" s="162" t="inlineStr">
        <is>
          <t>Employee</t>
        </is>
      </c>
      <c r="AV159" s="162" t="inlineStr">
        <is>
          <t>Active</t>
        </is>
      </c>
      <c r="AW159" s="162" t="inlineStr">
        <is>
          <t>Tanishq Gupta</t>
        </is>
      </c>
      <c r="AX159" s="163" t="n">
        <v>46118</v>
      </c>
      <c r="AY159" s="162" t="inlineStr">
        <is>
          <t>Business Analyst</t>
        </is>
      </c>
      <c r="AZ159" s="162" t="inlineStr">
        <is>
          <t>Business Analysis</t>
        </is>
      </c>
      <c r="BA159" s="162" t="inlineStr">
        <is>
          <t>Business / Functional Analysis</t>
        </is>
      </c>
      <c r="BB159" s="162" t="inlineStr">
        <is>
          <t>Business Analyst</t>
        </is>
      </c>
      <c r="BC159" s="162" t="inlineStr">
        <is>
          <t>L3 – Professional / Associate</t>
        </is>
      </c>
      <c r="BD159" s="162" t="inlineStr">
        <is>
          <t>MBA</t>
        </is>
      </c>
      <c r="BE159" s="162" t="inlineStr">
        <is>
          <t>Jailesh Bhadra</t>
        </is>
      </c>
      <c r="BF159" s="162" t="inlineStr">
        <is>
          <t>N-3</t>
        </is>
      </c>
      <c r="BG159" s="162" t="inlineStr">
        <is>
          <t>Individual Contributor</t>
        </is>
      </c>
      <c r="BH159" s="162" t="inlineStr">
        <is>
          <t>0 years, 0 months, 0 days</t>
        </is>
      </c>
      <c r="BI159" s="162" t="inlineStr">
        <is>
          <t>0 years, 2 months, 14 days</t>
        </is>
      </c>
      <c r="BJ159" s="162" t="inlineStr">
        <is>
          <t>0 years, 2 months, 14 days</t>
        </is>
      </c>
      <c r="BK159" s="162" t="n"/>
      <c r="BL159" s="162" t="inlineStr">
        <is>
          <t>Suptech</t>
        </is>
      </c>
      <c r="BM159" s="162" t="inlineStr">
        <is>
          <t>iFile</t>
        </is>
      </c>
      <c r="BN159" s="162" t="inlineStr">
        <is>
          <t>Technology</t>
        </is>
      </c>
      <c r="BO159" s="162" t="inlineStr">
        <is>
          <t>Business Analysis</t>
        </is>
      </c>
      <c r="BP159" s="162" t="inlineStr">
        <is>
          <t>No</t>
        </is>
      </c>
      <c r="BQ159" s="162" t="inlineStr">
        <is>
          <t>Product/Project</t>
        </is>
      </c>
      <c r="BR159" s="162" t="inlineStr">
        <is>
          <t>Business Analysis</t>
        </is>
      </c>
      <c r="BS159" s="162" t="inlineStr">
        <is>
          <t>Technical · BA, PM and QA</t>
        </is>
      </c>
      <c r="BT159" s="162" t="inlineStr">
        <is>
          <t>Work From Office - Turbhe</t>
        </is>
      </c>
      <c r="BU159" s="162" t="inlineStr">
        <is>
          <t>1. Requirement Gathering &amp; Documentation
Conduct thorough requirement gathering with stakeholders and maintain proper documentation · PRD/FRD/user stories for assigned modules, ensuring clarity, accuracy, and sign-off before development handoff.
2. Team Guidance &amp; Support
Provide day-to-day functional guidance to atleast 2 team members, ensuring their deliverables meet the required quality bar with minimal senior rework.
3. Escalation &amp; SLA Management
Ensure escalations/issues raised on the pod are triaged and resolved within defined SLA, with clear tracking and no repeat misses.
4. Stakeholder/Client Communication
Act as a key point of contact for client/product queries, ensuring timely responses and clear coordination between business and delivery teams.
5. UAT Coordination &amp; Support
Support UAT cycles by coordinating test scenarios with stakeholders, tracking defects/queries to closure, and ensuring sign-off before go-live.</t>
        </is>
      </c>
      <c r="BV159" s="162"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BW159" s="162" t="inlineStr">
        <is>
          <r>
            <rPr>
              <rFont val="Calibri"/>
              <b val="1"/>
              <sz val="10"/>
            </rPr>
            <t>Q1:</t>
          </r>
          <r>
            <rPr>
              <rFont val="Calibri"/>
              <sz val="10"/>
            </rPr>
            <t xml:space="preserve"> Complete structured onboarding &amp; domain training within first 90 days
</t>
          </r>
          <r>
            <rPr>
              <rFont val="Calibri"/>
              <b val="1"/>
              <sz val="10"/>
            </rPr>
            <t>Q1:</t>
          </r>
          <r>
            <rPr>
              <rFont val="Calibri"/>
              <sz val="10"/>
            </rPr>
            <t xml:space="preserve"> Shadow/co-deliver at least 2 requirement workshops with a senior BA
</t>
          </r>
          <r>
            <rPr>
              <rFont val="Calibri"/>
              <b val="1"/>
              <sz val="10"/>
            </rPr>
            <t>Q1:</t>
          </r>
          <r>
            <rPr>
              <rFont val="Calibri"/>
              <sz val="10"/>
            </rPr>
            <t xml:space="preserve"> Deliver first independent BRD/user story set with &lt;=1 revision cycle
</t>
          </r>
          <r>
            <rPr>
              <rFont val="Calibri"/>
              <b val="1"/>
              <sz val="10"/>
            </rPr>
            <t>Q1:</t>
          </r>
          <r>
            <rPr>
              <rFont val="Calibri"/>
              <sz val="10"/>
            </rPr>
            <t xml:space="preserve"> Achieve &gt;=4/5 stakeholder feedback on first assignment</t>
          </r>
        </is>
      </c>
      <c r="BX159" s="162" t="n">
        <v>3</v>
      </c>
      <c r="BY159" s="162" t="inlineStr">
        <is>
          <t>Pending – to be scheduled</t>
        </is>
      </c>
      <c r="BZ159" s="162" t="inlineStr">
        <is>
          <t>Business Analyst</t>
        </is>
      </c>
      <c r="CA159" s="162" t="inlineStr">
        <is>
          <t>No – designation matches role; too early for a structural view.</t>
        </is>
      </c>
      <c r="CB159" s="162" t="n">
        <v>3</v>
      </c>
      <c r="CC159" s="162" t="inlineStr">
        <is>
          <t>Medium</t>
        </is>
      </c>
      <c r="CD159" s="162" t="inlineStr">
        <is>
          <t>Core Contributor</t>
        </is>
      </c>
      <c r="CE159" s="162" t="inlineStr">
        <is>
          <t>N</t>
        </is>
      </c>
      <c r="CF159" s="162" t="inlineStr">
        <is>
          <t>N</t>
        </is>
      </c>
      <c r="CG159" s="162" t="inlineStr">
        <is>
          <t>N</t>
        </is>
      </c>
      <c r="CH159" s="162" t="inlineStr">
        <is>
          <t>-</t>
        </is>
      </c>
      <c r="CI159" s="162" t="inlineStr">
        <is>
          <t>Requirement engineering &amp; BRD/user-story writing; Agile/Scrum basics; RegTech/XBRL domain onboarding; stakeholder communication; Product visualization</t>
        </is>
      </c>
      <c r="CJ159" s="162" t="inlineStr">
        <is>
          <t>-</t>
        </is>
      </c>
      <c r="CK159" s="162" t="inlineStr">
        <is>
          <t>New joiner</t>
        </is>
      </c>
    </row>
    <row r="160" ht="64" customHeight="1">
      <c r="A160" s="109" t="inlineStr">
        <is>
          <t>IRIS2451</t>
        </is>
      </c>
      <c r="B160" s="111" t="inlineStr">
        <is>
          <t>Anurag Gupta</t>
        </is>
      </c>
      <c r="C160" s="111" t="inlineStr">
        <is>
          <t>Technology</t>
        </is>
      </c>
      <c r="D160" s="114" t="inlineStr">
        <is>
          <t>Trainee Software Engineer</t>
        </is>
      </c>
      <c r="E160" s="114" t="inlineStr">
        <is>
          <t>UI Developer</t>
        </is>
      </c>
      <c r="F160" s="114" t="inlineStr">
        <is>
          <t>L2 – Trainee</t>
        </is>
      </c>
      <c r="G160" s="114" t="inlineStr">
        <is>
          <t>A2</t>
        </is>
      </c>
      <c r="H160" s="117" t="inlineStr">
        <is>
          <t>▲ Up</t>
        </is>
      </c>
      <c r="I160" s="111" t="inlineStr">
        <is>
          <t>Engineering &amp; Development</t>
        </is>
      </c>
      <c r="J160" s="111" t="inlineStr">
        <is>
          <t>Front-End / UI Development</t>
        </is>
      </c>
      <c r="K160" s="111" t="inlineStr"/>
      <c r="L160" s="111" t="n">
        <v>20</v>
      </c>
      <c r="M160" s="142" t="inlineStr">
        <is>
          <t>P1–P2</t>
        </is>
      </c>
      <c r="N160" s="115" t="inlineStr">
        <is>
          <t>Entry / Developing</t>
        </is>
      </c>
      <c r="O160" s="115" t="inlineStr">
        <is>
          <t>2 Assist</t>
        </is>
      </c>
      <c r="P160" s="115" t="inlineStr">
        <is>
          <t>0–2 yrs</t>
        </is>
      </c>
      <c r="Q160" s="115" t="inlineStr">
        <is>
          <t>1–3 · 0–3</t>
        </is>
      </c>
      <c r="R160" s="115" t="inlineStr">
        <is>
          <t>Associate Software Engineer / Software Engineer</t>
        </is>
      </c>
      <c r="S160" s="115" t="inlineStr">
        <is>
          <r>
            <rPr>
              <rFont val="Calibri"/>
              <b val="1"/>
              <sz val="10"/>
            </rPr>
            <t>Workiva:</t>
          </r>
          <r>
            <rPr>
              <rFont val="Calibri"/>
              <sz val="10"/>
            </rPr>
            <t xml:space="preserve"> Associate SE · Broadridge India: SE · Nasdaq / AxiomSL: SE · Salesforce: AMTS · Atlassian: P30 Junior · 0–2 yrs · Freshworks: SE</t>
          </r>
        </is>
      </c>
      <c r="T160" s="115" t="inlineStr">
        <is>
          <t>SFIA 9 · software development, programming; OWASP secure coding; cloud vendor certifications</t>
        </is>
      </c>
      <c r="U160" s="115" t="inlineStr">
        <is>
          <t>Core 2 · Future 2 · Functional 2 · Leadership not scored</t>
        </is>
      </c>
      <c r="V160" s="161" t="n">
        <v>416</v>
      </c>
      <c r="W160" s="162" t="inlineStr">
        <is>
          <t>IRIS2451</t>
        </is>
      </c>
      <c r="X160" s="162" t="inlineStr">
        <is>
          <t>Employee</t>
        </is>
      </c>
      <c r="Y160" s="162" t="inlineStr">
        <is>
          <t>Active</t>
        </is>
      </c>
      <c r="Z160" s="162" t="inlineStr">
        <is>
          <t>Anurag Gupta</t>
        </is>
      </c>
      <c r="AA160" s="249" t="n">
        <v>45995</v>
      </c>
      <c r="AB160" s="162" t="inlineStr">
        <is>
          <t>Trainee Software Engineer</t>
        </is>
      </c>
      <c r="AC160" s="162" t="inlineStr">
        <is>
          <t>B.Sc</t>
        </is>
      </c>
      <c r="AD160" s="162" t="inlineStr">
        <is>
          <t>Sharanagouda Patil</t>
        </is>
      </c>
      <c r="AE160" s="162" t="inlineStr">
        <is>
          <t>N-4</t>
        </is>
      </c>
      <c r="AF160" s="162" t="inlineStr">
        <is>
          <t>Individual Contributor</t>
        </is>
      </c>
      <c r="AG160" s="162" t="inlineStr">
        <is>
          <t>1 years, 2 months, 0 days</t>
        </is>
      </c>
      <c r="AH160" s="162" t="inlineStr">
        <is>
          <t>0 years, 8 months, 21 days</t>
        </is>
      </c>
      <c r="AI160" s="162" t="inlineStr">
        <is>
          <t>Suptech</t>
        </is>
      </c>
      <c r="AJ160" s="162" t="inlineStr">
        <is>
          <t>iFile</t>
        </is>
      </c>
      <c r="AK160" s="162" t="inlineStr">
        <is>
          <t>Technology</t>
        </is>
      </c>
      <c r="AL160" s="162" t="inlineStr">
        <is>
          <t>Development</t>
        </is>
      </c>
      <c r="AM160" s="162" t="inlineStr">
        <is>
          <t>Yes</t>
        </is>
      </c>
      <c r="AN160" s="162" t="inlineStr">
        <is>
          <t>Product/Project</t>
        </is>
      </c>
      <c r="AO160" s="162" t="inlineStr">
        <is>
          <t>Angular</t>
        </is>
      </c>
      <c r="AP160" s="162" t="inlineStr">
        <is>
          <t>Technical - Developer</t>
        </is>
      </c>
      <c r="AQ160" s="162" t="n">
        <v>20</v>
      </c>
      <c r="AR160" s="162" t="inlineStr">
        <is>
          <t>Covered</t>
        </is>
      </c>
      <c r="AS160" s="162" t="n"/>
      <c r="AT160" s="162" t="inlineStr">
        <is>
          <t>IRIS2451</t>
        </is>
      </c>
      <c r="AU160" s="162" t="inlineStr">
        <is>
          <t>Employee</t>
        </is>
      </c>
      <c r="AV160" s="162" t="inlineStr">
        <is>
          <t>Active</t>
        </is>
      </c>
      <c r="AW160" s="162" t="inlineStr">
        <is>
          <t>Anurag Gupta</t>
        </is>
      </c>
      <c r="AX160" s="163" t="n">
        <v>45995</v>
      </c>
      <c r="AY160" s="162" t="inlineStr">
        <is>
          <t>Trainee Software Engineer</t>
        </is>
      </c>
      <c r="AZ160" s="162" t="inlineStr">
        <is>
          <t>Engineering &amp; Development</t>
        </is>
      </c>
      <c r="BA160" s="162" t="inlineStr">
        <is>
          <t>Software Engineering</t>
        </is>
      </c>
      <c r="BB160" s="162" t="inlineStr">
        <is>
          <t>Trainee Software Engineer</t>
        </is>
      </c>
      <c r="BC160" s="162" t="inlineStr">
        <is>
          <t>L2 – Trainee</t>
        </is>
      </c>
      <c r="BD160" s="162" t="inlineStr">
        <is>
          <t>B.Sc</t>
        </is>
      </c>
      <c r="BE160" s="162" t="inlineStr">
        <is>
          <t>Sharanagouda Patil</t>
        </is>
      </c>
      <c r="BF160" s="162" t="inlineStr">
        <is>
          <t>N-3</t>
        </is>
      </c>
      <c r="BG160" s="162" t="inlineStr">
        <is>
          <t>Individual Contributor</t>
        </is>
      </c>
      <c r="BH160" s="162" t="inlineStr">
        <is>
          <t>1 years, 2 months, 0 days</t>
        </is>
      </c>
      <c r="BI160" s="162" t="inlineStr">
        <is>
          <t>0 years, 6 months, 16 days</t>
        </is>
      </c>
      <c r="BJ160" s="162" t="inlineStr">
        <is>
          <t>1 years, 8 months, 16 days</t>
        </is>
      </c>
      <c r="BK160" s="162" t="n"/>
      <c r="BL160" s="162" t="inlineStr">
        <is>
          <t>Suptech</t>
        </is>
      </c>
      <c r="BM160" s="162" t="inlineStr">
        <is>
          <t>iFile</t>
        </is>
      </c>
      <c r="BN160" s="162" t="inlineStr">
        <is>
          <t>Technology</t>
        </is>
      </c>
      <c r="BO160" s="162" t="inlineStr">
        <is>
          <t>Development</t>
        </is>
      </c>
      <c r="BP160" s="162" t="inlineStr">
        <is>
          <t>Yes</t>
        </is>
      </c>
      <c r="BQ160" s="162" t="inlineStr">
        <is>
          <t>Product/Project</t>
        </is>
      </c>
      <c r="BR160" s="162" t="inlineStr">
        <is>
          <t>Angular</t>
        </is>
      </c>
      <c r="BS160" s="162" t="inlineStr">
        <is>
          <t>Technical - Developer</t>
        </is>
      </c>
      <c r="BT160" s="162" t="inlineStr">
        <is>
          <t>Work From Office - Turbhe</t>
        </is>
      </c>
      <c r="BU160" s="162" t="n"/>
      <c r="BV160" s="162" t="n"/>
      <c r="BW160" s="162"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X160" s="162" t="n">
        <v>3</v>
      </c>
      <c r="BY160" s="163" t="n">
        <v>45901</v>
      </c>
      <c r="BZ160" s="162" t="inlineStr">
        <is>
          <t>Trainee Software Engineer</t>
        </is>
      </c>
      <c r="CA160" s="162" t="inlineStr">
        <is>
          <t>Yes</t>
        </is>
      </c>
      <c r="CB160" s="162" t="n">
        <v>3</v>
      </c>
      <c r="CC160" s="162" t="inlineStr">
        <is>
          <t>Medium</t>
        </is>
      </c>
      <c r="CD160" s="162" t="inlineStr">
        <is>
          <t>Trusted Professional</t>
        </is>
      </c>
      <c r="CE160" s="162" t="n"/>
      <c r="CF160" s="162" t="n"/>
      <c r="CG160" s="162" t="n"/>
      <c r="CH160" s="162" t="n"/>
      <c r="CI160" s="162" t="inlineStr">
        <is>
          <t>Taxonomy
AI</t>
        </is>
      </c>
      <c r="CJ160" s="162" t="n"/>
      <c r="CK160" s="162" t="n"/>
    </row>
    <row r="161" ht="64" customHeight="1">
      <c r="A161" s="109" t="inlineStr">
        <is>
          <t>IRIS2482</t>
        </is>
      </c>
      <c r="B161" s="111" t="inlineStr">
        <is>
          <t>Aquib Shah</t>
        </is>
      </c>
      <c r="C161" s="111" t="inlineStr">
        <is>
          <t>Technology</t>
        </is>
      </c>
      <c r="D161" s="114" t="inlineStr">
        <is>
          <t>Trainee Software Engineer</t>
        </is>
      </c>
      <c r="E161" s="114" t="inlineStr">
        <is>
          <t>Software Engineer</t>
        </is>
      </c>
      <c r="F161" s="114" t="inlineStr">
        <is>
          <t>L2 – Trainee</t>
        </is>
      </c>
      <c r="G161" s="114" t="inlineStr">
        <is>
          <t>A2</t>
        </is>
      </c>
      <c r="H161" s="117" t="inlineStr">
        <is>
          <t>▲ Up</t>
        </is>
      </c>
      <c r="I161" s="111" t="inlineStr">
        <is>
          <t>Engineering &amp; Development</t>
        </is>
      </c>
      <c r="J161" s="111" t="inlineStr">
        <is>
          <t>Backend Development</t>
        </is>
      </c>
      <c r="K161" s="111" t="inlineStr"/>
      <c r="L161" s="111" t="n">
        <v>20</v>
      </c>
      <c r="M161" s="142" t="inlineStr">
        <is>
          <t>P1–P2</t>
        </is>
      </c>
      <c r="N161" s="115" t="inlineStr">
        <is>
          <t>Entry / Developing</t>
        </is>
      </c>
      <c r="O161" s="115" t="inlineStr">
        <is>
          <t>2 Assist</t>
        </is>
      </c>
      <c r="P161" s="115" t="inlineStr">
        <is>
          <t>0–2 yrs</t>
        </is>
      </c>
      <c r="Q161" s="115" t="inlineStr">
        <is>
          <t>1–3 · 0–3</t>
        </is>
      </c>
      <c r="R161" s="115" t="inlineStr">
        <is>
          <t>Associate Software Engineer / Software Engineer</t>
        </is>
      </c>
      <c r="S161" s="115" t="inlineStr">
        <is>
          <r>
            <rPr>
              <rFont val="Calibri"/>
              <b val="1"/>
              <sz val="10"/>
            </rPr>
            <t>Workiva:</t>
          </r>
          <r>
            <rPr>
              <rFont val="Calibri"/>
              <sz val="10"/>
            </rPr>
            <t xml:space="preserve"> Associate SE · Broadridge India: SE · Nasdaq / AxiomSL: SE · Salesforce: AMTS · Atlassian: P30 Junior · 0–2 yrs · Freshworks: SE</t>
          </r>
        </is>
      </c>
      <c r="T161" s="115" t="inlineStr">
        <is>
          <t>SFIA 9 · software development, programming; OWASP secure coding; cloud vendor certifications</t>
        </is>
      </c>
      <c r="U161" s="115" t="inlineStr">
        <is>
          <t>Core 2 · Future 2 · Functional 2 · Leadership not scored</t>
        </is>
      </c>
      <c r="V161" s="161" t="n">
        <v>456</v>
      </c>
      <c r="W161" s="162" t="inlineStr">
        <is>
          <t>IRIS2482</t>
        </is>
      </c>
      <c r="X161" s="162" t="inlineStr">
        <is>
          <t>Employee</t>
        </is>
      </c>
      <c r="Y161" s="162" t="inlineStr">
        <is>
          <t>Active</t>
        </is>
      </c>
      <c r="Z161" s="162" t="inlineStr">
        <is>
          <t>Aquib Shah</t>
        </is>
      </c>
      <c r="AA161" s="249" t="n">
        <v>46076</v>
      </c>
      <c r="AB161" s="162" t="inlineStr">
        <is>
          <t>Trainee Software Engineer</t>
        </is>
      </c>
      <c r="AC161" s="162" t="inlineStr">
        <is>
          <t>B.E</t>
        </is>
      </c>
      <c r="AD161" s="162" t="inlineStr">
        <is>
          <t>Nivedita Wagh</t>
        </is>
      </c>
      <c r="AE161" s="162" t="inlineStr">
        <is>
          <t>N-4</t>
        </is>
      </c>
      <c r="AF161" s="162" t="inlineStr">
        <is>
          <t>Individual Contributor</t>
        </is>
      </c>
      <c r="AG161" s="162" t="inlineStr">
        <is>
          <t>1 years, 10 months, 0 days</t>
        </is>
      </c>
      <c r="AH161" s="162" t="inlineStr">
        <is>
          <t>0 years, 6 months, 2 days</t>
        </is>
      </c>
      <c r="AI161" s="162" t="inlineStr">
        <is>
          <t>Suptech</t>
        </is>
      </c>
      <c r="AJ161" s="162" t="inlineStr">
        <is>
          <t>iFile</t>
        </is>
      </c>
      <c r="AK161" s="162" t="inlineStr">
        <is>
          <t>Technology</t>
        </is>
      </c>
      <c r="AL161" s="162" t="inlineStr">
        <is>
          <t>Development</t>
        </is>
      </c>
      <c r="AM161" s="162" t="inlineStr">
        <is>
          <t>Yes</t>
        </is>
      </c>
      <c r="AN161" s="162" t="inlineStr">
        <is>
          <t>Product/Project</t>
        </is>
      </c>
      <c r="AO161" s="162" t="inlineStr">
        <is>
          <t>Java</t>
        </is>
      </c>
      <c r="AP161" s="162" t="inlineStr">
        <is>
          <t>Technical - Developer</t>
        </is>
      </c>
      <c r="AQ161" s="162" t="n">
        <v>20</v>
      </c>
      <c r="AR161" s="162" t="inlineStr">
        <is>
          <t>Covered</t>
        </is>
      </c>
      <c r="AS161" s="162" t="n"/>
      <c r="AT161" s="162" t="inlineStr">
        <is>
          <t>IRIS2482</t>
        </is>
      </c>
      <c r="AU161" s="162" t="inlineStr">
        <is>
          <t>Employee</t>
        </is>
      </c>
      <c r="AV161" s="162" t="inlineStr">
        <is>
          <t>Active</t>
        </is>
      </c>
      <c r="AW161" s="162" t="inlineStr">
        <is>
          <t>Aquib Shah</t>
        </is>
      </c>
      <c r="AX161" s="163" t="n">
        <v>46076</v>
      </c>
      <c r="AY161" s="162" t="inlineStr">
        <is>
          <t>Trainee Software Engineer</t>
        </is>
      </c>
      <c r="AZ161" s="162" t="inlineStr">
        <is>
          <t>Engineering &amp; Development</t>
        </is>
      </c>
      <c r="BA161" s="162" t="inlineStr">
        <is>
          <t>Backend Engineering · Java</t>
        </is>
      </c>
      <c r="BB161" s="162" t="inlineStr">
        <is>
          <t>Trainee Software Engineer</t>
        </is>
      </c>
      <c r="BC161" s="162" t="inlineStr">
        <is>
          <t>L2 – Trainee</t>
        </is>
      </c>
      <c r="BD161" s="162" t="inlineStr">
        <is>
          <t>B.E</t>
        </is>
      </c>
      <c r="BE161" s="162" t="inlineStr">
        <is>
          <t>Nivedita Wagh</t>
        </is>
      </c>
      <c r="BF161" s="162" t="inlineStr">
        <is>
          <t>N-3</t>
        </is>
      </c>
      <c r="BG161" s="162" t="inlineStr">
        <is>
          <t>Individual Contributor</t>
        </is>
      </c>
      <c r="BH161" s="162" t="inlineStr">
        <is>
          <t>1 years, 10 months, 0 days</t>
        </is>
      </c>
      <c r="BI161" s="162" t="inlineStr">
        <is>
          <t>0 years, 3 months, 28 days</t>
        </is>
      </c>
      <c r="BJ161" s="162" t="inlineStr">
        <is>
          <t>2 years, 1 months, 28 days</t>
        </is>
      </c>
      <c r="BK161" s="162" t="n"/>
      <c r="BL161" s="162" t="inlineStr">
        <is>
          <t>Suptech</t>
        </is>
      </c>
      <c r="BM161" s="162" t="inlineStr">
        <is>
          <t>iFile</t>
        </is>
      </c>
      <c r="BN161" s="162" t="inlineStr">
        <is>
          <t>Technology</t>
        </is>
      </c>
      <c r="BO161" s="162" t="inlineStr">
        <is>
          <t>Development</t>
        </is>
      </c>
      <c r="BP161" s="162" t="inlineStr">
        <is>
          <t>Yes</t>
        </is>
      </c>
      <c r="BQ161" s="162" t="inlineStr">
        <is>
          <t>Product/Project</t>
        </is>
      </c>
      <c r="BR161" s="162" t="inlineStr">
        <is>
          <t>Java</t>
        </is>
      </c>
      <c r="BS161" s="162" t="inlineStr">
        <is>
          <t>Technical - Developer</t>
        </is>
      </c>
      <c r="BT161" s="162" t="inlineStr">
        <is>
          <t>Work From Office - Turbhe</t>
        </is>
      </c>
      <c r="BU161" s="162" t="inlineStr">
        <is>
          <t>1.To gain Domain Knowledge, 2. To complate Data Analyst Course, 3. To make process degitize, 4. To maximise use of AI, 5. To achive good communication skills.</t>
        </is>
      </c>
      <c r="BV161"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61"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61" s="162" t="n"/>
      <c r="BY161" s="162" t="n"/>
      <c r="BZ161" s="162" t="inlineStr">
        <is>
          <t>Trainee Software Engineer</t>
        </is>
      </c>
      <c r="CA161" s="162" t="inlineStr">
        <is>
          <t>No</t>
        </is>
      </c>
      <c r="CB161" s="162" t="n">
        <v>2</v>
      </c>
      <c r="CC161" s="162" t="inlineStr">
        <is>
          <t>Medium</t>
        </is>
      </c>
      <c r="CD161" s="162" t="inlineStr">
        <is>
          <t>High Impact / Growth Talent</t>
        </is>
      </c>
      <c r="CE161" s="162" t="inlineStr">
        <is>
          <t>No</t>
        </is>
      </c>
      <c r="CF161" s="162" t="inlineStr">
        <is>
          <t>Yes</t>
        </is>
      </c>
      <c r="CG161" s="162" t="inlineStr">
        <is>
          <t>No</t>
        </is>
      </c>
      <c r="CH161" s="162" t="n"/>
      <c r="CI161" s="162" t="inlineStr">
        <is>
          <t>Advanced Java; secure coding &amp; code-quality practices; unit/automated testing; system design fundamentals</t>
        </is>
      </c>
      <c r="CJ161"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61" s="162" t="n"/>
    </row>
    <row r="162" ht="64" customHeight="1">
      <c r="A162" s="109" t="inlineStr">
        <is>
          <t>IRIS2321</t>
        </is>
      </c>
      <c r="B162" s="111" t="inlineStr">
        <is>
          <t>Chandani Gusain</t>
        </is>
      </c>
      <c r="C162" s="111" t="inlineStr">
        <is>
          <t>Technology</t>
        </is>
      </c>
      <c r="D162" s="114" t="inlineStr">
        <is>
          <t>Software Engineer</t>
        </is>
      </c>
      <c r="E162" s="114" t="inlineStr">
        <is>
          <t>UI Developer</t>
        </is>
      </c>
      <c r="F162" s="111" t="inlineStr">
        <is>
          <t>L3 – Professional / Associate</t>
        </is>
      </c>
      <c r="G162" s="24" t="inlineStr">
        <is>
          <t>A2</t>
        </is>
      </c>
      <c r="H162" s="147" t="inlineStr">
        <is>
          <t>• Same level</t>
        </is>
      </c>
      <c r="I162" s="111" t="inlineStr">
        <is>
          <t>Engineering &amp; Development</t>
        </is>
      </c>
      <c r="J162" s="111" t="inlineStr">
        <is>
          <t>Front-End / UI Development</t>
        </is>
      </c>
      <c r="K162" s="111" t="inlineStr"/>
      <c r="L162" s="111" t="n">
        <v>20</v>
      </c>
      <c r="M162" s="142" t="inlineStr">
        <is>
          <t>P1–P2</t>
        </is>
      </c>
      <c r="N162" s="115" t="inlineStr">
        <is>
          <t>Entry / Developing</t>
        </is>
      </c>
      <c r="O162" s="115" t="inlineStr">
        <is>
          <t>2 Assist</t>
        </is>
      </c>
      <c r="P162" s="115" t="inlineStr">
        <is>
          <t>0–2 yrs</t>
        </is>
      </c>
      <c r="Q162" s="115" t="inlineStr">
        <is>
          <t>1–3 · 0–3</t>
        </is>
      </c>
      <c r="R162" s="115" t="inlineStr">
        <is>
          <t>Associate Software Engineer / Software Engineer</t>
        </is>
      </c>
      <c r="S162" s="115" t="inlineStr">
        <is>
          <r>
            <rPr>
              <rFont val="Calibri"/>
              <b val="1"/>
              <sz val="10"/>
            </rPr>
            <t>Workiva:</t>
          </r>
          <r>
            <rPr>
              <rFont val="Calibri"/>
              <sz val="10"/>
            </rPr>
            <t xml:space="preserve"> Associate SE · Broadridge India: SE · Nasdaq / AxiomSL: SE · Salesforce: AMTS · Atlassian: P30 Junior · 0–2 yrs · Freshworks: SE</t>
          </r>
        </is>
      </c>
      <c r="T162" s="115" t="inlineStr">
        <is>
          <t>SFIA 9 · software development, programming; OWASP secure coding; cloud vendor certifications</t>
        </is>
      </c>
      <c r="U162" s="115" t="inlineStr">
        <is>
          <t>Core 2 · Future 2 · Functional 2 · Leadership not scored</t>
        </is>
      </c>
      <c r="V162" s="161" t="n">
        <v>351</v>
      </c>
      <c r="W162" s="162" t="inlineStr">
        <is>
          <t>IRIS2321</t>
        </is>
      </c>
      <c r="X162" s="162" t="inlineStr">
        <is>
          <t>Employee</t>
        </is>
      </c>
      <c r="Y162" s="162" t="inlineStr">
        <is>
          <t>Active</t>
        </is>
      </c>
      <c r="Z162" s="162" t="inlineStr">
        <is>
          <t>Chandani Gusain</t>
        </is>
      </c>
      <c r="AA162" s="249" t="n">
        <v>45597</v>
      </c>
      <c r="AB162" s="162" t="inlineStr">
        <is>
          <t>Software Engineer</t>
        </is>
      </c>
      <c r="AC162" s="162" t="inlineStr">
        <is>
          <t>B.SC</t>
        </is>
      </c>
      <c r="AD162" s="162" t="inlineStr">
        <is>
          <t>Sagar Jadhav</t>
        </is>
      </c>
      <c r="AE162" s="162" t="inlineStr">
        <is>
          <t>N-3</t>
        </is>
      </c>
      <c r="AF162" s="162" t="inlineStr">
        <is>
          <t>Individual Contributor</t>
        </is>
      </c>
      <c r="AG162" s="162" t="inlineStr">
        <is>
          <t>0 years, 0 months, 0 days</t>
        </is>
      </c>
      <c r="AH162" s="162" t="inlineStr">
        <is>
          <t>1 years, 9 months, 24 days</t>
        </is>
      </c>
      <c r="AI162" s="162" t="inlineStr">
        <is>
          <t>Suptech</t>
        </is>
      </c>
      <c r="AJ162" s="162" t="inlineStr">
        <is>
          <t>iFile</t>
        </is>
      </c>
      <c r="AK162" s="162" t="inlineStr">
        <is>
          <t>Technology</t>
        </is>
      </c>
      <c r="AL162" s="162" t="inlineStr">
        <is>
          <t>Development</t>
        </is>
      </c>
      <c r="AM162" s="162" t="inlineStr">
        <is>
          <t>Yes</t>
        </is>
      </c>
      <c r="AN162" s="162" t="inlineStr">
        <is>
          <t>Product/Project</t>
        </is>
      </c>
      <c r="AO162" s="162" t="inlineStr">
        <is>
          <t>Angular</t>
        </is>
      </c>
      <c r="AP162" s="162" t="inlineStr">
        <is>
          <t>Technical - Developer</t>
        </is>
      </c>
      <c r="AQ162" s="162" t="n">
        <v>20</v>
      </c>
      <c r="AR162" s="162" t="inlineStr">
        <is>
          <t>Covered</t>
        </is>
      </c>
      <c r="AS162" s="162" t="n"/>
      <c r="AT162" s="162" t="inlineStr">
        <is>
          <t>IRIS2321</t>
        </is>
      </c>
      <c r="AU162" s="162" t="inlineStr">
        <is>
          <t>Employee</t>
        </is>
      </c>
      <c r="AV162" s="162" t="inlineStr">
        <is>
          <t>Active</t>
        </is>
      </c>
      <c r="AW162" s="162" t="inlineStr">
        <is>
          <t>Chandani Gusain</t>
        </is>
      </c>
      <c r="AX162" s="163" t="n">
        <v>45597</v>
      </c>
      <c r="AY162" s="162" t="inlineStr">
        <is>
          <t>Software Engineer</t>
        </is>
      </c>
      <c r="AZ162" s="162" t="inlineStr">
        <is>
          <t>Engineering &amp; Development</t>
        </is>
      </c>
      <c r="BA162" s="162" t="inlineStr">
        <is>
          <t>Software Engineering</t>
        </is>
      </c>
      <c r="BB162" s="162" t="inlineStr">
        <is>
          <t>Software Engineer</t>
        </is>
      </c>
      <c r="BC162" s="162" t="inlineStr">
        <is>
          <t>L3 – Professional / Associate</t>
        </is>
      </c>
      <c r="BD162" s="162" t="inlineStr">
        <is>
          <t>B.SC</t>
        </is>
      </c>
      <c r="BE162" s="162" t="inlineStr">
        <is>
          <t>Sagar Jadhav</t>
        </is>
      </c>
      <c r="BF162" s="162" t="inlineStr">
        <is>
          <t>N-4</t>
        </is>
      </c>
      <c r="BG162" s="162" t="inlineStr">
        <is>
          <t>Individual Contributor</t>
        </is>
      </c>
      <c r="BH162" s="162" t="inlineStr">
        <is>
          <t>0 years, 0 months, 0 days</t>
        </is>
      </c>
      <c r="BI162" s="162" t="inlineStr">
        <is>
          <t>1 years, 7 months, 19 days</t>
        </is>
      </c>
      <c r="BJ162" s="162" t="inlineStr">
        <is>
          <t>1 years, 7 months, 19 days</t>
        </is>
      </c>
      <c r="BK162" s="162" t="n"/>
      <c r="BL162" s="162" t="inlineStr">
        <is>
          <t>Suptech</t>
        </is>
      </c>
      <c r="BM162" s="162" t="inlineStr">
        <is>
          <t>iFile</t>
        </is>
      </c>
      <c r="BN162" s="162" t="inlineStr">
        <is>
          <t>Technology</t>
        </is>
      </c>
      <c r="BO162" s="162" t="inlineStr">
        <is>
          <t>Development</t>
        </is>
      </c>
      <c r="BP162" s="162" t="inlineStr">
        <is>
          <t>Yes</t>
        </is>
      </c>
      <c r="BQ162" s="162" t="inlineStr">
        <is>
          <t>Product/Project</t>
        </is>
      </c>
      <c r="BR162" s="162" t="inlineStr">
        <is>
          <t>Angular</t>
        </is>
      </c>
      <c r="BS162" s="162" t="inlineStr">
        <is>
          <t>Technical - Developer</t>
        </is>
      </c>
      <c r="BT162" s="162" t="inlineStr">
        <is>
          <t>Work From Office - Turbhe</t>
        </is>
      </c>
      <c r="BU162" s="162" t="inlineStr">
        <is>
          <t>1) Code Quality &amp; Standards
Resolved SonarQube-reported bugs, code smells, and vulnerability issues, ensuring adherence to organizational code quality and security standards.
2) Delivery &amp; Productivity
Successfully completed and delivered the following modules within the assigned sprint timelines, maintaining high quality standards:
- Allocation payment enhancement.
- Declaration module.
- FMS dashboard graph implementation · demo project.
- Email settings module.
- Add/Edit External User module.
- Late approval request module.
3) Code Reviews &amp; Collaboration
Reviewed and tested 90% of assigned work within the same sprint, and sometime whole application before production deployment, ensuring timely feedback and maintaining consistent development velocity across the team.
4) Skill Development
Conducted proof-of-concepts · POCs and proactively implemented upcoming/future-required features to ensure readiness for planned project enhancements, including:
- Comparative analysis of PrimeNG and Angular Material.
- Research on new features in the latest ApexCharts version compatible with the latest Angular version.
- Evaluation of AI bots/tools compatible with Angular development.
5) Reusability &amp; Scalability
Built and reused components and services to minimize code duplication, ensuring new modules adhered to a scalable, modular Angular architecture.
6) Authentication &amp; Integration
Implemented Microsoft Azure SSO login for both Phase 3 and Phase 4 of the common login.</t>
        </is>
      </c>
      <c r="BV162"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62"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62" s="162" t="n">
        <v>3</v>
      </c>
      <c r="BY162" s="163" t="n">
        <v>46113</v>
      </c>
      <c r="BZ162" s="162" t="inlineStr">
        <is>
          <t>Software Engineer</t>
        </is>
      </c>
      <c r="CA162" s="162" t="inlineStr">
        <is>
          <t>No</t>
        </is>
      </c>
      <c r="CB162" s="162" t="n">
        <v>3</v>
      </c>
      <c r="CC162" s="162" t="inlineStr">
        <is>
          <t>High</t>
        </is>
      </c>
      <c r="CD162" s="162" t="inlineStr">
        <is>
          <t>Trusted Professional</t>
        </is>
      </c>
      <c r="CE162" s="162" t="inlineStr">
        <is>
          <t>No</t>
        </is>
      </c>
      <c r="CF162" s="162" t="inlineStr">
        <is>
          <t>No</t>
        </is>
      </c>
      <c r="CG162" s="162" t="inlineStr">
        <is>
          <t>Yes</t>
        </is>
      </c>
      <c r="CH162" s="162" t="n"/>
      <c r="CI162" s="162" t="inlineStr">
        <is>
          <t>Architecture &amp; Scalability</t>
        </is>
      </c>
      <c r="CJ162" s="162" t="n"/>
      <c r="CK162" s="162" t="n"/>
    </row>
    <row r="163" ht="64" customHeight="1">
      <c r="A163" s="109" t="inlineStr">
        <is>
          <t>IRIS2524</t>
        </is>
      </c>
      <c r="B163" s="111" t="inlineStr">
        <is>
          <t>Chetna Vijay Nile</t>
        </is>
      </c>
      <c r="C163" s="111" t="inlineStr">
        <is>
          <t>Technology</t>
        </is>
      </c>
      <c r="D163" s="111" t="inlineStr">
        <is>
          <t>Software Engineer</t>
        </is>
      </c>
      <c r="E163" s="111" t="inlineStr">
        <is>
          <t>Software Engineer</t>
        </is>
      </c>
      <c r="F163" s="111" t="inlineStr">
        <is>
          <t>L3 – Professional / Associate</t>
        </is>
      </c>
      <c r="G163" s="24" t="inlineStr">
        <is>
          <t>A2</t>
        </is>
      </c>
      <c r="H163" s="147" t="inlineStr">
        <is>
          <t>• Same level</t>
        </is>
      </c>
      <c r="I163" s="111" t="inlineStr">
        <is>
          <t>Engineering &amp; Development</t>
        </is>
      </c>
      <c r="J163" s="111" t="inlineStr">
        <is>
          <t>Full-Stack Development</t>
        </is>
      </c>
      <c r="K163" s="111" t="inlineStr"/>
      <c r="L163" s="111" t="n">
        <v>19</v>
      </c>
      <c r="M163" s="142" t="inlineStr">
        <is>
          <t>P1–P2</t>
        </is>
      </c>
      <c r="N163" s="115" t="inlineStr">
        <is>
          <t>Entry / Developing</t>
        </is>
      </c>
      <c r="O163" s="115" t="inlineStr">
        <is>
          <t>2 Assist</t>
        </is>
      </c>
      <c r="P163" s="115" t="inlineStr">
        <is>
          <t>0–2 yrs</t>
        </is>
      </c>
      <c r="Q163" s="115" t="inlineStr">
        <is>
          <t>1–3 · 0–3</t>
        </is>
      </c>
      <c r="R163" s="115" t="inlineStr">
        <is>
          <t>Associate Software Engineer / Software Engineer</t>
        </is>
      </c>
      <c r="S163" s="115" t="inlineStr">
        <is>
          <r>
            <rPr>
              <rFont val="Calibri"/>
              <b val="1"/>
              <sz val="10"/>
            </rPr>
            <t>Workiva:</t>
          </r>
          <r>
            <rPr>
              <rFont val="Calibri"/>
              <sz val="10"/>
            </rPr>
            <t xml:space="preserve"> Associate SE · Broadridge India: SE · Nasdaq / AxiomSL: SE · Salesforce: AMTS · Atlassian: P30 Junior · 0–2 yrs · Freshworks: SE</t>
          </r>
        </is>
      </c>
      <c r="T163" s="115" t="inlineStr">
        <is>
          <t>SFIA 9 · software development, programming; OWASP secure coding; cloud vendor certifications</t>
        </is>
      </c>
      <c r="U163" s="115" t="inlineStr">
        <is>
          <t>Core 2 · Future 2 · Functional 2 · Leadership not scored</t>
        </is>
      </c>
      <c r="V163" s="161" t="n">
        <v>494</v>
      </c>
      <c r="W163" s="162" t="inlineStr">
        <is>
          <t>IRIS2524</t>
        </is>
      </c>
      <c r="X163" s="162" t="inlineStr">
        <is>
          <t>Employee</t>
        </is>
      </c>
      <c r="Y163" s="162" t="inlineStr">
        <is>
          <t>Active</t>
        </is>
      </c>
      <c r="Z163" s="162" t="inlineStr">
        <is>
          <t>Chetna Vijay Nile</t>
        </is>
      </c>
      <c r="AA163" s="249" t="n">
        <v>46135</v>
      </c>
      <c r="AB163" s="162" t="inlineStr">
        <is>
          <t>Software Engineer</t>
        </is>
      </c>
      <c r="AC163" s="162" t="inlineStr">
        <is>
          <t>PGDM</t>
        </is>
      </c>
      <c r="AD163" s="162" t="inlineStr">
        <is>
          <t>Anup Salve</t>
        </is>
      </c>
      <c r="AE163" s="162" t="inlineStr">
        <is>
          <t>N-5</t>
        </is>
      </c>
      <c r="AF163" s="162" t="inlineStr">
        <is>
          <t>Individual Contributor</t>
        </is>
      </c>
      <c r="AG163" s="162" t="inlineStr">
        <is>
          <t>0 years, 0 months, 0 days</t>
        </is>
      </c>
      <c r="AH163" s="162" t="inlineStr">
        <is>
          <t>0 years, 4 months, 2 days</t>
        </is>
      </c>
      <c r="AI163" s="162" t="inlineStr">
        <is>
          <t>Suptech</t>
        </is>
      </c>
      <c r="AJ163" s="162" t="inlineStr">
        <is>
          <t>iFile</t>
        </is>
      </c>
      <c r="AK163" s="162" t="inlineStr">
        <is>
          <t>Technology</t>
        </is>
      </c>
      <c r="AL163" s="162" t="inlineStr">
        <is>
          <t>Development</t>
        </is>
      </c>
      <c r="AM163" s="162" t="inlineStr">
        <is>
          <t>Yes</t>
        </is>
      </c>
      <c r="AN163" s="162" t="inlineStr">
        <is>
          <t>Product/Project</t>
        </is>
      </c>
      <c r="AO163" s="162" t="inlineStr">
        <is>
          <t>Java + Angular</t>
        </is>
      </c>
      <c r="AP163" s="162" t="inlineStr">
        <is>
          <t>Technical - Developer</t>
        </is>
      </c>
      <c r="AQ163" s="162" t="n">
        <v>20</v>
      </c>
      <c r="AR163" s="162" t="inlineStr">
        <is>
          <t>Covered</t>
        </is>
      </c>
      <c r="AS163" s="162" t="n"/>
      <c r="AT163" s="162" t="inlineStr">
        <is>
          <t>IRIS2524</t>
        </is>
      </c>
      <c r="AU163" s="162" t="inlineStr">
        <is>
          <t>Employee</t>
        </is>
      </c>
      <c r="AV163" s="162" t="inlineStr">
        <is>
          <t>Active</t>
        </is>
      </c>
      <c r="AW163" s="162" t="inlineStr">
        <is>
          <t>Chetna Vijay Nile</t>
        </is>
      </c>
      <c r="AX163" s="163" t="n">
        <v>46135</v>
      </c>
      <c r="AY163" s="162" t="inlineStr">
        <is>
          <t>Software Engineer</t>
        </is>
      </c>
      <c r="AZ163" s="162" t="inlineStr">
        <is>
          <t>Engineering &amp; Development</t>
        </is>
      </c>
      <c r="BA163" s="162" t="inlineStr">
        <is>
          <t>Backend Engineering · Java</t>
        </is>
      </c>
      <c r="BB163" s="162" t="inlineStr">
        <is>
          <t>Software Engineer</t>
        </is>
      </c>
      <c r="BC163" s="162" t="inlineStr">
        <is>
          <t>L3 – Professional / Associate</t>
        </is>
      </c>
      <c r="BD163" s="162" t="inlineStr">
        <is>
          <t>PGDM</t>
        </is>
      </c>
      <c r="BE163" s="162" t="inlineStr">
        <is>
          <t>Anup Salve</t>
        </is>
      </c>
      <c r="BF163" s="162" t="inlineStr">
        <is>
          <t>N-4</t>
        </is>
      </c>
      <c r="BG163" s="162" t="inlineStr">
        <is>
          <t>Individual Contributor</t>
        </is>
      </c>
      <c r="BH163" s="162" t="inlineStr">
        <is>
          <t>0 years, 0 months, 0 days</t>
        </is>
      </c>
      <c r="BI163" s="162" t="inlineStr">
        <is>
          <t>0 years, 1 months, 28 days</t>
        </is>
      </c>
      <c r="BJ163" s="162" t="inlineStr">
        <is>
          <t>0 years, 1 months, 28 days</t>
        </is>
      </c>
      <c r="BK163" s="162" t="n"/>
      <c r="BL163" s="162" t="inlineStr">
        <is>
          <t>Suptech</t>
        </is>
      </c>
      <c r="BM163" s="162" t="inlineStr">
        <is>
          <t>iFile</t>
        </is>
      </c>
      <c r="BN163" s="162" t="inlineStr">
        <is>
          <t>Technology</t>
        </is>
      </c>
      <c r="BO163" s="162" t="inlineStr">
        <is>
          <t>Development</t>
        </is>
      </c>
      <c r="BP163" s="162" t="inlineStr">
        <is>
          <t>Yes</t>
        </is>
      </c>
      <c r="BQ163" s="162" t="inlineStr">
        <is>
          <t>Product/Project</t>
        </is>
      </c>
      <c r="BR163" s="162" t="inlineStr">
        <is>
          <t>Java + Angular</t>
        </is>
      </c>
      <c r="BS163" s="162" t="inlineStr">
        <is>
          <t>Technical - Developer</t>
        </is>
      </c>
      <c r="BT163" s="162" t="inlineStr">
        <is>
          <t>Client Side</t>
        </is>
      </c>
      <c r="BU163" s="162" t="inlineStr">
        <is>
          <t>1. Learn complete teapot codebase
2. Understance the teapot development work flow
3. Understande the teapot services
4. Sove assigned bug in agreed timeline
5. Be ready to take ownership of any new development module</t>
        </is>
      </c>
      <c r="BV163" s="162" t="inlineStr">
        <is>
          <t>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 reduction in tech debt
5. Complete peer code reviews within 24 hrs; &lt;=2 rework cycles per PR on average
6. Understand the complete teapot code base</t>
        </is>
      </c>
      <c r="BW163"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t>
          </r>
          <r>
            <rPr>
              <rFont val="Calibri"/>
              <b val="1"/>
              <sz val="10"/>
            </rPr>
            <t>Q1:</t>
          </r>
          <r>
            <rPr>
              <rFont val="Calibri"/>
              <sz val="10"/>
            </rPr>
            <t xml:space="preserve"> Resolve assigned  bugs within agreed timeline
</t>
          </r>
          <r>
            <rPr>
              <rFont val="Calibri"/>
              <b val="1"/>
              <sz val="10"/>
            </rPr>
            <t>Q1:</t>
          </r>
          <r>
            <rPr>
              <rFont val="Calibri"/>
              <sz val="10"/>
            </rPr>
            <t xml:space="preserve"> Improve unit-test / automated coverage on owned modules by &gt;=15 percentage points
</t>
          </r>
          <r>
            <rPr>
              <rFont val="Calibri"/>
              <b val="1"/>
              <sz val="10"/>
            </rPr>
            <t>Q2:</t>
          </r>
          <r>
            <rPr>
              <rFont val="Calibri"/>
              <sz val="10"/>
            </rPr>
            <t xml:space="preserve">  Understand the code commit process in teapot
</t>
          </r>
          <r>
            <rPr>
              <rFont val="Calibri"/>
              <b val="1"/>
              <sz val="10"/>
            </rPr>
            <t>Q2:</t>
          </r>
          <r>
            <rPr>
              <rFont val="Calibri"/>
              <sz val="10"/>
            </rPr>
            <t xml:space="preserve"> Develop any assigned module independently
</t>
          </r>
          <r>
            <rPr>
              <rFont val="Calibri"/>
              <b val="1"/>
              <sz val="10"/>
            </rPr>
            <t>Q2:</t>
          </r>
          <r>
            <rPr>
              <rFont val="Calibri"/>
              <sz val="10"/>
            </rPr>
            <t xml:space="preserve">  Improve efficiency to resolve bugs
</t>
          </r>
          <r>
            <rPr>
              <rFont val="Calibri"/>
              <b val="1"/>
              <sz val="10"/>
            </rPr>
            <t>Q2:</t>
          </r>
          <r>
            <rPr>
              <rFont val="Calibri"/>
              <sz val="10"/>
            </rPr>
            <t xml:space="preserve"> Understance the business workflow</t>
          </r>
        </is>
      </c>
      <c r="BX163" s="162" t="n">
        <v>2</v>
      </c>
      <c r="BY163" s="163" t="n">
        <v>46143</v>
      </c>
      <c r="BZ163" s="162" t="inlineStr">
        <is>
          <t>Software Engineer</t>
        </is>
      </c>
      <c r="CA163" s="162" t="inlineStr">
        <is>
          <t>No</t>
        </is>
      </c>
      <c r="CB163" s="162" t="n">
        <v>2</v>
      </c>
      <c r="CC163" s="162" t="inlineStr">
        <is>
          <t>Low</t>
        </is>
      </c>
      <c r="CD163" s="162" t="inlineStr">
        <is>
          <t>Emerging Talent</t>
        </is>
      </c>
      <c r="CE163" s="162" t="n"/>
      <c r="CF163" s="162" t="n"/>
      <c r="CG163" s="162" t="n"/>
      <c r="CH163" s="162" t="n"/>
      <c r="CI163" s="162" t="inlineStr">
        <is>
          <t>Advanced Java + Angular; secure coding &amp; code-quality practices; unit/automated testing; system design fundamentals</t>
        </is>
      </c>
      <c r="CJ163"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63" s="162" t="n"/>
    </row>
    <row r="164" ht="64" customHeight="1">
      <c r="A164" s="109" t="inlineStr">
        <is>
          <t>IRIS2396</t>
        </is>
      </c>
      <c r="B164" s="111" t="inlineStr">
        <is>
          <t>Chirag Suryawanshi</t>
        </is>
      </c>
      <c r="C164" s="111" t="inlineStr">
        <is>
          <t>Technology</t>
        </is>
      </c>
      <c r="D164" s="114" t="inlineStr">
        <is>
          <t>Trainee Software Engineer</t>
        </is>
      </c>
      <c r="E164" s="114" t="inlineStr">
        <is>
          <t>Software Engineer</t>
        </is>
      </c>
      <c r="F164" s="114" t="inlineStr">
        <is>
          <t>L2 – Trainee</t>
        </is>
      </c>
      <c r="G164" s="114" t="inlineStr">
        <is>
          <t>A2</t>
        </is>
      </c>
      <c r="H164" s="117" t="inlineStr">
        <is>
          <t>▲ Up</t>
        </is>
      </c>
      <c r="I164" s="111" t="inlineStr">
        <is>
          <t>Engineering &amp; Development</t>
        </is>
      </c>
      <c r="J164" s="111" t="inlineStr">
        <is>
          <t>Backend Development</t>
        </is>
      </c>
      <c r="K164" s="111" t="inlineStr"/>
      <c r="L164" s="111" t="n">
        <v>18</v>
      </c>
      <c r="M164" s="142" t="inlineStr">
        <is>
          <t>P1–P2</t>
        </is>
      </c>
      <c r="N164" s="115" t="inlineStr">
        <is>
          <t>Entry / Developing</t>
        </is>
      </c>
      <c r="O164" s="115" t="inlineStr">
        <is>
          <t>2 Assist</t>
        </is>
      </c>
      <c r="P164" s="115" t="inlineStr">
        <is>
          <t>0–2 yrs</t>
        </is>
      </c>
      <c r="Q164" s="115" t="inlineStr">
        <is>
          <t>1–3 · 0–3</t>
        </is>
      </c>
      <c r="R164" s="115" t="inlineStr">
        <is>
          <t>Associate Software Engineer / Software Engineer</t>
        </is>
      </c>
      <c r="S164" s="115" t="inlineStr">
        <is>
          <r>
            <rPr>
              <rFont val="Calibri"/>
              <b val="1"/>
              <sz val="10"/>
            </rPr>
            <t>Workiva:</t>
          </r>
          <r>
            <rPr>
              <rFont val="Calibri"/>
              <sz val="10"/>
            </rPr>
            <t xml:space="preserve"> Associate SE · Broadridge India: SE · Nasdaq / AxiomSL: SE · Salesforce: AMTS · Atlassian: P30 Junior · 0–2 yrs · Freshworks: SE</t>
          </r>
        </is>
      </c>
      <c r="T164" s="115" t="inlineStr">
        <is>
          <t>SFIA 9 · software development, programming; OWASP secure coding; cloud vendor certifications</t>
        </is>
      </c>
      <c r="U164" s="115" t="inlineStr">
        <is>
          <t>Core 2 · Future 2 · Functional 2 · Leadership not scored</t>
        </is>
      </c>
      <c r="V164" s="161" t="n">
        <v>382</v>
      </c>
      <c r="W164" s="162" t="inlineStr">
        <is>
          <t>IRIS2396</t>
        </is>
      </c>
      <c r="X164" s="162" t="inlineStr">
        <is>
          <t>Employee</t>
        </is>
      </c>
      <c r="Y164" s="162" t="inlineStr">
        <is>
          <t>Active</t>
        </is>
      </c>
      <c r="Z164" s="162" t="inlineStr">
        <is>
          <t>Chirag Suryawanshi</t>
        </is>
      </c>
      <c r="AA164" s="249" t="n">
        <v>45839</v>
      </c>
      <c r="AB164" s="162" t="inlineStr">
        <is>
          <t>Trainee Software Engineer</t>
        </is>
      </c>
      <c r="AC164" s="162" t="inlineStr">
        <is>
          <t>B.Tech</t>
        </is>
      </c>
      <c r="AD164" s="162" t="inlineStr">
        <is>
          <t>Vivek Shinde</t>
        </is>
      </c>
      <c r="AE164" s="162" t="inlineStr">
        <is>
          <t>N-3</t>
        </is>
      </c>
      <c r="AF164" s="162" t="inlineStr">
        <is>
          <t>Individual Contributor</t>
        </is>
      </c>
      <c r="AG164" s="162" t="inlineStr">
        <is>
          <t>0 years, 0 months, 0 days</t>
        </is>
      </c>
      <c r="AH164" s="162" t="inlineStr">
        <is>
          <t>1 years, 1 months, 24 days</t>
        </is>
      </c>
      <c r="AI164" s="162" t="inlineStr">
        <is>
          <t>Suptech</t>
        </is>
      </c>
      <c r="AJ164" s="162" t="inlineStr">
        <is>
          <t>iFile</t>
        </is>
      </c>
      <c r="AK164" s="162" t="inlineStr">
        <is>
          <t>Technology</t>
        </is>
      </c>
      <c r="AL164" s="162" t="inlineStr">
        <is>
          <t>Development</t>
        </is>
      </c>
      <c r="AM164" s="162" t="inlineStr">
        <is>
          <t>Yes</t>
        </is>
      </c>
      <c r="AN164" s="162" t="inlineStr">
        <is>
          <t>Product/Project</t>
        </is>
      </c>
      <c r="AO164" s="162" t="inlineStr">
        <is>
          <t>Java</t>
        </is>
      </c>
      <c r="AP164" s="162" t="inlineStr">
        <is>
          <t>Technical - Developer</t>
        </is>
      </c>
      <c r="AQ164" s="162" t="n">
        <v>20</v>
      </c>
      <c r="AR164" s="162" t="inlineStr">
        <is>
          <t>Covered</t>
        </is>
      </c>
      <c r="AS164" s="162" t="n"/>
      <c r="AT164" s="162" t="inlineStr">
        <is>
          <t>IRIS2396</t>
        </is>
      </c>
      <c r="AU164" s="162" t="inlineStr">
        <is>
          <t>Employee</t>
        </is>
      </c>
      <c r="AV164" s="162" t="inlineStr">
        <is>
          <t>Active</t>
        </is>
      </c>
      <c r="AW164" s="162" t="inlineStr">
        <is>
          <t>Chirag Suryawanshi</t>
        </is>
      </c>
      <c r="AX164" s="163" t="n">
        <v>45839</v>
      </c>
      <c r="AY164" s="162" t="inlineStr">
        <is>
          <t>Trainee Software Engineer</t>
        </is>
      </c>
      <c r="AZ164" s="162" t="inlineStr">
        <is>
          <t>Engineering &amp; Development</t>
        </is>
      </c>
      <c r="BA164" s="162" t="inlineStr">
        <is>
          <t>Backend Engineering · Java</t>
        </is>
      </c>
      <c r="BB164" s="162" t="inlineStr">
        <is>
          <t>Trainee Software Engineer</t>
        </is>
      </c>
      <c r="BC164" s="162" t="inlineStr">
        <is>
          <t>L2 – Trainee</t>
        </is>
      </c>
      <c r="BD164" s="162" t="inlineStr">
        <is>
          <t>B.Tech</t>
        </is>
      </c>
      <c r="BE164" s="162" t="inlineStr">
        <is>
          <t>Vivek Shinde</t>
        </is>
      </c>
      <c r="BF164" s="162" t="inlineStr">
        <is>
          <t>N-4</t>
        </is>
      </c>
      <c r="BG164" s="162" t="inlineStr">
        <is>
          <t>Individual Contributor</t>
        </is>
      </c>
      <c r="BH164" s="162" t="inlineStr">
        <is>
          <t>0 years, 0 months, 0 days</t>
        </is>
      </c>
      <c r="BI164" s="162" t="inlineStr">
        <is>
          <t>0 years, 11 months, 19 days</t>
        </is>
      </c>
      <c r="BJ164" s="162" t="inlineStr">
        <is>
          <t>0 years, 11 months, 19 days</t>
        </is>
      </c>
      <c r="BK164" s="162" t="n"/>
      <c r="BL164" s="162" t="inlineStr">
        <is>
          <t>Suptech</t>
        </is>
      </c>
      <c r="BM164" s="162" t="inlineStr">
        <is>
          <t>iFile</t>
        </is>
      </c>
      <c r="BN164" s="162" t="inlineStr">
        <is>
          <t>Technology</t>
        </is>
      </c>
      <c r="BO164" s="162" t="inlineStr">
        <is>
          <t>Development</t>
        </is>
      </c>
      <c r="BP164" s="162" t="inlineStr">
        <is>
          <t>Yes</t>
        </is>
      </c>
      <c r="BQ164" s="162" t="inlineStr">
        <is>
          <t>Product/Project</t>
        </is>
      </c>
      <c r="BR164" s="162" t="inlineStr">
        <is>
          <t>Java</t>
        </is>
      </c>
      <c r="BS164" s="162" t="inlineStr">
        <is>
          <t>Technical - Developer</t>
        </is>
      </c>
      <c r="BT164" s="162" t="inlineStr">
        <is>
          <t>Work From Office - Turbhe</t>
        </is>
      </c>
      <c r="BU164" s="162" t="inlineStr">
        <is>
          <t>1. Enhance my technical and communication skills to collaborate more effectively with team members and contribute confidently during discussions.
2. Utilize AI-powered tools responsibly to streamline routine development activities, improve productivity, and focus on solving complex problems without consuming time.
3. Expand my knowledge of application architecture, design patterns and scalable system design to develop robust and maintainable solutions.
4. Consistently using clean coding practices, including complex logics and design standards to produce high-quality software.
5. Explore, evaluate, and adopt software tools and technologies that enhance the overall development process, improve team productivity, and support effective collaboration.</t>
        </is>
      </c>
      <c r="BV164"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W164"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64" s="162" t="n">
        <v>4</v>
      </c>
      <c r="BY164" s="163" t="n">
        <v>46113</v>
      </c>
      <c r="BZ164" s="162" t="inlineStr">
        <is>
          <t>Trainee Software Engineer</t>
        </is>
      </c>
      <c r="CA164" s="162" t="inlineStr">
        <is>
          <t>No</t>
        </is>
      </c>
      <c r="CB164" s="162" t="n">
        <v>4</v>
      </c>
      <c r="CC164" s="162" t="inlineStr">
        <is>
          <t>High</t>
        </is>
      </c>
      <c r="CD164" s="162" t="inlineStr">
        <is>
          <t>High Impact / Growth Talent</t>
        </is>
      </c>
      <c r="CE164" s="162" t="inlineStr">
        <is>
          <t>No</t>
        </is>
      </c>
      <c r="CF164" s="162" t="inlineStr">
        <is>
          <t>No</t>
        </is>
      </c>
      <c r="CG164" s="162" t="inlineStr">
        <is>
          <t>Yes</t>
        </is>
      </c>
      <c r="CH164" s="162" t="n"/>
      <c r="CI164" s="162" t="inlineStr">
        <is>
          <t>Reactive Programming/Spring AI/System Design &amp; Pattern</t>
        </is>
      </c>
      <c r="CJ164" s="162" t="n"/>
      <c r="CK164" s="162" t="n"/>
    </row>
    <row r="165" ht="64" customHeight="1">
      <c r="A165" s="109" t="inlineStr">
        <is>
          <t>IRIS2320</t>
        </is>
      </c>
      <c r="B165" s="111" t="inlineStr">
        <is>
          <t>Faisal Pathan</t>
        </is>
      </c>
      <c r="C165" s="111" t="inlineStr">
        <is>
          <t>Technology</t>
        </is>
      </c>
      <c r="D165" s="114" t="inlineStr">
        <is>
          <t>Software Engineer</t>
        </is>
      </c>
      <c r="E165" s="114" t="inlineStr">
        <is>
          <t>UI Developer</t>
        </is>
      </c>
      <c r="F165" s="111" t="inlineStr">
        <is>
          <t>L3 – Professional / Associate</t>
        </is>
      </c>
      <c r="G165" s="24" t="inlineStr">
        <is>
          <t>A2</t>
        </is>
      </c>
      <c r="H165" s="147" t="inlineStr">
        <is>
          <t>• Same level</t>
        </is>
      </c>
      <c r="I165" s="111" t="inlineStr">
        <is>
          <t>Engineering &amp; Development</t>
        </is>
      </c>
      <c r="J165" s="111" t="inlineStr">
        <is>
          <t>Front-End / UI Development</t>
        </is>
      </c>
      <c r="K165" s="111" t="inlineStr"/>
      <c r="L165" s="111" t="n">
        <v>20</v>
      </c>
      <c r="M165" s="142" t="inlineStr">
        <is>
          <t>P1–P2</t>
        </is>
      </c>
      <c r="N165" s="115" t="inlineStr">
        <is>
          <t>Entry / Developing</t>
        </is>
      </c>
      <c r="O165" s="115" t="inlineStr">
        <is>
          <t>2 Assist</t>
        </is>
      </c>
      <c r="P165" s="115" t="inlineStr">
        <is>
          <t>0–2 yrs</t>
        </is>
      </c>
      <c r="Q165" s="115" t="inlineStr">
        <is>
          <t>1–3 · 0–3</t>
        </is>
      </c>
      <c r="R165" s="115" t="inlineStr">
        <is>
          <t>Associate Software Engineer / Software Engineer</t>
        </is>
      </c>
      <c r="S165" s="115" t="inlineStr">
        <is>
          <r>
            <rPr>
              <rFont val="Calibri"/>
              <b val="1"/>
              <sz val="10"/>
            </rPr>
            <t>Workiva:</t>
          </r>
          <r>
            <rPr>
              <rFont val="Calibri"/>
              <sz val="10"/>
            </rPr>
            <t xml:space="preserve"> Associate SE · Broadridge India: SE · Nasdaq / AxiomSL: SE · Salesforce: AMTS · Atlassian: P30 Junior · 0–2 yrs · Freshworks: SE</t>
          </r>
        </is>
      </c>
      <c r="T165" s="115" t="inlineStr">
        <is>
          <t>SFIA 9 · software development, programming; OWASP secure coding; cloud vendor certifications</t>
        </is>
      </c>
      <c r="U165" s="115" t="inlineStr">
        <is>
          <t>Core 2 · Future 2 · Functional 2 · Leadership not scored</t>
        </is>
      </c>
      <c r="V165" s="161" t="n">
        <v>350</v>
      </c>
      <c r="W165" s="162" t="inlineStr">
        <is>
          <t>IRIS2320</t>
        </is>
      </c>
      <c r="X165" s="162" t="inlineStr">
        <is>
          <t>Employee</t>
        </is>
      </c>
      <c r="Y165" s="162" t="inlineStr">
        <is>
          <t>Active</t>
        </is>
      </c>
      <c r="Z165" s="162" t="inlineStr">
        <is>
          <t>Faisal Pathan</t>
        </is>
      </c>
      <c r="AA165" s="249" t="n">
        <v>45597</v>
      </c>
      <c r="AB165" s="162" t="inlineStr">
        <is>
          <t>Software Engineer</t>
        </is>
      </c>
      <c r="AC165" s="162" t="inlineStr">
        <is>
          <t>B.SC</t>
        </is>
      </c>
      <c r="AD165" s="162" t="inlineStr">
        <is>
          <t>Sagar Jadhav</t>
        </is>
      </c>
      <c r="AE165" s="162" t="inlineStr">
        <is>
          <t>N-3</t>
        </is>
      </c>
      <c r="AF165" s="162" t="inlineStr">
        <is>
          <t>Individual Contributor</t>
        </is>
      </c>
      <c r="AG165" s="162" t="inlineStr">
        <is>
          <t>0 years, 0 months, 0 days</t>
        </is>
      </c>
      <c r="AH165" s="162" t="inlineStr">
        <is>
          <t>1 years, 9 months, 24 days</t>
        </is>
      </c>
      <c r="AI165" s="162" t="inlineStr">
        <is>
          <t>Suptech</t>
        </is>
      </c>
      <c r="AJ165" s="162" t="inlineStr">
        <is>
          <t>iFile</t>
        </is>
      </c>
      <c r="AK165" s="162" t="inlineStr">
        <is>
          <t>Technology</t>
        </is>
      </c>
      <c r="AL165" s="162" t="inlineStr">
        <is>
          <t>Development</t>
        </is>
      </c>
      <c r="AM165" s="162" t="inlineStr">
        <is>
          <t>Yes</t>
        </is>
      </c>
      <c r="AN165" s="162" t="inlineStr">
        <is>
          <t>Product/Project</t>
        </is>
      </c>
      <c r="AO165" s="162" t="inlineStr">
        <is>
          <t>Angular</t>
        </is>
      </c>
      <c r="AP165" s="162" t="inlineStr">
        <is>
          <t>Technical - Developer</t>
        </is>
      </c>
      <c r="AQ165" s="162" t="n">
        <v>20</v>
      </c>
      <c r="AR165" s="162" t="inlineStr">
        <is>
          <t>Covered</t>
        </is>
      </c>
      <c r="AS165" s="162" t="n"/>
      <c r="AT165" s="162" t="inlineStr">
        <is>
          <t>IRIS2320</t>
        </is>
      </c>
      <c r="AU165" s="162" t="inlineStr">
        <is>
          <t>Employee</t>
        </is>
      </c>
      <c r="AV165" s="162" t="inlineStr">
        <is>
          <t>Active</t>
        </is>
      </c>
      <c r="AW165" s="162" t="inlineStr">
        <is>
          <t>Faisal Pathan</t>
        </is>
      </c>
      <c r="AX165" s="163" t="n">
        <v>45597</v>
      </c>
      <c r="AY165" s="162" t="inlineStr">
        <is>
          <t>Software Engineer</t>
        </is>
      </c>
      <c r="AZ165" s="162" t="inlineStr">
        <is>
          <t>Engineering &amp; Development</t>
        </is>
      </c>
      <c r="BA165" s="162" t="inlineStr">
        <is>
          <t>Software Engineering</t>
        </is>
      </c>
      <c r="BB165" s="162" t="inlineStr">
        <is>
          <t>Software Engineer</t>
        </is>
      </c>
      <c r="BC165" s="162" t="inlineStr">
        <is>
          <t>L3 – Professional / Associate</t>
        </is>
      </c>
      <c r="BD165" s="162" t="inlineStr">
        <is>
          <t>B.SC</t>
        </is>
      </c>
      <c r="BE165" s="162" t="inlineStr">
        <is>
          <t>Sagar Jadhav</t>
        </is>
      </c>
      <c r="BF165" s="162" t="inlineStr">
        <is>
          <t>N-4</t>
        </is>
      </c>
      <c r="BG165" s="162" t="inlineStr">
        <is>
          <t>Individual Contributor</t>
        </is>
      </c>
      <c r="BH165" s="162" t="inlineStr">
        <is>
          <t>0 years, 0 months, 0 days</t>
        </is>
      </c>
      <c r="BI165" s="162" t="inlineStr">
        <is>
          <t>1 years, 7 months, 19 days</t>
        </is>
      </c>
      <c r="BJ165" s="162" t="inlineStr">
        <is>
          <t>1 years, 7 months, 19 days</t>
        </is>
      </c>
      <c r="BK165" s="162" t="n"/>
      <c r="BL165" s="162" t="inlineStr">
        <is>
          <t>Suptech</t>
        </is>
      </c>
      <c r="BM165" s="162" t="inlineStr">
        <is>
          <t>iFile</t>
        </is>
      </c>
      <c r="BN165" s="162" t="inlineStr">
        <is>
          <t>Technology</t>
        </is>
      </c>
      <c r="BO165" s="162" t="inlineStr">
        <is>
          <t>Development</t>
        </is>
      </c>
      <c r="BP165" s="162" t="inlineStr">
        <is>
          <t>Yes</t>
        </is>
      </c>
      <c r="BQ165" s="162" t="inlineStr">
        <is>
          <t>Product/Project</t>
        </is>
      </c>
      <c r="BR165" s="162" t="inlineStr">
        <is>
          <t>Angular</t>
        </is>
      </c>
      <c r="BS165" s="162" t="inlineStr">
        <is>
          <t>Technical - Developer</t>
        </is>
      </c>
      <c r="BT165" s="162" t="inlineStr">
        <is>
          <t>Work From Office - Turbhe</t>
        </is>
      </c>
      <c r="BU165" s="162" t="inlineStr">
        <is>
          <t>1. Delivered Business Features on Time
Completed Liquidity Interest Payment, Financial Parameter Management, Payment Allocation Enhancement, and Resubmission · Premium, Levy &amp; Liquidity modules on time with good quality and minimal issues.
2. Set Up Demo Application
Successfully set up the Demo Application for internal testing, demonstrations, and project validation.
3. Implemented PWA
Integrated Progressive Web App · PWA features into the Demo Application to improve performance and provide offline support.
4. Improved Code Quality
Fixed SonarQube bugs, security issues, and code quality problems to make the application more secure and maintainable.
5. Started Phase 4 Development
Started the Phase 4 Resolution Module and set up the new UI using Angular 21, PrimeNG, Tailwind CSS, and AG Grid.
6. Built Reusable Components
Developed Generic Grid and Dynamic Form components to reduce development time and maintain consistency across the application.
7. Used Modern Development Practices
Applied modern Angular development practices to build scalable, reusable, and easy-to-maintain applications.</t>
        </is>
      </c>
      <c r="BV165"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BW165"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65" s="162" t="n">
        <v>4</v>
      </c>
      <c r="BY165" s="163" t="n">
        <v>46113</v>
      </c>
      <c r="BZ165" s="162" t="inlineStr">
        <is>
          <t>Software Engineer</t>
        </is>
      </c>
      <c r="CA165" s="162" t="inlineStr">
        <is>
          <t>No</t>
        </is>
      </c>
      <c r="CB165" s="162" t="n">
        <v>4</v>
      </c>
      <c r="CC165" s="162" t="inlineStr">
        <is>
          <t>High</t>
        </is>
      </c>
      <c r="CD165" s="162" t="inlineStr">
        <is>
          <t>High Impact / Growth Talent</t>
        </is>
      </c>
      <c r="CE165" s="162" t="inlineStr">
        <is>
          <t>Yes</t>
        </is>
      </c>
      <c r="CF165" s="162" t="inlineStr">
        <is>
          <t>No</t>
        </is>
      </c>
      <c r="CG165" s="162" t="inlineStr">
        <is>
          <t>Yes</t>
        </is>
      </c>
      <c r="CH165" s="162" t="n"/>
      <c r="CI165" s="162" t="inlineStr">
        <is>
          <t>Architecture &amp; Scalability</t>
        </is>
      </c>
      <c r="CJ165" s="162" t="n"/>
      <c r="CK165" s="162" t="n"/>
    </row>
    <row r="166" ht="64" customHeight="1">
      <c r="A166" s="109" t="inlineStr">
        <is>
          <t>IRIS2385</t>
        </is>
      </c>
      <c r="B166" s="111" t="inlineStr">
        <is>
          <t>Hemant Sakunde</t>
        </is>
      </c>
      <c r="C166" s="111" t="inlineStr">
        <is>
          <t>Technology</t>
        </is>
      </c>
      <c r="D166" s="114" t="inlineStr">
        <is>
          <t>Trainee Software Engineer</t>
        </is>
      </c>
      <c r="E166" s="114" t="inlineStr">
        <is>
          <t>Software Engineer</t>
        </is>
      </c>
      <c r="F166" s="114" t="inlineStr">
        <is>
          <t>L2 – Trainee</t>
        </is>
      </c>
      <c r="G166" s="114" t="inlineStr">
        <is>
          <t>A2</t>
        </is>
      </c>
      <c r="H166" s="117" t="inlineStr">
        <is>
          <t>▲ Up</t>
        </is>
      </c>
      <c r="I166" s="111" t="inlineStr">
        <is>
          <t>Engineering &amp; Development</t>
        </is>
      </c>
      <c r="J166" s="111" t="inlineStr">
        <is>
          <t>Full-Stack Development</t>
        </is>
      </c>
      <c r="K166" s="111" t="inlineStr"/>
      <c r="L166" s="111" t="n">
        <v>20</v>
      </c>
      <c r="M166" s="142" t="inlineStr">
        <is>
          <t>P1–P2</t>
        </is>
      </c>
      <c r="N166" s="115" t="inlineStr">
        <is>
          <t>Entry / Developing</t>
        </is>
      </c>
      <c r="O166" s="115" t="inlineStr">
        <is>
          <t>2 Assist</t>
        </is>
      </c>
      <c r="P166" s="115" t="inlineStr">
        <is>
          <t>0–2 yrs</t>
        </is>
      </c>
      <c r="Q166" s="115" t="inlineStr">
        <is>
          <t>1–3 · 0–3</t>
        </is>
      </c>
      <c r="R166" s="115" t="inlineStr">
        <is>
          <t>Associate Software Engineer / Software Engineer</t>
        </is>
      </c>
      <c r="S166" s="115" t="inlineStr">
        <is>
          <r>
            <rPr>
              <rFont val="Calibri"/>
              <b val="1"/>
              <sz val="10"/>
            </rPr>
            <t>Workiva:</t>
          </r>
          <r>
            <rPr>
              <rFont val="Calibri"/>
              <sz val="10"/>
            </rPr>
            <t xml:space="preserve"> Associate SE · Broadridge India: SE · Nasdaq / AxiomSL: SE · Salesforce: AMTS · Atlassian: P30 Junior · 0–2 yrs · Freshworks: SE</t>
          </r>
        </is>
      </c>
      <c r="T166" s="115" t="inlineStr">
        <is>
          <t>SFIA 9 · software development, programming; OWASP secure coding; cloud vendor certifications</t>
        </is>
      </c>
      <c r="U166" s="115" t="inlineStr">
        <is>
          <t>Core 2 · Future 2 · Functional 2 · Leadership not scored</t>
        </is>
      </c>
      <c r="V166" s="161" t="n">
        <v>375</v>
      </c>
      <c r="W166" s="162" t="inlineStr">
        <is>
          <t>IRIS2385</t>
        </is>
      </c>
      <c r="X166" s="162" t="inlineStr">
        <is>
          <t>Employee</t>
        </is>
      </c>
      <c r="Y166" s="162" t="inlineStr">
        <is>
          <t>Active</t>
        </is>
      </c>
      <c r="Z166" s="162" t="inlineStr">
        <is>
          <t>Hemant Sakunde</t>
        </is>
      </c>
      <c r="AA166" s="249" t="n">
        <v>45817</v>
      </c>
      <c r="AB166" s="162" t="inlineStr">
        <is>
          <t>Trainee Software Engineer</t>
        </is>
      </c>
      <c r="AC166" s="162" t="inlineStr">
        <is>
          <t>B.E</t>
        </is>
      </c>
      <c r="AD166" s="162" t="inlineStr">
        <is>
          <t>Nikhil Nalawade</t>
        </is>
      </c>
      <c r="AE166" s="162" t="inlineStr">
        <is>
          <t>N-4</t>
        </is>
      </c>
      <c r="AF166" s="162" t="inlineStr">
        <is>
          <t>Individual Contributor</t>
        </is>
      </c>
      <c r="AG166" s="162" t="inlineStr">
        <is>
          <t>0 years, 0 months, 00 days</t>
        </is>
      </c>
      <c r="AH166" s="162" t="inlineStr">
        <is>
          <t>1 years, 2 months, 16 days</t>
        </is>
      </c>
      <c r="AI166" s="162" t="inlineStr">
        <is>
          <t>Suptech</t>
        </is>
      </c>
      <c r="AJ166" s="162" t="inlineStr">
        <is>
          <t>iFile</t>
        </is>
      </c>
      <c r="AK166" s="162" t="inlineStr">
        <is>
          <t>Technology</t>
        </is>
      </c>
      <c r="AL166" s="162" t="inlineStr">
        <is>
          <t>Development</t>
        </is>
      </c>
      <c r="AM166" s="162" t="inlineStr">
        <is>
          <t>Yes</t>
        </is>
      </c>
      <c r="AN166" s="162" t="inlineStr">
        <is>
          <t>Product/Project</t>
        </is>
      </c>
      <c r="AO166" s="162" t="inlineStr">
        <is>
          <t>Java</t>
        </is>
      </c>
      <c r="AP166" s="162" t="inlineStr">
        <is>
          <t>Technical - Developer</t>
        </is>
      </c>
      <c r="AQ166" s="162" t="n">
        <v>20</v>
      </c>
      <c r="AR166" s="162" t="inlineStr">
        <is>
          <t>Covered</t>
        </is>
      </c>
      <c r="AS166" s="162" t="n"/>
      <c r="AT166" s="162" t="inlineStr">
        <is>
          <t>IRIS2385</t>
        </is>
      </c>
      <c r="AU166" s="162" t="inlineStr">
        <is>
          <t>Employee</t>
        </is>
      </c>
      <c r="AV166" s="162" t="inlineStr">
        <is>
          <t>Active</t>
        </is>
      </c>
      <c r="AW166" s="162" t="inlineStr">
        <is>
          <t>Hemant Sakunde</t>
        </is>
      </c>
      <c r="AX166" s="163" t="n">
        <v>45817</v>
      </c>
      <c r="AY166" s="162" t="inlineStr">
        <is>
          <t>Trainee Software Engineer</t>
        </is>
      </c>
      <c r="AZ166" s="162" t="inlineStr">
        <is>
          <t>Engineering &amp; Development</t>
        </is>
      </c>
      <c r="BA166" s="162" t="inlineStr">
        <is>
          <t>Backend Engineering · Java</t>
        </is>
      </c>
      <c r="BB166" s="162" t="inlineStr">
        <is>
          <t>Trainee Software Engineer</t>
        </is>
      </c>
      <c r="BC166" s="162" t="inlineStr">
        <is>
          <t>L2 – Trainee</t>
        </is>
      </c>
      <c r="BD166" s="162" t="inlineStr">
        <is>
          <t>B.E</t>
        </is>
      </c>
      <c r="BE166" s="162" t="inlineStr">
        <is>
          <t>Nikhil Nalawade</t>
        </is>
      </c>
      <c r="BF166" s="162" t="inlineStr">
        <is>
          <t>N-3</t>
        </is>
      </c>
      <c r="BG166" s="162" t="inlineStr">
        <is>
          <t>Individual Contributor</t>
        </is>
      </c>
      <c r="BH166" s="162" t="inlineStr">
        <is>
          <t>0 years, 0 months, 00 days</t>
        </is>
      </c>
      <c r="BI166" s="162" t="inlineStr">
        <is>
          <t>1 years, 0 months, 11 days</t>
        </is>
      </c>
      <c r="BJ166" s="162" t="inlineStr">
        <is>
          <t>1 years, 0 months, 11 days</t>
        </is>
      </c>
      <c r="BK166" s="162" t="n"/>
      <c r="BL166" s="162" t="inlineStr">
        <is>
          <t>Suptech</t>
        </is>
      </c>
      <c r="BM166" s="162" t="inlineStr">
        <is>
          <t>iFile</t>
        </is>
      </c>
      <c r="BN166" s="162" t="inlineStr">
        <is>
          <t>Technology</t>
        </is>
      </c>
      <c r="BO166" s="162" t="inlineStr">
        <is>
          <t>Development</t>
        </is>
      </c>
      <c r="BP166" s="162" t="inlineStr">
        <is>
          <t>Yes</t>
        </is>
      </c>
      <c r="BQ166" s="162" t="inlineStr">
        <is>
          <t>Product/Project</t>
        </is>
      </c>
      <c r="BR166" s="162" t="inlineStr">
        <is>
          <t>Java</t>
        </is>
      </c>
      <c r="BS166" s="162" t="inlineStr">
        <is>
          <t>Technical - Developer</t>
        </is>
      </c>
      <c r="BT166" s="162" t="inlineStr">
        <is>
          <t>Work From Office - Turbhe</t>
        </is>
      </c>
      <c r="BU166" s="162"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BV166"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66"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66" s="162" t="n">
        <v>4</v>
      </c>
      <c r="BY166" s="162" t="inlineStr">
        <is>
          <t>Pending</t>
        </is>
      </c>
      <c r="BZ166" s="162" t="inlineStr">
        <is>
          <t>Trainee Software Engineer</t>
        </is>
      </c>
      <c r="CA166" s="162" t="inlineStr">
        <is>
          <t>No</t>
        </is>
      </c>
      <c r="CB166" s="162" t="n">
        <v>4</v>
      </c>
      <c r="CC166" s="162" t="inlineStr">
        <is>
          <t>High</t>
        </is>
      </c>
      <c r="CD166" s="162" t="inlineStr">
        <is>
          <t>Trusted Professional</t>
        </is>
      </c>
      <c r="CE166" s="162" t="inlineStr">
        <is>
          <t>No</t>
        </is>
      </c>
      <c r="CF166" s="162" t="inlineStr">
        <is>
          <t>No</t>
        </is>
      </c>
      <c r="CG166" s="162" t="inlineStr">
        <is>
          <t>No</t>
        </is>
      </c>
      <c r="CH166" s="162" t="inlineStr">
        <is>
          <t>Not Yet</t>
        </is>
      </c>
      <c r="CI166" s="162" t="inlineStr">
        <is>
          <t>1. Angular, TypeScript, RxJS, Angular Material, Responsive UI Development
2. Secure Coding Practices, OWASP Top 10, ESLint/SonarQube, Code Review Best Practices
3. Frontend Architecture, API Integration, Design Patterns, Git &amp; Agile Fundamentals
4. Communication, Team Collaboration, Presentation Skills, Time Management
5. Prompt Engineering, AI-assisted Development, Debugging &amp; Test Case Generation</t>
        </is>
      </c>
      <c r="CJ166" s="162" t="n"/>
      <c r="CK166" s="162" t="n"/>
    </row>
    <row r="167" ht="64" customHeight="1">
      <c r="A167" s="109" t="inlineStr">
        <is>
          <t>IRIS2322</t>
        </is>
      </c>
      <c r="B167" s="111" t="inlineStr">
        <is>
          <t>Lalita Dixit</t>
        </is>
      </c>
      <c r="C167" s="111" t="inlineStr">
        <is>
          <t>Technology</t>
        </is>
      </c>
      <c r="D167" s="114" t="inlineStr">
        <is>
          <t>Software Engineer</t>
        </is>
      </c>
      <c r="E167" s="114" t="inlineStr">
        <is>
          <t>UI Developer</t>
        </is>
      </c>
      <c r="F167" s="111" t="inlineStr">
        <is>
          <t>L3 – Professional / Associate</t>
        </is>
      </c>
      <c r="G167" s="24" t="inlineStr">
        <is>
          <t>A2</t>
        </is>
      </c>
      <c r="H167" s="147" t="inlineStr">
        <is>
          <t>• Same level</t>
        </is>
      </c>
      <c r="I167" s="111" t="inlineStr">
        <is>
          <t>Engineering &amp; Development</t>
        </is>
      </c>
      <c r="J167" s="111" t="inlineStr">
        <is>
          <t>Front-End / UI Development</t>
        </is>
      </c>
      <c r="K167" s="111" t="inlineStr"/>
      <c r="L167" s="111" t="n">
        <v>20</v>
      </c>
      <c r="M167" s="142" t="inlineStr">
        <is>
          <t>P1–P2</t>
        </is>
      </c>
      <c r="N167" s="115" t="inlineStr">
        <is>
          <t>Entry / Developing</t>
        </is>
      </c>
      <c r="O167" s="115" t="inlineStr">
        <is>
          <t>2 Assist</t>
        </is>
      </c>
      <c r="P167" s="115" t="inlineStr">
        <is>
          <t>0–2 yrs</t>
        </is>
      </c>
      <c r="Q167" s="115" t="inlineStr">
        <is>
          <t>1–3 · 0–3</t>
        </is>
      </c>
      <c r="R167" s="115" t="inlineStr">
        <is>
          <t>Associate Software Engineer / Software Engineer</t>
        </is>
      </c>
      <c r="S167" s="115" t="inlineStr">
        <is>
          <r>
            <rPr>
              <rFont val="Calibri"/>
              <b val="1"/>
              <sz val="10"/>
            </rPr>
            <t>Workiva:</t>
          </r>
          <r>
            <rPr>
              <rFont val="Calibri"/>
              <sz val="10"/>
            </rPr>
            <t xml:space="preserve"> Associate SE · Broadridge India: SE · Nasdaq / AxiomSL: SE · Salesforce: AMTS · Atlassian: P30 Junior · 0–2 yrs · Freshworks: SE</t>
          </r>
        </is>
      </c>
      <c r="T167" s="115" t="inlineStr">
        <is>
          <t>SFIA 9 · software development, programming; OWASP secure coding; cloud vendor certifications</t>
        </is>
      </c>
      <c r="U167" s="115" t="inlineStr">
        <is>
          <t>Core 2 · Future 2 · Functional 2 · Leadership not scored</t>
        </is>
      </c>
      <c r="V167" s="161" t="n">
        <v>352</v>
      </c>
      <c r="W167" s="162" t="inlineStr">
        <is>
          <t>IRIS2322</t>
        </is>
      </c>
      <c r="X167" s="162" t="inlineStr">
        <is>
          <t>Employee</t>
        </is>
      </c>
      <c r="Y167" s="162" t="inlineStr">
        <is>
          <t>Active</t>
        </is>
      </c>
      <c r="Z167" s="162" t="inlineStr">
        <is>
          <t>Lalita Dixit</t>
        </is>
      </c>
      <c r="AA167" s="249" t="n">
        <v>45597</v>
      </c>
      <c r="AB167" s="162" t="inlineStr">
        <is>
          <t>Software Engineer</t>
        </is>
      </c>
      <c r="AC167" s="162" t="inlineStr">
        <is>
          <t>B.SC</t>
        </is>
      </c>
      <c r="AD167" s="162" t="inlineStr">
        <is>
          <t>Sagar Jadhav</t>
        </is>
      </c>
      <c r="AE167" s="162" t="inlineStr">
        <is>
          <t>N-3</t>
        </is>
      </c>
      <c r="AF167" s="162" t="inlineStr">
        <is>
          <t>Individual Contributor</t>
        </is>
      </c>
      <c r="AG167" s="162" t="inlineStr">
        <is>
          <t>0 years, 0 months, 0 days</t>
        </is>
      </c>
      <c r="AH167" s="162" t="inlineStr">
        <is>
          <t>1 years, 9 months, 24 days</t>
        </is>
      </c>
      <c r="AI167" s="162" t="inlineStr">
        <is>
          <t>Suptech</t>
        </is>
      </c>
      <c r="AJ167" s="162" t="inlineStr">
        <is>
          <t>iFile</t>
        </is>
      </c>
      <c r="AK167" s="162" t="inlineStr">
        <is>
          <t>Technology</t>
        </is>
      </c>
      <c r="AL167" s="162" t="inlineStr">
        <is>
          <t>Development</t>
        </is>
      </c>
      <c r="AM167" s="162" t="inlineStr">
        <is>
          <t>Yes</t>
        </is>
      </c>
      <c r="AN167" s="162" t="inlineStr">
        <is>
          <t>Product/Project</t>
        </is>
      </c>
      <c r="AO167" s="162" t="inlineStr">
        <is>
          <t>Angular</t>
        </is>
      </c>
      <c r="AP167" s="162" t="inlineStr">
        <is>
          <t>Technical - Developer</t>
        </is>
      </c>
      <c r="AQ167" s="162" t="n">
        <v>20</v>
      </c>
      <c r="AR167" s="162" t="inlineStr">
        <is>
          <t>Covered</t>
        </is>
      </c>
      <c r="AS167" s="162" t="n"/>
      <c r="AT167" s="162" t="inlineStr">
        <is>
          <t>IRIS2322</t>
        </is>
      </c>
      <c r="AU167" s="162" t="inlineStr">
        <is>
          <t>Employee</t>
        </is>
      </c>
      <c r="AV167" s="162" t="inlineStr">
        <is>
          <t>Active</t>
        </is>
      </c>
      <c r="AW167" s="162" t="inlineStr">
        <is>
          <t>Lalita Dixit</t>
        </is>
      </c>
      <c r="AX167" s="163" t="n">
        <v>45597</v>
      </c>
      <c r="AY167" s="162" t="inlineStr">
        <is>
          <t>Software Engineer</t>
        </is>
      </c>
      <c r="AZ167" s="162" t="inlineStr">
        <is>
          <t>Engineering &amp; Development</t>
        </is>
      </c>
      <c r="BA167" s="162" t="inlineStr">
        <is>
          <t>Software Engineering</t>
        </is>
      </c>
      <c r="BB167" s="162" t="inlineStr">
        <is>
          <t>Software Engineer</t>
        </is>
      </c>
      <c r="BC167" s="162" t="inlineStr">
        <is>
          <t>L3 – Professional / Associate</t>
        </is>
      </c>
      <c r="BD167" s="162" t="inlineStr">
        <is>
          <t>B.SC</t>
        </is>
      </c>
      <c r="BE167" s="162" t="inlineStr">
        <is>
          <t>Sagar Jadhav</t>
        </is>
      </c>
      <c r="BF167" s="162" t="inlineStr">
        <is>
          <t>N-4</t>
        </is>
      </c>
      <c r="BG167" s="162" t="inlineStr">
        <is>
          <t>Individual Contributor</t>
        </is>
      </c>
      <c r="BH167" s="162" t="inlineStr">
        <is>
          <t>0 years, 0 months, 0 days</t>
        </is>
      </c>
      <c r="BI167" s="162" t="inlineStr">
        <is>
          <t>1 years, 7 months, 19 days</t>
        </is>
      </c>
      <c r="BJ167" s="162" t="inlineStr">
        <is>
          <t>1 years, 7 months, 19 days</t>
        </is>
      </c>
      <c r="BK167" s="162" t="n"/>
      <c r="BL167" s="162" t="inlineStr">
        <is>
          <t>Suptech</t>
        </is>
      </c>
      <c r="BM167" s="162" t="inlineStr">
        <is>
          <t>iFile</t>
        </is>
      </c>
      <c r="BN167" s="162" t="inlineStr">
        <is>
          <t>Technology</t>
        </is>
      </c>
      <c r="BO167" s="162" t="inlineStr">
        <is>
          <t>Development</t>
        </is>
      </c>
      <c r="BP167" s="162" t="inlineStr">
        <is>
          <t>Yes</t>
        </is>
      </c>
      <c r="BQ167" s="162" t="inlineStr">
        <is>
          <t>Product/Project</t>
        </is>
      </c>
      <c r="BR167" s="162" t="inlineStr">
        <is>
          <t>Angular</t>
        </is>
      </c>
      <c r="BS167" s="162" t="inlineStr">
        <is>
          <t>Technical - Developer</t>
        </is>
      </c>
      <c r="BT167" s="162" t="inlineStr">
        <is>
          <t>Work From Office - Turbhe</t>
        </is>
      </c>
      <c r="BU167" s="162" t="inlineStr">
        <is>
          <t>1. Successfully Delivered Business Modules
	Successfully completed the Liquidity Settlement, Liquidity Interest, Liquidity Reimbursement, Off-Boarding Pro Rata, Allocate Payment, Customer Data, Financial Parameter Management, and Resubmission · Premium, Levy &amp; Liquidity modules within the committed timelines, with good quality and minimal issues.
2. Improved Code Quality and Security
	Resolved SonarQube bugs, security vulnerabilities, and code quality issues. Also set up SonarQube for the Angular application to ensure continuous code quality monitoring.
3. Application Support and Issue Resolution
	Provided timely fixes for application issues, resolved production defects, and ensured stable application performance with minimal release issues.
4. Followed Best Development Practices
	Developed scalable, maintainable, and high-quality solutions by following coding standards, performing code optimization, and ensuring clean, reusable code throughout development.</t>
        </is>
      </c>
      <c r="BV167"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67"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67" s="162" t="n">
        <v>3</v>
      </c>
      <c r="BY167" s="163" t="n">
        <v>46113</v>
      </c>
      <c r="BZ167" s="162" t="inlineStr">
        <is>
          <t>Software Engineer</t>
        </is>
      </c>
      <c r="CA167" s="162" t="inlineStr">
        <is>
          <t>No</t>
        </is>
      </c>
      <c r="CB167" s="162" t="n">
        <v>3</v>
      </c>
      <c r="CC167" s="162" t="inlineStr">
        <is>
          <t>Medium</t>
        </is>
      </c>
      <c r="CD167" s="162" t="inlineStr">
        <is>
          <t>Reliable Specialist</t>
        </is>
      </c>
      <c r="CE167" s="162" t="inlineStr">
        <is>
          <t>No</t>
        </is>
      </c>
      <c r="CF167" s="162" t="inlineStr">
        <is>
          <t>No</t>
        </is>
      </c>
      <c r="CG167" s="162" t="inlineStr">
        <is>
          <t>Yes</t>
        </is>
      </c>
      <c r="CH167" s="162" t="n"/>
      <c r="CI167" s="162" t="n"/>
      <c r="CJ167" s="162" t="n"/>
      <c r="CK167" s="162" t="n"/>
    </row>
    <row r="168" ht="64" customHeight="1">
      <c r="A168" s="109" t="inlineStr">
        <is>
          <t>IRIS2525</t>
        </is>
      </c>
      <c r="B168" s="111" t="inlineStr">
        <is>
          <t>Rajeev Gupta</t>
        </is>
      </c>
      <c r="C168" s="111" t="inlineStr">
        <is>
          <t>Technology</t>
        </is>
      </c>
      <c r="D168" s="114" t="inlineStr">
        <is>
          <t>Software Engineer</t>
        </is>
      </c>
      <c r="E168" s="114" t="inlineStr">
        <is>
          <t>UI Developer</t>
        </is>
      </c>
      <c r="F168" s="111" t="inlineStr">
        <is>
          <t>L3 – Professional / Associate</t>
        </is>
      </c>
      <c r="G168" s="24" t="inlineStr">
        <is>
          <t>A2</t>
        </is>
      </c>
      <c r="H168" s="147" t="inlineStr">
        <is>
          <t>• Same level</t>
        </is>
      </c>
      <c r="I168" s="111" t="inlineStr">
        <is>
          <t>Engineering &amp; Development</t>
        </is>
      </c>
      <c r="J168" s="111" t="inlineStr">
        <is>
          <t>Front-End / UI Development</t>
        </is>
      </c>
      <c r="K168" s="111" t="inlineStr"/>
      <c r="L168" s="111" t="n">
        <v>20</v>
      </c>
      <c r="M168" s="142" t="inlineStr">
        <is>
          <t>P1–P2</t>
        </is>
      </c>
      <c r="N168" s="115" t="inlineStr">
        <is>
          <t>Entry / Developing</t>
        </is>
      </c>
      <c r="O168" s="115" t="inlineStr">
        <is>
          <t>2 Assist</t>
        </is>
      </c>
      <c r="P168" s="115" t="inlineStr">
        <is>
          <t>0–2 yrs</t>
        </is>
      </c>
      <c r="Q168" s="115" t="inlineStr">
        <is>
          <t>1–3 · 0–3</t>
        </is>
      </c>
      <c r="R168" s="115" t="inlineStr">
        <is>
          <t>Associate Software Engineer / Software Engineer</t>
        </is>
      </c>
      <c r="S168" s="115" t="inlineStr">
        <is>
          <r>
            <rPr>
              <rFont val="Calibri"/>
              <b val="1"/>
              <sz val="10"/>
            </rPr>
            <t>Workiva:</t>
          </r>
          <r>
            <rPr>
              <rFont val="Calibri"/>
              <sz val="10"/>
            </rPr>
            <t xml:space="preserve"> Associate SE · Broadridge India: SE · Nasdaq / AxiomSL: SE · Salesforce: AMTS · Atlassian: P30 Junior · 0–2 yrs · Freshworks: SE</t>
          </r>
        </is>
      </c>
      <c r="T168" s="115" t="inlineStr">
        <is>
          <t>SFIA 9 · software development, programming; OWASP secure coding; cloud vendor certifications</t>
        </is>
      </c>
      <c r="U168" s="115" t="inlineStr">
        <is>
          <t>Core 2 · Future 2 · Functional 2 · Leadership not scored</t>
        </is>
      </c>
      <c r="V168" s="161" t="n">
        <v>495</v>
      </c>
      <c r="W168" s="162" t="inlineStr">
        <is>
          <t>IRIS2525</t>
        </is>
      </c>
      <c r="X168" s="162" t="inlineStr">
        <is>
          <t>Employee</t>
        </is>
      </c>
      <c r="Y168" s="162" t="inlineStr">
        <is>
          <t>Active</t>
        </is>
      </c>
      <c r="Z168" s="162" t="inlineStr">
        <is>
          <t>Rajeev Gupta</t>
        </is>
      </c>
      <c r="AA168" s="249" t="n">
        <v>46135</v>
      </c>
      <c r="AB168" s="162" t="inlineStr">
        <is>
          <t>Software Engineer</t>
        </is>
      </c>
      <c r="AC168" s="162" t="inlineStr">
        <is>
          <t>B.Tech</t>
        </is>
      </c>
      <c r="AD168" s="162" t="inlineStr">
        <is>
          <t>Paresh Patil</t>
        </is>
      </c>
      <c r="AE168" s="162" t="inlineStr">
        <is>
          <t>N-5</t>
        </is>
      </c>
      <c r="AF168" s="162" t="inlineStr">
        <is>
          <t>Individual Contributor</t>
        </is>
      </c>
      <c r="AG168" s="162" t="inlineStr">
        <is>
          <t>1 years, 4 months, 0 days</t>
        </is>
      </c>
      <c r="AH168" s="162" t="inlineStr">
        <is>
          <t>0 years, 4 months, 2 days</t>
        </is>
      </c>
      <c r="AI168" s="162" t="inlineStr">
        <is>
          <t>Suptech</t>
        </is>
      </c>
      <c r="AJ168" s="162" t="inlineStr">
        <is>
          <t>iFile</t>
        </is>
      </c>
      <c r="AK168" s="162" t="inlineStr">
        <is>
          <t>Technology</t>
        </is>
      </c>
      <c r="AL168" s="162" t="inlineStr">
        <is>
          <t>Development</t>
        </is>
      </c>
      <c r="AM168" s="162" t="inlineStr">
        <is>
          <t>Yes</t>
        </is>
      </c>
      <c r="AN168" s="162" t="inlineStr">
        <is>
          <t>Product/Project</t>
        </is>
      </c>
      <c r="AO168" s="162" t="inlineStr">
        <is>
          <t>Angular + Node.js</t>
        </is>
      </c>
      <c r="AP168" s="162" t="inlineStr">
        <is>
          <t>Technical - Developer</t>
        </is>
      </c>
      <c r="AQ168" s="162" t="n">
        <v>20</v>
      </c>
      <c r="AR168" s="162" t="inlineStr">
        <is>
          <t>Covered</t>
        </is>
      </c>
      <c r="AS168" s="162" t="n"/>
      <c r="AT168" s="162" t="inlineStr">
        <is>
          <t>IRIS2525</t>
        </is>
      </c>
      <c r="AU168" s="162" t="inlineStr">
        <is>
          <t>Employee</t>
        </is>
      </c>
      <c r="AV168" s="162" t="inlineStr">
        <is>
          <t>Active</t>
        </is>
      </c>
      <c r="AW168" s="162" t="inlineStr">
        <is>
          <t>Rajeev Gupta</t>
        </is>
      </c>
      <c r="AX168" s="163" t="n">
        <v>46135</v>
      </c>
      <c r="AY168" s="162" t="inlineStr">
        <is>
          <t>Software Engineer</t>
        </is>
      </c>
      <c r="AZ168" s="162" t="inlineStr">
        <is>
          <t>Engineering &amp; Development</t>
        </is>
      </c>
      <c r="BA168" s="162" t="inlineStr">
        <is>
          <t>Software Engineering</t>
        </is>
      </c>
      <c r="BB168" s="162" t="inlineStr">
        <is>
          <t>Software Engineer</t>
        </is>
      </c>
      <c r="BC168" s="162" t="inlineStr">
        <is>
          <t>L3 – Professional / Associate</t>
        </is>
      </c>
      <c r="BD168" s="162" t="inlineStr">
        <is>
          <t>B.Tech</t>
        </is>
      </c>
      <c r="BE168" s="162" t="inlineStr">
        <is>
          <t>Paresh Patil</t>
        </is>
      </c>
      <c r="BF168" s="162" t="inlineStr">
        <is>
          <t>N-4</t>
        </is>
      </c>
      <c r="BG168" s="162" t="inlineStr">
        <is>
          <t>Individual Contributor</t>
        </is>
      </c>
      <c r="BH168" s="162" t="inlineStr">
        <is>
          <t>1 years, 4 months, 0 days</t>
        </is>
      </c>
      <c r="BI168" s="162" t="inlineStr">
        <is>
          <t>0 years, 1 months, 28 days</t>
        </is>
      </c>
      <c r="BJ168" s="162" t="inlineStr">
        <is>
          <t>1 years, 5 months, 28 days</t>
        </is>
      </c>
      <c r="BK168" s="162" t="n"/>
      <c r="BL168" s="162" t="inlineStr">
        <is>
          <t>Suptech</t>
        </is>
      </c>
      <c r="BM168" s="162" t="inlineStr">
        <is>
          <t>iFile</t>
        </is>
      </c>
      <c r="BN168" s="162" t="inlineStr">
        <is>
          <t>Technology</t>
        </is>
      </c>
      <c r="BO168" s="162" t="inlineStr">
        <is>
          <t>Development</t>
        </is>
      </c>
      <c r="BP168" s="162" t="inlineStr">
        <is>
          <t>Yes</t>
        </is>
      </c>
      <c r="BQ168" s="162" t="inlineStr">
        <is>
          <t>Product/Project</t>
        </is>
      </c>
      <c r="BR168" s="162" t="inlineStr">
        <is>
          <t>Angular + Node.js</t>
        </is>
      </c>
      <c r="BS168" s="162" t="inlineStr">
        <is>
          <t>Technical - Developer</t>
        </is>
      </c>
      <c r="BT168" s="162" t="inlineStr">
        <is>
          <t>Work From Office - Turbhe</t>
        </is>
      </c>
      <c r="BU168" s="162" t="n"/>
      <c r="BV168" s="162" t="n"/>
      <c r="BW168" s="162"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X168" s="162" t="n">
        <v>3</v>
      </c>
      <c r="BY168" s="162" t="n"/>
      <c r="BZ168" s="162" t="inlineStr">
        <is>
          <t>Software Engineer</t>
        </is>
      </c>
      <c r="CA168" s="162" t="inlineStr">
        <is>
          <t>Yes</t>
        </is>
      </c>
      <c r="CB168" s="162" t="n">
        <v>3</v>
      </c>
      <c r="CC168" s="162" t="inlineStr">
        <is>
          <t>Medium</t>
        </is>
      </c>
      <c r="CD168" s="162" t="inlineStr">
        <is>
          <t>Trusted Professional</t>
        </is>
      </c>
      <c r="CE168" s="162" t="n"/>
      <c r="CF168" s="162" t="n"/>
      <c r="CG168" s="162" t="n"/>
      <c r="CH168" s="162" t="n"/>
      <c r="CI168" s="162" t="inlineStr">
        <is>
          <t>Taxonomy
AI</t>
        </is>
      </c>
      <c r="CJ168" s="162" t="n"/>
      <c r="CK168" s="162" t="n"/>
    </row>
    <row r="169" ht="64" customHeight="1">
      <c r="A169" s="109" t="inlineStr">
        <is>
          <t>IRIS2314</t>
        </is>
      </c>
      <c r="B169" s="111" t="inlineStr">
        <is>
          <t>Shubham Nimse</t>
        </is>
      </c>
      <c r="C169" s="111" t="inlineStr">
        <is>
          <t>Technology</t>
        </is>
      </c>
      <c r="D169" s="114" t="inlineStr">
        <is>
          <t>Trainee Software Engineer</t>
        </is>
      </c>
      <c r="E169" s="114" t="inlineStr">
        <is>
          <t>Software Engineer</t>
        </is>
      </c>
      <c r="F169" s="114" t="inlineStr">
        <is>
          <t>L2 – Trainee</t>
        </is>
      </c>
      <c r="G169" s="114" t="inlineStr">
        <is>
          <t>A2</t>
        </is>
      </c>
      <c r="H169" s="117" t="inlineStr">
        <is>
          <t>▲ Up</t>
        </is>
      </c>
      <c r="I169" s="111" t="inlineStr">
        <is>
          <t>Engineering &amp; Development</t>
        </is>
      </c>
      <c r="J169" s="111" t="inlineStr">
        <is>
          <t>Full-Stack Development</t>
        </is>
      </c>
      <c r="K169" s="111" t="inlineStr"/>
      <c r="L169" s="111" t="n">
        <v>19</v>
      </c>
      <c r="M169" s="142" t="inlineStr">
        <is>
          <t>P1–P2</t>
        </is>
      </c>
      <c r="N169" s="115" t="inlineStr">
        <is>
          <t>Entry / Developing</t>
        </is>
      </c>
      <c r="O169" s="115" t="inlineStr">
        <is>
          <t>2 Assist</t>
        </is>
      </c>
      <c r="P169" s="115" t="inlineStr">
        <is>
          <t>0–2 yrs</t>
        </is>
      </c>
      <c r="Q169" s="115" t="inlineStr">
        <is>
          <t>1–3 · 0–3</t>
        </is>
      </c>
      <c r="R169" s="115" t="inlineStr">
        <is>
          <t>Associate Software Engineer / Software Engineer</t>
        </is>
      </c>
      <c r="S169" s="115" t="inlineStr">
        <is>
          <r>
            <rPr>
              <rFont val="Calibri"/>
              <b val="1"/>
              <sz val="10"/>
            </rPr>
            <t>Workiva:</t>
          </r>
          <r>
            <rPr>
              <rFont val="Calibri"/>
              <sz val="10"/>
            </rPr>
            <t xml:space="preserve"> Associate SE · Broadridge India: SE · Nasdaq / AxiomSL: SE · Salesforce: AMTS · Atlassian: P30 Junior · 0–2 yrs · Freshworks: SE</t>
          </r>
        </is>
      </c>
      <c r="T169" s="115" t="inlineStr">
        <is>
          <t>SFIA 9 · software development, programming; OWASP secure coding; cloud vendor certifications</t>
        </is>
      </c>
      <c r="U169" s="115" t="inlineStr">
        <is>
          <t>Core 2 · Future 2 · Functional 2 · Leadership not scored</t>
        </is>
      </c>
      <c r="V169" s="161" t="n">
        <v>345</v>
      </c>
      <c r="W169" s="162" t="inlineStr">
        <is>
          <t>IRIS2314</t>
        </is>
      </c>
      <c r="X169" s="162" t="inlineStr">
        <is>
          <t>Employee</t>
        </is>
      </c>
      <c r="Y169" s="162" t="inlineStr">
        <is>
          <t>Active</t>
        </is>
      </c>
      <c r="Z169" s="162" t="inlineStr">
        <is>
          <t>Shubham Nimse</t>
        </is>
      </c>
      <c r="AA169" s="249" t="n">
        <v>45568</v>
      </c>
      <c r="AB169" s="162" t="inlineStr">
        <is>
          <t>Trainee Software Engineer</t>
        </is>
      </c>
      <c r="AC169" s="162" t="inlineStr">
        <is>
          <t>B.E</t>
        </is>
      </c>
      <c r="AD169" s="162" t="inlineStr">
        <is>
          <t>Sharanagouda Patil</t>
        </is>
      </c>
      <c r="AE169" s="162" t="inlineStr">
        <is>
          <t>N-4</t>
        </is>
      </c>
      <c r="AF169" s="162" t="inlineStr">
        <is>
          <t>Individual Contributor</t>
        </is>
      </c>
      <c r="AG169" s="162" t="inlineStr">
        <is>
          <t>0 years, 6 months, 0 days</t>
        </is>
      </c>
      <c r="AH169" s="162" t="inlineStr">
        <is>
          <t>1 years, 10 months, 22 days</t>
        </is>
      </c>
      <c r="AI169" s="162" t="inlineStr">
        <is>
          <t>Suptech</t>
        </is>
      </c>
      <c r="AJ169" s="162" t="inlineStr">
        <is>
          <t>iFile</t>
        </is>
      </c>
      <c r="AK169" s="162" t="inlineStr">
        <is>
          <t>Technology</t>
        </is>
      </c>
      <c r="AL169" s="162" t="inlineStr">
        <is>
          <t>Development</t>
        </is>
      </c>
      <c r="AM169" s="162" t="inlineStr">
        <is>
          <t>Yes</t>
        </is>
      </c>
      <c r="AN169" s="162" t="inlineStr">
        <is>
          <t>Product/Project</t>
        </is>
      </c>
      <c r="AO169" s="162" t="inlineStr">
        <is>
          <t>.NET MVC</t>
        </is>
      </c>
      <c r="AP169" s="162" t="inlineStr">
        <is>
          <t>Technical - Developer</t>
        </is>
      </c>
      <c r="AQ169" s="162" t="n">
        <v>20</v>
      </c>
      <c r="AR169" s="162" t="inlineStr">
        <is>
          <t>Covered</t>
        </is>
      </c>
      <c r="AS169" s="162" t="n"/>
      <c r="AT169" s="162" t="inlineStr">
        <is>
          <t>IRIS2314</t>
        </is>
      </c>
      <c r="AU169" s="162" t="inlineStr">
        <is>
          <t>Employee</t>
        </is>
      </c>
      <c r="AV169" s="162" t="inlineStr">
        <is>
          <t>Active</t>
        </is>
      </c>
      <c r="AW169" s="162" t="inlineStr">
        <is>
          <t>Shubham Nimse</t>
        </is>
      </c>
      <c r="AX169" s="163" t="n">
        <v>45568</v>
      </c>
      <c r="AY169" s="162" t="inlineStr">
        <is>
          <t>Trainee Software Engineer</t>
        </is>
      </c>
      <c r="AZ169" s="162" t="inlineStr">
        <is>
          <t>Engineering &amp; Development</t>
        </is>
      </c>
      <c r="BA169" s="162" t="inlineStr">
        <is>
          <t>Backend Engineering ·.NET</t>
        </is>
      </c>
      <c r="BB169" s="162" t="inlineStr">
        <is>
          <t>Trainee Software Engineer</t>
        </is>
      </c>
      <c r="BC169" s="162" t="inlineStr">
        <is>
          <t>L2 – Trainee</t>
        </is>
      </c>
      <c r="BD169" s="162" t="inlineStr">
        <is>
          <t>B.E</t>
        </is>
      </c>
      <c r="BE169" s="162" t="inlineStr">
        <is>
          <t>Sharanagouda Patil</t>
        </is>
      </c>
      <c r="BF169" s="162" t="inlineStr">
        <is>
          <t>N-3</t>
        </is>
      </c>
      <c r="BG169" s="162" t="inlineStr">
        <is>
          <t>Individual Contributor</t>
        </is>
      </c>
      <c r="BH169" s="162" t="inlineStr">
        <is>
          <t>0 years, 6 months, 0 days</t>
        </is>
      </c>
      <c r="BI169" s="162" t="inlineStr">
        <is>
          <t>1 years, 8 months, 17 days</t>
        </is>
      </c>
      <c r="BJ169" s="162" t="inlineStr">
        <is>
          <t>2 years, 2 months, 17 days</t>
        </is>
      </c>
      <c r="BK169" s="162" t="n"/>
      <c r="BL169" s="162" t="inlineStr">
        <is>
          <t>Suptech</t>
        </is>
      </c>
      <c r="BM169" s="162" t="inlineStr">
        <is>
          <t>iFile</t>
        </is>
      </c>
      <c r="BN169" s="162" t="inlineStr">
        <is>
          <t>Technology</t>
        </is>
      </c>
      <c r="BO169" s="162" t="inlineStr">
        <is>
          <t>Development</t>
        </is>
      </c>
      <c r="BP169" s="162" t="inlineStr">
        <is>
          <t>Yes</t>
        </is>
      </c>
      <c r="BQ169" s="162" t="inlineStr">
        <is>
          <t>Product/Project</t>
        </is>
      </c>
      <c r="BR169" s="162" t="inlineStr">
        <is>
          <t>.NET MVC</t>
        </is>
      </c>
      <c r="BS169" s="162" t="inlineStr">
        <is>
          <t>Technical - Developer</t>
        </is>
      </c>
      <c r="BT169" s="162" t="inlineStr">
        <is>
          <t>Hybrid</t>
        </is>
      </c>
      <c r="BU169" s="162" t="n"/>
      <c r="BV169" s="162" t="n"/>
      <c r="BW169" s="162"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X169" s="162" t="n">
        <v>4</v>
      </c>
      <c r="BY169" s="163" t="n">
        <v>45901</v>
      </c>
      <c r="BZ169" s="162" t="inlineStr">
        <is>
          <t>Trainee Software Engineer</t>
        </is>
      </c>
      <c r="CA169" s="162" t="inlineStr">
        <is>
          <t>Yes</t>
        </is>
      </c>
      <c r="CB169" s="162" t="n">
        <v>4</v>
      </c>
      <c r="CC169" s="162" t="inlineStr">
        <is>
          <t>High</t>
        </is>
      </c>
      <c r="CD169" s="162" t="inlineStr">
        <is>
          <t>Trusted Professional</t>
        </is>
      </c>
      <c r="CE169" s="162" t="n"/>
      <c r="CF169" s="162" t="n"/>
      <c r="CG169" s="162" t="n"/>
      <c r="CH169" s="162" t="n"/>
      <c r="CI169" s="162" t="inlineStr">
        <is>
          <t>Taxonomy
AI</t>
        </is>
      </c>
      <c r="CJ169" s="162" t="n"/>
      <c r="CK169" s="162" t="n"/>
    </row>
    <row r="170" ht="64" customHeight="1">
      <c r="A170" s="109" t="inlineStr">
        <is>
          <t>IRIS2483</t>
        </is>
      </c>
      <c r="B170" s="111" t="inlineStr">
        <is>
          <t>Soham Narsinge</t>
        </is>
      </c>
      <c r="C170" s="111" t="inlineStr">
        <is>
          <t>Technology</t>
        </is>
      </c>
      <c r="D170" s="114" t="inlineStr">
        <is>
          <t>Trainee Software Engineer</t>
        </is>
      </c>
      <c r="E170" s="114" t="inlineStr">
        <is>
          <t>AI/ML Engineer</t>
        </is>
      </c>
      <c r="F170" s="114" t="inlineStr">
        <is>
          <t>Not in current mapping files</t>
        </is>
      </c>
      <c r="G170" s="114" t="inlineStr">
        <is>
          <t>A2</t>
        </is>
      </c>
      <c r="H170" s="140" t="inlineStr">
        <is>
          <t>● Newly mapped</t>
        </is>
      </c>
      <c r="I170" s="111" t="inlineStr">
        <is>
          <t>Engineering &amp; Development</t>
        </is>
      </c>
      <c r="J170" s="111" t="inlineStr">
        <is>
          <t>AI / ML &amp; GenAI Engineering</t>
        </is>
      </c>
      <c r="K170" s="111" t="inlineStr"/>
      <c r="L170" s="111" t="n">
        <v>20</v>
      </c>
      <c r="M170" s="142" t="inlineStr">
        <is>
          <t>P1–P2</t>
        </is>
      </c>
      <c r="N170" s="115" t="inlineStr">
        <is>
          <t>Entry / Developing</t>
        </is>
      </c>
      <c r="O170" s="115" t="inlineStr">
        <is>
          <t>2 Assist</t>
        </is>
      </c>
      <c r="P170" s="115" t="inlineStr">
        <is>
          <t>0–2 yrs</t>
        </is>
      </c>
      <c r="Q170" s="115" t="inlineStr">
        <is>
          <t>1–3 · 0–3</t>
        </is>
      </c>
      <c r="R170" s="115" t="inlineStr">
        <is>
          <t>Associate Software Engineer / Software Engineer</t>
        </is>
      </c>
      <c r="S170" s="115" t="inlineStr">
        <is>
          <r>
            <rPr>
              <rFont val="Calibri"/>
              <b val="1"/>
              <sz val="10"/>
            </rPr>
            <t>Workiva:</t>
          </r>
          <r>
            <rPr>
              <rFont val="Calibri"/>
              <sz val="10"/>
            </rPr>
            <t xml:space="preserve"> Associate SE · Broadridge India: SE · Nasdaq / AxiomSL: SE · Salesforce: AMTS · Atlassian: P30 Junior · 0–2 yrs · Freshworks: SE</t>
          </r>
        </is>
      </c>
      <c r="T170" s="115" t="inlineStr">
        <is>
          <t>SFIA 9 · software development, programming; OWASP secure coding; cloud vendor certifications</t>
        </is>
      </c>
      <c r="U170" s="115" t="inlineStr">
        <is>
          <t>Core 2 · Future 2 · Functional 2 · Leadership not scored</t>
        </is>
      </c>
      <c r="V170" s="161" t="n">
        <v>458</v>
      </c>
      <c r="W170" s="162" t="inlineStr">
        <is>
          <t>IRIS2483</t>
        </is>
      </c>
      <c r="X170" s="162" t="inlineStr">
        <is>
          <t>Employee</t>
        </is>
      </c>
      <c r="Y170" s="162" t="inlineStr">
        <is>
          <t>Active</t>
        </is>
      </c>
      <c r="Z170" s="162" t="inlineStr">
        <is>
          <t>Soham Narsinge</t>
        </is>
      </c>
      <c r="AA170" s="249" t="n">
        <v>46083</v>
      </c>
      <c r="AB170" s="162" t="inlineStr">
        <is>
          <t>Trainee Software Engineer</t>
        </is>
      </c>
      <c r="AC170" s="162" t="inlineStr">
        <is>
          <t>B.E</t>
        </is>
      </c>
      <c r="AD170" s="162" t="inlineStr">
        <is>
          <t>Prabhakar Mhadse</t>
        </is>
      </c>
      <c r="AE170" s="162" t="inlineStr">
        <is>
          <t>N-4</t>
        </is>
      </c>
      <c r="AF170" s="162" t="inlineStr">
        <is>
          <t>Individual Contributor</t>
        </is>
      </c>
      <c r="AG170" s="162" t="inlineStr">
        <is>
          <t>0 years, 8 months, 0 days</t>
        </is>
      </c>
      <c r="AH170" s="162" t="inlineStr">
        <is>
          <t>0 years, 5 months, 23 days</t>
        </is>
      </c>
      <c r="AI170" s="162" t="inlineStr">
        <is>
          <t>Suptech</t>
        </is>
      </c>
      <c r="AJ170" s="162" t="inlineStr">
        <is>
          <t>iFile</t>
        </is>
      </c>
      <c r="AK170" s="162" t="inlineStr">
        <is>
          <t>Technology</t>
        </is>
      </c>
      <c r="AL170" s="162" t="inlineStr">
        <is>
          <t>Development</t>
        </is>
      </c>
      <c r="AM170" s="162" t="inlineStr">
        <is>
          <t>Yes</t>
        </is>
      </c>
      <c r="AN170" s="162" t="inlineStr">
        <is>
          <t>Product/Project</t>
        </is>
      </c>
      <c r="AO170" s="162" t="inlineStr">
        <is>
          <t>Python</t>
        </is>
      </c>
      <c r="AP170" s="162" t="inlineStr">
        <is>
          <t>Technical - Developer</t>
        </is>
      </c>
      <c r="AQ170" s="162" t="n">
        <v>20</v>
      </c>
      <c r="AR170" s="162" t="inlineStr">
        <is>
          <t>Covered</t>
        </is>
      </c>
      <c r="AS170" s="162" t="n"/>
      <c r="AT170" s="162" t="n"/>
      <c r="AU170" s="162" t="n"/>
      <c r="AV170" s="162" t="n"/>
      <c r="AW170" s="162" t="n"/>
      <c r="AX170" s="162" t="n"/>
      <c r="AY170" s="162" t="n"/>
      <c r="AZ170" s="162" t="n"/>
      <c r="BA170" s="162" t="n"/>
      <c r="BB170" s="162" t="n"/>
      <c r="BC170" s="162" t="n"/>
      <c r="BD170" s="162" t="n"/>
      <c r="BE170" s="162" t="n"/>
      <c r="BF170" s="162" t="n"/>
      <c r="BG170" s="162" t="n"/>
      <c r="BH170" s="162" t="n"/>
      <c r="BI170" s="162" t="n"/>
      <c r="BJ170" s="162" t="n"/>
      <c r="BK170" s="162" t="n"/>
      <c r="BL170" s="162" t="n"/>
      <c r="BM170" s="162" t="n"/>
      <c r="BN170" s="162" t="n"/>
      <c r="BO170" s="162" t="n"/>
      <c r="BP170" s="162" t="n"/>
      <c r="BQ170" s="162" t="n"/>
      <c r="BR170" s="162" t="n"/>
      <c r="BS170" s="162" t="n"/>
      <c r="BT170" s="162" t="n"/>
      <c r="BU170" s="162" t="n"/>
      <c r="BV170" s="162" t="n"/>
      <c r="BW170" s="162" t="n"/>
      <c r="BX170" s="162" t="n"/>
      <c r="BY170" s="162" t="n"/>
      <c r="BZ170" s="162" t="n"/>
      <c r="CA170" s="162" t="n"/>
      <c r="CB170" s="162" t="n"/>
      <c r="CC170" s="162" t="n"/>
      <c r="CD170" s="162" t="n"/>
      <c r="CE170" s="162" t="n"/>
      <c r="CF170" s="162" t="n"/>
      <c r="CG170" s="162" t="n"/>
      <c r="CH170" s="162" t="n"/>
      <c r="CI170" s="162" t="n"/>
      <c r="CJ170" s="162" t="n"/>
      <c r="CK170" s="162" t="n"/>
    </row>
    <row r="171" ht="64" customHeight="1">
      <c r="A171" s="109" t="inlineStr">
        <is>
          <t>IRIS2429</t>
        </is>
      </c>
      <c r="B171" s="111" t="inlineStr">
        <is>
          <t>Subham Chakrabertty</t>
        </is>
      </c>
      <c r="C171" s="111" t="inlineStr">
        <is>
          <t>Technology</t>
        </is>
      </c>
      <c r="D171" s="114" t="inlineStr">
        <is>
          <t>Trainee Software Engineer</t>
        </is>
      </c>
      <c r="E171" s="114" t="inlineStr">
        <is>
          <t>Software Engineer</t>
        </is>
      </c>
      <c r="F171" s="114" t="inlineStr">
        <is>
          <t>L2 – Trainee</t>
        </is>
      </c>
      <c r="G171" s="114" t="inlineStr">
        <is>
          <t>A2</t>
        </is>
      </c>
      <c r="H171" s="117" t="inlineStr">
        <is>
          <t>▲ Up</t>
        </is>
      </c>
      <c r="I171" s="111" t="inlineStr">
        <is>
          <t>Engineering &amp; Development</t>
        </is>
      </c>
      <c r="J171" s="111" t="inlineStr">
        <is>
          <t>Backend Development</t>
        </is>
      </c>
      <c r="K171" s="111" t="inlineStr"/>
      <c r="L171" s="111" t="n">
        <v>20</v>
      </c>
      <c r="M171" s="142" t="inlineStr">
        <is>
          <t>P1–P2</t>
        </is>
      </c>
      <c r="N171" s="115" t="inlineStr">
        <is>
          <t>Entry / Developing</t>
        </is>
      </c>
      <c r="O171" s="115" t="inlineStr">
        <is>
          <t>2 Assist</t>
        </is>
      </c>
      <c r="P171" s="115" t="inlineStr">
        <is>
          <t>0–2 yrs</t>
        </is>
      </c>
      <c r="Q171" s="115" t="inlineStr">
        <is>
          <t>1–3 · 0–3</t>
        </is>
      </c>
      <c r="R171" s="115" t="inlineStr">
        <is>
          <t>Associate Software Engineer / Software Engineer</t>
        </is>
      </c>
      <c r="S171" s="115" t="inlineStr">
        <is>
          <r>
            <rPr>
              <rFont val="Calibri"/>
              <b val="1"/>
              <sz val="10"/>
            </rPr>
            <t>Workiva:</t>
          </r>
          <r>
            <rPr>
              <rFont val="Calibri"/>
              <sz val="10"/>
            </rPr>
            <t xml:space="preserve"> Associate SE · Broadridge India: SE · Nasdaq / AxiomSL: SE · Salesforce: AMTS · Atlassian: P30 Junior · 0–2 yrs · Freshworks: SE</t>
          </r>
        </is>
      </c>
      <c r="T171" s="115" t="inlineStr">
        <is>
          <t>SFIA 9 · software development, programming; OWASP secure coding; cloud vendor certifications</t>
        </is>
      </c>
      <c r="U171" s="115" t="inlineStr">
        <is>
          <t>Core 2 · Future 2 · Functional 2 · Leadership not scored</t>
        </is>
      </c>
      <c r="V171" s="161" t="n">
        <v>399</v>
      </c>
      <c r="W171" s="162" t="inlineStr">
        <is>
          <t>IRIS2429</t>
        </is>
      </c>
      <c r="X171" s="162" t="inlineStr">
        <is>
          <t>Employee</t>
        </is>
      </c>
      <c r="Y171" s="162" t="inlineStr">
        <is>
          <t>Active</t>
        </is>
      </c>
      <c r="Z171" s="162" t="inlineStr">
        <is>
          <t>Subham Chakrabertty</t>
        </is>
      </c>
      <c r="AA171" s="249" t="n">
        <v>45904</v>
      </c>
      <c r="AB171" s="162" t="inlineStr">
        <is>
          <t>Trainee Software Engineer</t>
        </is>
      </c>
      <c r="AC171" s="162" t="inlineStr">
        <is>
          <t>MCA</t>
        </is>
      </c>
      <c r="AD171" s="162" t="inlineStr">
        <is>
          <t>Rajneesh Patel</t>
        </is>
      </c>
      <c r="AE171" s="162" t="inlineStr">
        <is>
          <t>N-5</t>
        </is>
      </c>
      <c r="AF171" s="162" t="inlineStr">
        <is>
          <t>Individual Contributor</t>
        </is>
      </c>
      <c r="AG171" s="162" t="inlineStr">
        <is>
          <t>0 years, 0 months, 0 days</t>
        </is>
      </c>
      <c r="AH171" s="162" t="inlineStr">
        <is>
          <t>0 years, 11 months, 21 days</t>
        </is>
      </c>
      <c r="AI171" s="162" t="inlineStr">
        <is>
          <t>Suptech</t>
        </is>
      </c>
      <c r="AJ171" s="162" t="inlineStr">
        <is>
          <t>iFile</t>
        </is>
      </c>
      <c r="AK171" s="162" t="inlineStr">
        <is>
          <t>Technology</t>
        </is>
      </c>
      <c r="AL171" s="162" t="inlineStr">
        <is>
          <t>Development</t>
        </is>
      </c>
      <c r="AM171" s="162" t="inlineStr">
        <is>
          <t>Yes</t>
        </is>
      </c>
      <c r="AN171" s="162" t="inlineStr">
        <is>
          <t>Product/Project</t>
        </is>
      </c>
      <c r="AO171" s="162" t="inlineStr">
        <is>
          <t>.NET MVC</t>
        </is>
      </c>
      <c r="AP171" s="162" t="inlineStr">
        <is>
          <t>Technical - Developer</t>
        </is>
      </c>
      <c r="AQ171" s="162" t="n">
        <v>20</v>
      </c>
      <c r="AR171" s="162" t="inlineStr">
        <is>
          <t>Covered</t>
        </is>
      </c>
      <c r="AS171" s="162" t="n"/>
      <c r="AT171" s="162" t="inlineStr">
        <is>
          <t>IRIS2429</t>
        </is>
      </c>
      <c r="AU171" s="162" t="inlineStr">
        <is>
          <t>Employee</t>
        </is>
      </c>
      <c r="AV171" s="162" t="inlineStr">
        <is>
          <t>Active</t>
        </is>
      </c>
      <c r="AW171" s="162" t="inlineStr">
        <is>
          <t>Subham Chakrabertty</t>
        </is>
      </c>
      <c r="AX171" s="163" t="n">
        <v>45904</v>
      </c>
      <c r="AY171" s="162" t="inlineStr">
        <is>
          <t>Trainee Software Engineer</t>
        </is>
      </c>
      <c r="AZ171" s="162" t="inlineStr">
        <is>
          <t>Engineering &amp; Development</t>
        </is>
      </c>
      <c r="BA171" s="162" t="inlineStr">
        <is>
          <t>Backend Engineering ·.NET</t>
        </is>
      </c>
      <c r="BB171" s="162" t="inlineStr">
        <is>
          <t>Trainee Software Engineer</t>
        </is>
      </c>
      <c r="BC171" s="162" t="inlineStr">
        <is>
          <t>L2 – Trainee</t>
        </is>
      </c>
      <c r="BD171" s="162" t="inlineStr">
        <is>
          <t>MCA</t>
        </is>
      </c>
      <c r="BE171" s="162" t="inlineStr">
        <is>
          <t>Rajneesh Patel</t>
        </is>
      </c>
      <c r="BF171" s="162" t="inlineStr">
        <is>
          <t>N-4</t>
        </is>
      </c>
      <c r="BG171" s="162" t="inlineStr">
        <is>
          <t>Individual Contributor</t>
        </is>
      </c>
      <c r="BH171" s="162" t="inlineStr">
        <is>
          <t>0 years, 0 months, 0 days</t>
        </is>
      </c>
      <c r="BI171" s="162" t="inlineStr">
        <is>
          <t>0 years, 9 months, 16 days</t>
        </is>
      </c>
      <c r="BJ171" s="162" t="inlineStr">
        <is>
          <t>0 years, 9 months, 16 days</t>
        </is>
      </c>
      <c r="BK171" s="162" t="n"/>
      <c r="BL171" s="162" t="inlineStr">
        <is>
          <t>Suptech</t>
        </is>
      </c>
      <c r="BM171" s="162" t="inlineStr">
        <is>
          <t>iFile</t>
        </is>
      </c>
      <c r="BN171" s="162" t="inlineStr">
        <is>
          <t>Technology</t>
        </is>
      </c>
      <c r="BO171" s="162" t="inlineStr">
        <is>
          <t>Development</t>
        </is>
      </c>
      <c r="BP171" s="162" t="inlineStr">
        <is>
          <t>Yes</t>
        </is>
      </c>
      <c r="BQ171" s="162" t="inlineStr">
        <is>
          <t>Product/Project</t>
        </is>
      </c>
      <c r="BR171" s="162" t="inlineStr">
        <is>
          <t>.NET MVC</t>
        </is>
      </c>
      <c r="BS171" s="162" t="inlineStr">
        <is>
          <t>Technical - Developer</t>
        </is>
      </c>
      <c r="BT171" s="162" t="inlineStr">
        <is>
          <t>Work From Office - Turbhe</t>
        </is>
      </c>
      <c r="BU171" s="162" t="n"/>
      <c r="BV171" s="162" t="n"/>
      <c r="BW171" s="162"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X171" s="162" t="n">
        <v>4</v>
      </c>
      <c r="BY171" s="163" t="n">
        <v>45901</v>
      </c>
      <c r="BZ171" s="162" t="inlineStr">
        <is>
          <t>Trainee Software Engineer</t>
        </is>
      </c>
      <c r="CA171" s="162" t="inlineStr">
        <is>
          <t>Yes</t>
        </is>
      </c>
      <c r="CB171" s="162" t="n">
        <v>4</v>
      </c>
      <c r="CC171" s="162" t="inlineStr">
        <is>
          <t>Medium</t>
        </is>
      </c>
      <c r="CD171" s="162" t="inlineStr">
        <is>
          <t>Trusted Professional</t>
        </is>
      </c>
      <c r="CE171" s="162" t="n"/>
      <c r="CF171" s="162" t="n"/>
      <c r="CG171" s="162" t="n"/>
      <c r="CH171" s="162" t="n"/>
      <c r="CI171" s="162" t="inlineStr">
        <is>
          <t>Taxonomy
AI</t>
        </is>
      </c>
      <c r="CJ171" s="162" t="n"/>
      <c r="CK171" s="162" t="n"/>
    </row>
    <row r="172" ht="64" customHeight="1">
      <c r="A172" s="109" t="inlineStr">
        <is>
          <t>IRIS2255</t>
        </is>
      </c>
      <c r="B172" s="111" t="inlineStr">
        <is>
          <t>Tanay Hisariya</t>
        </is>
      </c>
      <c r="C172" s="111" t="inlineStr">
        <is>
          <t>Technology</t>
        </is>
      </c>
      <c r="D172" s="114" t="inlineStr">
        <is>
          <t>Trainee Software Engineer</t>
        </is>
      </c>
      <c r="E172" s="114" t="inlineStr">
        <is>
          <t>Software Engineer</t>
        </is>
      </c>
      <c r="F172" s="114" t="inlineStr">
        <is>
          <t>L2 – Trainee</t>
        </is>
      </c>
      <c r="G172" s="114" t="inlineStr">
        <is>
          <t>A2</t>
        </is>
      </c>
      <c r="H172" s="117" t="inlineStr">
        <is>
          <t>▲ Up</t>
        </is>
      </c>
      <c r="I172" s="111" t="inlineStr">
        <is>
          <t>Engineering &amp; Development</t>
        </is>
      </c>
      <c r="J172" s="111" t="inlineStr">
        <is>
          <t>Full-Stack Development</t>
        </is>
      </c>
      <c r="K172" s="111" t="inlineStr"/>
      <c r="L172" s="111" t="n">
        <v>20</v>
      </c>
      <c r="M172" s="142" t="inlineStr">
        <is>
          <t>P1–P2</t>
        </is>
      </c>
      <c r="N172" s="115" t="inlineStr">
        <is>
          <t>Entry / Developing</t>
        </is>
      </c>
      <c r="O172" s="115" t="inlineStr">
        <is>
          <t>2 Assist</t>
        </is>
      </c>
      <c r="P172" s="115" t="inlineStr">
        <is>
          <t>0–2 yrs</t>
        </is>
      </c>
      <c r="Q172" s="115" t="inlineStr">
        <is>
          <t>1–3 · 0–3</t>
        </is>
      </c>
      <c r="R172" s="115" t="inlineStr">
        <is>
          <t>Associate Software Engineer / Software Engineer</t>
        </is>
      </c>
      <c r="S172" s="115" t="inlineStr">
        <is>
          <r>
            <rPr>
              <rFont val="Calibri"/>
              <b val="1"/>
              <sz val="10"/>
            </rPr>
            <t>Workiva:</t>
          </r>
          <r>
            <rPr>
              <rFont val="Calibri"/>
              <sz val="10"/>
            </rPr>
            <t xml:space="preserve"> Associate SE · Broadridge India: SE · Nasdaq / AxiomSL: SE · Salesforce: AMTS · Atlassian: P30 Junior · 0–2 yrs · Freshworks: SE</t>
          </r>
        </is>
      </c>
      <c r="T172" s="115" t="inlineStr">
        <is>
          <t>SFIA 9 · software development, programming; OWASP secure coding; cloud vendor certifications</t>
        </is>
      </c>
      <c r="U172" s="115" t="inlineStr">
        <is>
          <t>Core 2 · Future 2 · Functional 2 · Leadership not scored</t>
        </is>
      </c>
      <c r="V172" s="161" t="n">
        <v>318</v>
      </c>
      <c r="W172" s="162" t="inlineStr">
        <is>
          <t>IRIS2255</t>
        </is>
      </c>
      <c r="X172" s="162" t="inlineStr">
        <is>
          <t>Employee</t>
        </is>
      </c>
      <c r="Y172" s="162" t="inlineStr">
        <is>
          <t>Active</t>
        </is>
      </c>
      <c r="Z172" s="162" t="inlineStr">
        <is>
          <t>Tanay Hisariya</t>
        </is>
      </c>
      <c r="AA172" s="249" t="n">
        <v>45446</v>
      </c>
      <c r="AB172" s="162" t="inlineStr">
        <is>
          <t>Trainee Software Engineer</t>
        </is>
      </c>
      <c r="AC172" s="162" t="inlineStr">
        <is>
          <t>B.E</t>
        </is>
      </c>
      <c r="AD172" s="162" t="inlineStr">
        <is>
          <t>Vivek Shinde</t>
        </is>
      </c>
      <c r="AE172" s="162" t="inlineStr">
        <is>
          <t>N-3</t>
        </is>
      </c>
      <c r="AF172" s="162" t="inlineStr">
        <is>
          <t>Individual Contributor</t>
        </is>
      </c>
      <c r="AG172" s="162" t="inlineStr">
        <is>
          <t>0 years, 0 months, 0 days</t>
        </is>
      </c>
      <c r="AH172" s="162" t="inlineStr">
        <is>
          <t>2 years, 2 months, 22 days</t>
        </is>
      </c>
      <c r="AI172" s="162" t="inlineStr">
        <is>
          <t>Suptech</t>
        </is>
      </c>
      <c r="AJ172" s="162" t="inlineStr">
        <is>
          <t>iFile</t>
        </is>
      </c>
      <c r="AK172" s="162" t="inlineStr">
        <is>
          <t>Technology</t>
        </is>
      </c>
      <c r="AL172" s="162" t="inlineStr">
        <is>
          <t>Development</t>
        </is>
      </c>
      <c r="AM172" s="162" t="inlineStr">
        <is>
          <t>Yes</t>
        </is>
      </c>
      <c r="AN172" s="162" t="inlineStr">
        <is>
          <t>Product/Project</t>
        </is>
      </c>
      <c r="AO172" s="162" t="inlineStr">
        <is>
          <t>Java + Angular</t>
        </is>
      </c>
      <c r="AP172" s="162" t="inlineStr">
        <is>
          <t>Technical - Developer</t>
        </is>
      </c>
      <c r="AQ172" s="162" t="n">
        <v>20</v>
      </c>
      <c r="AR172" s="162" t="inlineStr">
        <is>
          <t>Covered</t>
        </is>
      </c>
      <c r="AS172" s="162" t="n"/>
      <c r="AT172" s="162" t="inlineStr">
        <is>
          <t>IRIS2255</t>
        </is>
      </c>
      <c r="AU172" s="162" t="inlineStr">
        <is>
          <t>Employee</t>
        </is>
      </c>
      <c r="AV172" s="162" t="inlineStr">
        <is>
          <t>Active</t>
        </is>
      </c>
      <c r="AW172" s="162" t="inlineStr">
        <is>
          <t>Tanay Hisariya</t>
        </is>
      </c>
      <c r="AX172" s="163" t="n">
        <v>45446</v>
      </c>
      <c r="AY172" s="162" t="inlineStr">
        <is>
          <t>Trainee Software Engineer</t>
        </is>
      </c>
      <c r="AZ172" s="162" t="inlineStr">
        <is>
          <t>Engineering &amp; Development</t>
        </is>
      </c>
      <c r="BA172" s="162" t="inlineStr">
        <is>
          <t>Backend Engineering · Java</t>
        </is>
      </c>
      <c r="BB172" s="162" t="inlineStr">
        <is>
          <t>Trainee Software Engineer</t>
        </is>
      </c>
      <c r="BC172" s="162" t="inlineStr">
        <is>
          <t>L2 – Trainee</t>
        </is>
      </c>
      <c r="BD172" s="162" t="inlineStr">
        <is>
          <t>B.E</t>
        </is>
      </c>
      <c r="BE172" s="162" t="inlineStr">
        <is>
          <t>Vivek Shinde</t>
        </is>
      </c>
      <c r="BF172" s="162" t="inlineStr">
        <is>
          <t>N-4</t>
        </is>
      </c>
      <c r="BG172" s="162" t="inlineStr">
        <is>
          <t>Individual Contributor</t>
        </is>
      </c>
      <c r="BH172" s="162" t="inlineStr">
        <is>
          <t>0 years, 0 months, 0 days</t>
        </is>
      </c>
      <c r="BI172" s="162" t="inlineStr">
        <is>
          <t>2 years, 0 months, 17 days</t>
        </is>
      </c>
      <c r="BJ172" s="162" t="inlineStr">
        <is>
          <t>2 years, 0 months, 17 days</t>
        </is>
      </c>
      <c r="BK172" s="162" t="n"/>
      <c r="BL172" s="162" t="inlineStr">
        <is>
          <t>Suptech</t>
        </is>
      </c>
      <c r="BM172" s="162" t="inlineStr">
        <is>
          <t>iFile</t>
        </is>
      </c>
      <c r="BN172" s="162" t="inlineStr">
        <is>
          <t>Technology</t>
        </is>
      </c>
      <c r="BO172" s="162" t="inlineStr">
        <is>
          <t>Development</t>
        </is>
      </c>
      <c r="BP172" s="162" t="inlineStr">
        <is>
          <t>Yes</t>
        </is>
      </c>
      <c r="BQ172" s="162" t="inlineStr">
        <is>
          <t>Product/Project</t>
        </is>
      </c>
      <c r="BR172" s="162" t="inlineStr">
        <is>
          <t>Java + Angular</t>
        </is>
      </c>
      <c r="BS172" s="162" t="inlineStr">
        <is>
          <t>Technical - Developer</t>
        </is>
      </c>
      <c r="BT172" s="162" t="inlineStr">
        <is>
          <t>Work From Office - Turbhe</t>
        </is>
      </c>
      <c r="BU172" s="162" t="inlineStr">
        <is>
          <t>1. Leverage AI in daily development tasks to optimize time spent on repetitive work and improve overall efficiency.
2. Gain deeper functional knowledge of the requirements to better understand its business context and workflows.
3. Increase practice in writing test cases to improve code coverage to 70-80%.
4. Develop a stronger understanding of system architecture and design principles.
5. Strengthen knowledge of database design and query optimization to improve application performance.
6. Follow coding best practices such as SOLID principles and maintainable code standards during development.</t>
        </is>
      </c>
      <c r="BV172"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W172"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72" s="162" t="n">
        <v>4</v>
      </c>
      <c r="BY172" s="163" t="n">
        <v>46113</v>
      </c>
      <c r="BZ172" s="162" t="inlineStr">
        <is>
          <t>Trainee Software Engineer</t>
        </is>
      </c>
      <c r="CA172" s="162" t="inlineStr">
        <is>
          <t>No</t>
        </is>
      </c>
      <c r="CB172" s="162" t="n">
        <v>4</v>
      </c>
      <c r="CC172" s="162" t="inlineStr">
        <is>
          <t>High</t>
        </is>
      </c>
      <c r="CD172" s="162" t="inlineStr">
        <is>
          <t>High Impact / Growth Talent</t>
        </is>
      </c>
      <c r="CE172" s="162" t="inlineStr">
        <is>
          <t>No</t>
        </is>
      </c>
      <c r="CF172" s="162" t="inlineStr">
        <is>
          <t>No</t>
        </is>
      </c>
      <c r="CG172" s="162" t="inlineStr">
        <is>
          <t>Yes</t>
        </is>
      </c>
      <c r="CH172" s="162" t="n"/>
      <c r="CI172" s="162" t="inlineStr">
        <is>
          <t>Reactive Programming/Spring AI/System Design &amp; Pattern</t>
        </is>
      </c>
      <c r="CJ172" s="162" t="n"/>
      <c r="CK172" s="162" t="n"/>
    </row>
    <row r="173" ht="64" customHeight="1">
      <c r="A173" s="109" t="inlineStr">
        <is>
          <t>IRIS2542</t>
        </is>
      </c>
      <c r="B173" s="111" t="inlineStr">
        <is>
          <t>Parmesh Vala</t>
        </is>
      </c>
      <c r="C173" s="111" t="inlineStr">
        <is>
          <t>Technology</t>
        </is>
      </c>
      <c r="D173" s="111" t="inlineStr">
        <is>
          <t>Trainee Business Analyst</t>
        </is>
      </c>
      <c r="E173" s="111" t="inlineStr">
        <is>
          <t>Trainee Business Analyst</t>
        </is>
      </c>
      <c r="F173" s="111" t="inlineStr">
        <is>
          <t>L1 – Intern</t>
        </is>
      </c>
      <c r="G173" s="24" t="inlineStr">
        <is>
          <t>A1</t>
        </is>
      </c>
      <c r="H173" s="147" t="inlineStr">
        <is>
          <t>• Same level</t>
        </is>
      </c>
      <c r="I173" s="111" t="inlineStr">
        <is>
          <t>Business Analysis</t>
        </is>
      </c>
      <c r="J173" s="111" t="inlineStr">
        <is>
          <t>Business Analysis</t>
        </is>
      </c>
      <c r="K173" s="111" t="inlineStr"/>
      <c r="L173" s="111" t="n">
        <v>20</v>
      </c>
      <c r="M173" s="142" t="inlineStr">
        <is>
          <t>Entry / P1 · intern</t>
        </is>
      </c>
      <c r="N173" s="115" t="inlineStr">
        <is>
          <t>Entry</t>
        </is>
      </c>
      <c r="O173" s="115" t="inlineStr">
        <is>
          <t>1 Follow</t>
        </is>
      </c>
      <c r="P173" s="115" t="inlineStr">
        <is>
          <t>0 yrs · fresher / intern</t>
        </is>
      </c>
      <c r="Q173" s="115" t="inlineStr">
        <is>
          <t>—</t>
        </is>
      </c>
      <c r="R173" s="115" t="inlineStr">
        <is>
          <t>Associate Business Analyst</t>
        </is>
      </c>
      <c r="S173" s="115" t="inlineStr">
        <is>
          <t>—</t>
        </is>
      </c>
      <c r="T173" s="115" t="inlineStr">
        <is>
          <t>IIBA BABOK v3; certifications ECBA · entry → CCBA → CBAP · senior</t>
        </is>
      </c>
      <c r="U173" s="115" t="inlineStr">
        <is>
          <t>Core 1 · Future 1 · Functional 1 · Leadership not scored</t>
        </is>
      </c>
      <c r="V173" s="161" t="n">
        <v>515</v>
      </c>
      <c r="W173" s="162" t="inlineStr">
        <is>
          <t>IRIS2542</t>
        </is>
      </c>
      <c r="X173" s="162" t="inlineStr">
        <is>
          <t>Employee</t>
        </is>
      </c>
      <c r="Y173" s="162" t="inlineStr">
        <is>
          <t>Active</t>
        </is>
      </c>
      <c r="Z173" s="162" t="inlineStr">
        <is>
          <t>Parmesh Vala</t>
        </is>
      </c>
      <c r="AA173" s="249" t="n">
        <v>46204</v>
      </c>
      <c r="AB173" s="162" t="inlineStr">
        <is>
          <t>Trainee Business Analyst</t>
        </is>
      </c>
      <c r="AC173" s="162" t="inlineStr">
        <is>
          <t>B.Tech</t>
        </is>
      </c>
      <c r="AD173" s="162" t="inlineStr">
        <is>
          <t>Saurabh Kadam</t>
        </is>
      </c>
      <c r="AE173" s="162" t="inlineStr">
        <is>
          <t>N-4</t>
        </is>
      </c>
      <c r="AF173" s="162" t="inlineStr">
        <is>
          <t>Individual Contributor</t>
        </is>
      </c>
      <c r="AG173" s="162" t="inlineStr">
        <is>
          <t>0 years, 0 months, 0 days</t>
        </is>
      </c>
      <c r="AH173" s="162" t="inlineStr">
        <is>
          <t>0 years, 1 months, 24 days</t>
        </is>
      </c>
      <c r="AI173" s="162" t="inlineStr">
        <is>
          <t>Suptech</t>
        </is>
      </c>
      <c r="AJ173" s="162" t="inlineStr">
        <is>
          <t>iFile</t>
        </is>
      </c>
      <c r="AK173" s="162" t="inlineStr">
        <is>
          <t>Technology</t>
        </is>
      </c>
      <c r="AL173" s="162" t="inlineStr">
        <is>
          <t>Business Analysis</t>
        </is>
      </c>
      <c r="AM173" s="162" t="inlineStr">
        <is>
          <t>Yes</t>
        </is>
      </c>
      <c r="AN173" s="162" t="inlineStr">
        <is>
          <t>Product/Project</t>
        </is>
      </c>
      <c r="AO173" s="162" t="inlineStr">
        <is>
          <t>Business Analysis</t>
        </is>
      </c>
      <c r="AP173" s="162" t="inlineStr">
        <is>
          <t>Technical · BA, PM and QA</t>
        </is>
      </c>
      <c r="AQ173" s="162" t="n">
        <v>20</v>
      </c>
      <c r="AR173" s="162" t="inlineStr">
        <is>
          <t>Covered</t>
        </is>
      </c>
      <c r="AS173" s="162" t="n"/>
      <c r="AT173" s="162" t="inlineStr">
        <is>
          <t>INTN0277</t>
        </is>
      </c>
      <c r="AU173" s="162" t="inlineStr">
        <is>
          <t>Junior Analsyst</t>
        </is>
      </c>
      <c r="AV173" s="162" t="inlineStr">
        <is>
          <t>Active</t>
        </is>
      </c>
      <c r="AW173" s="162" t="inlineStr">
        <is>
          <t>Parmesh Vala</t>
        </is>
      </c>
      <c r="AX173" s="163" t="n">
        <v>45831</v>
      </c>
      <c r="AY173" s="162" t="inlineStr">
        <is>
          <t>Intern</t>
        </is>
      </c>
      <c r="AZ173" s="162" t="inlineStr">
        <is>
          <t>Business Analysis</t>
        </is>
      </c>
      <c r="BA173" s="162" t="inlineStr">
        <is>
          <t>Business / Functional Analysis</t>
        </is>
      </c>
      <c r="BB173" s="162" t="inlineStr">
        <is>
          <t>Intern</t>
        </is>
      </c>
      <c r="BC173" s="162" t="inlineStr">
        <is>
          <t>L1 – Intern</t>
        </is>
      </c>
      <c r="BD173" s="162" t="inlineStr">
        <is>
          <t>B.Tech</t>
        </is>
      </c>
      <c r="BE173" s="162" t="inlineStr">
        <is>
          <t>Saurabh Kadam</t>
        </is>
      </c>
      <c r="BF173" s="162" t="inlineStr">
        <is>
          <t>N-3</t>
        </is>
      </c>
      <c r="BG173" s="162" t="inlineStr">
        <is>
          <t>Individual Contributor</t>
        </is>
      </c>
      <c r="BH173" s="162" t="inlineStr">
        <is>
          <t>0 years, 0 months, 0 days</t>
        </is>
      </c>
      <c r="BI173" s="162" t="inlineStr">
        <is>
          <t>0 years, 11 months, 28 days</t>
        </is>
      </c>
      <c r="BJ173" s="162" t="inlineStr">
        <is>
          <t>0 years, 11 months, 28 days</t>
        </is>
      </c>
      <c r="BK173" s="162" t="n"/>
      <c r="BL173" s="162" t="inlineStr">
        <is>
          <t>Suptech</t>
        </is>
      </c>
      <c r="BM173" s="162" t="inlineStr">
        <is>
          <t>iFile</t>
        </is>
      </c>
      <c r="BN173" s="162" t="inlineStr">
        <is>
          <t>Technology</t>
        </is>
      </c>
      <c r="BO173" s="162" t="inlineStr">
        <is>
          <t>Business Analysis</t>
        </is>
      </c>
      <c r="BP173" s="162" t="inlineStr">
        <is>
          <t>Yes</t>
        </is>
      </c>
      <c r="BQ173" s="162" t="inlineStr">
        <is>
          <t>Product/Project</t>
        </is>
      </c>
      <c r="BR173" s="162" t="inlineStr">
        <is>
          <t>Business Analysis</t>
        </is>
      </c>
      <c r="BS173" s="162" t="inlineStr">
        <is>
          <t>Technical · BA, PM and QA</t>
        </is>
      </c>
      <c r="BT173" s="162" t="inlineStr">
        <is>
          <t>Hybrid</t>
        </is>
      </c>
      <c r="BU173" s="162" t="n"/>
      <c r="BV173" s="162" t="inlineStr">
        <is>
          <t>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Financial Regulations, Agile, SQL and XBRL fundamentals.
4) Contribute to project documentation by creating or updating minimum 15 knowledge articles, process flows or templates.
5) Identify and implement at least one productivity improvement or automation idea benefiting the BA team.</t>
        </is>
      </c>
      <c r="BW173" s="162" t="inlineStr">
        <is>
          <r>
            <rPr>
              <rFont val="Calibri"/>
              <b val="1"/>
              <sz val="10"/>
            </rPr>
            <t>Q1:</t>
          </r>
          <r>
            <rPr>
              <rFont val="Calibri"/>
              <sz val="10"/>
            </rPr>
            <t xml:space="preserve"> Deliver clear, signed-off requirement/BRD documents for 100% of assigned features
</t>
          </r>
          <r>
            <rPr>
              <rFont val="Calibri"/>
              <b val="1"/>
              <sz val="10"/>
            </rPr>
            <t>Q1:</t>
          </r>
          <r>
            <rPr>
              <rFont val="Calibri"/>
              <sz val="10"/>
            </rPr>
            <t xml:space="preserve"> Keep requirement-related rework / change requests to &lt;=10% post sign-off
</t>
          </r>
          <r>
            <rPr>
              <rFont val="Calibri"/>
              <b val="1"/>
              <sz val="10"/>
            </rPr>
            <t>Q1:</t>
          </r>
          <r>
            <rPr>
              <rFont val="Calibri"/>
              <sz val="10"/>
            </rPr>
            <t xml:space="preserve"> Maintain &lt;=2 business-day turnaround on clarifications raised by dev/QA
</t>
          </r>
          <r>
            <rPr>
              <rFont val="Calibri"/>
              <b val="1"/>
              <sz val="10"/>
            </rPr>
            <t>Q1:</t>
          </r>
          <r>
            <rPr>
              <rFont val="Calibri"/>
              <sz val="10"/>
            </rPr>
            <t xml:space="preserve"> Drive &gt;=90% UAT acceptance on first pass for owned features</t>
          </r>
        </is>
      </c>
      <c r="BX173" s="162" t="n">
        <v>4</v>
      </c>
      <c r="BY173" s="163" t="n">
        <v>46029</v>
      </c>
      <c r="BZ173" s="162" t="inlineStr">
        <is>
          <t>Junior Analyst</t>
        </is>
      </c>
      <c r="CA173" s="162" t="inlineStr">
        <is>
          <t>No</t>
        </is>
      </c>
      <c r="CB173" s="162" t="n">
        <v>4</v>
      </c>
      <c r="CC173" s="162" t="inlineStr">
        <is>
          <t>High</t>
        </is>
      </c>
      <c r="CD173" s="162" t="inlineStr">
        <is>
          <t>Emerging Talent</t>
        </is>
      </c>
      <c r="CE173" s="162" t="inlineStr">
        <is>
          <t>No</t>
        </is>
      </c>
      <c r="CF173" s="162" t="inlineStr">
        <is>
          <t>No</t>
        </is>
      </c>
      <c r="CG173" s="162" t="inlineStr">
        <is>
          <t>No</t>
        </is>
      </c>
      <c r="CH173" s="162" t="inlineStr">
        <is>
          <t>Not Applicable</t>
        </is>
      </c>
      <c r="CI173" s="162" t="inlineStr">
        <is>
          <t>Requirement engineering &amp; BRD writing; Agile/Scrum; domain · RegTech/XBRL knowledge; stakeholder management</t>
        </is>
      </c>
      <c r="CJ173"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73" s="162" t="n"/>
    </row>
    <row r="174" ht="64" customHeight="1">
      <c r="A174" s="109" t="inlineStr">
        <is>
          <t>IRIS2559</t>
        </is>
      </c>
      <c r="B174" s="111" t="inlineStr">
        <is>
          <t>Amaan Ullah</t>
        </is>
      </c>
      <c r="C174" s="111" t="inlineStr">
        <is>
          <t>Technology</t>
        </is>
      </c>
      <c r="D174" s="111" t="inlineStr">
        <is>
          <t>Trainee Software Engineer</t>
        </is>
      </c>
      <c r="E174" s="111" t="inlineStr">
        <is>
          <t>Trainee Software Engineer</t>
        </is>
      </c>
      <c r="F174" s="111" t="inlineStr">
        <is>
          <t>L1 – Intern</t>
        </is>
      </c>
      <c r="G174" s="24" t="inlineStr">
        <is>
          <t>A1</t>
        </is>
      </c>
      <c r="H174" s="147" t="inlineStr">
        <is>
          <t>• Same level</t>
        </is>
      </c>
      <c r="I174" s="111" t="inlineStr">
        <is>
          <t>Engineering &amp; Development</t>
        </is>
      </c>
      <c r="J174" s="111" t="inlineStr">
        <is>
          <t>Full-Stack Development</t>
        </is>
      </c>
      <c r="K174" s="111" t="inlineStr"/>
      <c r="L174" s="111" t="n">
        <v>20</v>
      </c>
      <c r="M174" s="142" t="inlineStr">
        <is>
          <t>Entry / P1 · intern</t>
        </is>
      </c>
      <c r="N174" s="115" t="inlineStr">
        <is>
          <t>Entry</t>
        </is>
      </c>
      <c r="O174" s="115" t="inlineStr">
        <is>
          <t>1 Follow</t>
        </is>
      </c>
      <c r="P174" s="115" t="inlineStr">
        <is>
          <t>0 yrs · fresher / intern</t>
        </is>
      </c>
      <c r="Q174" s="115" t="inlineStr">
        <is>
          <t>—</t>
        </is>
      </c>
      <c r="R174" s="115" t="inlineStr">
        <is>
          <t>Associate Software Engineer</t>
        </is>
      </c>
      <c r="S174" s="115" t="inlineStr">
        <is>
          <t>—</t>
        </is>
      </c>
      <c r="T174" s="115" t="inlineStr">
        <is>
          <t>SFIA 9 · software development, programming; OWASP secure coding; cloud vendor certifications</t>
        </is>
      </c>
      <c r="U174" s="115" t="inlineStr">
        <is>
          <t>Core 1 · Future 1 · Functional 1 · Leadership not scored</t>
        </is>
      </c>
      <c r="V174" s="161" t="n">
        <v>532</v>
      </c>
      <c r="W174" s="162" t="inlineStr">
        <is>
          <t>IRIS2559</t>
        </is>
      </c>
      <c r="X174" s="162" t="inlineStr">
        <is>
          <t>Employee</t>
        </is>
      </c>
      <c r="Y174" s="162" t="inlineStr">
        <is>
          <t>Active</t>
        </is>
      </c>
      <c r="Z174" s="162" t="inlineStr">
        <is>
          <t>Amaan Ullah</t>
        </is>
      </c>
      <c r="AA174" s="249" t="n">
        <v>46266</v>
      </c>
      <c r="AB174" s="162" t="inlineStr">
        <is>
          <t>Trainee Software Engineer</t>
        </is>
      </c>
      <c r="AC174" s="162" t="inlineStr">
        <is>
          <t>B.Tech</t>
        </is>
      </c>
      <c r="AD174" s="162" t="inlineStr">
        <is>
          <t>Shubham Yadav</t>
        </is>
      </c>
      <c r="AE174" s="162" t="inlineStr">
        <is>
          <t>N-5</t>
        </is>
      </c>
      <c r="AF174" s="162" t="inlineStr">
        <is>
          <t>Individual Contributor</t>
        </is>
      </c>
      <c r="AG174" s="162" t="n"/>
      <c r="AH174" s="162" t="n"/>
      <c r="AI174" s="162" t="inlineStr">
        <is>
          <t>Suptech</t>
        </is>
      </c>
      <c r="AJ174" s="162" t="inlineStr">
        <is>
          <t>iFile</t>
        </is>
      </c>
      <c r="AK174" s="162" t="inlineStr">
        <is>
          <t>Technology</t>
        </is>
      </c>
      <c r="AL174" s="162" t="inlineStr">
        <is>
          <t>Development</t>
        </is>
      </c>
      <c r="AM174" s="162" t="inlineStr">
        <is>
          <t>Yes</t>
        </is>
      </c>
      <c r="AN174" s="162" t="inlineStr">
        <is>
          <t>Product/Project</t>
        </is>
      </c>
      <c r="AO174" s="162" t="inlineStr">
        <is>
          <t>Angular</t>
        </is>
      </c>
      <c r="AP174" s="162" t="inlineStr">
        <is>
          <t>Technical - Developer</t>
        </is>
      </c>
      <c r="AQ174" s="162" t="n">
        <v>20</v>
      </c>
      <c r="AR174" s="162" t="inlineStr">
        <is>
          <t>Covered</t>
        </is>
      </c>
      <c r="AS174" s="162" t="n"/>
      <c r="AT174" s="162" t="inlineStr">
        <is>
          <t>INTN0284</t>
        </is>
      </c>
      <c r="AU174" s="162" t="inlineStr">
        <is>
          <t>Intern</t>
        </is>
      </c>
      <c r="AV174" s="162" t="inlineStr">
        <is>
          <t>Active</t>
        </is>
      </c>
      <c r="AW174" s="162" t="inlineStr">
        <is>
          <t>Amaan Ullah</t>
        </is>
      </c>
      <c r="AX174" s="163" t="n">
        <v>45992</v>
      </c>
      <c r="AY174" s="162" t="inlineStr">
        <is>
          <t>Intern</t>
        </is>
      </c>
      <c r="AZ174" s="162" t="inlineStr">
        <is>
          <t>Engineering &amp; Development</t>
        </is>
      </c>
      <c r="BA174" s="162" t="inlineStr">
        <is>
          <t>Software Engineering</t>
        </is>
      </c>
      <c r="BB174" s="162" t="inlineStr">
        <is>
          <t>Intern</t>
        </is>
      </c>
      <c r="BC174" s="162" t="inlineStr">
        <is>
          <t>L1 – Intern</t>
        </is>
      </c>
      <c r="BD174" s="162" t="inlineStr">
        <is>
          <t>B.Tech</t>
        </is>
      </c>
      <c r="BE174" s="162" t="inlineStr">
        <is>
          <t>Shubham Yadav</t>
        </is>
      </c>
      <c r="BF174" s="162" t="inlineStr">
        <is>
          <t>N-4</t>
        </is>
      </c>
      <c r="BG174" s="162" t="inlineStr">
        <is>
          <t>Individual Contributor</t>
        </is>
      </c>
      <c r="BH174" s="162" t="inlineStr">
        <is>
          <t>0 years, 4 months, 0 days</t>
        </is>
      </c>
      <c r="BI174" s="162" t="inlineStr">
        <is>
          <t>0 years, 6 months, 19 days</t>
        </is>
      </c>
      <c r="BJ174" s="162" t="inlineStr">
        <is>
          <t>0 years, 10 months, 19 days</t>
        </is>
      </c>
      <c r="BK174" s="162" t="n"/>
      <c r="BL174" s="162" t="inlineStr">
        <is>
          <t>Suptech</t>
        </is>
      </c>
      <c r="BM174" s="162" t="inlineStr">
        <is>
          <t>iFile</t>
        </is>
      </c>
      <c r="BN174" s="162" t="inlineStr">
        <is>
          <t>Technology</t>
        </is>
      </c>
      <c r="BO174" s="162" t="inlineStr">
        <is>
          <t>Development</t>
        </is>
      </c>
      <c r="BP174" s="162" t="inlineStr">
        <is>
          <t>Yes</t>
        </is>
      </c>
      <c r="BQ174" s="162" t="inlineStr">
        <is>
          <t>Product/Project</t>
        </is>
      </c>
      <c r="BR174" s="162" t="inlineStr">
        <is>
          <t>Angular</t>
        </is>
      </c>
      <c r="BS174" s="162" t="inlineStr">
        <is>
          <t>Technical - Developer</t>
        </is>
      </c>
      <c r="BT174" s="162" t="inlineStr">
        <is>
          <t>Work From Office - Turbhe</t>
        </is>
      </c>
      <c r="BU174" s="162"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BV174"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74"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74" s="162" t="n">
        <v>3</v>
      </c>
      <c r="BY174" s="162" t="inlineStr">
        <is>
          <t>Pending</t>
        </is>
      </c>
      <c r="BZ174" s="162" t="inlineStr">
        <is>
          <t>Intern</t>
        </is>
      </c>
      <c r="CA174" s="162" t="inlineStr">
        <is>
          <t>No</t>
        </is>
      </c>
      <c r="CB174" s="162" t="n">
        <v>3</v>
      </c>
      <c r="CC174" s="162" t="inlineStr">
        <is>
          <t>Medium</t>
        </is>
      </c>
      <c r="CD174" s="162" t="inlineStr">
        <is>
          <t>Emerging Talent</t>
        </is>
      </c>
      <c r="CE174" s="162" t="inlineStr">
        <is>
          <t>No</t>
        </is>
      </c>
      <c r="CF174" s="162" t="inlineStr">
        <is>
          <t>No</t>
        </is>
      </c>
      <c r="CG174" s="162" t="inlineStr">
        <is>
          <t>No</t>
        </is>
      </c>
      <c r="CH174" s="162" t="n"/>
      <c r="CI174" s="162" t="inlineStr">
        <is>
          <t>1. Angular, TypeScript, RxJS, Angular Material, Responsive UI Development
2. Secure Coding Practices, OWASP Top 10, ESLint/SonarQube, Code Review Best Practices
3. Frontend Architecture, API Integration, Design Patterns, Git &amp; Agile Fundamentals
4. Communication, Team Collaboration, Presentation Skills, Time Management
5. Prompt Engineering, AI-assisted Development, Debugging &amp; Test Case Generation</t>
        </is>
      </c>
      <c r="CJ174" s="162" t="n"/>
      <c r="CK174" s="162" t="n"/>
    </row>
    <row r="175" ht="64" customHeight="1">
      <c r="A175" s="109" t="inlineStr">
        <is>
          <t>IRIS2441</t>
        </is>
      </c>
      <c r="B175" s="111" t="inlineStr">
        <is>
          <t>Mayuresh Raghunath Mahale</t>
        </is>
      </c>
      <c r="C175" s="111" t="inlineStr">
        <is>
          <t>Technology</t>
        </is>
      </c>
      <c r="D175" s="111" t="inlineStr">
        <is>
          <t>Trainee Software Engineer</t>
        </is>
      </c>
      <c r="E175" s="111" t="inlineStr">
        <is>
          <t>Trainee Software Engineer</t>
        </is>
      </c>
      <c r="F175" s="111" t="inlineStr">
        <is>
          <t>L2 – Trainee</t>
        </is>
      </c>
      <c r="G175" s="24" t="inlineStr">
        <is>
          <t>A1</t>
        </is>
      </c>
      <c r="H175" s="147" t="inlineStr">
        <is>
          <t>• Same level</t>
        </is>
      </c>
      <c r="I175" s="111" t="inlineStr">
        <is>
          <t>Engineering &amp; Development</t>
        </is>
      </c>
      <c r="J175" s="111" t="inlineStr">
        <is>
          <t>Full-Stack Development</t>
        </is>
      </c>
      <c r="K175" s="111" t="inlineStr"/>
      <c r="L175" s="111" t="n">
        <v>20</v>
      </c>
      <c r="M175" s="142" t="inlineStr">
        <is>
          <t>Entry / P1 · intern</t>
        </is>
      </c>
      <c r="N175" s="115" t="inlineStr">
        <is>
          <t>Entry</t>
        </is>
      </c>
      <c r="O175" s="115" t="inlineStr">
        <is>
          <t>1 Follow</t>
        </is>
      </c>
      <c r="P175" s="115" t="inlineStr">
        <is>
          <t>0 yrs · fresher / intern</t>
        </is>
      </c>
      <c r="Q175" s="115" t="inlineStr">
        <is>
          <t>—</t>
        </is>
      </c>
      <c r="R175" s="115" t="inlineStr">
        <is>
          <t>Associate Software Engineer</t>
        </is>
      </c>
      <c r="S175" s="115" t="inlineStr">
        <is>
          <t>—</t>
        </is>
      </c>
      <c r="T175" s="115" t="inlineStr">
        <is>
          <t>SFIA 9 · software development, programming; OWASP secure coding; cloud vendor certifications</t>
        </is>
      </c>
      <c r="U175" s="115" t="inlineStr">
        <is>
          <t>Core 1 · Future 1 · Functional 1 · Leadership not scored</t>
        </is>
      </c>
      <c r="V175" s="161" t="n">
        <v>408</v>
      </c>
      <c r="W175" s="162" t="inlineStr">
        <is>
          <t>IRIS2441</t>
        </is>
      </c>
      <c r="X175" s="162" t="inlineStr">
        <is>
          <t>Employee</t>
        </is>
      </c>
      <c r="Y175" s="162" t="inlineStr">
        <is>
          <t>Active</t>
        </is>
      </c>
      <c r="Z175" s="162" t="inlineStr">
        <is>
          <t>Mayuresh Raghunath Mahale</t>
        </is>
      </c>
      <c r="AA175" s="249" t="n">
        <v>45964</v>
      </c>
      <c r="AB175" s="162" t="inlineStr">
        <is>
          <t>Trainee Software Engineer</t>
        </is>
      </c>
      <c r="AC175" s="162" t="inlineStr">
        <is>
          <t>B.E</t>
        </is>
      </c>
      <c r="AD175" s="162" t="inlineStr">
        <is>
          <t>Alwina Shaikh</t>
        </is>
      </c>
      <c r="AE175" s="162" t="inlineStr">
        <is>
          <t>N-5</t>
        </is>
      </c>
      <c r="AF175" s="162" t="inlineStr">
        <is>
          <t>Individual Contributor</t>
        </is>
      </c>
      <c r="AG175" s="162" t="inlineStr">
        <is>
          <t>0 years, 0 months, 0 days</t>
        </is>
      </c>
      <c r="AH175" s="162" t="inlineStr">
        <is>
          <t>0 years, 9 months, 22 days</t>
        </is>
      </c>
      <c r="AI175" s="162" t="inlineStr">
        <is>
          <t>Suptech</t>
        </is>
      </c>
      <c r="AJ175" s="162" t="inlineStr">
        <is>
          <t>iFile</t>
        </is>
      </c>
      <c r="AK175" s="162" t="inlineStr">
        <is>
          <t>Technology</t>
        </is>
      </c>
      <c r="AL175" s="162" t="inlineStr">
        <is>
          <t>Development</t>
        </is>
      </c>
      <c r="AM175" s="162" t="inlineStr">
        <is>
          <t>Yes</t>
        </is>
      </c>
      <c r="AN175" s="162" t="inlineStr">
        <is>
          <t>Product/Project</t>
        </is>
      </c>
      <c r="AO175" s="162" t="inlineStr">
        <is>
          <t>Java</t>
        </is>
      </c>
      <c r="AP175" s="162" t="inlineStr">
        <is>
          <t>Technical - Developer</t>
        </is>
      </c>
      <c r="AQ175" s="162" t="n">
        <v>20</v>
      </c>
      <c r="AR175" s="162" t="inlineStr">
        <is>
          <t>Covered</t>
        </is>
      </c>
      <c r="AS175" s="162" t="n"/>
      <c r="AT175" s="162" t="inlineStr">
        <is>
          <t>IRIS2441</t>
        </is>
      </c>
      <c r="AU175" s="162" t="inlineStr">
        <is>
          <t>Employee</t>
        </is>
      </c>
      <c r="AV175" s="162" t="inlineStr">
        <is>
          <t>Active</t>
        </is>
      </c>
      <c r="AW175" s="162" t="inlineStr">
        <is>
          <t>Mayuresh Raghunath Mahale</t>
        </is>
      </c>
      <c r="AX175" s="163" t="n">
        <v>45964</v>
      </c>
      <c r="AY175" s="162" t="inlineStr">
        <is>
          <t>Trainee Software Engineer</t>
        </is>
      </c>
      <c r="AZ175" s="162" t="inlineStr">
        <is>
          <t>Engineering &amp; Development</t>
        </is>
      </c>
      <c r="BA175" s="162" t="inlineStr">
        <is>
          <t>Backend Engineering · Java</t>
        </is>
      </c>
      <c r="BB175" s="162" t="inlineStr">
        <is>
          <t>Trainee Software Engineer</t>
        </is>
      </c>
      <c r="BC175" s="162" t="inlineStr">
        <is>
          <t>L2 – Trainee</t>
        </is>
      </c>
      <c r="BD175" s="162" t="inlineStr">
        <is>
          <t>B.E</t>
        </is>
      </c>
      <c r="BE175" s="162" t="inlineStr">
        <is>
          <t>Alwina Shaikh</t>
        </is>
      </c>
      <c r="BF175" s="162" t="inlineStr">
        <is>
          <t>N-4</t>
        </is>
      </c>
      <c r="BG175" s="162" t="inlineStr">
        <is>
          <t>Individual Contributor</t>
        </is>
      </c>
      <c r="BH175" s="162" t="inlineStr">
        <is>
          <t>0 years, 0 months, 0 days</t>
        </is>
      </c>
      <c r="BI175" s="162" t="inlineStr">
        <is>
          <t>0 years, 7 months, 17 days</t>
        </is>
      </c>
      <c r="BJ175" s="162" t="inlineStr">
        <is>
          <t>0 years, 7 months, 17 days</t>
        </is>
      </c>
      <c r="BK175" s="162" t="n"/>
      <c r="BL175" s="162" t="inlineStr">
        <is>
          <t>Suptech</t>
        </is>
      </c>
      <c r="BM175" s="162" t="inlineStr">
        <is>
          <t>iFile</t>
        </is>
      </c>
      <c r="BN175" s="162" t="inlineStr">
        <is>
          <t>Technology</t>
        </is>
      </c>
      <c r="BO175" s="162" t="inlineStr">
        <is>
          <t>Development</t>
        </is>
      </c>
      <c r="BP175" s="162" t="inlineStr">
        <is>
          <t>Yes</t>
        </is>
      </c>
      <c r="BQ175" s="162" t="inlineStr">
        <is>
          <t>Product/Project</t>
        </is>
      </c>
      <c r="BR175" s="162" t="inlineStr">
        <is>
          <t>Java</t>
        </is>
      </c>
      <c r="BS175" s="162" t="inlineStr">
        <is>
          <t>Technical - Developer</t>
        </is>
      </c>
      <c r="BT175" s="162" t="inlineStr">
        <is>
          <t>Work From Office - Turbhe</t>
        </is>
      </c>
      <c r="BU175" s="162" t="n"/>
      <c r="BV175" s="162" t="n"/>
      <c r="BW175" s="162"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X175" s="162" t="n">
        <v>3</v>
      </c>
      <c r="BY175" s="162" t="n"/>
      <c r="BZ175" s="162" t="inlineStr">
        <is>
          <t>Trainee Software Engineer</t>
        </is>
      </c>
      <c r="CA175" s="162" t="inlineStr">
        <is>
          <t>Yes</t>
        </is>
      </c>
      <c r="CB175" s="162" t="n">
        <v>3</v>
      </c>
      <c r="CC175" s="162" t="inlineStr">
        <is>
          <t>Medium</t>
        </is>
      </c>
      <c r="CD175" s="162" t="inlineStr">
        <is>
          <t>Trusted Professional</t>
        </is>
      </c>
      <c r="CE175" s="162" t="n"/>
      <c r="CF175" s="162" t="n"/>
      <c r="CG175" s="162" t="n"/>
      <c r="CH175" s="162" t="n"/>
      <c r="CI175" s="162" t="inlineStr">
        <is>
          <t>Taxonomy
AI</t>
        </is>
      </c>
      <c r="CJ175" s="162" t="n"/>
      <c r="CK175" s="162" t="n"/>
    </row>
    <row r="176" ht="64" customHeight="1">
      <c r="A176" s="109" t="inlineStr">
        <is>
          <t>INTN0289</t>
        </is>
      </c>
      <c r="B176" s="111" t="inlineStr">
        <is>
          <t>Pradnya Shindhe</t>
        </is>
      </c>
      <c r="C176" s="111" t="inlineStr">
        <is>
          <t>Technology</t>
        </is>
      </c>
      <c r="D176" s="114" t="inlineStr">
        <is>
          <t>Intern</t>
        </is>
      </c>
      <c r="E176" s="114" t="inlineStr">
        <is>
          <t>Intern – Front-End / UI Development</t>
        </is>
      </c>
      <c r="F176" s="111" t="inlineStr">
        <is>
          <t>L1 – Intern</t>
        </is>
      </c>
      <c r="G176" s="24" t="inlineStr">
        <is>
          <t>A1</t>
        </is>
      </c>
      <c r="H176" s="147" t="inlineStr">
        <is>
          <t>• Same level</t>
        </is>
      </c>
      <c r="I176" s="111" t="inlineStr">
        <is>
          <t>Engineering &amp; Development</t>
        </is>
      </c>
      <c r="J176" s="111" t="inlineStr">
        <is>
          <t>Front-End / UI Development</t>
        </is>
      </c>
      <c r="K176" s="111" t="inlineStr"/>
      <c r="L176" s="111" t="n">
        <v>20</v>
      </c>
      <c r="M176" s="142" t="inlineStr">
        <is>
          <t>Entry / P1 · intern</t>
        </is>
      </c>
      <c r="N176" s="115" t="inlineStr">
        <is>
          <t>Entry</t>
        </is>
      </c>
      <c r="O176" s="115" t="inlineStr">
        <is>
          <t>1 Follow</t>
        </is>
      </c>
      <c r="P176" s="115" t="inlineStr">
        <is>
          <t>0 yrs · fresher / intern</t>
        </is>
      </c>
      <c r="Q176" s="115" t="inlineStr">
        <is>
          <t>—</t>
        </is>
      </c>
      <c r="R176" s="115" t="inlineStr">
        <is>
          <t>Associate Software Engineer</t>
        </is>
      </c>
      <c r="S176" s="115" t="inlineStr">
        <is>
          <t>—</t>
        </is>
      </c>
      <c r="T176" s="115" t="inlineStr">
        <is>
          <t>SFIA 9 · software development, programming; OWASP secure coding; cloud vendor certifications</t>
        </is>
      </c>
      <c r="U176" s="115" t="inlineStr">
        <is>
          <t>Core 1 · Future 1 · Functional 1 · Leadership not scored</t>
        </is>
      </c>
      <c r="V176" s="161" t="n">
        <v>436</v>
      </c>
      <c r="W176" s="162" t="inlineStr">
        <is>
          <t>INTN0289</t>
        </is>
      </c>
      <c r="X176" s="162" t="inlineStr">
        <is>
          <t>Intern</t>
        </is>
      </c>
      <c r="Y176" s="162" t="inlineStr">
        <is>
          <t>Active</t>
        </is>
      </c>
      <c r="Z176" s="162" t="inlineStr">
        <is>
          <t>Pradnya Shindhe</t>
        </is>
      </c>
      <c r="AA176" s="249" t="n">
        <v>46034</v>
      </c>
      <c r="AB176" s="162" t="inlineStr">
        <is>
          <t>Intern</t>
        </is>
      </c>
      <c r="AC176" s="162" t="inlineStr">
        <is>
          <t>BCA</t>
        </is>
      </c>
      <c r="AD176" s="162" t="inlineStr">
        <is>
          <t>Sharanagouda Patil</t>
        </is>
      </c>
      <c r="AE176" s="162" t="inlineStr">
        <is>
          <t>N-4</t>
        </is>
      </c>
      <c r="AF176" s="162" t="inlineStr">
        <is>
          <t>Individual Contributor</t>
        </is>
      </c>
      <c r="AG176" s="162" t="inlineStr">
        <is>
          <t>0 years, 0 months, 0 days</t>
        </is>
      </c>
      <c r="AH176" s="162" t="inlineStr">
        <is>
          <t>0 years, 7 months, 13 days</t>
        </is>
      </c>
      <c r="AI176" s="162" t="inlineStr">
        <is>
          <t>Suptech</t>
        </is>
      </c>
      <c r="AJ176" s="162" t="inlineStr">
        <is>
          <t>iFile</t>
        </is>
      </c>
      <c r="AK176" s="162" t="inlineStr">
        <is>
          <t>Technology</t>
        </is>
      </c>
      <c r="AL176" s="162" t="inlineStr">
        <is>
          <t>Development</t>
        </is>
      </c>
      <c r="AM176" s="162" t="inlineStr">
        <is>
          <t>Yes</t>
        </is>
      </c>
      <c r="AN176" s="162" t="inlineStr">
        <is>
          <t>Product/Project</t>
        </is>
      </c>
      <c r="AO176" s="162" t="inlineStr">
        <is>
          <t>Angular</t>
        </is>
      </c>
      <c r="AP176" s="162" t="inlineStr">
        <is>
          <t>Technical - Developer</t>
        </is>
      </c>
      <c r="AQ176" s="162" t="n">
        <v>20</v>
      </c>
      <c r="AR176" s="162" t="inlineStr">
        <is>
          <t>Covered</t>
        </is>
      </c>
      <c r="AS176" s="162" t="n"/>
      <c r="AT176" s="162" t="inlineStr">
        <is>
          <t>INTN0289</t>
        </is>
      </c>
      <c r="AU176" s="162" t="inlineStr">
        <is>
          <t>Intern</t>
        </is>
      </c>
      <c r="AV176" s="162" t="inlineStr">
        <is>
          <t>Active</t>
        </is>
      </c>
      <c r="AW176" s="162" t="inlineStr">
        <is>
          <t>Pradnya Shindhe</t>
        </is>
      </c>
      <c r="AX176" s="163" t="n">
        <v>46034</v>
      </c>
      <c r="AY176" s="162" t="inlineStr">
        <is>
          <t>Intern</t>
        </is>
      </c>
      <c r="AZ176" s="162" t="inlineStr">
        <is>
          <t>Engineering &amp; Development</t>
        </is>
      </c>
      <c r="BA176" s="162" t="inlineStr">
        <is>
          <t>Software Engineering</t>
        </is>
      </c>
      <c r="BB176" s="162" t="inlineStr">
        <is>
          <t>Intern</t>
        </is>
      </c>
      <c r="BC176" s="162" t="inlineStr">
        <is>
          <t>L1 – Intern</t>
        </is>
      </c>
      <c r="BD176" s="162" t="inlineStr">
        <is>
          <t>BCA</t>
        </is>
      </c>
      <c r="BE176" s="162" t="inlineStr">
        <is>
          <t>Sharanagouda Patil</t>
        </is>
      </c>
      <c r="BF176" s="162" t="inlineStr">
        <is>
          <t>N-3</t>
        </is>
      </c>
      <c r="BG176" s="162" t="inlineStr">
        <is>
          <t>Individual Contributor</t>
        </is>
      </c>
      <c r="BH176" s="162" t="inlineStr">
        <is>
          <t>0 years, 0 months, 0 days</t>
        </is>
      </c>
      <c r="BI176" s="162" t="inlineStr">
        <is>
          <t>0 years, 5 months, 8 days</t>
        </is>
      </c>
      <c r="BJ176" s="162" t="inlineStr">
        <is>
          <t>0 years, 5 months, 8 days</t>
        </is>
      </c>
      <c r="BK176" s="162" t="n"/>
      <c r="BL176" s="162" t="inlineStr">
        <is>
          <t>Suptech</t>
        </is>
      </c>
      <c r="BM176" s="162" t="inlineStr">
        <is>
          <t>iFile</t>
        </is>
      </c>
      <c r="BN176" s="162" t="inlineStr">
        <is>
          <t>Technology</t>
        </is>
      </c>
      <c r="BO176" s="162" t="inlineStr">
        <is>
          <t>Development</t>
        </is>
      </c>
      <c r="BP176" s="162" t="inlineStr">
        <is>
          <t>Yes</t>
        </is>
      </c>
      <c r="BQ176" s="162" t="inlineStr">
        <is>
          <t>Product/Project</t>
        </is>
      </c>
      <c r="BR176" s="162" t="inlineStr">
        <is>
          <t>Angular</t>
        </is>
      </c>
      <c r="BS176" s="162" t="inlineStr">
        <is>
          <t>Technical - Developer</t>
        </is>
      </c>
      <c r="BT176" s="162" t="inlineStr">
        <is>
          <t>Work From Office - Turbhe</t>
        </is>
      </c>
      <c r="BU176" s="162" t="n"/>
      <c r="BV176" s="162" t="n"/>
      <c r="BW176" s="162" t="inlineStr">
        <is>
          <t>1. Provide production support and work on assigned Webform projects.
2. Complete tasks on time and get knowdlge from Team lead.
3. Improve the Webform product using AI and automation to reduce manual effort.
4. Build strong knowledge of Taxonomy and related concepts.
5. Upgrade technology and improve application performance.</t>
        </is>
      </c>
      <c r="BX176" s="162" t="n">
        <v>3</v>
      </c>
      <c r="BY176" s="162" t="n"/>
      <c r="BZ176" s="162" t="inlineStr">
        <is>
          <t>Intern</t>
        </is>
      </c>
      <c r="CA176" s="162" t="inlineStr">
        <is>
          <t>Yes</t>
        </is>
      </c>
      <c r="CB176" s="162" t="n">
        <v>3</v>
      </c>
      <c r="CC176" s="162" t="n"/>
      <c r="CD176" s="162" t="inlineStr">
        <is>
          <t>Trusted Professional</t>
        </is>
      </c>
      <c r="CE176" s="162" t="n"/>
      <c r="CF176" s="162" t="n"/>
      <c r="CG176" s="162" t="n"/>
      <c r="CH176" s="162" t="n"/>
      <c r="CI176" s="162" t="inlineStr">
        <is>
          <t>Taxonomy
AI</t>
        </is>
      </c>
      <c r="CJ176" s="162" t="n"/>
      <c r="CK176" s="162" t="n"/>
    </row>
    <row r="177" ht="64" customHeight="1">
      <c r="A177" s="109" t="inlineStr">
        <is>
          <t>IRIS2442</t>
        </is>
      </c>
      <c r="B177" s="111" t="inlineStr">
        <is>
          <t>Rushikesh Shrikhande</t>
        </is>
      </c>
      <c r="C177" s="111" t="inlineStr">
        <is>
          <t>Technology</t>
        </is>
      </c>
      <c r="D177" s="111" t="inlineStr">
        <is>
          <t>Trainee Software Engineer</t>
        </is>
      </c>
      <c r="E177" s="111" t="inlineStr">
        <is>
          <t>Trainee Software Engineer</t>
        </is>
      </c>
      <c r="F177" s="111" t="inlineStr">
        <is>
          <t>L2 – Trainee</t>
        </is>
      </c>
      <c r="G177" s="24" t="inlineStr">
        <is>
          <t>A1</t>
        </is>
      </c>
      <c r="H177" s="147" t="inlineStr">
        <is>
          <t>• Same level</t>
        </is>
      </c>
      <c r="I177" s="111" t="inlineStr">
        <is>
          <t>Engineering &amp; Development</t>
        </is>
      </c>
      <c r="J177" s="111" t="inlineStr">
        <is>
          <t>Backend Development</t>
        </is>
      </c>
      <c r="K177" s="111" t="inlineStr"/>
      <c r="L177" s="111" t="n">
        <v>20</v>
      </c>
      <c r="M177" s="142" t="inlineStr">
        <is>
          <t>Entry / P1 · intern</t>
        </is>
      </c>
      <c r="N177" s="115" t="inlineStr">
        <is>
          <t>Entry</t>
        </is>
      </c>
      <c r="O177" s="115" t="inlineStr">
        <is>
          <t>1 Follow</t>
        </is>
      </c>
      <c r="P177" s="115" t="inlineStr">
        <is>
          <t>0 yrs · fresher / intern</t>
        </is>
      </c>
      <c r="Q177" s="115" t="inlineStr">
        <is>
          <t>—</t>
        </is>
      </c>
      <c r="R177" s="115" t="inlineStr">
        <is>
          <t>Associate Software Engineer</t>
        </is>
      </c>
      <c r="S177" s="115" t="inlineStr">
        <is>
          <t>—</t>
        </is>
      </c>
      <c r="T177" s="115" t="inlineStr">
        <is>
          <t>SFIA 9 · software development, programming; OWASP secure coding; cloud vendor certifications</t>
        </is>
      </c>
      <c r="U177" s="115" t="inlineStr">
        <is>
          <t>Core 1 · Future 1 · Functional 1 · Leadership not scored</t>
        </is>
      </c>
      <c r="V177" s="161" t="n">
        <v>409</v>
      </c>
      <c r="W177" s="162" t="inlineStr">
        <is>
          <t>IRIS2442</t>
        </is>
      </c>
      <c r="X177" s="162" t="inlineStr">
        <is>
          <t>Employee</t>
        </is>
      </c>
      <c r="Y177" s="162" t="inlineStr">
        <is>
          <t>Active</t>
        </is>
      </c>
      <c r="Z177" s="162" t="inlineStr">
        <is>
          <t>Rushikesh Shrikhande</t>
        </is>
      </c>
      <c r="AA177" s="249" t="n">
        <v>45964</v>
      </c>
      <c r="AB177" s="162" t="inlineStr">
        <is>
          <t>Trainee Software Engineer</t>
        </is>
      </c>
      <c r="AC177" s="162" t="inlineStr">
        <is>
          <t>B.E</t>
        </is>
      </c>
      <c r="AD177" s="162" t="inlineStr">
        <is>
          <t>Amruta Kadam</t>
        </is>
      </c>
      <c r="AE177" s="162" t="inlineStr">
        <is>
          <t>N-6</t>
        </is>
      </c>
      <c r="AF177" s="162" t="inlineStr">
        <is>
          <t>Individual Contributor</t>
        </is>
      </c>
      <c r="AG177" s="162" t="inlineStr">
        <is>
          <t>0 years, 0 months, 0 days</t>
        </is>
      </c>
      <c r="AH177" s="162" t="inlineStr">
        <is>
          <t>0 years, 9 months, 22 days</t>
        </is>
      </c>
      <c r="AI177" s="162" t="inlineStr">
        <is>
          <t>Suptech</t>
        </is>
      </c>
      <c r="AJ177" s="162" t="inlineStr">
        <is>
          <t>iFile</t>
        </is>
      </c>
      <c r="AK177" s="162" t="inlineStr">
        <is>
          <t>Technology</t>
        </is>
      </c>
      <c r="AL177" s="162" t="inlineStr">
        <is>
          <t>Development</t>
        </is>
      </c>
      <c r="AM177" s="162" t="inlineStr">
        <is>
          <t>Yes</t>
        </is>
      </c>
      <c r="AN177" s="162" t="inlineStr">
        <is>
          <t>Product/Project</t>
        </is>
      </c>
      <c r="AO177" s="162" t="inlineStr">
        <is>
          <t>Java</t>
        </is>
      </c>
      <c r="AP177" s="162" t="inlineStr">
        <is>
          <t>Technical - Developer</t>
        </is>
      </c>
      <c r="AQ177" s="162" t="n">
        <v>20</v>
      </c>
      <c r="AR177" s="162" t="inlineStr">
        <is>
          <t>Covered</t>
        </is>
      </c>
      <c r="AS177" s="162" t="n"/>
      <c r="AT177" s="162" t="inlineStr">
        <is>
          <t>IRIS2442</t>
        </is>
      </c>
      <c r="AU177" s="162" t="inlineStr">
        <is>
          <t>Employee</t>
        </is>
      </c>
      <c r="AV177" s="162" t="inlineStr">
        <is>
          <t>Active</t>
        </is>
      </c>
      <c r="AW177" s="162" t="inlineStr">
        <is>
          <t>Rushikesh Shrikhande</t>
        </is>
      </c>
      <c r="AX177" s="163" t="n">
        <v>45964</v>
      </c>
      <c r="AY177" s="162" t="inlineStr">
        <is>
          <t>Trainee Software Engineer</t>
        </is>
      </c>
      <c r="AZ177" s="162" t="inlineStr">
        <is>
          <t>Engineering &amp; Development</t>
        </is>
      </c>
      <c r="BA177" s="162" t="inlineStr">
        <is>
          <t>Backend Engineering · Java</t>
        </is>
      </c>
      <c r="BB177" s="162" t="inlineStr">
        <is>
          <t>Trainee Software Engineer</t>
        </is>
      </c>
      <c r="BC177" s="162" t="inlineStr">
        <is>
          <t>L2 – Trainee</t>
        </is>
      </c>
      <c r="BD177" s="162" t="inlineStr">
        <is>
          <t>B.E</t>
        </is>
      </c>
      <c r="BE177" s="162" t="inlineStr">
        <is>
          <t>Amruta Kadam</t>
        </is>
      </c>
      <c r="BF177" s="162" t="inlineStr">
        <is>
          <t>N-5</t>
        </is>
      </c>
      <c r="BG177" s="162" t="inlineStr">
        <is>
          <t>Individual Contributor</t>
        </is>
      </c>
      <c r="BH177" s="162" t="inlineStr">
        <is>
          <t>0 years, 0 months, 0 days</t>
        </is>
      </c>
      <c r="BI177" s="162" t="inlineStr">
        <is>
          <t>0 years, 7 months, 17 days</t>
        </is>
      </c>
      <c r="BJ177" s="162" t="inlineStr">
        <is>
          <t>0 years, 7 months, 17 days</t>
        </is>
      </c>
      <c r="BK177" s="162" t="n"/>
      <c r="BL177" s="162" t="inlineStr">
        <is>
          <t>Suptech</t>
        </is>
      </c>
      <c r="BM177" s="162" t="inlineStr">
        <is>
          <t>iFile</t>
        </is>
      </c>
      <c r="BN177" s="162" t="inlineStr">
        <is>
          <t>Technology</t>
        </is>
      </c>
      <c r="BO177" s="162" t="inlineStr">
        <is>
          <t>Development</t>
        </is>
      </c>
      <c r="BP177" s="162" t="inlineStr">
        <is>
          <t>Yes</t>
        </is>
      </c>
      <c r="BQ177" s="162" t="inlineStr">
        <is>
          <t>Product/Project</t>
        </is>
      </c>
      <c r="BR177" s="162" t="inlineStr">
        <is>
          <t>Java</t>
        </is>
      </c>
      <c r="BS177" s="162" t="inlineStr">
        <is>
          <t>Technical - Developer</t>
        </is>
      </c>
      <c r="BT177" s="162" t="inlineStr">
        <is>
          <t>Client Side</t>
        </is>
      </c>
      <c r="BU177" s="162" t="n"/>
      <c r="BV177"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W177"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
Rushikesh is putting efforts to understand technicality of application and able to deliver things.</t>
          </r>
        </is>
      </c>
      <c r="BX177" s="162" t="n">
        <v>3</v>
      </c>
      <c r="BY177" s="162" t="n"/>
      <c r="BZ177" s="162" t="inlineStr">
        <is>
          <t>Trainee Software Engineer</t>
        </is>
      </c>
      <c r="CA177" s="162" t="n"/>
      <c r="CB177" s="162" t="n">
        <v>3</v>
      </c>
      <c r="CC177" s="162" t="inlineStr">
        <is>
          <t>Low</t>
        </is>
      </c>
      <c r="CD177" s="162" t="inlineStr">
        <is>
          <t>Core Contributor</t>
        </is>
      </c>
      <c r="CE177" s="162" t="inlineStr">
        <is>
          <t>No</t>
        </is>
      </c>
      <c r="CF177" s="162" t="inlineStr">
        <is>
          <t>No</t>
        </is>
      </c>
      <c r="CG177" s="162" t="inlineStr">
        <is>
          <t>No</t>
        </is>
      </c>
      <c r="CH177" s="162" t="n"/>
      <c r="CI177" s="162" t="inlineStr">
        <is>
          <t>Advanced Java; secure coding &amp; code-quality practices; unit/automated testing; system design fundamentals</t>
        </is>
      </c>
      <c r="CJ177"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77" s="162" t="n"/>
    </row>
    <row r="178" ht="64" customHeight="1">
      <c r="A178" s="109" t="inlineStr">
        <is>
          <t>INTN0305</t>
        </is>
      </c>
      <c r="B178" s="111" t="inlineStr">
        <is>
          <t>Samiksha Sawant</t>
        </is>
      </c>
      <c r="C178" s="111" t="inlineStr">
        <is>
          <t>Technology</t>
        </is>
      </c>
      <c r="D178" s="114" t="inlineStr">
        <is>
          <t>Intern</t>
        </is>
      </c>
      <c r="E178" s="114" t="inlineStr">
        <is>
          <t>Intern – Software Development</t>
        </is>
      </c>
      <c r="F178" s="114" t="inlineStr">
        <is>
          <t>Not in current mapping files</t>
        </is>
      </c>
      <c r="G178" s="114" t="inlineStr">
        <is>
          <t>A1</t>
        </is>
      </c>
      <c r="H178" s="140" t="inlineStr">
        <is>
          <t>● Newly mapped</t>
        </is>
      </c>
      <c r="I178" s="111" t="inlineStr">
        <is>
          <t>Engineering &amp; Development</t>
        </is>
      </c>
      <c r="J178" s="111" t="inlineStr">
        <is>
          <t>Backend Development</t>
        </is>
      </c>
      <c r="K178" s="111" t="inlineStr"/>
      <c r="L178" s="111" t="n">
        <v>20</v>
      </c>
      <c r="M178" s="142" t="inlineStr">
        <is>
          <t>Entry / P1 · intern</t>
        </is>
      </c>
      <c r="N178" s="115" t="inlineStr">
        <is>
          <t>Entry</t>
        </is>
      </c>
      <c r="O178" s="115" t="inlineStr">
        <is>
          <t>1 Follow</t>
        </is>
      </c>
      <c r="P178" s="115" t="inlineStr">
        <is>
          <t>0 yrs · fresher / intern</t>
        </is>
      </c>
      <c r="Q178" s="115" t="inlineStr">
        <is>
          <t>—</t>
        </is>
      </c>
      <c r="R178" s="115" t="inlineStr">
        <is>
          <t>Associate Software Engineer</t>
        </is>
      </c>
      <c r="S178" s="115" t="inlineStr">
        <is>
          <t>—</t>
        </is>
      </c>
      <c r="T178" s="115" t="inlineStr">
        <is>
          <t>SFIA 9 · software development, programming; OWASP secure coding; cloud vendor certifications</t>
        </is>
      </c>
      <c r="U178" s="115" t="inlineStr">
        <is>
          <t>Core 1 · Future 1 · Functional 1 · Leadership not scored</t>
        </is>
      </c>
      <c r="V178" s="161" t="n">
        <v>517</v>
      </c>
      <c r="W178" s="162" t="inlineStr">
        <is>
          <t>INTN0305</t>
        </is>
      </c>
      <c r="X178" s="162" t="inlineStr">
        <is>
          <t>Intern</t>
        </is>
      </c>
      <c r="Y178" s="162" t="inlineStr">
        <is>
          <t>Active</t>
        </is>
      </c>
      <c r="Z178" s="162" t="inlineStr">
        <is>
          <t>Samiksha Sawant</t>
        </is>
      </c>
      <c r="AA178" s="249" t="n">
        <v>46216</v>
      </c>
      <c r="AB178" s="162" t="inlineStr">
        <is>
          <t>Intern</t>
        </is>
      </c>
      <c r="AC178" s="162" t="inlineStr">
        <is>
          <t>B.E</t>
        </is>
      </c>
      <c r="AD178" s="162" t="inlineStr">
        <is>
          <t>Shruti Patil</t>
        </is>
      </c>
      <c r="AE178" s="162" t="inlineStr">
        <is>
          <t>N-5</t>
        </is>
      </c>
      <c r="AF178" s="162" t="inlineStr">
        <is>
          <t>Individual Contributor</t>
        </is>
      </c>
      <c r="AG178" s="162" t="inlineStr">
        <is>
          <t>0 years, 0 months, 0 days</t>
        </is>
      </c>
      <c r="AH178" s="162" t="inlineStr">
        <is>
          <t>0 years, 1 months, 12 days</t>
        </is>
      </c>
      <c r="AI178" s="162" t="inlineStr">
        <is>
          <t>Suptech</t>
        </is>
      </c>
      <c r="AJ178" s="162" t="inlineStr">
        <is>
          <t>iFile</t>
        </is>
      </c>
      <c r="AK178" s="162" t="inlineStr">
        <is>
          <t>Technology</t>
        </is>
      </c>
      <c r="AL178" s="162" t="inlineStr">
        <is>
          <t>Development</t>
        </is>
      </c>
      <c r="AM178" s="162" t="inlineStr">
        <is>
          <t>Yes</t>
        </is>
      </c>
      <c r="AN178" s="162" t="inlineStr">
        <is>
          <t>Product/Project</t>
        </is>
      </c>
      <c r="AO178" s="162" t="inlineStr">
        <is>
          <t>Java</t>
        </is>
      </c>
      <c r="AP178" s="162" t="inlineStr">
        <is>
          <t>Technical - Developer</t>
        </is>
      </c>
      <c r="AQ178" s="162" t="n">
        <v>20</v>
      </c>
      <c r="AR178" s="162" t="inlineStr">
        <is>
          <t>Covered</t>
        </is>
      </c>
      <c r="AS178" s="162" t="n"/>
      <c r="AT178" s="162" t="n"/>
      <c r="AU178" s="162" t="n"/>
      <c r="AV178" s="162" t="n"/>
      <c r="AW178" s="162" t="n"/>
      <c r="AX178" s="162" t="n"/>
      <c r="AY178" s="162" t="n"/>
      <c r="AZ178" s="162" t="n"/>
      <c r="BA178" s="162" t="n"/>
      <c r="BB178" s="162" t="n"/>
      <c r="BC178" s="162" t="n"/>
      <c r="BD178" s="162" t="n"/>
      <c r="BE178" s="162" t="n"/>
      <c r="BF178" s="162" t="n"/>
      <c r="BG178" s="162" t="n"/>
      <c r="BH178" s="162" t="n"/>
      <c r="BI178" s="162" t="n"/>
      <c r="BJ178" s="162" t="n"/>
      <c r="BK178" s="162" t="n"/>
      <c r="BL178" s="162" t="n"/>
      <c r="BM178" s="162" t="n"/>
      <c r="BN178" s="162" t="n"/>
      <c r="BO178" s="162" t="n"/>
      <c r="BP178" s="162" t="n"/>
      <c r="BQ178" s="162" t="n"/>
      <c r="BR178" s="162" t="n"/>
      <c r="BS178" s="162" t="n"/>
      <c r="BT178" s="162" t="n"/>
      <c r="BU178" s="162" t="n"/>
      <c r="BV178" s="162" t="n"/>
      <c r="BW178" s="162" t="n"/>
      <c r="BX178" s="162" t="n"/>
      <c r="BY178" s="162" t="n"/>
      <c r="BZ178" s="162" t="n"/>
      <c r="CA178" s="162" t="n"/>
      <c r="CB178" s="162" t="n"/>
      <c r="CC178" s="162" t="n"/>
      <c r="CD178" s="162" t="n"/>
      <c r="CE178" s="162" t="n"/>
      <c r="CF178" s="162" t="n"/>
      <c r="CG178" s="162" t="n"/>
      <c r="CH178" s="162" t="n"/>
      <c r="CI178" s="162" t="n"/>
      <c r="CJ178" s="162" t="n"/>
      <c r="CK178" s="162" t="n"/>
    </row>
    <row r="179" ht="64" customHeight="1">
      <c r="A179" s="109" t="inlineStr">
        <is>
          <t>IRIS2484</t>
        </is>
      </c>
      <c r="B179" s="111" t="inlineStr">
        <is>
          <t>Vinay Gajula</t>
        </is>
      </c>
      <c r="C179" s="111" t="inlineStr">
        <is>
          <t>Technology</t>
        </is>
      </c>
      <c r="D179" s="114" t="inlineStr">
        <is>
          <t>Trainee Software Engineer</t>
        </is>
      </c>
      <c r="E179" s="114" t="inlineStr">
        <is>
          <t>Trainee AI/ML Engineer</t>
        </is>
      </c>
      <c r="F179" s="114" t="inlineStr">
        <is>
          <t>Not in current mapping files</t>
        </is>
      </c>
      <c r="G179" s="114" t="inlineStr">
        <is>
          <t>A1</t>
        </is>
      </c>
      <c r="H179" s="140" t="inlineStr">
        <is>
          <t>● Newly mapped</t>
        </is>
      </c>
      <c r="I179" s="111" t="inlineStr">
        <is>
          <t>Engineering &amp; Development</t>
        </is>
      </c>
      <c r="J179" s="111" t="inlineStr">
        <is>
          <t>AI / ML &amp; GenAI Engineering</t>
        </is>
      </c>
      <c r="K179" s="111" t="inlineStr"/>
      <c r="L179" s="111" t="n">
        <v>20</v>
      </c>
      <c r="M179" s="142" t="inlineStr">
        <is>
          <t>Entry / P1 · intern</t>
        </is>
      </c>
      <c r="N179" s="115" t="inlineStr">
        <is>
          <t>Entry</t>
        </is>
      </c>
      <c r="O179" s="115" t="inlineStr">
        <is>
          <t>1 Follow</t>
        </is>
      </c>
      <c r="P179" s="115" t="inlineStr">
        <is>
          <t>0 yrs · fresher / intern</t>
        </is>
      </c>
      <c r="Q179" s="115" t="inlineStr">
        <is>
          <t>—</t>
        </is>
      </c>
      <c r="R179" s="115" t="inlineStr">
        <is>
          <t>Associate Software Engineer</t>
        </is>
      </c>
      <c r="S179" s="115" t="inlineStr">
        <is>
          <t>—</t>
        </is>
      </c>
      <c r="T179" s="115" t="inlineStr">
        <is>
          <t>SFIA 9 · software development, programming; OWASP secure coding; cloud vendor certifications</t>
        </is>
      </c>
      <c r="U179" s="115" t="inlineStr">
        <is>
          <t>Core 1 · Future 1 · Functional 1 · Leadership not scored</t>
        </is>
      </c>
      <c r="V179" s="161" t="n">
        <v>459</v>
      </c>
      <c r="W179" s="162" t="inlineStr">
        <is>
          <t>IRIS2484</t>
        </is>
      </c>
      <c r="X179" s="162" t="inlineStr">
        <is>
          <t>Employee</t>
        </is>
      </c>
      <c r="Y179" s="162" t="inlineStr">
        <is>
          <t>Active</t>
        </is>
      </c>
      <c r="Z179" s="162" t="inlineStr">
        <is>
          <t>Vinay Gajula</t>
        </is>
      </c>
      <c r="AA179" s="249" t="n">
        <v>46083</v>
      </c>
      <c r="AB179" s="162" t="inlineStr">
        <is>
          <t>Trainee Software Engineer</t>
        </is>
      </c>
      <c r="AC179" s="162" t="inlineStr">
        <is>
          <t>B.E</t>
        </is>
      </c>
      <c r="AD179" s="162" t="inlineStr">
        <is>
          <t>Akbar Basha</t>
        </is>
      </c>
      <c r="AE179" s="162" t="inlineStr">
        <is>
          <t>N-4</t>
        </is>
      </c>
      <c r="AF179" s="162" t="inlineStr">
        <is>
          <t>Individual Contributor</t>
        </is>
      </c>
      <c r="AG179" s="162" t="inlineStr">
        <is>
          <t>0 years, 0 months, 0 days</t>
        </is>
      </c>
      <c r="AH179" s="162" t="inlineStr">
        <is>
          <t>0 years, 5 months, 23 days</t>
        </is>
      </c>
      <c r="AI179" s="162" t="inlineStr">
        <is>
          <t>Suptech</t>
        </is>
      </c>
      <c r="AJ179" s="162" t="inlineStr">
        <is>
          <t>iFile</t>
        </is>
      </c>
      <c r="AK179" s="162" t="inlineStr">
        <is>
          <t>Technology</t>
        </is>
      </c>
      <c r="AL179" s="162" t="inlineStr">
        <is>
          <t>Development</t>
        </is>
      </c>
      <c r="AM179" s="162" t="inlineStr">
        <is>
          <t>Yes</t>
        </is>
      </c>
      <c r="AN179" s="162" t="inlineStr">
        <is>
          <t>Product/Project</t>
        </is>
      </c>
      <c r="AO179" s="162" t="inlineStr">
        <is>
          <t>Python</t>
        </is>
      </c>
      <c r="AP179" s="162" t="inlineStr">
        <is>
          <t>Technical - Developer</t>
        </is>
      </c>
      <c r="AQ179" s="162" t="n">
        <v>20</v>
      </c>
      <c r="AR179" s="162" t="inlineStr">
        <is>
          <t>Covered</t>
        </is>
      </c>
      <c r="AS179" s="162" t="n"/>
      <c r="AT179" s="162" t="n"/>
      <c r="AU179" s="162" t="n"/>
      <c r="AV179" s="162" t="n"/>
      <c r="AW179" s="162" t="n"/>
      <c r="AX179" s="162" t="n"/>
      <c r="AY179" s="162" t="n"/>
      <c r="AZ179" s="162" t="n"/>
      <c r="BA179" s="162" t="n"/>
      <c r="BB179" s="162" t="n"/>
      <c r="BC179" s="162" t="n"/>
      <c r="BD179" s="162" t="n"/>
      <c r="BE179" s="162" t="n"/>
      <c r="BF179" s="162" t="n"/>
      <c r="BG179" s="162" t="n"/>
      <c r="BH179" s="162" t="n"/>
      <c r="BI179" s="162" t="n"/>
      <c r="BJ179" s="162" t="n"/>
      <c r="BK179" s="162" t="n"/>
      <c r="BL179" s="162" t="n"/>
      <c r="BM179" s="162" t="n"/>
      <c r="BN179" s="162" t="n"/>
      <c r="BO179" s="162" t="n"/>
      <c r="BP179" s="162" t="n"/>
      <c r="BQ179" s="162" t="n"/>
      <c r="BR179" s="162" t="n"/>
      <c r="BS179" s="162" t="n"/>
      <c r="BT179" s="162" t="n"/>
      <c r="BU179" s="162" t="n"/>
      <c r="BV179" s="162" t="n"/>
      <c r="BW179" s="162" t="n"/>
      <c r="BX179" s="162" t="n"/>
      <c r="BY179" s="162" t="n"/>
      <c r="BZ179" s="162" t="n"/>
      <c r="CA179" s="162" t="n"/>
      <c r="CB179" s="162" t="n"/>
      <c r="CC179" s="162" t="n"/>
      <c r="CD179" s="162" t="n"/>
      <c r="CE179" s="162" t="n"/>
      <c r="CF179" s="162" t="n"/>
      <c r="CG179" s="162" t="n"/>
      <c r="CH179" s="162" t="n"/>
      <c r="CI179" s="162" t="n"/>
      <c r="CJ179" s="162" t="n"/>
      <c r="CK179" s="162" t="n"/>
    </row>
    <row r="180" ht="64" customHeight="1">
      <c r="A180" s="109" t="inlineStr">
        <is>
          <t>No Emp ID · in-house consultant</t>
        </is>
      </c>
      <c r="B180" s="111" t="inlineStr">
        <is>
          <t>Aloke Chatterjee</t>
        </is>
      </c>
      <c r="C180" s="111" t="inlineStr">
        <is>
          <t>Technology</t>
        </is>
      </c>
      <c r="D180" s="114" t="inlineStr">
        <is>
          <t>Consultant</t>
        </is>
      </c>
      <c r="E180" s="114" t="inlineStr">
        <is>
          <t>Associate Consultant – Software Development</t>
        </is>
      </c>
      <c r="F180" s="111" t="inlineStr">
        <is>
          <t>—</t>
        </is>
      </c>
      <c r="G180" s="43" t="inlineStr">
        <is>
          <t>X1</t>
        </is>
      </c>
      <c r="H180" s="147" t="inlineStr">
        <is>
          <t>• Same level</t>
        </is>
      </c>
      <c r="I180" s="111" t="inlineStr">
        <is>
          <t>Engineering &amp; Development</t>
        </is>
      </c>
      <c r="J180" s="111" t="inlineStr">
        <is>
          <t>Backend Development</t>
        </is>
      </c>
      <c r="K180" s="111" t="inlineStr"/>
      <c r="L180" s="111" t="n">
        <v>0</v>
      </c>
      <c r="M180" s="142" t="inlineStr">
        <is>
          <t>Contractor</t>
        </is>
      </c>
      <c r="N180" s="115" t="inlineStr">
        <is>
          <t>—</t>
        </is>
      </c>
      <c r="O180" s="115" t="inlineStr">
        <is>
          <t>—</t>
        </is>
      </c>
      <c r="P180" s="115" t="inlineStr">
        <is>
          <t>0–5 yrs</t>
        </is>
      </c>
      <c r="Q180" s="115" t="inlineStr">
        <is>
          <t>—</t>
        </is>
      </c>
      <c r="R180" s="115" t="inlineStr">
        <is>
          <t>Contractor · rate card</t>
        </is>
      </c>
      <c r="S180" s="115" t="inlineStr">
        <is>
          <t>—</t>
        </is>
      </c>
      <c r="T180" s="115" t="inlineStr">
        <is>
          <t>SFIA 9 · software development, programming; OWASP secure coding; cloud vendor certifications</t>
        </is>
      </c>
      <c r="U180" s="115" t="inlineStr">
        <is>
          <t>Per statement of work</t>
        </is>
      </c>
      <c r="V180" s="161" t="n">
        <v>574</v>
      </c>
      <c r="W180" s="162" t="n"/>
      <c r="X180" s="162" t="inlineStr">
        <is>
          <t>In-House Consultant</t>
        </is>
      </c>
      <c r="Y180" s="162" t="inlineStr">
        <is>
          <t>Active</t>
        </is>
      </c>
      <c r="Z180" s="162" t="inlineStr">
        <is>
          <t>Aloke Chatterjee</t>
        </is>
      </c>
      <c r="AA180" s="249" t="n">
        <v>46023</v>
      </c>
      <c r="AB180" s="162" t="inlineStr">
        <is>
          <t>Consultant</t>
        </is>
      </c>
      <c r="AC180" s="162" t="n"/>
      <c r="AD180" s="162" t="n"/>
      <c r="AE180" s="162" t="n"/>
      <c r="AF180" s="162" t="inlineStr">
        <is>
          <t>Individual Contributor</t>
        </is>
      </c>
      <c r="AG180" s="162" t="n"/>
      <c r="AH180" s="162" t="n"/>
      <c r="AI180" s="162" t="n"/>
      <c r="AJ180" s="162" t="inlineStr">
        <is>
          <t>iFile</t>
        </is>
      </c>
      <c r="AK180" s="162" t="inlineStr">
        <is>
          <t>Technology</t>
        </is>
      </c>
      <c r="AL180" s="162" t="inlineStr">
        <is>
          <t>Development</t>
        </is>
      </c>
      <c r="AM180" s="162" t="inlineStr">
        <is>
          <t>Yes</t>
        </is>
      </c>
      <c r="AN180" s="162" t="inlineStr">
        <is>
          <t>Product/Project</t>
        </is>
      </c>
      <c r="AO180" s="162" t="n"/>
      <c r="AP180" s="162" t="inlineStr">
        <is>
          <t>Technical - Developer</t>
        </is>
      </c>
      <c r="AQ180" s="162" t="n">
        <v>0</v>
      </c>
      <c r="AR180" s="162" t="inlineStr">
        <is>
          <t>E-External Consultant</t>
        </is>
      </c>
      <c r="AS180" s="162" t="n"/>
      <c r="AT180" s="162" t="n"/>
      <c r="AU180" s="162" t="n"/>
      <c r="AV180" s="162" t="n"/>
      <c r="AW180" s="162" t="n"/>
      <c r="AX180" s="162" t="n"/>
      <c r="AY180" s="162" t="n"/>
      <c r="AZ180" s="162" t="n"/>
      <c r="BA180" s="162" t="n"/>
      <c r="BB180" s="162" t="n"/>
      <c r="BC180" s="162" t="n"/>
      <c r="BD180" s="162" t="n"/>
      <c r="BE180" s="162" t="n"/>
      <c r="BF180" s="162" t="n"/>
      <c r="BG180" s="162" t="n"/>
      <c r="BH180" s="162" t="n"/>
      <c r="BI180" s="162" t="n"/>
      <c r="BJ180" s="162" t="n"/>
      <c r="BK180" s="162" t="n"/>
      <c r="BL180" s="162" t="n"/>
      <c r="BM180" s="162" t="n"/>
      <c r="BN180" s="162" t="n"/>
      <c r="BO180" s="162" t="n"/>
      <c r="BP180" s="162" t="n"/>
      <c r="BQ180" s="162" t="n"/>
      <c r="BR180" s="162" t="n"/>
      <c r="BS180" s="162" t="n"/>
      <c r="BT180" s="162" t="n"/>
      <c r="BU180" s="162" t="n"/>
      <c r="BV180" s="162" t="n"/>
      <c r="BW180" s="162" t="n"/>
      <c r="BX180" s="162" t="n"/>
      <c r="BY180" s="162" t="n"/>
      <c r="BZ180" s="162" t="n"/>
      <c r="CA180" s="162" t="n"/>
      <c r="CB180" s="162" t="n"/>
      <c r="CC180" s="162" t="n"/>
      <c r="CD180" s="162" t="n"/>
      <c r="CE180" s="162" t="n"/>
      <c r="CF180" s="162" t="n"/>
      <c r="CG180" s="162" t="n"/>
      <c r="CH180" s="162" t="n"/>
      <c r="CI180" s="162" t="n"/>
      <c r="CJ180" s="162" t="n"/>
      <c r="CK180" s="162" t="n"/>
    </row>
    <row r="181" ht="64" customHeight="1">
      <c r="A181" s="109" t="inlineStr">
        <is>
          <t>No Emp ID · external consultant</t>
        </is>
      </c>
      <c r="B181" s="111" t="inlineStr">
        <is>
          <t>Bhumika Viroja</t>
        </is>
      </c>
      <c r="C181" s="111" t="inlineStr">
        <is>
          <t>Technology</t>
        </is>
      </c>
      <c r="D181" s="114" t="inlineStr">
        <is>
          <t>Consultant</t>
        </is>
      </c>
      <c r="E181" s="114" t="inlineStr">
        <is>
          <t>Associate Consultant – Software Development</t>
        </is>
      </c>
      <c r="F181" s="111" t="inlineStr">
        <is>
          <t>—</t>
        </is>
      </c>
      <c r="G181" s="43" t="inlineStr">
        <is>
          <t>X1</t>
        </is>
      </c>
      <c r="H181" s="147" t="inlineStr">
        <is>
          <t>• Same level</t>
        </is>
      </c>
      <c r="I181" s="111" t="inlineStr">
        <is>
          <t>Engineering &amp; Development</t>
        </is>
      </c>
      <c r="J181" s="111" t="inlineStr">
        <is>
          <t>Backend Development</t>
        </is>
      </c>
      <c r="K181" s="111" t="inlineStr"/>
      <c r="L181" s="111" t="n">
        <v>0</v>
      </c>
      <c r="M181" s="142" t="inlineStr">
        <is>
          <t>Contractor</t>
        </is>
      </c>
      <c r="N181" s="115" t="inlineStr">
        <is>
          <t>—</t>
        </is>
      </c>
      <c r="O181" s="115" t="inlineStr">
        <is>
          <t>—</t>
        </is>
      </c>
      <c r="P181" s="115" t="inlineStr">
        <is>
          <t>0–5 yrs</t>
        </is>
      </c>
      <c r="Q181" s="115" t="inlineStr">
        <is>
          <t>—</t>
        </is>
      </c>
      <c r="R181" s="115" t="inlineStr">
        <is>
          <t>Contractor · rate card</t>
        </is>
      </c>
      <c r="S181" s="115" t="inlineStr">
        <is>
          <t>—</t>
        </is>
      </c>
      <c r="T181" s="115" t="inlineStr">
        <is>
          <t>SFIA 9 · software development, programming; OWASP secure coding; cloud vendor certifications</t>
        </is>
      </c>
      <c r="U181" s="115" t="inlineStr">
        <is>
          <t>Per statement of work</t>
        </is>
      </c>
      <c r="V181" s="161" t="n">
        <v>571</v>
      </c>
      <c r="W181" s="162" t="n"/>
      <c r="X181" s="162" t="inlineStr">
        <is>
          <t>External Consultant</t>
        </is>
      </c>
      <c r="Y181" s="162" t="inlineStr">
        <is>
          <t>Active</t>
        </is>
      </c>
      <c r="Z181" s="162" t="inlineStr">
        <is>
          <t>Bhumika Viroja</t>
        </is>
      </c>
      <c r="AA181" s="249" t="n">
        <v>45425</v>
      </c>
      <c r="AB181" s="162" t="inlineStr">
        <is>
          <t>Consultant</t>
        </is>
      </c>
      <c r="AC181" s="162" t="n"/>
      <c r="AD181" s="162" t="n"/>
      <c r="AE181" s="162" t="n"/>
      <c r="AF181" s="162" t="inlineStr">
        <is>
          <t>Individual Contributor</t>
        </is>
      </c>
      <c r="AG181" s="162" t="n"/>
      <c r="AH181" s="162" t="n"/>
      <c r="AI181" s="162" t="n"/>
      <c r="AJ181" s="162" t="inlineStr">
        <is>
          <t>iFile</t>
        </is>
      </c>
      <c r="AK181" s="162" t="inlineStr">
        <is>
          <t>Technology</t>
        </is>
      </c>
      <c r="AL181" s="162" t="inlineStr">
        <is>
          <t>Development</t>
        </is>
      </c>
      <c r="AM181" s="162" t="inlineStr">
        <is>
          <t>Yes</t>
        </is>
      </c>
      <c r="AN181" s="162" t="inlineStr">
        <is>
          <t>Product/Project</t>
        </is>
      </c>
      <c r="AO181" s="162" t="n"/>
      <c r="AP181" s="162" t="inlineStr">
        <is>
          <t>Technical - Developer</t>
        </is>
      </c>
      <c r="AQ181" s="162" t="n">
        <v>0</v>
      </c>
      <c r="AR181" s="162" t="inlineStr">
        <is>
          <t>E-External Consultant</t>
        </is>
      </c>
      <c r="AS181" s="162" t="n"/>
      <c r="AT181" s="162" t="n"/>
      <c r="AU181" s="162" t="n"/>
      <c r="AV181" s="162" t="n"/>
      <c r="AW181" s="162" t="n"/>
      <c r="AX181" s="162" t="n"/>
      <c r="AY181" s="162" t="n"/>
      <c r="AZ181" s="162" t="n"/>
      <c r="BA181" s="162" t="n"/>
      <c r="BB181" s="162" t="n"/>
      <c r="BC181" s="162" t="n"/>
      <c r="BD181" s="162" t="n"/>
      <c r="BE181" s="162" t="n"/>
      <c r="BF181" s="162" t="n"/>
      <c r="BG181" s="162" t="n"/>
      <c r="BH181" s="162" t="n"/>
      <c r="BI181" s="162" t="n"/>
      <c r="BJ181" s="162" t="n"/>
      <c r="BK181" s="162" t="n"/>
      <c r="BL181" s="162" t="n"/>
      <c r="BM181" s="162" t="n"/>
      <c r="BN181" s="162" t="n"/>
      <c r="BO181" s="162" t="n"/>
      <c r="BP181" s="162" t="n"/>
      <c r="BQ181" s="162" t="n"/>
      <c r="BR181" s="162" t="n"/>
      <c r="BS181" s="162" t="n"/>
      <c r="BT181" s="162" t="n"/>
      <c r="BU181" s="162" t="n"/>
      <c r="BV181" s="162" t="n"/>
      <c r="BW181" s="162" t="n"/>
      <c r="BX181" s="162" t="n"/>
      <c r="BY181" s="162" t="n"/>
      <c r="BZ181" s="162" t="n"/>
      <c r="CA181" s="162" t="n"/>
      <c r="CB181" s="162" t="n"/>
      <c r="CC181" s="162" t="n"/>
      <c r="CD181" s="162" t="n"/>
      <c r="CE181" s="162" t="n"/>
      <c r="CF181" s="162" t="n"/>
      <c r="CG181" s="162" t="n"/>
      <c r="CH181" s="162" t="n"/>
      <c r="CI181" s="162" t="n"/>
      <c r="CJ181" s="162" t="n"/>
      <c r="CK181" s="162" t="n"/>
    </row>
    <row r="182" ht="64" customHeight="1">
      <c r="A182" s="109" t="inlineStr">
        <is>
          <t>No Emp ID · external consultant</t>
        </is>
      </c>
      <c r="B182" s="111" t="inlineStr">
        <is>
          <t>Dhruv Patel</t>
        </is>
      </c>
      <c r="C182" s="111" t="inlineStr">
        <is>
          <t>Technology</t>
        </is>
      </c>
      <c r="D182" s="114" t="inlineStr">
        <is>
          <t>Consultant</t>
        </is>
      </c>
      <c r="E182" s="114" t="inlineStr">
        <is>
          <t>Associate Consultant – Software Development</t>
        </is>
      </c>
      <c r="F182" s="111" t="inlineStr">
        <is>
          <t>—</t>
        </is>
      </c>
      <c r="G182" s="43" t="inlineStr">
        <is>
          <t>X1</t>
        </is>
      </c>
      <c r="H182" s="147" t="inlineStr">
        <is>
          <t>• Same level</t>
        </is>
      </c>
      <c r="I182" s="111" t="inlineStr">
        <is>
          <t>Engineering &amp; Development</t>
        </is>
      </c>
      <c r="J182" s="111" t="inlineStr">
        <is>
          <t>Backend Development</t>
        </is>
      </c>
      <c r="K182" s="111" t="inlineStr"/>
      <c r="L182" s="111" t="n">
        <v>0</v>
      </c>
      <c r="M182" s="142" t="inlineStr">
        <is>
          <t>Contractor</t>
        </is>
      </c>
      <c r="N182" s="115" t="inlineStr">
        <is>
          <t>—</t>
        </is>
      </c>
      <c r="O182" s="115" t="inlineStr">
        <is>
          <t>—</t>
        </is>
      </c>
      <c r="P182" s="115" t="inlineStr">
        <is>
          <t>0–5 yrs</t>
        </is>
      </c>
      <c r="Q182" s="115" t="inlineStr">
        <is>
          <t>—</t>
        </is>
      </c>
      <c r="R182" s="115" t="inlineStr">
        <is>
          <t>Contractor · rate card</t>
        </is>
      </c>
      <c r="S182" s="115" t="inlineStr">
        <is>
          <t>—</t>
        </is>
      </c>
      <c r="T182" s="115" t="inlineStr">
        <is>
          <t>SFIA 9 · software development, programming; OWASP secure coding; cloud vendor certifications</t>
        </is>
      </c>
      <c r="U182" s="115" t="inlineStr">
        <is>
          <t>Per statement of work</t>
        </is>
      </c>
      <c r="V182" s="161" t="n">
        <v>572</v>
      </c>
      <c r="W182" s="162" t="n"/>
      <c r="X182" s="162" t="inlineStr">
        <is>
          <t>External Consultant</t>
        </is>
      </c>
      <c r="Y182" s="162" t="inlineStr">
        <is>
          <t>Active</t>
        </is>
      </c>
      <c r="Z182" s="162" t="inlineStr">
        <is>
          <t>Dhruv Patel</t>
        </is>
      </c>
      <c r="AA182" s="249" t="n">
        <v>45495</v>
      </c>
      <c r="AB182" s="162" t="inlineStr">
        <is>
          <t>Consultant</t>
        </is>
      </c>
      <c r="AC182" s="162" t="n"/>
      <c r="AD182" s="162" t="n"/>
      <c r="AE182" s="162" t="n"/>
      <c r="AF182" s="162" t="inlineStr">
        <is>
          <t>Individual Contributor</t>
        </is>
      </c>
      <c r="AG182" s="162" t="n"/>
      <c r="AH182" s="162" t="n"/>
      <c r="AI182" s="162" t="n"/>
      <c r="AJ182" s="162" t="inlineStr">
        <is>
          <t>iFile</t>
        </is>
      </c>
      <c r="AK182" s="162" t="inlineStr">
        <is>
          <t>Technology</t>
        </is>
      </c>
      <c r="AL182" s="162" t="inlineStr">
        <is>
          <t>Development</t>
        </is>
      </c>
      <c r="AM182" s="162" t="inlineStr">
        <is>
          <t>Yes</t>
        </is>
      </c>
      <c r="AN182" s="162" t="inlineStr">
        <is>
          <t>Product/Project</t>
        </is>
      </c>
      <c r="AO182" s="162" t="n"/>
      <c r="AP182" s="162" t="inlineStr">
        <is>
          <t>Technical - Developer</t>
        </is>
      </c>
      <c r="AQ182" s="162" t="n">
        <v>0</v>
      </c>
      <c r="AR182" s="162" t="inlineStr">
        <is>
          <t>E-External Consultant</t>
        </is>
      </c>
      <c r="AS182" s="162" t="n"/>
      <c r="AT182" s="162" t="n"/>
      <c r="AU182" s="162" t="n"/>
      <c r="AV182" s="162" t="n"/>
      <c r="AW182" s="162" t="n"/>
      <c r="AX182" s="162" t="n"/>
      <c r="AY182" s="162" t="n"/>
      <c r="AZ182" s="162" t="n"/>
      <c r="BA182" s="162" t="n"/>
      <c r="BB182" s="162" t="n"/>
      <c r="BC182" s="162" t="n"/>
      <c r="BD182" s="162" t="n"/>
      <c r="BE182" s="162" t="n"/>
      <c r="BF182" s="162" t="n"/>
      <c r="BG182" s="162" t="n"/>
      <c r="BH182" s="162" t="n"/>
      <c r="BI182" s="162" t="n"/>
      <c r="BJ182" s="162" t="n"/>
      <c r="BK182" s="162" t="n"/>
      <c r="BL182" s="162" t="n"/>
      <c r="BM182" s="162" t="n"/>
      <c r="BN182" s="162" t="n"/>
      <c r="BO182" s="162" t="n"/>
      <c r="BP182" s="162" t="n"/>
      <c r="BQ182" s="162" t="n"/>
      <c r="BR182" s="162" t="n"/>
      <c r="BS182" s="162" t="n"/>
      <c r="BT182" s="162" t="n"/>
      <c r="BU182" s="162" t="n"/>
      <c r="BV182" s="162" t="n"/>
      <c r="BW182" s="162" t="n"/>
      <c r="BX182" s="162" t="n"/>
      <c r="BY182" s="162" t="n"/>
      <c r="BZ182" s="162" t="n"/>
      <c r="CA182" s="162" t="n"/>
      <c r="CB182" s="162" t="n"/>
      <c r="CC182" s="162" t="n"/>
      <c r="CD182" s="162" t="n"/>
      <c r="CE182" s="162" t="n"/>
      <c r="CF182" s="162" t="n"/>
      <c r="CG182" s="162" t="n"/>
      <c r="CH182" s="162" t="n"/>
      <c r="CI182" s="162" t="n"/>
      <c r="CJ182" s="162" t="n"/>
      <c r="CK182" s="162" t="n"/>
    </row>
    <row r="183" ht="64" customHeight="1">
      <c r="A183" s="109" t="inlineStr">
        <is>
          <t>No Emp ID · external consultant</t>
        </is>
      </c>
      <c r="B183" s="111" t="inlineStr">
        <is>
          <t>Dinesh Choudhary</t>
        </is>
      </c>
      <c r="C183" s="111" t="inlineStr">
        <is>
          <t>Technology</t>
        </is>
      </c>
      <c r="D183" s="114" t="inlineStr">
        <is>
          <t>Consultant</t>
        </is>
      </c>
      <c r="E183" s="114" t="inlineStr">
        <is>
          <t>Associate Consultant – Software Development</t>
        </is>
      </c>
      <c r="F183" s="111" t="inlineStr">
        <is>
          <t>L3 – Professional / Associate</t>
        </is>
      </c>
      <c r="G183" s="43" t="inlineStr">
        <is>
          <t>X1</t>
        </is>
      </c>
      <c r="H183" s="147" t="inlineStr">
        <is>
          <t>• Same level</t>
        </is>
      </c>
      <c r="I183" s="111" t="inlineStr">
        <is>
          <t>Engineering &amp; Development</t>
        </is>
      </c>
      <c r="J183" s="111" t="inlineStr">
        <is>
          <t>Backend Development</t>
        </is>
      </c>
      <c r="K183" s="111" t="inlineStr"/>
      <c r="L183" s="111" t="n">
        <v>0</v>
      </c>
      <c r="M183" s="142" t="inlineStr">
        <is>
          <t>Contractor</t>
        </is>
      </c>
      <c r="N183" s="115" t="inlineStr">
        <is>
          <t>—</t>
        </is>
      </c>
      <c r="O183" s="115" t="inlineStr">
        <is>
          <t>—</t>
        </is>
      </c>
      <c r="P183" s="115" t="inlineStr">
        <is>
          <t>0–5 yrs</t>
        </is>
      </c>
      <c r="Q183" s="115" t="inlineStr">
        <is>
          <t>—</t>
        </is>
      </c>
      <c r="R183" s="115" t="inlineStr">
        <is>
          <t>Contractor · rate card</t>
        </is>
      </c>
      <c r="S183" s="115" t="inlineStr">
        <is>
          <t>—</t>
        </is>
      </c>
      <c r="T183" s="115" t="inlineStr">
        <is>
          <t>SFIA 9 · software development, programming; OWASP secure coding; cloud vendor certifications</t>
        </is>
      </c>
      <c r="U183" s="115" t="inlineStr">
        <is>
          <t>Per statement of work</t>
        </is>
      </c>
      <c r="V183" s="161" t="n">
        <v>573</v>
      </c>
      <c r="W183" s="162" t="n"/>
      <c r="X183" s="162" t="inlineStr">
        <is>
          <t>External Consultant</t>
        </is>
      </c>
      <c r="Y183" s="162" t="inlineStr">
        <is>
          <t>Active</t>
        </is>
      </c>
      <c r="Z183" s="162" t="inlineStr">
        <is>
          <t>Dinesh Choudhary</t>
        </is>
      </c>
      <c r="AA183" s="249" t="n">
        <v>45756</v>
      </c>
      <c r="AB183" s="162" t="inlineStr">
        <is>
          <t>Consultant</t>
        </is>
      </c>
      <c r="AC183" s="162" t="n"/>
      <c r="AD183" s="162" t="n"/>
      <c r="AE183" s="162" t="n"/>
      <c r="AF183" s="162" t="inlineStr">
        <is>
          <t>Individual Contributor</t>
        </is>
      </c>
      <c r="AG183" s="162" t="n"/>
      <c r="AH183" s="162" t="n"/>
      <c r="AI183" s="162" t="n"/>
      <c r="AJ183" s="162" t="inlineStr">
        <is>
          <t>iFile</t>
        </is>
      </c>
      <c r="AK183" s="162" t="inlineStr">
        <is>
          <t>Technology</t>
        </is>
      </c>
      <c r="AL183" s="162" t="inlineStr">
        <is>
          <t>Development</t>
        </is>
      </c>
      <c r="AM183" s="162" t="inlineStr">
        <is>
          <t>Yes</t>
        </is>
      </c>
      <c r="AN183" s="162" t="inlineStr">
        <is>
          <t>Product/Project</t>
        </is>
      </c>
      <c r="AO183" s="162" t="n"/>
      <c r="AP183" s="162" t="inlineStr">
        <is>
          <t>Technical - Developer</t>
        </is>
      </c>
      <c r="AQ183" s="162" t="n">
        <v>0</v>
      </c>
      <c r="AR183" s="162" t="inlineStr">
        <is>
          <t>E-External Consultant</t>
        </is>
      </c>
      <c r="AS183" s="162" t="n"/>
      <c r="AT183" s="162" t="inlineStr">
        <is>
          <t>IRISC309</t>
        </is>
      </c>
      <c r="AU183" s="162" t="inlineStr">
        <is>
          <t>External Consultant</t>
        </is>
      </c>
      <c r="AV183" s="162" t="inlineStr">
        <is>
          <t>Active</t>
        </is>
      </c>
      <c r="AW183" s="162" t="inlineStr">
        <is>
          <t>Dinesh Choudhary</t>
        </is>
      </c>
      <c r="AX183" s="163" t="n">
        <v>45756</v>
      </c>
      <c r="AY183" s="162" t="inlineStr">
        <is>
          <t>Consultant</t>
        </is>
      </c>
      <c r="AZ183" s="162" t="inlineStr">
        <is>
          <t>Engineering &amp; Development</t>
        </is>
      </c>
      <c r="BA183" s="162" t="inlineStr">
        <is>
          <t>Backend Engineering · Java</t>
        </is>
      </c>
      <c r="BB183" s="162" t="inlineStr">
        <is>
          <t>Consultant</t>
        </is>
      </c>
      <c r="BC183" s="162" t="inlineStr">
        <is>
          <t>L3 – Professional / Associate</t>
        </is>
      </c>
      <c r="BD183" s="162" t="inlineStr">
        <is>
          <t>B.Tech</t>
        </is>
      </c>
      <c r="BE183" s="162" t="inlineStr">
        <is>
          <t>Suman Kumar</t>
        </is>
      </c>
      <c r="BF183" s="162" t="inlineStr">
        <is>
          <t>N-3</t>
        </is>
      </c>
      <c r="BG183" s="162" t="inlineStr">
        <is>
          <t>Individual Contributor</t>
        </is>
      </c>
      <c r="BH183" s="162" t="inlineStr">
        <is>
          <t>4 years, 0 months, 0 days</t>
        </is>
      </c>
      <c r="BI183" s="162" t="inlineStr">
        <is>
          <t>1 years, 2 months, 11 days</t>
        </is>
      </c>
      <c r="BJ183" s="162" t="inlineStr">
        <is>
          <t>5 years, 2 months, 11 days</t>
        </is>
      </c>
      <c r="BK183" s="162" t="n"/>
      <c r="BL183" s="162" t="inlineStr">
        <is>
          <t>Suptech</t>
        </is>
      </c>
      <c r="BM183" s="162" t="inlineStr">
        <is>
          <t>iFile</t>
        </is>
      </c>
      <c r="BN183" s="162" t="inlineStr">
        <is>
          <t>Technology</t>
        </is>
      </c>
      <c r="BO183" s="162" t="inlineStr">
        <is>
          <t>Development</t>
        </is>
      </c>
      <c r="BP183" s="162" t="inlineStr">
        <is>
          <t>Yes</t>
        </is>
      </c>
      <c r="BQ183" s="162" t="inlineStr">
        <is>
          <t>Product/Project</t>
        </is>
      </c>
      <c r="BR183" s="162" t="inlineStr">
        <is>
          <t>Java</t>
        </is>
      </c>
      <c r="BS183" s="162" t="inlineStr">
        <is>
          <t>Technical - Developer</t>
        </is>
      </c>
      <c r="BT183" s="162" t="inlineStr">
        <is>
          <t>Remote- Outside Mumbai</t>
        </is>
      </c>
      <c r="BU183" s="162" t="inlineStr">
        <is>
          <t>1. Identify various security tools, their features and differences
2. Implement BPMN workflow
3. Implement the enhancement for CSV Validation engine
4. Implement sonar gate
5. Implement approach to automate unit test case writing
6. Contribute to phase 4 development</t>
        </is>
      </c>
      <c r="BV183" s="16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W183" s="162" t="inlineStr">
        <is>
          <r>
            <rPr>
              <rFont val="Calibri"/>
              <b val="1"/>
              <sz val="10"/>
            </rPr>
            <t>Q1:</t>
          </r>
          <r>
            <rPr>
              <rFont val="Calibri"/>
              <sz val="10"/>
            </rPr>
            <t xml:space="preserve"> Deliver committed sprint stories with &gt;=90% sprint commitment adherence this quarter
</t>
          </r>
          <r>
            <rPr>
              <rFont val="Calibri"/>
              <b val="1"/>
              <sz val="10"/>
            </rPr>
            <t>Q1:</t>
          </r>
          <r>
            <rPr>
              <rFont val="Calibri"/>
              <sz val="10"/>
            </rPr>
            <t xml:space="preserve"> Maintain code quality: defect leakage to QA/UAT &lt;=5% of delivered stories
</t>
          </r>
          <r>
            <rPr>
              <rFont val="Calibri"/>
              <b val="1"/>
              <sz val="10"/>
            </rPr>
            <t>Q1:</t>
          </r>
          <r>
            <rPr>
              <rFont val="Calibri"/>
              <sz val="10"/>
            </rPr>
            <t xml:space="preserve"> Resolve assigned production/critical bugs within agreed SLA · &gt;=95% within SLA
</t>
          </r>
          <r>
            <rPr>
              <rFont val="Calibri"/>
              <b val="1"/>
              <sz val="10"/>
            </rPr>
            <t>Q1:</t>
          </r>
          <r>
            <rPr>
              <rFont val="Calibri"/>
              <sz val="10"/>
            </rPr>
            <t xml:space="preserve"> Improve unit-test / automated coverage on owned modules by &gt;=15 percentage points</t>
          </r>
        </is>
      </c>
      <c r="BX183" s="162" t="n">
        <v>4</v>
      </c>
      <c r="BY183" s="163" t="n">
        <v>46113</v>
      </c>
      <c r="BZ183" s="162" t="inlineStr">
        <is>
          <t>Consultant</t>
        </is>
      </c>
      <c r="CA183" s="162" t="inlineStr">
        <is>
          <t>No</t>
        </is>
      </c>
      <c r="CB183" s="162" t="n">
        <v>4</v>
      </c>
      <c r="CC183" s="162" t="inlineStr">
        <is>
          <t>High</t>
        </is>
      </c>
      <c r="CD183" s="162" t="inlineStr">
        <is>
          <t>High Impact / Growth Talent</t>
        </is>
      </c>
      <c r="CE183" s="162" t="inlineStr">
        <is>
          <t>No</t>
        </is>
      </c>
      <c r="CF183" s="162" t="inlineStr">
        <is>
          <t>No</t>
        </is>
      </c>
      <c r="CG183" s="162" t="inlineStr">
        <is>
          <t>Yes</t>
        </is>
      </c>
      <c r="CH183" s="162" t="n"/>
      <c r="CI183" s="162" t="inlineStr">
        <is>
          <t>Reactive Programming/Spring AI/System Design &amp; Pattern</t>
        </is>
      </c>
      <c r="CJ183" s="162" t="n"/>
      <c r="CK183" s="162" t="n"/>
    </row>
    <row r="184" ht="64" customHeight="1">
      <c r="A184" s="109" t="inlineStr">
        <is>
          <t>No Emp ID · external consultant</t>
        </is>
      </c>
      <c r="B184" s="111" t="inlineStr">
        <is>
          <t>Falguni</t>
        </is>
      </c>
      <c r="C184" s="111" t="inlineStr">
        <is>
          <t>Technology</t>
        </is>
      </c>
      <c r="D184" s="114" t="inlineStr">
        <is>
          <t>Consultant</t>
        </is>
      </c>
      <c r="E184" s="114" t="inlineStr">
        <is>
          <t>Associate Consultant – Software Development</t>
        </is>
      </c>
      <c r="F184" s="111" t="inlineStr">
        <is>
          <t>—</t>
        </is>
      </c>
      <c r="G184" s="43" t="inlineStr">
        <is>
          <t>X1</t>
        </is>
      </c>
      <c r="H184" s="147" t="inlineStr">
        <is>
          <t>• Same level</t>
        </is>
      </c>
      <c r="I184" s="111" t="inlineStr">
        <is>
          <t>Engineering &amp; Development</t>
        </is>
      </c>
      <c r="J184" s="111" t="inlineStr">
        <is>
          <t>Backend Development</t>
        </is>
      </c>
      <c r="K184" s="111" t="inlineStr"/>
      <c r="L184" s="111" t="n">
        <v>0</v>
      </c>
      <c r="M184" s="142" t="inlineStr">
        <is>
          <t>Contractor</t>
        </is>
      </c>
      <c r="N184" s="115" t="inlineStr">
        <is>
          <t>—</t>
        </is>
      </c>
      <c r="O184" s="115" t="inlineStr">
        <is>
          <t>—</t>
        </is>
      </c>
      <c r="P184" s="115" t="inlineStr">
        <is>
          <t>0–5 yrs</t>
        </is>
      </c>
      <c r="Q184" s="115" t="inlineStr">
        <is>
          <t>—</t>
        </is>
      </c>
      <c r="R184" s="115" t="inlineStr">
        <is>
          <t>Contractor · rate card</t>
        </is>
      </c>
      <c r="S184" s="115" t="inlineStr">
        <is>
          <t>—</t>
        </is>
      </c>
      <c r="T184" s="115" t="inlineStr">
        <is>
          <t>SFIA 9 · software development, programming; OWASP secure coding; cloud vendor certifications</t>
        </is>
      </c>
      <c r="U184" s="115" t="inlineStr">
        <is>
          <t>Per statement of work</t>
        </is>
      </c>
      <c r="V184" s="161" t="n">
        <v>575</v>
      </c>
      <c r="W184" s="162" t="n"/>
      <c r="X184" s="162" t="inlineStr">
        <is>
          <t>External Consultant</t>
        </is>
      </c>
      <c r="Y184" s="162" t="inlineStr">
        <is>
          <t>Active</t>
        </is>
      </c>
      <c r="Z184" s="162" t="inlineStr">
        <is>
          <t>Falguni</t>
        </is>
      </c>
      <c r="AA184" s="249" t="n">
        <v>46052</v>
      </c>
      <c r="AB184" s="162" t="inlineStr">
        <is>
          <t>Consultant</t>
        </is>
      </c>
      <c r="AC184" s="162" t="n"/>
      <c r="AD184" s="162" t="n"/>
      <c r="AE184" s="162" t="n"/>
      <c r="AF184" s="162" t="inlineStr">
        <is>
          <t>Individual Contributor</t>
        </is>
      </c>
      <c r="AG184" s="162" t="n"/>
      <c r="AH184" s="162" t="n"/>
      <c r="AI184" s="162" t="n"/>
      <c r="AJ184" s="162" t="inlineStr">
        <is>
          <t>iFile</t>
        </is>
      </c>
      <c r="AK184" s="162" t="inlineStr">
        <is>
          <t>Technology</t>
        </is>
      </c>
      <c r="AL184" s="162" t="inlineStr">
        <is>
          <t>Development</t>
        </is>
      </c>
      <c r="AM184" s="162" t="inlineStr">
        <is>
          <t>Yes</t>
        </is>
      </c>
      <c r="AN184" s="162" t="inlineStr">
        <is>
          <t>Product/Project</t>
        </is>
      </c>
      <c r="AO184" s="162" t="n"/>
      <c r="AP184" s="162" t="inlineStr">
        <is>
          <t>Technical - Developer</t>
        </is>
      </c>
      <c r="AQ184" s="162" t="n">
        <v>0</v>
      </c>
      <c r="AR184" s="162" t="inlineStr">
        <is>
          <t>E-External Consultant</t>
        </is>
      </c>
      <c r="AS184" s="162" t="n"/>
      <c r="AT184" s="162" t="n"/>
      <c r="AU184" s="162" t="n"/>
      <c r="AV184" s="162" t="n"/>
      <c r="AW184" s="162" t="n"/>
      <c r="AX184" s="162" t="n"/>
      <c r="AY184" s="162" t="n"/>
      <c r="AZ184" s="162" t="n"/>
      <c r="BA184" s="162" t="n"/>
      <c r="BB184" s="162" t="n"/>
      <c r="BC184" s="162" t="n"/>
      <c r="BD184" s="162" t="n"/>
      <c r="BE184" s="162" t="n"/>
      <c r="BF184" s="162" t="n"/>
      <c r="BG184" s="162" t="n"/>
      <c r="BH184" s="162" t="n"/>
      <c r="BI184" s="162" t="n"/>
      <c r="BJ184" s="162" t="n"/>
      <c r="BK184" s="162" t="n"/>
      <c r="BL184" s="162" t="n"/>
      <c r="BM184" s="162" t="n"/>
      <c r="BN184" s="162" t="n"/>
      <c r="BO184" s="162" t="n"/>
      <c r="BP184" s="162" t="n"/>
      <c r="BQ184" s="162" t="n"/>
      <c r="BR184" s="162" t="n"/>
      <c r="BS184" s="162" t="n"/>
      <c r="BT184" s="162" t="n"/>
      <c r="BU184" s="162" t="n"/>
      <c r="BV184" s="162" t="n"/>
      <c r="BW184" s="162" t="n"/>
      <c r="BX184" s="162" t="n"/>
      <c r="BY184" s="162" t="n"/>
      <c r="BZ184" s="162" t="n"/>
      <c r="CA184" s="162" t="n"/>
      <c r="CB184" s="162" t="n"/>
      <c r="CC184" s="162" t="n"/>
      <c r="CD184" s="162" t="n"/>
      <c r="CE184" s="162" t="n"/>
      <c r="CF184" s="162" t="n"/>
      <c r="CG184" s="162" t="n"/>
      <c r="CH184" s="162" t="n"/>
      <c r="CI184" s="162" t="n"/>
      <c r="CJ184" s="162" t="n"/>
      <c r="CK184" s="162" t="n"/>
    </row>
    <row r="185" ht="64" customHeight="1">
      <c r="A185" s="109" t="inlineStr">
        <is>
          <t>No Emp ID · external consultant</t>
        </is>
      </c>
      <c r="B185" s="111" t="inlineStr">
        <is>
          <t>Hardikraja</t>
        </is>
      </c>
      <c r="C185" s="111" t="inlineStr">
        <is>
          <t>Technology</t>
        </is>
      </c>
      <c r="D185" s="114" t="inlineStr">
        <is>
          <t>Consultant</t>
        </is>
      </c>
      <c r="E185" s="114" t="inlineStr">
        <is>
          <t>Associate Consultant – Software Development</t>
        </is>
      </c>
      <c r="F185" s="111" t="inlineStr">
        <is>
          <t>—</t>
        </is>
      </c>
      <c r="G185" s="43" t="inlineStr">
        <is>
          <t>X1</t>
        </is>
      </c>
      <c r="H185" s="147" t="inlineStr">
        <is>
          <t>• Same level</t>
        </is>
      </c>
      <c r="I185" s="111" t="inlineStr">
        <is>
          <t>Engineering &amp; Development</t>
        </is>
      </c>
      <c r="J185" s="111" t="inlineStr">
        <is>
          <t>Backend Development</t>
        </is>
      </c>
      <c r="K185" s="111" t="inlineStr"/>
      <c r="L185" s="111" t="n">
        <v>0</v>
      </c>
      <c r="M185" s="142" t="inlineStr">
        <is>
          <t>Contractor</t>
        </is>
      </c>
      <c r="N185" s="115" t="inlineStr">
        <is>
          <t>—</t>
        </is>
      </c>
      <c r="O185" s="115" t="inlineStr">
        <is>
          <t>—</t>
        </is>
      </c>
      <c r="P185" s="115" t="inlineStr">
        <is>
          <t>0–5 yrs</t>
        </is>
      </c>
      <c r="Q185" s="115" t="inlineStr">
        <is>
          <t>—</t>
        </is>
      </c>
      <c r="R185" s="115" t="inlineStr">
        <is>
          <t>Contractor · rate card</t>
        </is>
      </c>
      <c r="S185" s="115" t="inlineStr">
        <is>
          <t>—</t>
        </is>
      </c>
      <c r="T185" s="115" t="inlineStr">
        <is>
          <t>SFIA 9 · software development, programming; OWASP secure coding; cloud vendor certifications</t>
        </is>
      </c>
      <c r="U185" s="115" t="inlineStr">
        <is>
          <t>Per statement of work</t>
        </is>
      </c>
      <c r="V185" s="161" t="n">
        <v>576</v>
      </c>
      <c r="W185" s="162" t="n"/>
      <c r="X185" s="162" t="inlineStr">
        <is>
          <t>External Consultant</t>
        </is>
      </c>
      <c r="Y185" s="162" t="inlineStr">
        <is>
          <t>Active</t>
        </is>
      </c>
      <c r="Z185" s="162" t="inlineStr">
        <is>
          <t>Hardikraja</t>
        </is>
      </c>
      <c r="AA185" s="249" t="n">
        <v>46055</v>
      </c>
      <c r="AB185" s="162" t="inlineStr">
        <is>
          <t>Consultant</t>
        </is>
      </c>
      <c r="AC185" s="162" t="n"/>
      <c r="AD185" s="162" t="n"/>
      <c r="AE185" s="162" t="n"/>
      <c r="AF185" s="162" t="inlineStr">
        <is>
          <t>Individual Contributor</t>
        </is>
      </c>
      <c r="AG185" s="162" t="n"/>
      <c r="AH185" s="162" t="n"/>
      <c r="AI185" s="162" t="n"/>
      <c r="AJ185" s="162" t="inlineStr">
        <is>
          <t>iFile</t>
        </is>
      </c>
      <c r="AK185" s="162" t="inlineStr">
        <is>
          <t>Technology</t>
        </is>
      </c>
      <c r="AL185" s="162" t="inlineStr">
        <is>
          <t>Development</t>
        </is>
      </c>
      <c r="AM185" s="162" t="inlineStr">
        <is>
          <t>Yes</t>
        </is>
      </c>
      <c r="AN185" s="162" t="inlineStr">
        <is>
          <t>Product/Project</t>
        </is>
      </c>
      <c r="AO185" s="162" t="n"/>
      <c r="AP185" s="162" t="inlineStr">
        <is>
          <t>Technical - Developer</t>
        </is>
      </c>
      <c r="AQ185" s="162" t="n">
        <v>0</v>
      </c>
      <c r="AR185" s="162" t="inlineStr">
        <is>
          <t>E-External Consultant</t>
        </is>
      </c>
      <c r="AS185" s="162" t="n"/>
      <c r="AT185" s="162" t="n"/>
      <c r="AU185" s="162" t="n"/>
      <c r="AV185" s="162" t="n"/>
      <c r="AW185" s="162" t="n"/>
      <c r="AX185" s="162" t="n"/>
      <c r="AY185" s="162" t="n"/>
      <c r="AZ185" s="162" t="n"/>
      <c r="BA185" s="162" t="n"/>
      <c r="BB185" s="162" t="n"/>
      <c r="BC185" s="162" t="n"/>
      <c r="BD185" s="162" t="n"/>
      <c r="BE185" s="162" t="n"/>
      <c r="BF185" s="162" t="n"/>
      <c r="BG185" s="162" t="n"/>
      <c r="BH185" s="162" t="n"/>
      <c r="BI185" s="162" t="n"/>
      <c r="BJ185" s="162" t="n"/>
      <c r="BK185" s="162" t="n"/>
      <c r="BL185" s="162" t="n"/>
      <c r="BM185" s="162" t="n"/>
      <c r="BN185" s="162" t="n"/>
      <c r="BO185" s="162" t="n"/>
      <c r="BP185" s="162" t="n"/>
      <c r="BQ185" s="162" t="n"/>
      <c r="BR185" s="162" t="n"/>
      <c r="BS185" s="162" t="n"/>
      <c r="BT185" s="162" t="n"/>
      <c r="BU185" s="162" t="n"/>
      <c r="BV185" s="162" t="n"/>
      <c r="BW185" s="162" t="n"/>
      <c r="BX185" s="162" t="n"/>
      <c r="BY185" s="162" t="n"/>
      <c r="BZ185" s="162" t="n"/>
      <c r="CA185" s="162" t="n"/>
      <c r="CB185" s="162" t="n"/>
      <c r="CC185" s="162" t="n"/>
      <c r="CD185" s="162" t="n"/>
      <c r="CE185" s="162" t="n"/>
      <c r="CF185" s="162" t="n"/>
      <c r="CG185" s="162" t="n"/>
      <c r="CH185" s="162" t="n"/>
      <c r="CI185" s="162" t="n"/>
      <c r="CJ185" s="162" t="n"/>
      <c r="CK185" s="162" t="n"/>
    </row>
    <row r="186" ht="64" customHeight="1">
      <c r="A186" s="109" t="inlineStr">
        <is>
          <t>No Emp ID · external consultant</t>
        </is>
      </c>
      <c r="B186" s="111" t="inlineStr">
        <is>
          <t>Jay Kalariya</t>
        </is>
      </c>
      <c r="C186" s="111" t="inlineStr">
        <is>
          <t>Technology</t>
        </is>
      </c>
      <c r="D186" s="114" t="inlineStr">
        <is>
          <t>Consultant</t>
        </is>
      </c>
      <c r="E186" s="114" t="inlineStr">
        <is>
          <t>Associate Consultant – Software Development</t>
        </is>
      </c>
      <c r="F186" s="111" t="inlineStr">
        <is>
          <t>—</t>
        </is>
      </c>
      <c r="G186" s="43" t="inlineStr">
        <is>
          <t>X1</t>
        </is>
      </c>
      <c r="H186" s="147" t="inlineStr">
        <is>
          <t>• Same level</t>
        </is>
      </c>
      <c r="I186" s="111" t="inlineStr">
        <is>
          <t>Engineering &amp; Development</t>
        </is>
      </c>
      <c r="J186" s="111" t="inlineStr">
        <is>
          <t>Backend Development</t>
        </is>
      </c>
      <c r="K186" s="111" t="inlineStr"/>
      <c r="L186" s="111" t="n">
        <v>0</v>
      </c>
      <c r="M186" s="142" t="inlineStr">
        <is>
          <t>Contractor</t>
        </is>
      </c>
      <c r="N186" s="115" t="inlineStr">
        <is>
          <t>—</t>
        </is>
      </c>
      <c r="O186" s="115" t="inlineStr">
        <is>
          <t>—</t>
        </is>
      </c>
      <c r="P186" s="115" t="inlineStr">
        <is>
          <t>0–5 yrs</t>
        </is>
      </c>
      <c r="Q186" s="115" t="inlineStr">
        <is>
          <t>—</t>
        </is>
      </c>
      <c r="R186" s="115" t="inlineStr">
        <is>
          <t>Contractor · rate card</t>
        </is>
      </c>
      <c r="S186" s="115" t="inlineStr">
        <is>
          <t>—</t>
        </is>
      </c>
      <c r="T186" s="115" t="inlineStr">
        <is>
          <t>SFIA 9 · software development, programming; OWASP secure coding; cloud vendor certifications</t>
        </is>
      </c>
      <c r="U186" s="115" t="inlineStr">
        <is>
          <t>Per statement of work</t>
        </is>
      </c>
      <c r="V186" s="161" t="n">
        <v>569</v>
      </c>
      <c r="W186" s="162" t="n"/>
      <c r="X186" s="162" t="inlineStr">
        <is>
          <t>External Consultant</t>
        </is>
      </c>
      <c r="Y186" s="162" t="inlineStr">
        <is>
          <t>Active</t>
        </is>
      </c>
      <c r="Z186" s="162" t="inlineStr">
        <is>
          <t>Jay Kalariya</t>
        </is>
      </c>
      <c r="AA186" s="249" t="n">
        <v>45425</v>
      </c>
      <c r="AB186" s="162" t="inlineStr">
        <is>
          <t>Consultant</t>
        </is>
      </c>
      <c r="AC186" s="162" t="n"/>
      <c r="AD186" s="162" t="n"/>
      <c r="AE186" s="162" t="n"/>
      <c r="AF186" s="162" t="inlineStr">
        <is>
          <t>Individual Contributor</t>
        </is>
      </c>
      <c r="AG186" s="162" t="n"/>
      <c r="AH186" s="162" t="n"/>
      <c r="AI186" s="162" t="n"/>
      <c r="AJ186" s="162" t="inlineStr">
        <is>
          <t>iFile</t>
        </is>
      </c>
      <c r="AK186" s="162" t="inlineStr">
        <is>
          <t>Technology</t>
        </is>
      </c>
      <c r="AL186" s="162" t="inlineStr">
        <is>
          <t>Development</t>
        </is>
      </c>
      <c r="AM186" s="162" t="inlineStr">
        <is>
          <t>Yes</t>
        </is>
      </c>
      <c r="AN186" s="162" t="inlineStr">
        <is>
          <t>Product/Project</t>
        </is>
      </c>
      <c r="AO186" s="162" t="n"/>
      <c r="AP186" s="162" t="inlineStr">
        <is>
          <t>Technical - Developer</t>
        </is>
      </c>
      <c r="AQ186" s="162" t="n">
        <v>0</v>
      </c>
      <c r="AR186" s="162" t="inlineStr">
        <is>
          <t>E-External Consultant</t>
        </is>
      </c>
      <c r="AS186" s="162" t="n"/>
      <c r="AT186" s="162" t="n"/>
      <c r="AU186" s="162" t="n"/>
      <c r="AV186" s="162" t="n"/>
      <c r="AW186" s="162" t="n"/>
      <c r="AX186" s="162" t="n"/>
      <c r="AY186" s="162" t="n"/>
      <c r="AZ186" s="162" t="n"/>
      <c r="BA186" s="162" t="n"/>
      <c r="BB186" s="162" t="n"/>
      <c r="BC186" s="162" t="n"/>
      <c r="BD186" s="162" t="n"/>
      <c r="BE186" s="162" t="n"/>
      <c r="BF186" s="162" t="n"/>
      <c r="BG186" s="162" t="n"/>
      <c r="BH186" s="162" t="n"/>
      <c r="BI186" s="162" t="n"/>
      <c r="BJ186" s="162" t="n"/>
      <c r="BK186" s="162" t="n"/>
      <c r="BL186" s="162" t="n"/>
      <c r="BM186" s="162" t="n"/>
      <c r="BN186" s="162" t="n"/>
      <c r="BO186" s="162" t="n"/>
      <c r="BP186" s="162" t="n"/>
      <c r="BQ186" s="162" t="n"/>
      <c r="BR186" s="162" t="n"/>
      <c r="BS186" s="162" t="n"/>
      <c r="BT186" s="162" t="n"/>
      <c r="BU186" s="162" t="n"/>
      <c r="BV186" s="162" t="n"/>
      <c r="BW186" s="162" t="n"/>
      <c r="BX186" s="162" t="n"/>
      <c r="BY186" s="162" t="n"/>
      <c r="BZ186" s="162" t="n"/>
      <c r="CA186" s="162" t="n"/>
      <c r="CB186" s="162" t="n"/>
      <c r="CC186" s="162" t="n"/>
      <c r="CD186" s="162" t="n"/>
      <c r="CE186" s="162" t="n"/>
      <c r="CF186" s="162" t="n"/>
      <c r="CG186" s="162" t="n"/>
      <c r="CH186" s="162" t="n"/>
      <c r="CI186" s="162" t="n"/>
      <c r="CJ186" s="162" t="n"/>
      <c r="CK186" s="162" t="n"/>
    </row>
    <row r="187" ht="64" customHeight="1">
      <c r="A187" s="109" t="inlineStr">
        <is>
          <t>No Emp ID · in-house consultant</t>
        </is>
      </c>
      <c r="B187" s="111" t="inlineStr">
        <is>
          <t>Nilimesh Baruah</t>
        </is>
      </c>
      <c r="C187" s="111" t="inlineStr">
        <is>
          <t>Technology</t>
        </is>
      </c>
      <c r="D187" s="114" t="inlineStr">
        <is>
          <t>Consultant</t>
        </is>
      </c>
      <c r="E187" s="114" t="inlineStr">
        <is>
          <t>Associate Consultant – Software Development</t>
        </is>
      </c>
      <c r="F187" s="111" t="inlineStr">
        <is>
          <t>—</t>
        </is>
      </c>
      <c r="G187" s="43" t="inlineStr">
        <is>
          <t>X1</t>
        </is>
      </c>
      <c r="H187" s="147" t="inlineStr">
        <is>
          <t>• Same level</t>
        </is>
      </c>
      <c r="I187" s="111" t="inlineStr">
        <is>
          <t>Engineering &amp; Development</t>
        </is>
      </c>
      <c r="J187" s="111" t="inlineStr">
        <is>
          <t>Backend Development</t>
        </is>
      </c>
      <c r="K187" s="111" t="inlineStr"/>
      <c r="L187" s="111" t="n">
        <v>0</v>
      </c>
      <c r="M187" s="142" t="inlineStr">
        <is>
          <t>Contractor</t>
        </is>
      </c>
      <c r="N187" s="115" t="inlineStr">
        <is>
          <t>—</t>
        </is>
      </c>
      <c r="O187" s="115" t="inlineStr">
        <is>
          <t>—</t>
        </is>
      </c>
      <c r="P187" s="115" t="inlineStr">
        <is>
          <t>0–5 yrs</t>
        </is>
      </c>
      <c r="Q187" s="115" t="inlineStr">
        <is>
          <t>—</t>
        </is>
      </c>
      <c r="R187" s="115" t="inlineStr">
        <is>
          <t>Contractor · rate card</t>
        </is>
      </c>
      <c r="S187" s="115" t="inlineStr">
        <is>
          <t>—</t>
        </is>
      </c>
      <c r="T187" s="115" t="inlineStr">
        <is>
          <t>SFIA 9 · software development, programming; OWASP secure coding; cloud vendor certifications</t>
        </is>
      </c>
      <c r="U187" s="115" t="inlineStr">
        <is>
          <t>Per statement of work</t>
        </is>
      </c>
      <c r="V187" s="161" t="n">
        <v>579</v>
      </c>
      <c r="W187" s="162" t="n"/>
      <c r="X187" s="162" t="inlineStr">
        <is>
          <t>In-House Consultant</t>
        </is>
      </c>
      <c r="Y187" s="162" t="inlineStr">
        <is>
          <t>Active</t>
        </is>
      </c>
      <c r="Z187" s="162" t="inlineStr">
        <is>
          <t>Nilimesh Baruah</t>
        </is>
      </c>
      <c r="AA187" s="249" t="n">
        <v>46113</v>
      </c>
      <c r="AB187" s="162" t="inlineStr">
        <is>
          <t>Consultant</t>
        </is>
      </c>
      <c r="AC187" s="162" t="n"/>
      <c r="AD187" s="162" t="n"/>
      <c r="AE187" s="162" t="n"/>
      <c r="AF187" s="162" t="inlineStr">
        <is>
          <t>Individual Contributor</t>
        </is>
      </c>
      <c r="AG187" s="162" t="n"/>
      <c r="AH187" s="162" t="n"/>
      <c r="AI187" s="162" t="n"/>
      <c r="AJ187" s="162" t="inlineStr">
        <is>
          <t>iFile</t>
        </is>
      </c>
      <c r="AK187" s="162" t="inlineStr">
        <is>
          <t>Technology</t>
        </is>
      </c>
      <c r="AL187" s="162" t="inlineStr">
        <is>
          <t>Development</t>
        </is>
      </c>
      <c r="AM187" s="162" t="inlineStr">
        <is>
          <t>Yes</t>
        </is>
      </c>
      <c r="AN187" s="162" t="inlineStr">
        <is>
          <t>Product/Project</t>
        </is>
      </c>
      <c r="AO187" s="162" t="n"/>
      <c r="AP187" s="162" t="inlineStr">
        <is>
          <t>Technical - Developer</t>
        </is>
      </c>
      <c r="AQ187" s="162" t="n">
        <v>0</v>
      </c>
      <c r="AR187" s="162" t="inlineStr">
        <is>
          <t>E-External Consultant</t>
        </is>
      </c>
      <c r="AS187" s="162" t="n"/>
      <c r="AT187" s="162" t="n"/>
      <c r="AU187" s="162" t="n"/>
      <c r="AV187" s="162" t="n"/>
      <c r="AW187" s="162" t="n"/>
      <c r="AX187" s="162" t="n"/>
      <c r="AY187" s="162" t="n"/>
      <c r="AZ187" s="162" t="n"/>
      <c r="BA187" s="162" t="n"/>
      <c r="BB187" s="162" t="n"/>
      <c r="BC187" s="162" t="n"/>
      <c r="BD187" s="162" t="n"/>
      <c r="BE187" s="162" t="n"/>
      <c r="BF187" s="162" t="n"/>
      <c r="BG187" s="162" t="n"/>
      <c r="BH187" s="162" t="n"/>
      <c r="BI187" s="162" t="n"/>
      <c r="BJ187" s="162" t="n"/>
      <c r="BK187" s="162" t="n"/>
      <c r="BL187" s="162" t="n"/>
      <c r="BM187" s="162" t="n"/>
      <c r="BN187" s="162" t="n"/>
      <c r="BO187" s="162" t="n"/>
      <c r="BP187" s="162" t="n"/>
      <c r="BQ187" s="162" t="n"/>
      <c r="BR187" s="162" t="n"/>
      <c r="BS187" s="162" t="n"/>
      <c r="BT187" s="162" t="n"/>
      <c r="BU187" s="162" t="n"/>
      <c r="BV187" s="162" t="n"/>
      <c r="BW187" s="162" t="n"/>
      <c r="BX187" s="162" t="n"/>
      <c r="BY187" s="162" t="n"/>
      <c r="BZ187" s="162" t="n"/>
      <c r="CA187" s="162" t="n"/>
      <c r="CB187" s="162" t="n"/>
      <c r="CC187" s="162" t="n"/>
      <c r="CD187" s="162" t="n"/>
      <c r="CE187" s="162" t="n"/>
      <c r="CF187" s="162" t="n"/>
      <c r="CG187" s="162" t="n"/>
      <c r="CH187" s="162" t="n"/>
      <c r="CI187" s="162" t="n"/>
      <c r="CJ187" s="162" t="n"/>
      <c r="CK187" s="162" t="n"/>
    </row>
    <row r="188" ht="64" customHeight="1">
      <c r="A188" s="109" t="inlineStr">
        <is>
          <t>No Emp ID · external consultant</t>
        </is>
      </c>
      <c r="B188" s="111" t="inlineStr">
        <is>
          <t>Peshal Jha</t>
        </is>
      </c>
      <c r="C188" s="111" t="inlineStr">
        <is>
          <t>Technology</t>
        </is>
      </c>
      <c r="D188" s="114" t="inlineStr">
        <is>
          <t>Consultant</t>
        </is>
      </c>
      <c r="E188" s="114" t="inlineStr">
        <is>
          <t>Associate Consultant – Software Development</t>
        </is>
      </c>
      <c r="F188" s="111" t="inlineStr">
        <is>
          <t>—</t>
        </is>
      </c>
      <c r="G188" s="43" t="inlineStr">
        <is>
          <t>X1</t>
        </is>
      </c>
      <c r="H188" s="147" t="inlineStr">
        <is>
          <t>• Same level</t>
        </is>
      </c>
      <c r="I188" s="111" t="inlineStr">
        <is>
          <t>Engineering &amp; Development</t>
        </is>
      </c>
      <c r="J188" s="111" t="inlineStr">
        <is>
          <t>Backend Development</t>
        </is>
      </c>
      <c r="K188" s="111" t="inlineStr"/>
      <c r="L188" s="111" t="n">
        <v>0</v>
      </c>
      <c r="M188" s="142" t="inlineStr">
        <is>
          <t>Contractor</t>
        </is>
      </c>
      <c r="N188" s="115" t="inlineStr">
        <is>
          <t>—</t>
        </is>
      </c>
      <c r="O188" s="115" t="inlineStr">
        <is>
          <t>—</t>
        </is>
      </c>
      <c r="P188" s="115" t="inlineStr">
        <is>
          <t>0–5 yrs</t>
        </is>
      </c>
      <c r="Q188" s="115" t="inlineStr">
        <is>
          <t>—</t>
        </is>
      </c>
      <c r="R188" s="115" t="inlineStr">
        <is>
          <t>Contractor · rate card</t>
        </is>
      </c>
      <c r="S188" s="115" t="inlineStr">
        <is>
          <t>—</t>
        </is>
      </c>
      <c r="T188" s="115" t="inlineStr">
        <is>
          <t>SFIA 9 · software development, programming; OWASP secure coding; cloud vendor certifications</t>
        </is>
      </c>
      <c r="U188" s="115" t="inlineStr">
        <is>
          <t>Per statement of work</t>
        </is>
      </c>
      <c r="V188" s="161" t="n">
        <v>567</v>
      </c>
      <c r="W188" s="162" t="n"/>
      <c r="X188" s="162" t="inlineStr">
        <is>
          <t>External Consultant</t>
        </is>
      </c>
      <c r="Y188" s="162" t="inlineStr">
        <is>
          <t>Active</t>
        </is>
      </c>
      <c r="Z188" s="162" t="inlineStr">
        <is>
          <t>Peshal Jha</t>
        </is>
      </c>
      <c r="AA188" s="249" t="n">
        <v>45425</v>
      </c>
      <c r="AB188" s="162" t="inlineStr">
        <is>
          <t>Consultant</t>
        </is>
      </c>
      <c r="AC188" s="162" t="n"/>
      <c r="AD188" s="162" t="n"/>
      <c r="AE188" s="162" t="n"/>
      <c r="AF188" s="162" t="inlineStr">
        <is>
          <t>Individual Contributor</t>
        </is>
      </c>
      <c r="AG188" s="162" t="n"/>
      <c r="AH188" s="162" t="n"/>
      <c r="AI188" s="162" t="n"/>
      <c r="AJ188" s="162" t="inlineStr">
        <is>
          <t>iFile</t>
        </is>
      </c>
      <c r="AK188" s="162" t="inlineStr">
        <is>
          <t>Technology</t>
        </is>
      </c>
      <c r="AL188" s="162" t="inlineStr">
        <is>
          <t>Development</t>
        </is>
      </c>
      <c r="AM188" s="162" t="inlineStr">
        <is>
          <t>Yes</t>
        </is>
      </c>
      <c r="AN188" s="162" t="inlineStr">
        <is>
          <t>Product/Project</t>
        </is>
      </c>
      <c r="AO188" s="162" t="n"/>
      <c r="AP188" s="162" t="inlineStr">
        <is>
          <t>Technical - Developer</t>
        </is>
      </c>
      <c r="AQ188" s="162" t="n">
        <v>0</v>
      </c>
      <c r="AR188" s="162" t="inlineStr">
        <is>
          <t>E-External Consultant</t>
        </is>
      </c>
      <c r="AS188" s="162" t="n"/>
      <c r="AT188" s="162" t="n"/>
      <c r="AU188" s="162" t="n"/>
      <c r="AV188" s="162" t="n"/>
      <c r="AW188" s="162" t="n"/>
      <c r="AX188" s="162" t="n"/>
      <c r="AY188" s="162" t="n"/>
      <c r="AZ188" s="162" t="n"/>
      <c r="BA188" s="162" t="n"/>
      <c r="BB188" s="162" t="n"/>
      <c r="BC188" s="162" t="n"/>
      <c r="BD188" s="162" t="n"/>
      <c r="BE188" s="162" t="n"/>
      <c r="BF188" s="162" t="n"/>
      <c r="BG188" s="162" t="n"/>
      <c r="BH188" s="162" t="n"/>
      <c r="BI188" s="162" t="n"/>
      <c r="BJ188" s="162" t="n"/>
      <c r="BK188" s="162" t="n"/>
      <c r="BL188" s="162" t="n"/>
      <c r="BM188" s="162" t="n"/>
      <c r="BN188" s="162" t="n"/>
      <c r="BO188" s="162" t="n"/>
      <c r="BP188" s="162" t="n"/>
      <c r="BQ188" s="162" t="n"/>
      <c r="BR188" s="162" t="n"/>
      <c r="BS188" s="162" t="n"/>
      <c r="BT188" s="162" t="n"/>
      <c r="BU188" s="162" t="n"/>
      <c r="BV188" s="162" t="n"/>
      <c r="BW188" s="162" t="n"/>
      <c r="BX188" s="162" t="n"/>
      <c r="BY188" s="162" t="n"/>
      <c r="BZ188" s="162" t="n"/>
      <c r="CA188" s="162" t="n"/>
      <c r="CB188" s="162" t="n"/>
      <c r="CC188" s="162" t="n"/>
      <c r="CD188" s="162" t="n"/>
      <c r="CE188" s="162" t="n"/>
      <c r="CF188" s="162" t="n"/>
      <c r="CG188" s="162" t="n"/>
      <c r="CH188" s="162" t="n"/>
      <c r="CI188" s="162" t="n"/>
      <c r="CJ188" s="162" t="n"/>
      <c r="CK188" s="162" t="n"/>
    </row>
    <row r="189" ht="64" customHeight="1">
      <c r="A189" s="109" t="inlineStr">
        <is>
          <t>No Emp ID · external consultant</t>
        </is>
      </c>
      <c r="B189" s="111" t="inlineStr">
        <is>
          <t>Poonam Rajput</t>
        </is>
      </c>
      <c r="C189" s="111" t="inlineStr">
        <is>
          <t>Technology</t>
        </is>
      </c>
      <c r="D189" s="114" t="inlineStr">
        <is>
          <t>Consultant</t>
        </is>
      </c>
      <c r="E189" s="114" t="inlineStr">
        <is>
          <t>Associate Consultant – Software Development</t>
        </is>
      </c>
      <c r="F189" s="111" t="inlineStr">
        <is>
          <t>—</t>
        </is>
      </c>
      <c r="G189" s="43" t="inlineStr">
        <is>
          <t>X1</t>
        </is>
      </c>
      <c r="H189" s="147" t="inlineStr">
        <is>
          <t>• Same level</t>
        </is>
      </c>
      <c r="I189" s="111" t="inlineStr">
        <is>
          <t>Engineering &amp; Development</t>
        </is>
      </c>
      <c r="J189" s="111" t="inlineStr">
        <is>
          <t>Backend Development</t>
        </is>
      </c>
      <c r="K189" s="111" t="inlineStr"/>
      <c r="L189" s="111" t="n">
        <v>0</v>
      </c>
      <c r="M189" s="142" t="inlineStr">
        <is>
          <t>Contractor</t>
        </is>
      </c>
      <c r="N189" s="115" t="inlineStr">
        <is>
          <t>—</t>
        </is>
      </c>
      <c r="O189" s="115" t="inlineStr">
        <is>
          <t>—</t>
        </is>
      </c>
      <c r="P189" s="115" t="inlineStr">
        <is>
          <t>0–5 yrs</t>
        </is>
      </c>
      <c r="Q189" s="115" t="inlineStr">
        <is>
          <t>—</t>
        </is>
      </c>
      <c r="R189" s="115" t="inlineStr">
        <is>
          <t>Contractor · rate card</t>
        </is>
      </c>
      <c r="S189" s="115" t="inlineStr">
        <is>
          <t>—</t>
        </is>
      </c>
      <c r="T189" s="115" t="inlineStr">
        <is>
          <t>SFIA 9 · software development, programming; OWASP secure coding; cloud vendor certifications</t>
        </is>
      </c>
      <c r="U189" s="115" t="inlineStr">
        <is>
          <t>Per statement of work</t>
        </is>
      </c>
      <c r="V189" s="161" t="n">
        <v>570</v>
      </c>
      <c r="W189" s="162" t="n"/>
      <c r="X189" s="162" t="inlineStr">
        <is>
          <t>External Consultant</t>
        </is>
      </c>
      <c r="Y189" s="162" t="inlineStr">
        <is>
          <t>Active</t>
        </is>
      </c>
      <c r="Z189" s="162" t="inlineStr">
        <is>
          <t>Poonam Rajput</t>
        </is>
      </c>
      <c r="AA189" s="249" t="n">
        <v>45425</v>
      </c>
      <c r="AB189" s="162" t="inlineStr">
        <is>
          <t>Consultant</t>
        </is>
      </c>
      <c r="AC189" s="162" t="n"/>
      <c r="AD189" s="162" t="n"/>
      <c r="AE189" s="162" t="n"/>
      <c r="AF189" s="162" t="inlineStr">
        <is>
          <t>Individual Contributor</t>
        </is>
      </c>
      <c r="AG189" s="162" t="n"/>
      <c r="AH189" s="162" t="n"/>
      <c r="AI189" s="162" t="n"/>
      <c r="AJ189" s="162" t="inlineStr">
        <is>
          <t>iFile</t>
        </is>
      </c>
      <c r="AK189" s="162" t="inlineStr">
        <is>
          <t>Technology</t>
        </is>
      </c>
      <c r="AL189" s="162" t="inlineStr">
        <is>
          <t>Development</t>
        </is>
      </c>
      <c r="AM189" s="162" t="inlineStr">
        <is>
          <t>Yes</t>
        </is>
      </c>
      <c r="AN189" s="162" t="inlineStr">
        <is>
          <t>Product/Project</t>
        </is>
      </c>
      <c r="AO189" s="162" t="n"/>
      <c r="AP189" s="162" t="inlineStr">
        <is>
          <t>Technical - Developer</t>
        </is>
      </c>
      <c r="AQ189" s="162" t="n">
        <v>0</v>
      </c>
      <c r="AR189" s="162" t="inlineStr">
        <is>
          <t>E-External Consultant</t>
        </is>
      </c>
      <c r="AS189" s="162" t="n"/>
      <c r="AT189" s="162" t="n"/>
      <c r="AU189" s="162" t="n"/>
      <c r="AV189" s="162" t="n"/>
      <c r="AW189" s="162" t="n"/>
      <c r="AX189" s="162" t="n"/>
      <c r="AY189" s="162" t="n"/>
      <c r="AZ189" s="162" t="n"/>
      <c r="BA189" s="162" t="n"/>
      <c r="BB189" s="162" t="n"/>
      <c r="BC189" s="162" t="n"/>
      <c r="BD189" s="162" t="n"/>
      <c r="BE189" s="162" t="n"/>
      <c r="BF189" s="162" t="n"/>
      <c r="BG189" s="162" t="n"/>
      <c r="BH189" s="162" t="n"/>
      <c r="BI189" s="162" t="n"/>
      <c r="BJ189" s="162" t="n"/>
      <c r="BK189" s="162" t="n"/>
      <c r="BL189" s="162" t="n"/>
      <c r="BM189" s="162" t="n"/>
      <c r="BN189" s="162" t="n"/>
      <c r="BO189" s="162" t="n"/>
      <c r="BP189" s="162" t="n"/>
      <c r="BQ189" s="162" t="n"/>
      <c r="BR189" s="162" t="n"/>
      <c r="BS189" s="162" t="n"/>
      <c r="BT189" s="162" t="n"/>
      <c r="BU189" s="162" t="n"/>
      <c r="BV189" s="162" t="n"/>
      <c r="BW189" s="162" t="n"/>
      <c r="BX189" s="162" t="n"/>
      <c r="BY189" s="162" t="n"/>
      <c r="BZ189" s="162" t="n"/>
      <c r="CA189" s="162" t="n"/>
      <c r="CB189" s="162" t="n"/>
      <c r="CC189" s="162" t="n"/>
      <c r="CD189" s="162" t="n"/>
      <c r="CE189" s="162" t="n"/>
      <c r="CF189" s="162" t="n"/>
      <c r="CG189" s="162" t="n"/>
      <c r="CH189" s="162" t="n"/>
      <c r="CI189" s="162" t="n"/>
      <c r="CJ189" s="162" t="n"/>
      <c r="CK189" s="162" t="n"/>
    </row>
    <row r="190" ht="64" customHeight="1">
      <c r="A190" s="109" t="inlineStr">
        <is>
          <t>No Emp ID · external consultant</t>
        </is>
      </c>
      <c r="B190" s="111" t="inlineStr">
        <is>
          <t>Shifa Salheen</t>
        </is>
      </c>
      <c r="C190" s="111" t="inlineStr">
        <is>
          <t>Technology</t>
        </is>
      </c>
      <c r="D190" s="114" t="inlineStr">
        <is>
          <t>Consultant</t>
        </is>
      </c>
      <c r="E190" s="114" t="inlineStr">
        <is>
          <t>Associate Consultant – Software Development</t>
        </is>
      </c>
      <c r="F190" s="111" t="inlineStr">
        <is>
          <t>—</t>
        </is>
      </c>
      <c r="G190" s="43" t="inlineStr">
        <is>
          <t>X1</t>
        </is>
      </c>
      <c r="H190" s="147" t="inlineStr">
        <is>
          <t>• Same level</t>
        </is>
      </c>
      <c r="I190" s="111" t="inlineStr">
        <is>
          <t>Engineering &amp; Development</t>
        </is>
      </c>
      <c r="J190" s="111" t="inlineStr">
        <is>
          <t>Backend Development</t>
        </is>
      </c>
      <c r="K190" s="111" t="inlineStr"/>
      <c r="L190" s="111" t="n">
        <v>0</v>
      </c>
      <c r="M190" s="142" t="inlineStr">
        <is>
          <t>Contractor</t>
        </is>
      </c>
      <c r="N190" s="115" t="inlineStr">
        <is>
          <t>—</t>
        </is>
      </c>
      <c r="O190" s="115" t="inlineStr">
        <is>
          <t>—</t>
        </is>
      </c>
      <c r="P190" s="115" t="inlineStr">
        <is>
          <t>0–5 yrs</t>
        </is>
      </c>
      <c r="Q190" s="115" t="inlineStr">
        <is>
          <t>—</t>
        </is>
      </c>
      <c r="R190" s="115" t="inlineStr">
        <is>
          <t>Contractor · rate card</t>
        </is>
      </c>
      <c r="S190" s="115" t="inlineStr">
        <is>
          <t>—</t>
        </is>
      </c>
      <c r="T190" s="115" t="inlineStr">
        <is>
          <t>SFIA 9 · software development, programming; OWASP secure coding; cloud vendor certifications</t>
        </is>
      </c>
      <c r="U190" s="115" t="inlineStr">
        <is>
          <t>Per statement of work</t>
        </is>
      </c>
      <c r="V190" s="161" t="n">
        <v>568</v>
      </c>
      <c r="W190" s="162" t="n"/>
      <c r="X190" s="162" t="inlineStr">
        <is>
          <t>External Consultant</t>
        </is>
      </c>
      <c r="Y190" s="162" t="inlineStr">
        <is>
          <t>Active</t>
        </is>
      </c>
      <c r="Z190" s="162" t="inlineStr">
        <is>
          <t>Shifa Salheen</t>
        </is>
      </c>
      <c r="AA190" s="249" t="n">
        <v>45425</v>
      </c>
      <c r="AB190" s="162" t="inlineStr">
        <is>
          <t>Consultant</t>
        </is>
      </c>
      <c r="AC190" s="162" t="n"/>
      <c r="AD190" s="162" t="n"/>
      <c r="AE190" s="162" t="n"/>
      <c r="AF190" s="162" t="inlineStr">
        <is>
          <t>Individual Contributor</t>
        </is>
      </c>
      <c r="AG190" s="162" t="n"/>
      <c r="AH190" s="162" t="n"/>
      <c r="AI190" s="162" t="n"/>
      <c r="AJ190" s="162" t="inlineStr">
        <is>
          <t>iFile</t>
        </is>
      </c>
      <c r="AK190" s="162" t="inlineStr">
        <is>
          <t>Technology</t>
        </is>
      </c>
      <c r="AL190" s="162" t="inlineStr">
        <is>
          <t>Development</t>
        </is>
      </c>
      <c r="AM190" s="162" t="inlineStr">
        <is>
          <t>Yes</t>
        </is>
      </c>
      <c r="AN190" s="162" t="inlineStr">
        <is>
          <t>Product/Project</t>
        </is>
      </c>
      <c r="AO190" s="162" t="n"/>
      <c r="AP190" s="162" t="inlineStr">
        <is>
          <t>Technical - Developer</t>
        </is>
      </c>
      <c r="AQ190" s="162" t="n">
        <v>0</v>
      </c>
      <c r="AR190" s="162" t="inlineStr">
        <is>
          <t>E-External Consultant</t>
        </is>
      </c>
      <c r="AS190" s="162" t="n"/>
      <c r="AT190" s="162" t="n"/>
      <c r="AU190" s="162" t="n"/>
      <c r="AV190" s="162" t="n"/>
      <c r="AW190" s="162" t="n"/>
      <c r="AX190" s="162" t="n"/>
      <c r="AY190" s="162" t="n"/>
      <c r="AZ190" s="162" t="n"/>
      <c r="BA190" s="162" t="n"/>
      <c r="BB190" s="162" t="n"/>
      <c r="BC190" s="162" t="n"/>
      <c r="BD190" s="162" t="n"/>
      <c r="BE190" s="162" t="n"/>
      <c r="BF190" s="162" t="n"/>
      <c r="BG190" s="162" t="n"/>
      <c r="BH190" s="162" t="n"/>
      <c r="BI190" s="162" t="n"/>
      <c r="BJ190" s="162" t="n"/>
      <c r="BK190" s="162" t="n"/>
      <c r="BL190" s="162" t="n"/>
      <c r="BM190" s="162" t="n"/>
      <c r="BN190" s="162" t="n"/>
      <c r="BO190" s="162" t="n"/>
      <c r="BP190" s="162" t="n"/>
      <c r="BQ190" s="162" t="n"/>
      <c r="BR190" s="162" t="n"/>
      <c r="BS190" s="162" t="n"/>
      <c r="BT190" s="162" t="n"/>
      <c r="BU190" s="162" t="n"/>
      <c r="BV190" s="162" t="n"/>
      <c r="BW190" s="162" t="n"/>
      <c r="BX190" s="162" t="n"/>
      <c r="BY190" s="162" t="n"/>
      <c r="BZ190" s="162" t="n"/>
      <c r="CA190" s="162" t="n"/>
      <c r="CB190" s="162" t="n"/>
      <c r="CC190" s="162" t="n"/>
      <c r="CD190" s="162" t="n"/>
      <c r="CE190" s="162" t="n"/>
      <c r="CF190" s="162" t="n"/>
      <c r="CG190" s="162" t="n"/>
      <c r="CH190" s="162" t="n"/>
      <c r="CI190" s="162" t="n"/>
      <c r="CJ190" s="162" t="n"/>
      <c r="CK190" s="162" t="n"/>
    </row>
    <row r="191" ht="64" customHeight="1">
      <c r="A191" s="109" t="inlineStr">
        <is>
          <t>No Emp ID · external consultant</t>
        </is>
      </c>
      <c r="B191" s="111" t="inlineStr">
        <is>
          <t>Snnehasis Debyans</t>
        </is>
      </c>
      <c r="C191" s="111" t="inlineStr">
        <is>
          <t>Technology</t>
        </is>
      </c>
      <c r="D191" s="114" t="inlineStr">
        <is>
          <t>Consultant</t>
        </is>
      </c>
      <c r="E191" s="114" t="inlineStr">
        <is>
          <t>Associate Consultant – Software Development</t>
        </is>
      </c>
      <c r="F191" s="111" t="inlineStr">
        <is>
          <t>—</t>
        </is>
      </c>
      <c r="G191" s="43" t="inlineStr">
        <is>
          <t>X1</t>
        </is>
      </c>
      <c r="H191" s="147" t="inlineStr">
        <is>
          <t>• Same level</t>
        </is>
      </c>
      <c r="I191" s="111" t="inlineStr">
        <is>
          <t>Engineering &amp; Development</t>
        </is>
      </c>
      <c r="J191" s="111" t="inlineStr">
        <is>
          <t>Backend Development</t>
        </is>
      </c>
      <c r="K191" s="111" t="inlineStr"/>
      <c r="L191" s="111" t="n">
        <v>0</v>
      </c>
      <c r="M191" s="142" t="inlineStr">
        <is>
          <t>Contractor</t>
        </is>
      </c>
      <c r="N191" s="115" t="inlineStr">
        <is>
          <t>—</t>
        </is>
      </c>
      <c r="O191" s="115" t="inlineStr">
        <is>
          <t>—</t>
        </is>
      </c>
      <c r="P191" s="115" t="inlineStr">
        <is>
          <t>0–5 yrs</t>
        </is>
      </c>
      <c r="Q191" s="115" t="inlineStr">
        <is>
          <t>—</t>
        </is>
      </c>
      <c r="R191" s="115" t="inlineStr">
        <is>
          <t>Contractor · rate card</t>
        </is>
      </c>
      <c r="S191" s="115" t="inlineStr">
        <is>
          <t>—</t>
        </is>
      </c>
      <c r="T191" s="115" t="inlineStr">
        <is>
          <t>SFIA 9 · software development, programming; OWASP secure coding; cloud vendor certifications</t>
        </is>
      </c>
      <c r="U191" s="115" t="inlineStr">
        <is>
          <t>Per statement of work</t>
        </is>
      </c>
      <c r="V191" s="161" t="n">
        <v>578</v>
      </c>
      <c r="W191" s="162" t="n"/>
      <c r="X191" s="162" t="inlineStr">
        <is>
          <t>External Consultant</t>
        </is>
      </c>
      <c r="Y191" s="162" t="inlineStr">
        <is>
          <t>Active</t>
        </is>
      </c>
      <c r="Z191" s="162" t="inlineStr">
        <is>
          <t>Snnehasis Debyans</t>
        </is>
      </c>
      <c r="AA191" s="249" t="n">
        <v>46094</v>
      </c>
      <c r="AB191" s="162" t="inlineStr">
        <is>
          <t>Consultant</t>
        </is>
      </c>
      <c r="AC191" s="162" t="n"/>
      <c r="AD191" s="162" t="n"/>
      <c r="AE191" s="162" t="n"/>
      <c r="AF191" s="162" t="inlineStr">
        <is>
          <t>Individual Contributor</t>
        </is>
      </c>
      <c r="AG191" s="162" t="n"/>
      <c r="AH191" s="162" t="n"/>
      <c r="AI191" s="162" t="n"/>
      <c r="AJ191" s="162" t="inlineStr">
        <is>
          <t>iFile</t>
        </is>
      </c>
      <c r="AK191" s="162" t="inlineStr">
        <is>
          <t>Technology</t>
        </is>
      </c>
      <c r="AL191" s="162" t="inlineStr">
        <is>
          <t>Development</t>
        </is>
      </c>
      <c r="AM191" s="162" t="inlineStr">
        <is>
          <t>Yes</t>
        </is>
      </c>
      <c r="AN191" s="162" t="inlineStr">
        <is>
          <t>Product/Project</t>
        </is>
      </c>
      <c r="AO191" s="162" t="n"/>
      <c r="AP191" s="162" t="inlineStr">
        <is>
          <t>Technical - Developer</t>
        </is>
      </c>
      <c r="AQ191" s="162" t="n">
        <v>0</v>
      </c>
      <c r="AR191" s="162" t="inlineStr">
        <is>
          <t>E-External Consultant</t>
        </is>
      </c>
      <c r="AS191" s="162" t="n"/>
      <c r="AT191" s="162" t="n"/>
      <c r="AU191" s="162" t="n"/>
      <c r="AV191" s="162" t="n"/>
      <c r="AW191" s="162" t="n"/>
      <c r="AX191" s="162" t="n"/>
      <c r="AY191" s="162" t="n"/>
      <c r="AZ191" s="162" t="n"/>
      <c r="BA191" s="162" t="n"/>
      <c r="BB191" s="162" t="n"/>
      <c r="BC191" s="162" t="n"/>
      <c r="BD191" s="162" t="n"/>
      <c r="BE191" s="162" t="n"/>
      <c r="BF191" s="162" t="n"/>
      <c r="BG191" s="162" t="n"/>
      <c r="BH191" s="162" t="n"/>
      <c r="BI191" s="162" t="n"/>
      <c r="BJ191" s="162" t="n"/>
      <c r="BK191" s="162" t="n"/>
      <c r="BL191" s="162" t="n"/>
      <c r="BM191" s="162" t="n"/>
      <c r="BN191" s="162" t="n"/>
      <c r="BO191" s="162" t="n"/>
      <c r="BP191" s="162" t="n"/>
      <c r="BQ191" s="162" t="n"/>
      <c r="BR191" s="162" t="n"/>
      <c r="BS191" s="162" t="n"/>
      <c r="BT191" s="162" t="n"/>
      <c r="BU191" s="162" t="n"/>
      <c r="BV191" s="162" t="n"/>
      <c r="BW191" s="162" t="n"/>
      <c r="BX191" s="162" t="n"/>
      <c r="BY191" s="162" t="n"/>
      <c r="BZ191" s="162" t="n"/>
      <c r="CA191" s="162" t="n"/>
      <c r="CB191" s="162" t="n"/>
      <c r="CC191" s="162" t="n"/>
      <c r="CD191" s="162" t="n"/>
      <c r="CE191" s="162" t="n"/>
      <c r="CF191" s="162" t="n"/>
      <c r="CG191" s="162" t="n"/>
      <c r="CH191" s="162" t="n"/>
      <c r="CI191" s="162" t="n"/>
      <c r="CJ191" s="162" t="n"/>
      <c r="CK191" s="162" t="n"/>
    </row>
    <row r="192" ht="64" customHeight="1">
      <c r="A192" s="109" t="inlineStr">
        <is>
          <t>No Emp ID · external consultant</t>
        </is>
      </c>
      <c r="B192" s="111" t="inlineStr">
        <is>
          <t>Vivek Kumar Singh</t>
        </is>
      </c>
      <c r="C192" s="111" t="inlineStr">
        <is>
          <t>Technology</t>
        </is>
      </c>
      <c r="D192" s="114" t="inlineStr">
        <is>
          <t>Consultant</t>
        </is>
      </c>
      <c r="E192" s="114" t="inlineStr">
        <is>
          <t>Associate Consultant – Software Development</t>
        </is>
      </c>
      <c r="F192" s="111" t="inlineStr">
        <is>
          <t>—</t>
        </is>
      </c>
      <c r="G192" s="43" t="inlineStr">
        <is>
          <t>X1</t>
        </is>
      </c>
      <c r="H192" s="147" t="inlineStr">
        <is>
          <t>• Same level</t>
        </is>
      </c>
      <c r="I192" s="111" t="inlineStr">
        <is>
          <t>Engineering &amp; Development</t>
        </is>
      </c>
      <c r="J192" s="111" t="inlineStr">
        <is>
          <t>Backend Development</t>
        </is>
      </c>
      <c r="K192" s="111" t="inlineStr"/>
      <c r="L192" s="111" t="n">
        <v>0</v>
      </c>
      <c r="M192" s="142" t="inlineStr">
        <is>
          <t>Contractor</t>
        </is>
      </c>
      <c r="N192" s="115" t="inlineStr">
        <is>
          <t>—</t>
        </is>
      </c>
      <c r="O192" s="115" t="inlineStr">
        <is>
          <t>—</t>
        </is>
      </c>
      <c r="P192" s="115" t="inlineStr">
        <is>
          <t>0–5 yrs</t>
        </is>
      </c>
      <c r="Q192" s="115" t="inlineStr">
        <is>
          <t>—</t>
        </is>
      </c>
      <c r="R192" s="115" t="inlineStr">
        <is>
          <t>Contractor · rate card</t>
        </is>
      </c>
      <c r="S192" s="115" t="inlineStr">
        <is>
          <t>—</t>
        </is>
      </c>
      <c r="T192" s="115" t="inlineStr">
        <is>
          <t>SFIA 9 · software development, programming; OWASP secure coding; cloud vendor certifications</t>
        </is>
      </c>
      <c r="U192" s="115" t="inlineStr">
        <is>
          <t>Per statement of work</t>
        </is>
      </c>
      <c r="V192" s="161" t="n">
        <v>577</v>
      </c>
      <c r="W192" s="162" t="n"/>
      <c r="X192" s="162" t="inlineStr">
        <is>
          <t>External Consultant</t>
        </is>
      </c>
      <c r="Y192" s="162" t="inlineStr">
        <is>
          <t>Active</t>
        </is>
      </c>
      <c r="Z192" s="162" t="inlineStr">
        <is>
          <t>Vivek Kumar Singh</t>
        </is>
      </c>
      <c r="AA192" s="249" t="n">
        <v>46084</v>
      </c>
      <c r="AB192" s="162" t="inlineStr">
        <is>
          <t>Consultant</t>
        </is>
      </c>
      <c r="AC192" s="162" t="n"/>
      <c r="AD192" s="162" t="n"/>
      <c r="AE192" s="162" t="n"/>
      <c r="AF192" s="162" t="inlineStr">
        <is>
          <t>Individual Contributor</t>
        </is>
      </c>
      <c r="AG192" s="162" t="n"/>
      <c r="AH192" s="162" t="n"/>
      <c r="AI192" s="162" t="n"/>
      <c r="AJ192" s="162" t="inlineStr">
        <is>
          <t>iFile</t>
        </is>
      </c>
      <c r="AK192" s="162" t="inlineStr">
        <is>
          <t>Technology</t>
        </is>
      </c>
      <c r="AL192" s="162" t="inlineStr">
        <is>
          <t>Development</t>
        </is>
      </c>
      <c r="AM192" s="162" t="inlineStr">
        <is>
          <t>Yes</t>
        </is>
      </c>
      <c r="AN192" s="162" t="inlineStr">
        <is>
          <t>Product/Project</t>
        </is>
      </c>
      <c r="AO192" s="162" t="n"/>
      <c r="AP192" s="162" t="inlineStr">
        <is>
          <t>Technical - Developer</t>
        </is>
      </c>
      <c r="AQ192" s="162" t="n">
        <v>0</v>
      </c>
      <c r="AR192" s="162" t="inlineStr">
        <is>
          <t>E-External Consultant</t>
        </is>
      </c>
      <c r="AS192" s="162" t="n"/>
      <c r="AT192" s="162" t="n"/>
      <c r="AU192" s="162" t="n"/>
      <c r="AV192" s="162" t="n"/>
      <c r="AW192" s="162" t="n"/>
      <c r="AX192" s="162" t="n"/>
      <c r="AY192" s="162" t="n"/>
      <c r="AZ192" s="162" t="n"/>
      <c r="BA192" s="162" t="n"/>
      <c r="BB192" s="162" t="n"/>
      <c r="BC192" s="162" t="n"/>
      <c r="BD192" s="162" t="n"/>
      <c r="BE192" s="162" t="n"/>
      <c r="BF192" s="162" t="n"/>
      <c r="BG192" s="162" t="n"/>
      <c r="BH192" s="162" t="n"/>
      <c r="BI192" s="162" t="n"/>
      <c r="BJ192" s="162" t="n"/>
      <c r="BK192" s="162" t="n"/>
      <c r="BL192" s="162" t="n"/>
      <c r="BM192" s="162" t="n"/>
      <c r="BN192" s="162" t="n"/>
      <c r="BO192" s="162" t="n"/>
      <c r="BP192" s="162" t="n"/>
      <c r="BQ192" s="162" t="n"/>
      <c r="BR192" s="162" t="n"/>
      <c r="BS192" s="162" t="n"/>
      <c r="BT192" s="162" t="n"/>
      <c r="BU192" s="162" t="n"/>
      <c r="BV192" s="162" t="n"/>
      <c r="BW192" s="162" t="n"/>
      <c r="BX192" s="162" t="n"/>
      <c r="BY192" s="162" t="n"/>
      <c r="BZ192" s="162" t="n"/>
      <c r="CA192" s="162" t="n"/>
      <c r="CB192" s="162" t="n"/>
      <c r="CC192" s="162" t="n"/>
      <c r="CD192" s="162" t="n"/>
      <c r="CE192" s="162" t="n"/>
      <c r="CF192" s="162" t="n"/>
      <c r="CG192" s="162" t="n"/>
      <c r="CH192" s="162" t="n"/>
      <c r="CI192" s="162" t="n"/>
      <c r="CJ192" s="162" t="n"/>
      <c r="CK192" s="162" t="n"/>
    </row>
    <row r="193" ht="64" customHeight="1">
      <c r="A193" s="109" t="inlineStr">
        <is>
          <t>IRIS0362</t>
        </is>
      </c>
      <c r="B193" s="111" t="inlineStr">
        <is>
          <t>Rahul Dhamne</t>
        </is>
      </c>
      <c r="C193" s="111" t="inlineStr">
        <is>
          <t>XBRL Consulting</t>
        </is>
      </c>
      <c r="D193" s="111" t="inlineStr">
        <is>
          <t>Head Consulting</t>
        </is>
      </c>
      <c r="E193" s="111" t="inlineStr">
        <is>
          <t>Head – Consulting</t>
        </is>
      </c>
      <c r="F193" s="111" t="inlineStr">
        <is>
          <t>L7 – Head / Sr Director</t>
        </is>
      </c>
      <c r="G193" s="31" t="inlineStr">
        <is>
          <t>C2</t>
        </is>
      </c>
      <c r="H193" s="147" t="inlineStr">
        <is>
          <t>• Same level</t>
        </is>
      </c>
      <c r="I193" s="111" t="inlineStr">
        <is>
          <t>Consulting &amp; Professional Services</t>
        </is>
      </c>
      <c r="J193" s="111" t="inlineStr">
        <is>
          <t>Professional Services Leadership</t>
        </is>
      </c>
      <c r="K193" s="144" t="inlineStr">
        <is>
          <t>• Survey response or KRAs describing the work · nothing on file — Employee + manager</t>
        </is>
      </c>
      <c r="L193" s="111" t="n">
        <v>0</v>
      </c>
      <c r="M193" s="142" t="inlineStr">
        <is>
          <t>P7 / M6</t>
        </is>
      </c>
      <c r="N193" s="115" t="inlineStr">
        <is>
          <t>— / Senior Director</t>
        </is>
      </c>
      <c r="O193" s="115" t="inlineStr">
        <is>
          <t>6 Initiate, influence</t>
        </is>
      </c>
      <c r="P193" s="115" t="inlineStr">
        <is>
          <t>12–17 yrs</t>
        </is>
      </c>
      <c r="Q193" s="115" t="inlineStr">
        <is>
          <t>—</t>
        </is>
      </c>
      <c r="R193" s="115" t="inlineStr">
        <is>
          <t>Senior Head / General Manager</t>
        </is>
      </c>
      <c r="S193" s="115" t="inlineStr">
        <is>
          <r>
            <rPr>
              <rFont val="Calibri"/>
              <b val="1"/>
              <sz val="10"/>
            </rPr>
            <t>Big Four:</t>
          </r>
          <r>
            <rPr>
              <rFont val="Calibri"/>
              <sz val="10"/>
            </rPr>
            <t xml:space="preserve"> Director</t>
          </r>
        </is>
      </c>
      <c r="T193" s="115" t="inlineStr">
        <is>
          <t>XBRL US GAAP Certificate · AICPA &amp; XBRL US; XBRL International specifications; IFRS / US GAAP / Ind AS</t>
        </is>
      </c>
      <c r="U193" s="115" t="inlineStr">
        <is>
          <t>Core 4 · Future 4 · Functional 5 · Leadership 4</t>
        </is>
      </c>
      <c r="V193" s="161" t="n">
        <v>49</v>
      </c>
      <c r="W193" s="162" t="inlineStr">
        <is>
          <t>IRIS0362</t>
        </is>
      </c>
      <c r="X193" s="162" t="inlineStr">
        <is>
          <t>Employee</t>
        </is>
      </c>
      <c r="Y193" s="162" t="inlineStr">
        <is>
          <t>Active</t>
        </is>
      </c>
      <c r="Z193" s="162" t="inlineStr">
        <is>
          <t>Rahul Dhamne</t>
        </is>
      </c>
      <c r="AA193" s="249" t="n">
        <v>40247</v>
      </c>
      <c r="AB193" s="162" t="inlineStr">
        <is>
          <t>Head Consulting</t>
        </is>
      </c>
      <c r="AC193" s="162" t="inlineStr">
        <is>
          <t>CA</t>
        </is>
      </c>
      <c r="AD193" s="162" t="inlineStr">
        <is>
          <t>Balachandran K</t>
        </is>
      </c>
      <c r="AE193" s="162" t="inlineStr">
        <is>
          <t>N-1</t>
        </is>
      </c>
      <c r="AF193" s="162" t="inlineStr">
        <is>
          <t>Manager</t>
        </is>
      </c>
      <c r="AG193" s="162" t="inlineStr">
        <is>
          <t>0 years, 5 months, 0 days</t>
        </is>
      </c>
      <c r="AH193" s="162" t="inlineStr">
        <is>
          <t>16 years, 5 months, 15 days</t>
        </is>
      </c>
      <c r="AI193" s="162" t="inlineStr">
        <is>
          <t>Suptech</t>
        </is>
      </c>
      <c r="AJ193" s="162" t="inlineStr">
        <is>
          <t>iFile</t>
        </is>
      </c>
      <c r="AK193" s="162" t="inlineStr">
        <is>
          <t>XBRL Consulting</t>
        </is>
      </c>
      <c r="AL193" s="162" t="inlineStr">
        <is>
          <t>Consulting</t>
        </is>
      </c>
      <c r="AM193" s="162" t="inlineStr">
        <is>
          <t>No</t>
        </is>
      </c>
      <c r="AN193" s="162" t="inlineStr">
        <is>
          <t>Professional Services</t>
        </is>
      </c>
      <c r="AO193" s="162" t="inlineStr">
        <is>
          <t>XBRL Domain</t>
        </is>
      </c>
      <c r="AP193" s="162" t="inlineStr">
        <is>
          <t>Non-technical</t>
        </is>
      </c>
      <c r="AQ193" s="162" t="n">
        <v>0</v>
      </c>
      <c r="AR193" s="162" t="inlineStr">
        <is>
          <t>E-Top management</t>
        </is>
      </c>
      <c r="AS193" s="162" t="n"/>
      <c r="AT193" s="162" t="inlineStr">
        <is>
          <t>IRIS0362</t>
        </is>
      </c>
      <c r="AU193" s="162" t="inlineStr">
        <is>
          <t>Employee</t>
        </is>
      </c>
      <c r="AV193" s="162" t="inlineStr">
        <is>
          <t>Active</t>
        </is>
      </c>
      <c r="AW193" s="162" t="inlineStr">
        <is>
          <t>Rahul Dhamne</t>
        </is>
      </c>
      <c r="AX193" s="163" t="n">
        <v>40247</v>
      </c>
      <c r="AY193" s="162" t="inlineStr">
        <is>
          <t>Head Consulting</t>
        </is>
      </c>
      <c r="AZ193" s="162" t="inlineStr">
        <is>
          <t>Consulting &amp; Professional Services</t>
        </is>
      </c>
      <c r="BA193" s="162" t="inlineStr">
        <is>
          <t>XBRL / Regulatory Reporting</t>
        </is>
      </c>
      <c r="BB193" s="162" t="inlineStr">
        <is>
          <t>Head Consulting</t>
        </is>
      </c>
      <c r="BC193" s="162" t="inlineStr">
        <is>
          <t>L7 – Head / Sr Director</t>
        </is>
      </c>
      <c r="BD193" s="162" t="inlineStr">
        <is>
          <t>CA</t>
        </is>
      </c>
      <c r="BE193" s="162" t="inlineStr">
        <is>
          <t>Balachandran K</t>
        </is>
      </c>
      <c r="BF193" s="162" t="inlineStr">
        <is>
          <t>N-1</t>
        </is>
      </c>
      <c r="BG193" s="162" t="inlineStr">
        <is>
          <t>Manager</t>
        </is>
      </c>
      <c r="BH193" s="162" t="inlineStr">
        <is>
          <t>0 years, 5 months, 0 days</t>
        </is>
      </c>
      <c r="BI193" s="162" t="inlineStr">
        <is>
          <t>16 years, 5 months, 1 days</t>
        </is>
      </c>
      <c r="BJ193" s="162" t="inlineStr">
        <is>
          <t>16 years, 10 months, 1 days</t>
        </is>
      </c>
      <c r="BK193" s="162" t="n"/>
      <c r="BL193" s="162" t="inlineStr">
        <is>
          <t>Suptech</t>
        </is>
      </c>
      <c r="BM193" s="162" t="inlineStr">
        <is>
          <t>iFile</t>
        </is>
      </c>
      <c r="BN193" s="162" t="inlineStr">
        <is>
          <t>XBRL Consulting</t>
        </is>
      </c>
      <c r="BO193" s="162" t="inlineStr">
        <is>
          <t>Consulting</t>
        </is>
      </c>
      <c r="BP193" s="162" t="inlineStr">
        <is>
          <t>No</t>
        </is>
      </c>
      <c r="BQ193" s="162" t="inlineStr">
        <is>
          <t>Professional Services</t>
        </is>
      </c>
      <c r="BR193" s="162" t="inlineStr">
        <is>
          <t>XBRL Domain</t>
        </is>
      </c>
      <c r="BS193" s="162" t="inlineStr">
        <is>
          <t>Non-technical</t>
        </is>
      </c>
      <c r="BT193" s="162" t="inlineStr">
        <is>
          <t>Work From Office - Turbhe</t>
        </is>
      </c>
      <c r="BU193" s="162" t="n"/>
      <c r="BV193" s="162" t="n"/>
      <c r="BW193" s="162" t="n"/>
      <c r="BX193" s="162" t="n"/>
      <c r="BY193" s="162" t="n"/>
      <c r="BZ193" s="162" t="n"/>
      <c r="CA193" s="162" t="n"/>
      <c r="CB193" s="162" t="n"/>
      <c r="CC193" s="162" t="n"/>
      <c r="CD193" s="162" t="n"/>
      <c r="CE193" s="162" t="n"/>
      <c r="CF193" s="162" t="n"/>
      <c r="CG193" s="162" t="n"/>
      <c r="CH193" s="162" t="n"/>
      <c r="CI193" s="162" t="n"/>
      <c r="CJ193" s="162" t="n"/>
      <c r="CK193" s="162" t="n"/>
    </row>
    <row r="194" ht="64" customHeight="1">
      <c r="A194" s="109" t="inlineStr">
        <is>
          <t>IRIS2306</t>
        </is>
      </c>
      <c r="B194" s="111" t="inlineStr">
        <is>
          <t>Akshay Jain</t>
        </is>
      </c>
      <c r="C194" s="111" t="inlineStr">
        <is>
          <t>XBRL Consulting</t>
        </is>
      </c>
      <c r="D194" s="114" t="inlineStr">
        <is>
          <t>Lead Consultant</t>
        </is>
      </c>
      <c r="E194" s="114" t="inlineStr">
        <is>
          <t>Senior Taxonomy Specialist</t>
        </is>
      </c>
      <c r="F194" s="114" t="inlineStr">
        <is>
          <t>L5 – Lead · IC</t>
        </is>
      </c>
      <c r="G194" s="114" t="inlineStr">
        <is>
          <t>B2</t>
        </is>
      </c>
      <c r="H194" s="139" t="inlineStr">
        <is>
          <t>▼ Down · protected</t>
        </is>
      </c>
      <c r="I194" s="111" t="inlineStr">
        <is>
          <t>Consulting &amp; Professional Services</t>
        </is>
      </c>
      <c r="J194" s="111" t="inlineStr">
        <is>
          <t>Taxonomy Design &amp; Regulatory Consulting</t>
        </is>
      </c>
      <c r="K194" s="111" t="inlineStr"/>
      <c r="L194" s="111" t="n">
        <v>14</v>
      </c>
      <c r="M194" s="142" t="inlineStr">
        <is>
          <t>P4 / M3</t>
        </is>
      </c>
      <c r="N194" s="115" t="inlineStr">
        <is>
          <t>Senior / Manager</t>
        </is>
      </c>
      <c r="O194" s="115" t="inlineStr">
        <is>
          <t>4–5</t>
        </is>
      </c>
      <c r="P194" s="115" t="inlineStr">
        <is>
          <t>6–9 yrs</t>
        </is>
      </c>
      <c r="Q194" s="115" t="inlineStr">
        <is>
          <t>7–10 · 6–11</t>
        </is>
      </c>
      <c r="R194" s="115" t="inlineStr">
        <is>
          <t>Senior Consultant / Team Lead</t>
        </is>
      </c>
      <c r="S194" s="115" t="inlineStr">
        <is>
          <r>
            <rPr>
              <rFont val="Calibri"/>
              <b val="1"/>
              <sz val="10"/>
            </rPr>
            <t>Big Four:</t>
          </r>
          <r>
            <rPr>
              <rFont val="Calibri"/>
              <sz val="10"/>
            </rPr>
            <t xml:space="preserve"> Manager · IRIS Vs Market Benchmark — XBRL US credential pathway: Certificate + review authority</t>
          </r>
        </is>
      </c>
      <c r="T194" s="115" t="inlineStr">
        <is>
          <t>XBRL US GAAP Certificate · AICPA &amp; XBRL US; XBRL International specifications; IFRS / US GAAP / Ind AS</t>
        </is>
      </c>
      <c r="U194" s="115" t="inlineStr">
        <is>
          <t>Core 3 · Future 3 · Functional 4 · Leadership 2</t>
        </is>
      </c>
      <c r="V194" s="161" t="n">
        <v>341</v>
      </c>
      <c r="W194" s="162" t="inlineStr">
        <is>
          <t>IRIS2306</t>
        </is>
      </c>
      <c r="X194" s="162" t="inlineStr">
        <is>
          <t>Employee</t>
        </is>
      </c>
      <c r="Y194" s="162" t="inlineStr">
        <is>
          <t>Active</t>
        </is>
      </c>
      <c r="Z194" s="162" t="inlineStr">
        <is>
          <t>Akshay Jain</t>
        </is>
      </c>
      <c r="AA194" s="249" t="n">
        <v>45547</v>
      </c>
      <c r="AB194" s="162" t="inlineStr">
        <is>
          <t>Lead Consultant</t>
        </is>
      </c>
      <c r="AC194" s="162" t="inlineStr">
        <is>
          <t>CWA</t>
        </is>
      </c>
      <c r="AD194" s="162" t="inlineStr">
        <is>
          <t>Rahul Dhamne</t>
        </is>
      </c>
      <c r="AE194" s="162" t="inlineStr">
        <is>
          <t>N-2</t>
        </is>
      </c>
      <c r="AF194" s="162" t="inlineStr">
        <is>
          <t>Individual Contributor</t>
        </is>
      </c>
      <c r="AG194" s="162" t="inlineStr">
        <is>
          <t>11 years, 9 months, 0 days</t>
        </is>
      </c>
      <c r="AH194" s="162" t="inlineStr">
        <is>
          <t>1 years, 11 months, 13 days</t>
        </is>
      </c>
      <c r="AI194" s="162" t="inlineStr">
        <is>
          <t>Suptech</t>
        </is>
      </c>
      <c r="AJ194" s="162" t="inlineStr">
        <is>
          <t>iFile</t>
        </is>
      </c>
      <c r="AK194" s="162" t="inlineStr">
        <is>
          <t>XBRL Consulting</t>
        </is>
      </c>
      <c r="AL194" s="162" t="inlineStr">
        <is>
          <t>Consulting</t>
        </is>
      </c>
      <c r="AM194" s="162" t="inlineStr">
        <is>
          <t>No</t>
        </is>
      </c>
      <c r="AN194" s="162" t="inlineStr">
        <is>
          <t>Professional Services</t>
        </is>
      </c>
      <c r="AO194" s="162" t="inlineStr">
        <is>
          <t>XBRL Domain</t>
        </is>
      </c>
      <c r="AP194" s="162" t="inlineStr">
        <is>
          <t>Non-technical</t>
        </is>
      </c>
      <c r="AQ194" s="162" t="n">
        <v>20</v>
      </c>
      <c r="AR194" s="162" t="inlineStr">
        <is>
          <t>Covered</t>
        </is>
      </c>
      <c r="AS194" s="162" t="n"/>
      <c r="AT194" s="162" t="inlineStr">
        <is>
          <t>IRIS2306</t>
        </is>
      </c>
      <c r="AU194" s="162" t="inlineStr">
        <is>
          <t>Employee</t>
        </is>
      </c>
      <c r="AV194" s="162" t="inlineStr">
        <is>
          <t>Active</t>
        </is>
      </c>
      <c r="AW194" s="162" t="inlineStr">
        <is>
          <t>Akshay Jain</t>
        </is>
      </c>
      <c r="AX194" s="163" t="n">
        <v>45547</v>
      </c>
      <c r="AY194" s="162" t="inlineStr">
        <is>
          <t>Lead Consultant</t>
        </is>
      </c>
      <c r="AZ194" s="162" t="inlineStr">
        <is>
          <t>Consulting &amp; Professional Services</t>
        </is>
      </c>
      <c r="BA194" s="162" t="inlineStr">
        <is>
          <t>XBRL / Regulatory Reporting</t>
        </is>
      </c>
      <c r="BB194" s="162" t="inlineStr">
        <is>
          <t>Lead Consultant</t>
        </is>
      </c>
      <c r="BC194" s="162" t="inlineStr">
        <is>
          <t>L5 – Lead · IC</t>
        </is>
      </c>
      <c r="BD194" s="162" t="inlineStr">
        <is>
          <t>CWA</t>
        </is>
      </c>
      <c r="BE194" s="162" t="inlineStr">
        <is>
          <t>Rahul Dhamne</t>
        </is>
      </c>
      <c r="BF194" s="162" t="inlineStr">
        <is>
          <t>N-2</t>
        </is>
      </c>
      <c r="BG194" s="162" t="inlineStr">
        <is>
          <t>Individual Contributor</t>
        </is>
      </c>
      <c r="BH194" s="162" t="inlineStr">
        <is>
          <t>11 years, 9 months, 0 days</t>
        </is>
      </c>
      <c r="BI194" s="162" t="inlineStr">
        <is>
          <t>1 years, 9 months, 8 days</t>
        </is>
      </c>
      <c r="BJ194" s="162" t="inlineStr">
        <is>
          <t>13 years, 6 months, 8 days</t>
        </is>
      </c>
      <c r="BK194" s="162" t="n"/>
      <c r="BL194" s="162" t="inlineStr">
        <is>
          <t>Suptech</t>
        </is>
      </c>
      <c r="BM194" s="162" t="inlineStr">
        <is>
          <t>iFile</t>
        </is>
      </c>
      <c r="BN194" s="162" t="inlineStr">
        <is>
          <t>XBRL Consulting</t>
        </is>
      </c>
      <c r="BO194" s="162" t="inlineStr">
        <is>
          <t>Consulting</t>
        </is>
      </c>
      <c r="BP194" s="162" t="inlineStr">
        <is>
          <t>No</t>
        </is>
      </c>
      <c r="BQ194" s="162" t="inlineStr">
        <is>
          <t>Professional Services</t>
        </is>
      </c>
      <c r="BR194" s="162" t="inlineStr">
        <is>
          <t>XBRL Domain</t>
        </is>
      </c>
      <c r="BS194" s="162" t="inlineStr">
        <is>
          <t>Non-technical</t>
        </is>
      </c>
      <c r="BT194" s="162" t="inlineStr">
        <is>
          <t>Work From Office - Turbhe</t>
        </is>
      </c>
      <c r="BU194" s="162" t="n"/>
      <c r="BV194" s="16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W194" s="162"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X194" s="162" t="inlineStr">
        <is>
          <t>5 – Outstanding</t>
        </is>
      </c>
      <c r="BY194" s="162" t="inlineStr">
        <is>
          <t>Last appraisal in Oct 2025</t>
        </is>
      </c>
      <c r="BZ194" s="162" t="inlineStr">
        <is>
          <t>Lead Consultant</t>
        </is>
      </c>
      <c r="CA194" s="162" t="inlineStr">
        <is>
          <t>No change</t>
        </is>
      </c>
      <c r="CB194" s="162" t="n">
        <v>4</v>
      </c>
      <c r="CC194" s="162" t="inlineStr">
        <is>
          <t>High</t>
        </is>
      </c>
      <c r="CD194" s="162" t="inlineStr">
        <is>
          <t>Future Leader</t>
        </is>
      </c>
      <c r="CE194" s="162" t="n"/>
      <c r="CF194" s="162" t="inlineStr">
        <is>
          <t>yes</t>
        </is>
      </c>
      <c r="CG194" s="162" t="n"/>
      <c r="CH194" s="162" t="inlineStr">
        <is>
          <t>To be identified</t>
        </is>
      </c>
      <c r="CI194" s="162" t="inlineStr">
        <is>
          <t>XBRL taxonomy &amp; regulatory updates; domain/accounting refreshers; quality &amp; accuracy practices; tooling proficiency</t>
        </is>
      </c>
      <c r="CJ194"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94" s="162" t="n"/>
    </row>
    <row r="195" ht="64" customHeight="1">
      <c r="A195" s="109" t="inlineStr">
        <is>
          <t>IRIS0448</t>
        </is>
      </c>
      <c r="B195" s="111" t="inlineStr">
        <is>
          <t>Kulanand Rupani</t>
        </is>
      </c>
      <c r="C195" s="111" t="inlineStr">
        <is>
          <t>XBRL Consulting</t>
        </is>
      </c>
      <c r="D195" s="114" t="inlineStr">
        <is>
          <t>Consultant</t>
        </is>
      </c>
      <c r="E195" s="114" t="inlineStr">
        <is>
          <t>Senior Taxonomy Specialist</t>
        </is>
      </c>
      <c r="F195" s="114" t="inlineStr">
        <is>
          <t>L3 – Professional / Associate</t>
        </is>
      </c>
      <c r="G195" s="114" t="inlineStr">
        <is>
          <t>B2</t>
        </is>
      </c>
      <c r="H195" s="117" t="inlineStr">
        <is>
          <t>▲ Up</t>
        </is>
      </c>
      <c r="I195" s="111" t="inlineStr">
        <is>
          <t>Consulting &amp; Professional Services</t>
        </is>
      </c>
      <c r="J195" s="111" t="inlineStr">
        <is>
          <t>Taxonomy Design &amp; Regulatory Consulting</t>
        </is>
      </c>
      <c r="K195" s="144" t="inlineStr">
        <is>
          <t>• Confirm the reporting line — Manager</t>
        </is>
      </c>
      <c r="L195" s="111" t="n">
        <v>20</v>
      </c>
      <c r="M195" s="142" t="inlineStr">
        <is>
          <t>P4 / M3</t>
        </is>
      </c>
      <c r="N195" s="115" t="inlineStr">
        <is>
          <t>Senior / Manager</t>
        </is>
      </c>
      <c r="O195" s="115" t="inlineStr">
        <is>
          <t>4–5</t>
        </is>
      </c>
      <c r="P195" s="115" t="inlineStr">
        <is>
          <t>6–9 yrs</t>
        </is>
      </c>
      <c r="Q195" s="115" t="inlineStr">
        <is>
          <t>7–10 · 6–11</t>
        </is>
      </c>
      <c r="R195" s="115" t="inlineStr">
        <is>
          <t>Senior Consultant / Team Lead</t>
        </is>
      </c>
      <c r="S195" s="115" t="inlineStr">
        <is>
          <r>
            <rPr>
              <rFont val="Calibri"/>
              <b val="1"/>
              <sz val="10"/>
            </rPr>
            <t>Big Four:</t>
          </r>
          <r>
            <rPr>
              <rFont val="Calibri"/>
              <sz val="10"/>
            </rPr>
            <t xml:space="preserve"> Manager · IRIS Vs Market Benchmark — XBRL US credential pathway: Certificate + review authority</t>
          </r>
        </is>
      </c>
      <c r="T195" s="115" t="inlineStr">
        <is>
          <t>XBRL US GAAP Certificate · AICPA &amp; XBRL US; XBRL International specifications; IFRS / US GAAP / Ind AS</t>
        </is>
      </c>
      <c r="U195" s="115" t="inlineStr">
        <is>
          <t>Core 3 · Future 3 · Functional 4 · Leadership 2</t>
        </is>
      </c>
      <c r="V195" s="161" t="n">
        <v>59</v>
      </c>
      <c r="W195" s="162" t="inlineStr">
        <is>
          <t>IRIS0448</t>
        </is>
      </c>
      <c r="X195" s="162" t="inlineStr">
        <is>
          <t>Employee</t>
        </is>
      </c>
      <c r="Y195" s="162" t="inlineStr">
        <is>
          <t>Active</t>
        </is>
      </c>
      <c r="Z195" s="162" t="inlineStr">
        <is>
          <t>Kulanand Rupani</t>
        </is>
      </c>
      <c r="AA195" s="249" t="n">
        <v>40378</v>
      </c>
      <c r="AB195" s="162" t="inlineStr">
        <is>
          <t>Consultant</t>
        </is>
      </c>
      <c r="AC195" s="162" t="inlineStr">
        <is>
          <t>ICWA</t>
        </is>
      </c>
      <c r="AD195" s="162" t="inlineStr">
        <is>
          <t>Rahul Dhamne</t>
        </is>
      </c>
      <c r="AE195" s="162" t="inlineStr">
        <is>
          <t>N-2</t>
        </is>
      </c>
      <c r="AF195" s="162" t="inlineStr">
        <is>
          <t>Individual Contributor</t>
        </is>
      </c>
      <c r="AG195" s="162" t="inlineStr">
        <is>
          <t>0 years, 0 months, 0 days</t>
        </is>
      </c>
      <c r="AH195" s="162" t="inlineStr">
        <is>
          <t>16 years, 1 months, 6 days</t>
        </is>
      </c>
      <c r="AI195" s="162" t="inlineStr">
        <is>
          <t>Suptech</t>
        </is>
      </c>
      <c r="AJ195" s="162" t="inlineStr">
        <is>
          <t>iFile</t>
        </is>
      </c>
      <c r="AK195" s="162" t="inlineStr">
        <is>
          <t>XBRL Consulting</t>
        </is>
      </c>
      <c r="AL195" s="162" t="inlineStr">
        <is>
          <t>Consulting</t>
        </is>
      </c>
      <c r="AM195" s="162" t="inlineStr">
        <is>
          <t>No</t>
        </is>
      </c>
      <c r="AN195" s="162" t="inlineStr">
        <is>
          <t>Professional Services</t>
        </is>
      </c>
      <c r="AO195" s="162" t="inlineStr">
        <is>
          <t>XBRL Domain</t>
        </is>
      </c>
      <c r="AP195" s="162" t="inlineStr">
        <is>
          <t>Non-technical</t>
        </is>
      </c>
      <c r="AQ195" s="162" t="n">
        <v>20</v>
      </c>
      <c r="AR195" s="162" t="inlineStr">
        <is>
          <t>Covered</t>
        </is>
      </c>
      <c r="AS195" s="162" t="n"/>
      <c r="AT195" s="162" t="inlineStr">
        <is>
          <t>IRIS0448</t>
        </is>
      </c>
      <c r="AU195" s="162" t="inlineStr">
        <is>
          <t>Employee</t>
        </is>
      </c>
      <c r="AV195" s="162" t="inlineStr">
        <is>
          <t>Active</t>
        </is>
      </c>
      <c r="AW195" s="162" t="inlineStr">
        <is>
          <t>Kulanand Rupani</t>
        </is>
      </c>
      <c r="AX195" s="163" t="n">
        <v>40378</v>
      </c>
      <c r="AY195" s="162" t="inlineStr">
        <is>
          <t>Consultant</t>
        </is>
      </c>
      <c r="AZ195" s="162" t="inlineStr">
        <is>
          <t>Consulting &amp; Professional Services</t>
        </is>
      </c>
      <c r="BA195" s="162" t="inlineStr">
        <is>
          <t>XBRL / Regulatory Reporting</t>
        </is>
      </c>
      <c r="BB195" s="162" t="inlineStr">
        <is>
          <t>Consultant</t>
        </is>
      </c>
      <c r="BC195" s="162" t="inlineStr">
        <is>
          <t>L3 – Professional / Associate</t>
        </is>
      </c>
      <c r="BD195" s="162" t="inlineStr">
        <is>
          <t>ICWA</t>
        </is>
      </c>
      <c r="BE195" s="162" t="inlineStr">
        <is>
          <t>Jayshree Margi</t>
        </is>
      </c>
      <c r="BF195" s="162" t="inlineStr">
        <is>
          <t>N-3</t>
        </is>
      </c>
      <c r="BG195" s="162" t="inlineStr">
        <is>
          <t>Individual Contributor</t>
        </is>
      </c>
      <c r="BH195" s="162" t="inlineStr">
        <is>
          <t>0 years, 0 months, 0 days</t>
        </is>
      </c>
      <c r="BI195" s="162" t="inlineStr">
        <is>
          <t>15 years, 11 months, 1 days</t>
        </is>
      </c>
      <c r="BJ195" s="162" t="inlineStr">
        <is>
          <t>15 years, 11 months, 1 days</t>
        </is>
      </c>
      <c r="BK195" s="162" t="n"/>
      <c r="BL195" s="162" t="inlineStr">
        <is>
          <t>Suptech</t>
        </is>
      </c>
      <c r="BM195" s="162" t="inlineStr">
        <is>
          <t>iFile</t>
        </is>
      </c>
      <c r="BN195" s="162" t="inlineStr">
        <is>
          <t>XBRL Consulting</t>
        </is>
      </c>
      <c r="BO195" s="162" t="inlineStr">
        <is>
          <t>Consulting</t>
        </is>
      </c>
      <c r="BP195" s="162" t="inlineStr">
        <is>
          <t>No</t>
        </is>
      </c>
      <c r="BQ195" s="162" t="inlineStr">
        <is>
          <t>Professional Services</t>
        </is>
      </c>
      <c r="BR195" s="162" t="inlineStr">
        <is>
          <t>XBRL Domain</t>
        </is>
      </c>
      <c r="BS195" s="162" t="inlineStr">
        <is>
          <t>Non-technical</t>
        </is>
      </c>
      <c r="BT195" s="162" t="inlineStr">
        <is>
          <t>Remote - Mumbai</t>
        </is>
      </c>
      <c r="BU195" s="162" t="n"/>
      <c r="BV195" s="16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W195" s="162"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X195" s="162" t="inlineStr">
        <is>
          <t>3 – Meets Expectations</t>
        </is>
      </c>
      <c r="BY195" s="162" t="inlineStr">
        <is>
          <t>Last appraisal in Oct 2025</t>
        </is>
      </c>
      <c r="BZ195" s="162" t="inlineStr">
        <is>
          <t>Consultant</t>
        </is>
      </c>
      <c r="CA195" s="162" t="inlineStr">
        <is>
          <t>No change</t>
        </is>
      </c>
      <c r="CB195" s="162" t="n">
        <v>3</v>
      </c>
      <c r="CC195" s="162" t="inlineStr">
        <is>
          <t>Medium</t>
        </is>
      </c>
      <c r="CD195" s="162" t="inlineStr">
        <is>
          <t>Trusted Professional</t>
        </is>
      </c>
      <c r="CE195" s="162" t="n"/>
      <c r="CF195" s="162" t="inlineStr">
        <is>
          <t>No</t>
        </is>
      </c>
      <c r="CG195" s="162" t="n"/>
      <c r="CH195" s="162" t="inlineStr">
        <is>
          <t>To be identified</t>
        </is>
      </c>
      <c r="CI195" s="162" t="inlineStr">
        <is>
          <t>XBRL taxonomy &amp; regulatory updates; domain/accounting refreshers; quality &amp; accuracy practices; tooling proficiency</t>
        </is>
      </c>
      <c r="CJ195"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95" s="162" t="n"/>
    </row>
    <row r="196" ht="64" customHeight="1">
      <c r="A196" s="109" t="inlineStr">
        <is>
          <t>IRIS1035</t>
        </is>
      </c>
      <c r="B196" s="111" t="inlineStr">
        <is>
          <t>Shraddha Bagul</t>
        </is>
      </c>
      <c r="C196" s="111" t="inlineStr">
        <is>
          <t>XBRL Consulting</t>
        </is>
      </c>
      <c r="D196" s="114" t="inlineStr">
        <is>
          <t>Lead Consultant</t>
        </is>
      </c>
      <c r="E196" s="114" t="inlineStr">
        <is>
          <t>Senior Manager – Taxonomy Consulting</t>
        </is>
      </c>
      <c r="F196" s="111" t="inlineStr">
        <is>
          <t>L5 – Lead · IC</t>
        </is>
      </c>
      <c r="G196" s="27" t="inlineStr">
        <is>
          <t>B2</t>
        </is>
      </c>
      <c r="H196" s="147" t="inlineStr">
        <is>
          <t>• Same level</t>
        </is>
      </c>
      <c r="I196" s="111" t="inlineStr">
        <is>
          <t>Consulting &amp; Professional Services</t>
        </is>
      </c>
      <c r="J196" s="111" t="inlineStr">
        <is>
          <t>Taxonomy Design &amp; Regulatory Consulting</t>
        </is>
      </c>
      <c r="K196" s="111" t="inlineStr"/>
      <c r="L196" s="111" t="n">
        <v>20</v>
      </c>
      <c r="M196" s="142" t="inlineStr">
        <is>
          <t>P4 / M3</t>
        </is>
      </c>
      <c r="N196" s="115" t="inlineStr">
        <is>
          <t>Senior / Manager</t>
        </is>
      </c>
      <c r="O196" s="115" t="inlineStr">
        <is>
          <t>4–5</t>
        </is>
      </c>
      <c r="P196" s="115" t="inlineStr">
        <is>
          <t>6–9 yrs</t>
        </is>
      </c>
      <c r="Q196" s="115" t="inlineStr">
        <is>
          <t>7–10 · 6–11</t>
        </is>
      </c>
      <c r="R196" s="115" t="inlineStr">
        <is>
          <t>Senior Manager</t>
        </is>
      </c>
      <c r="S196" s="115" t="inlineStr">
        <is>
          <r>
            <rPr>
              <rFont val="Calibri"/>
              <b val="1"/>
              <sz val="10"/>
            </rPr>
            <t>Big Four:</t>
          </r>
          <r>
            <rPr>
              <rFont val="Calibri"/>
              <sz val="10"/>
            </rPr>
            <t xml:space="preserve"> Manager · IRIS Vs Market Benchmark — XBRL US credential pathway: Certificate + review authority</t>
          </r>
        </is>
      </c>
      <c r="T196" s="115" t="inlineStr">
        <is>
          <t>XBRL US GAAP Certificate · AICPA &amp; XBRL US; XBRL International specifications; IFRS / US GAAP / Ind AS</t>
        </is>
      </c>
      <c r="U196" s="115" t="inlineStr">
        <is>
          <t>Core 3 · Future 3 · Functional 4 · Leadership 3</t>
        </is>
      </c>
      <c r="V196" s="161" t="n">
        <v>105</v>
      </c>
      <c r="W196" s="162" t="inlineStr">
        <is>
          <t>IRIS1035</t>
        </is>
      </c>
      <c r="X196" s="162" t="inlineStr">
        <is>
          <t>Employee</t>
        </is>
      </c>
      <c r="Y196" s="162" t="inlineStr">
        <is>
          <t>Active</t>
        </is>
      </c>
      <c r="Z196" s="162" t="inlineStr">
        <is>
          <t>Shraddha Bagul</t>
        </is>
      </c>
      <c r="AA196" s="249" t="n">
        <v>40891</v>
      </c>
      <c r="AB196" s="162" t="inlineStr">
        <is>
          <t>Lead Consultant</t>
        </is>
      </c>
      <c r="AC196" s="162" t="inlineStr">
        <is>
          <t>CA</t>
        </is>
      </c>
      <c r="AD196" s="162" t="inlineStr">
        <is>
          <t>Rahul Dhamne</t>
        </is>
      </c>
      <c r="AE196" s="162" t="inlineStr">
        <is>
          <t>N-2</t>
        </is>
      </c>
      <c r="AF196" s="162" t="inlineStr">
        <is>
          <t>Manager</t>
        </is>
      </c>
      <c r="AG196" s="162" t="inlineStr">
        <is>
          <t>0 years, 0 months, 0 days</t>
        </is>
      </c>
      <c r="AH196" s="162" t="inlineStr">
        <is>
          <t>14 years, 8 months, 11 days</t>
        </is>
      </c>
      <c r="AI196" s="162" t="inlineStr">
        <is>
          <t>Suptech</t>
        </is>
      </c>
      <c r="AJ196" s="162" t="inlineStr">
        <is>
          <t>iFile</t>
        </is>
      </c>
      <c r="AK196" s="162" t="inlineStr">
        <is>
          <t>XBRL Consulting</t>
        </is>
      </c>
      <c r="AL196" s="162" t="inlineStr">
        <is>
          <t>Consulting</t>
        </is>
      </c>
      <c r="AM196" s="162" t="inlineStr">
        <is>
          <t>No</t>
        </is>
      </c>
      <c r="AN196" s="162" t="inlineStr">
        <is>
          <t>Professional Services</t>
        </is>
      </c>
      <c r="AO196" s="162" t="inlineStr">
        <is>
          <t>XBRL Domain</t>
        </is>
      </c>
      <c r="AP196" s="162" t="inlineStr">
        <is>
          <t>Non-technical</t>
        </is>
      </c>
      <c r="AQ196" s="162" t="n">
        <v>20</v>
      </c>
      <c r="AR196" s="162" t="inlineStr">
        <is>
          <t>Covered</t>
        </is>
      </c>
      <c r="AS196" s="162" t="n"/>
      <c r="AT196" s="162" t="inlineStr">
        <is>
          <t>IRIS1035</t>
        </is>
      </c>
      <c r="AU196" s="162" t="inlineStr">
        <is>
          <t>Employee</t>
        </is>
      </c>
      <c r="AV196" s="162" t="inlineStr">
        <is>
          <t>Active</t>
        </is>
      </c>
      <c r="AW196" s="162" t="inlineStr">
        <is>
          <t>Shraddha Bagul</t>
        </is>
      </c>
      <c r="AX196" s="163" t="n">
        <v>40891</v>
      </c>
      <c r="AY196" s="162" t="inlineStr">
        <is>
          <t>Lead Consultant</t>
        </is>
      </c>
      <c r="AZ196" s="162" t="inlineStr">
        <is>
          <t>Consulting &amp; Professional Services</t>
        </is>
      </c>
      <c r="BA196" s="162" t="inlineStr">
        <is>
          <t>XBRL / Regulatory Reporting</t>
        </is>
      </c>
      <c r="BB196" s="162" t="inlineStr">
        <is>
          <t>Lead Consultant</t>
        </is>
      </c>
      <c r="BC196" s="162" t="inlineStr">
        <is>
          <t>L5 – Lead · IC</t>
        </is>
      </c>
      <c r="BD196" s="162" t="inlineStr">
        <is>
          <t>CA</t>
        </is>
      </c>
      <c r="BE196" s="162" t="inlineStr">
        <is>
          <t>Rahul Dhamne</t>
        </is>
      </c>
      <c r="BF196" s="162" t="inlineStr">
        <is>
          <t>N-2</t>
        </is>
      </c>
      <c r="BG196" s="162" t="inlineStr">
        <is>
          <t>Manager</t>
        </is>
      </c>
      <c r="BH196" s="162" t="inlineStr">
        <is>
          <t>0 years, 0 months, 0 days</t>
        </is>
      </c>
      <c r="BI196" s="162" t="inlineStr">
        <is>
          <t>14 years, 6 months, 6 days</t>
        </is>
      </c>
      <c r="BJ196" s="162" t="inlineStr">
        <is>
          <t>14 years, 6 months, 6 days</t>
        </is>
      </c>
      <c r="BK196" s="162" t="n">
        <v>14.5164383561644</v>
      </c>
      <c r="BL196" s="162" t="inlineStr">
        <is>
          <t>Suptech</t>
        </is>
      </c>
      <c r="BM196" s="162" t="inlineStr">
        <is>
          <t>iFile</t>
        </is>
      </c>
      <c r="BN196" s="162" t="inlineStr">
        <is>
          <t>XBRL Consulting</t>
        </is>
      </c>
      <c r="BO196" s="162" t="inlineStr">
        <is>
          <t>Consulting</t>
        </is>
      </c>
      <c r="BP196" s="162" t="inlineStr">
        <is>
          <t>No</t>
        </is>
      </c>
      <c r="BQ196" s="162" t="inlineStr">
        <is>
          <t>Professional Services</t>
        </is>
      </c>
      <c r="BR196" s="162" t="inlineStr">
        <is>
          <t>XBRL Domain</t>
        </is>
      </c>
      <c r="BS196" s="162" t="inlineStr">
        <is>
          <t>Non-technical</t>
        </is>
      </c>
      <c r="BT196" s="162" t="inlineStr">
        <is>
          <t>Work From Office - Turbhe</t>
        </is>
      </c>
      <c r="BU196" s="162" t="n"/>
      <c r="BV196" s="16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W196" s="162"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X196" s="162" t="inlineStr">
        <is>
          <t>5 – Outstanding</t>
        </is>
      </c>
      <c r="BY196" s="162" t="inlineStr">
        <is>
          <t>Last appraisal in Oct 2025</t>
        </is>
      </c>
      <c r="BZ196" s="162" t="inlineStr">
        <is>
          <t>Lead Consultant</t>
        </is>
      </c>
      <c r="CA196" s="162" t="inlineStr">
        <is>
          <t>No change</t>
        </is>
      </c>
      <c r="CB196" s="162" t="n">
        <v>5</v>
      </c>
      <c r="CC196" s="162" t="inlineStr">
        <is>
          <t>High</t>
        </is>
      </c>
      <c r="CD196" s="162" t="inlineStr">
        <is>
          <t>Future Leader</t>
        </is>
      </c>
      <c r="CE196" s="162" t="n"/>
      <c r="CF196" s="162" t="inlineStr">
        <is>
          <t>yes</t>
        </is>
      </c>
      <c r="CG196" s="162" t="n"/>
      <c r="CH196" s="162" t="inlineStr">
        <is>
          <t>To be identified</t>
        </is>
      </c>
      <c r="CI196" s="162" t="inlineStr">
        <is>
          <t>XBRL taxonomy &amp; regulatory updates; domain/accounting refreshers; quality &amp; accuracy practices; tooling proficiency | People management: goal-setting &amp; feedback, 1:1 coaching, performance conversations</t>
        </is>
      </c>
      <c r="CJ196"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196" s="162" t="inlineStr">
        <is>
          <t>QCB,PFRDA,RMA,Texting - All iFile projects</t>
        </is>
      </c>
    </row>
    <row r="197" ht="64" customHeight="1">
      <c r="A197" s="109" t="inlineStr">
        <is>
          <t>IRIS1618</t>
        </is>
      </c>
      <c r="B197" s="111" t="inlineStr">
        <is>
          <t>Sujeet Rathod</t>
        </is>
      </c>
      <c r="C197" s="111" t="inlineStr">
        <is>
          <t>XBRL Consulting</t>
        </is>
      </c>
      <c r="D197" s="114" t="inlineStr">
        <is>
          <t>Lead Consultant</t>
        </is>
      </c>
      <c r="E197" s="114" t="inlineStr">
        <is>
          <t>Manager – Taxonomy Consulting</t>
        </is>
      </c>
      <c r="F197" s="114" t="inlineStr">
        <is>
          <t>L5 – Lead · IC</t>
        </is>
      </c>
      <c r="G197" s="114" t="inlineStr">
        <is>
          <t>B2</t>
        </is>
      </c>
      <c r="H197" s="139" t="inlineStr">
        <is>
          <t>▼ Down · protected</t>
        </is>
      </c>
      <c r="I197" s="111" t="inlineStr">
        <is>
          <t>Consulting &amp; Professional Services</t>
        </is>
      </c>
      <c r="J197" s="111" t="inlineStr">
        <is>
          <t>Taxonomy Design &amp; Regulatory Consulting</t>
        </is>
      </c>
      <c r="K197" s="111" t="inlineStr"/>
      <c r="L197" s="111" t="n">
        <v>20</v>
      </c>
      <c r="M197" s="142" t="inlineStr">
        <is>
          <t>P4 / M3</t>
        </is>
      </c>
      <c r="N197" s="115" t="inlineStr">
        <is>
          <t>Senior / Manager</t>
        </is>
      </c>
      <c r="O197" s="115" t="inlineStr">
        <is>
          <t>4–5</t>
        </is>
      </c>
      <c r="P197" s="115" t="inlineStr">
        <is>
          <t>6–9 yrs</t>
        </is>
      </c>
      <c r="Q197" s="115" t="inlineStr">
        <is>
          <t>7–10 · 6–11</t>
        </is>
      </c>
      <c r="R197" s="115" t="inlineStr">
        <is>
          <t>Manager</t>
        </is>
      </c>
      <c r="S197" s="115" t="inlineStr">
        <is>
          <r>
            <rPr>
              <rFont val="Calibri"/>
              <b val="1"/>
              <sz val="10"/>
            </rPr>
            <t>Big Four:</t>
          </r>
          <r>
            <rPr>
              <rFont val="Calibri"/>
              <sz val="10"/>
            </rPr>
            <t xml:space="preserve"> Manager · IRIS Vs Market Benchmark — XBRL US credential pathway: Certificate + review authority</t>
          </r>
        </is>
      </c>
      <c r="T197" s="115" t="inlineStr">
        <is>
          <t>XBRL US GAAP Certificate · AICPA &amp; XBRL US; XBRL International specifications; IFRS / US GAAP / Ind AS</t>
        </is>
      </c>
      <c r="U197" s="115" t="inlineStr">
        <is>
          <t>Core 3 · Future 3 · Functional 4 · Leadership 3</t>
        </is>
      </c>
      <c r="V197" s="161" t="n">
        <v>132</v>
      </c>
      <c r="W197" s="162" t="inlineStr">
        <is>
          <t>IRIS1618</t>
        </is>
      </c>
      <c r="X197" s="162" t="inlineStr">
        <is>
          <t>Employee</t>
        </is>
      </c>
      <c r="Y197" s="162" t="inlineStr">
        <is>
          <t>Active</t>
        </is>
      </c>
      <c r="Z197" s="162" t="inlineStr">
        <is>
          <t>Sujeet Rathod</t>
        </is>
      </c>
      <c r="AA197" s="249" t="n">
        <v>42779</v>
      </c>
      <c r="AB197" s="162" t="inlineStr">
        <is>
          <t>Lead Consultant</t>
        </is>
      </c>
      <c r="AC197" s="162" t="inlineStr">
        <is>
          <t>ICWA</t>
        </is>
      </c>
      <c r="AD197" s="162" t="inlineStr">
        <is>
          <t>Rahul Dhamne</t>
        </is>
      </c>
      <c r="AE197" s="162" t="inlineStr">
        <is>
          <t>N-2</t>
        </is>
      </c>
      <c r="AF197" s="162" t="inlineStr">
        <is>
          <t>manager</t>
        </is>
      </c>
      <c r="AG197" s="162" t="inlineStr">
        <is>
          <t>5 years, 0 months, 0 days</t>
        </is>
      </c>
      <c r="AH197" s="162" t="inlineStr">
        <is>
          <t>9 years, 6 months, 12 days</t>
        </is>
      </c>
      <c r="AI197" s="162" t="inlineStr">
        <is>
          <t>Suptech</t>
        </is>
      </c>
      <c r="AJ197" s="162" t="inlineStr">
        <is>
          <t>iFile</t>
        </is>
      </c>
      <c r="AK197" s="162" t="inlineStr">
        <is>
          <t>XBRL Consulting</t>
        </is>
      </c>
      <c r="AL197" s="162" t="inlineStr">
        <is>
          <t>Consulting</t>
        </is>
      </c>
      <c r="AM197" s="162" t="inlineStr">
        <is>
          <t>No</t>
        </is>
      </c>
      <c r="AN197" s="162" t="inlineStr">
        <is>
          <t>Professional Services</t>
        </is>
      </c>
      <c r="AO197" s="162" t="inlineStr">
        <is>
          <t>XBRL Domain</t>
        </is>
      </c>
      <c r="AP197" s="162" t="inlineStr">
        <is>
          <t>Non-technical</t>
        </is>
      </c>
      <c r="AQ197" s="162" t="n">
        <v>20</v>
      </c>
      <c r="AR197" s="162" t="inlineStr">
        <is>
          <t>Covered</t>
        </is>
      </c>
      <c r="AS197" s="162" t="n"/>
      <c r="AT197" s="162" t="inlineStr">
        <is>
          <t>IRIS1618</t>
        </is>
      </c>
      <c r="AU197" s="162" t="inlineStr">
        <is>
          <t>Employee</t>
        </is>
      </c>
      <c r="AV197" s="162" t="inlineStr">
        <is>
          <t>Active</t>
        </is>
      </c>
      <c r="AW197" s="162" t="inlineStr">
        <is>
          <t>Sujeet Rathod</t>
        </is>
      </c>
      <c r="AX197" s="163" t="n">
        <v>42779</v>
      </c>
      <c r="AY197" s="162" t="inlineStr">
        <is>
          <t>Lead Consultant</t>
        </is>
      </c>
      <c r="AZ197" s="162" t="inlineStr">
        <is>
          <t>Consulting &amp; Professional Services</t>
        </is>
      </c>
      <c r="BA197" s="162" t="inlineStr">
        <is>
          <t>XBRL / Regulatory Reporting</t>
        </is>
      </c>
      <c r="BB197" s="162" t="inlineStr">
        <is>
          <t>Lead Consultant</t>
        </is>
      </c>
      <c r="BC197" s="162" t="inlineStr">
        <is>
          <t>L5 – Lead · IC</t>
        </is>
      </c>
      <c r="BD197" s="162" t="inlineStr">
        <is>
          <t>ICWA</t>
        </is>
      </c>
      <c r="BE197" s="162" t="inlineStr">
        <is>
          <t>Rahul Dhamne</t>
        </is>
      </c>
      <c r="BF197" s="162" t="inlineStr">
        <is>
          <t>N-2</t>
        </is>
      </c>
      <c r="BG197" s="162" t="inlineStr">
        <is>
          <t>manager</t>
        </is>
      </c>
      <c r="BH197" s="162" t="inlineStr">
        <is>
          <t>5 years, 0 months, 0 days</t>
        </is>
      </c>
      <c r="BI197" s="162" t="inlineStr">
        <is>
          <t>9 years, 4 months, 7 days</t>
        </is>
      </c>
      <c r="BJ197" s="162" t="inlineStr">
        <is>
          <t>14 years, 4 months, 7 days</t>
        </is>
      </c>
      <c r="BK197" s="162" t="n">
        <v>9.35251141552512</v>
      </c>
      <c r="BL197" s="162" t="inlineStr">
        <is>
          <t>Suptech</t>
        </is>
      </c>
      <c r="BM197" s="162" t="inlineStr">
        <is>
          <t>iFile</t>
        </is>
      </c>
      <c r="BN197" s="162" t="inlineStr">
        <is>
          <t>XBRL Consulting</t>
        </is>
      </c>
      <c r="BO197" s="162" t="inlineStr">
        <is>
          <t>Consulting</t>
        </is>
      </c>
      <c r="BP197" s="162" t="inlineStr">
        <is>
          <t>No</t>
        </is>
      </c>
      <c r="BQ197" s="162" t="inlineStr">
        <is>
          <t>Professional Services</t>
        </is>
      </c>
      <c r="BR197" s="162" t="inlineStr">
        <is>
          <t>XBRL Domain</t>
        </is>
      </c>
      <c r="BS197" s="162" t="inlineStr">
        <is>
          <t>Non-technical</t>
        </is>
      </c>
      <c r="BT197" s="162" t="inlineStr">
        <is>
          <t>Work From Office - Turbhe</t>
        </is>
      </c>
      <c r="BU197" s="162" t="n"/>
      <c r="BV197" s="16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W197" s="162"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X197" s="162" t="inlineStr">
        <is>
          <t>5 – Outstanding</t>
        </is>
      </c>
      <c r="BY197" s="162" t="inlineStr">
        <is>
          <t>Last appraisal in Oct 2025</t>
        </is>
      </c>
      <c r="BZ197" s="162" t="inlineStr">
        <is>
          <t>Lead Consultant</t>
        </is>
      </c>
      <c r="CA197" s="162" t="inlineStr">
        <is>
          <t>No change</t>
        </is>
      </c>
      <c r="CB197" s="162" t="n">
        <v>5</v>
      </c>
      <c r="CC197" s="162" t="inlineStr">
        <is>
          <t>High</t>
        </is>
      </c>
      <c r="CD197" s="162" t="inlineStr">
        <is>
          <t>Future Leader</t>
        </is>
      </c>
      <c r="CE197" s="162" t="n"/>
      <c r="CF197" s="162" t="inlineStr">
        <is>
          <t>yes</t>
        </is>
      </c>
      <c r="CG197" s="162" t="n"/>
      <c r="CH197" s="162" t="inlineStr">
        <is>
          <t>To be identified</t>
        </is>
      </c>
      <c r="CI197" s="162" t="inlineStr">
        <is>
          <t>XBRL taxonomy &amp; regulatory updates; domain/accounting refreshers; quality &amp; accuracy practices; tooling proficiency | People management: goal-setting &amp; feedback, 1:1 coaching, performance conversations</t>
        </is>
      </c>
      <c r="CJ197" s="162"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K197" s="162" t="inlineStr">
        <is>
          <t>QFCRA</t>
        </is>
      </c>
    </row>
    <row r="198" ht="64" customHeight="1">
      <c r="A198" s="109" t="inlineStr">
        <is>
          <t>IRIS1063</t>
        </is>
      </c>
      <c r="B198" s="111" t="inlineStr">
        <is>
          <t>Vishram Modak</t>
        </is>
      </c>
      <c r="C198" s="111" t="inlineStr">
        <is>
          <t>XBRL Consulting</t>
        </is>
      </c>
      <c r="D198" s="114" t="inlineStr">
        <is>
          <t>Senior consultant</t>
        </is>
      </c>
      <c r="E198" s="114" t="inlineStr">
        <is>
          <t>Senior Taxonomy Specialist</t>
        </is>
      </c>
      <c r="F198" s="114" t="inlineStr">
        <is>
          <t>L4 – Senior</t>
        </is>
      </c>
      <c r="G198" s="114" t="inlineStr">
        <is>
          <t>B2</t>
        </is>
      </c>
      <c r="H198" s="117" t="inlineStr">
        <is>
          <t>▲ Up</t>
        </is>
      </c>
      <c r="I198" s="111" t="inlineStr">
        <is>
          <t>Consulting &amp; Professional Services</t>
        </is>
      </c>
      <c r="J198" s="111" t="inlineStr">
        <is>
          <t>Taxonomy Design &amp; Regulatory Consulting</t>
        </is>
      </c>
      <c r="K198" s="111" t="inlineStr"/>
      <c r="L198" s="111" t="n">
        <v>20</v>
      </c>
      <c r="M198" s="142" t="inlineStr">
        <is>
          <t>P4 / M3</t>
        </is>
      </c>
      <c r="N198" s="115" t="inlineStr">
        <is>
          <t>Senior / Manager</t>
        </is>
      </c>
      <c r="O198" s="115" t="inlineStr">
        <is>
          <t>4–5</t>
        </is>
      </c>
      <c r="P198" s="115" t="inlineStr">
        <is>
          <t>6–9 yrs</t>
        </is>
      </c>
      <c r="Q198" s="115" t="inlineStr">
        <is>
          <t>7–10 · 6–11</t>
        </is>
      </c>
      <c r="R198" s="115" t="inlineStr">
        <is>
          <t>Senior Consultant / Team Lead</t>
        </is>
      </c>
      <c r="S198" s="115" t="inlineStr">
        <is>
          <r>
            <rPr>
              <rFont val="Calibri"/>
              <b val="1"/>
              <sz val="10"/>
            </rPr>
            <t>Big Four:</t>
          </r>
          <r>
            <rPr>
              <rFont val="Calibri"/>
              <sz val="10"/>
            </rPr>
            <t xml:space="preserve"> Manager · IRIS Vs Market Benchmark — XBRL US credential pathway: Certificate + review authority</t>
          </r>
        </is>
      </c>
      <c r="T198" s="115" t="inlineStr">
        <is>
          <t>XBRL US GAAP Certificate · AICPA &amp; XBRL US; XBRL International specifications; IFRS / US GAAP / Ind AS</t>
        </is>
      </c>
      <c r="U198" s="115" t="inlineStr">
        <is>
          <t>Core 3 · Future 3 · Functional 4 · Leadership 2</t>
        </is>
      </c>
      <c r="V198" s="161" t="n">
        <v>106</v>
      </c>
      <c r="W198" s="162" t="inlineStr">
        <is>
          <t>IRIS1063</t>
        </is>
      </c>
      <c r="X198" s="162" t="inlineStr">
        <is>
          <t>Employee</t>
        </is>
      </c>
      <c r="Y198" s="162" t="inlineStr">
        <is>
          <t>Active</t>
        </is>
      </c>
      <c r="Z198" s="162" t="inlineStr">
        <is>
          <t>Vishram Modak</t>
        </is>
      </c>
      <c r="AA198" s="249" t="n">
        <v>41008</v>
      </c>
      <c r="AB198" s="162" t="inlineStr">
        <is>
          <t>Senior consultant</t>
        </is>
      </c>
      <c r="AC198" s="162" t="inlineStr">
        <is>
          <t>CA</t>
        </is>
      </c>
      <c r="AD198" s="162" t="inlineStr">
        <is>
          <t>Rahul Dhamne</t>
        </is>
      </c>
      <c r="AE198" s="162" t="inlineStr">
        <is>
          <t>N-2</t>
        </is>
      </c>
      <c r="AF198" s="162" t="inlineStr">
        <is>
          <t>Individual Contributor</t>
        </is>
      </c>
      <c r="AG198" s="162" t="inlineStr">
        <is>
          <t>7 years, 8 months, 0 days</t>
        </is>
      </c>
      <c r="AH198" s="162" t="inlineStr">
        <is>
          <t>14 years, 4 months, 16 days</t>
        </is>
      </c>
      <c r="AI198" s="162" t="inlineStr">
        <is>
          <t>Suptech</t>
        </is>
      </c>
      <c r="AJ198" s="162" t="inlineStr">
        <is>
          <t>iFile</t>
        </is>
      </c>
      <c r="AK198" s="162" t="inlineStr">
        <is>
          <t>XBRL Consulting</t>
        </is>
      </c>
      <c r="AL198" s="162" t="inlineStr">
        <is>
          <t>Consulting</t>
        </is>
      </c>
      <c r="AM198" s="162" t="inlineStr">
        <is>
          <t>No</t>
        </is>
      </c>
      <c r="AN198" s="162" t="inlineStr">
        <is>
          <t>Professional Services</t>
        </is>
      </c>
      <c r="AO198" s="162" t="inlineStr">
        <is>
          <t>XBRL Domain</t>
        </is>
      </c>
      <c r="AP198" s="162" t="inlineStr">
        <is>
          <t>Non-technical</t>
        </is>
      </c>
      <c r="AQ198" s="162" t="n">
        <v>20</v>
      </c>
      <c r="AR198" s="162" t="inlineStr">
        <is>
          <t>Covered</t>
        </is>
      </c>
      <c r="AS198" s="162" t="n"/>
      <c r="AT198" s="162" t="inlineStr">
        <is>
          <t>IRIS1063</t>
        </is>
      </c>
      <c r="AU198" s="162" t="inlineStr">
        <is>
          <t>Employee</t>
        </is>
      </c>
      <c r="AV198" s="162" t="inlineStr">
        <is>
          <t>Active</t>
        </is>
      </c>
      <c r="AW198" s="162" t="inlineStr">
        <is>
          <t>Vishram Modak</t>
        </is>
      </c>
      <c r="AX198" s="163" t="n">
        <v>41008</v>
      </c>
      <c r="AY198" s="162" t="inlineStr">
        <is>
          <t>Senior consultant</t>
        </is>
      </c>
      <c r="AZ198" s="162" t="inlineStr">
        <is>
          <t>Consulting &amp; Professional Services</t>
        </is>
      </c>
      <c r="BA198" s="162" t="inlineStr">
        <is>
          <t>XBRL / Regulatory Reporting</t>
        </is>
      </c>
      <c r="BB198" s="162" t="inlineStr">
        <is>
          <t>Senior consultant</t>
        </is>
      </c>
      <c r="BC198" s="162" t="inlineStr">
        <is>
          <t>L4 – Senior</t>
        </is>
      </c>
      <c r="BD198" s="162" t="inlineStr">
        <is>
          <t>CA</t>
        </is>
      </c>
      <c r="BE198" s="162" t="inlineStr">
        <is>
          <t>Rahul Dhamne</t>
        </is>
      </c>
      <c r="BF198" s="162" t="inlineStr">
        <is>
          <t>N-2</t>
        </is>
      </c>
      <c r="BG198" s="162" t="inlineStr">
        <is>
          <t>Individual Contributor</t>
        </is>
      </c>
      <c r="BH198" s="162" t="inlineStr">
        <is>
          <t>7 years, 8 months, 0 days</t>
        </is>
      </c>
      <c r="BI198" s="162" t="inlineStr">
        <is>
          <t>14 years, 2 months, 11 days</t>
        </is>
      </c>
      <c r="BJ198" s="162" t="inlineStr">
        <is>
          <t>21 years, 10 months, 11 days</t>
        </is>
      </c>
      <c r="BK198" s="162" t="n"/>
      <c r="BL198" s="162" t="inlineStr">
        <is>
          <t>Suptech</t>
        </is>
      </c>
      <c r="BM198" s="162" t="inlineStr">
        <is>
          <t>iFile</t>
        </is>
      </c>
      <c r="BN198" s="162" t="inlineStr">
        <is>
          <t>XBRL Consulting</t>
        </is>
      </c>
      <c r="BO198" s="162" t="inlineStr">
        <is>
          <t>Consulting</t>
        </is>
      </c>
      <c r="BP198" s="162" t="inlineStr">
        <is>
          <t>No</t>
        </is>
      </c>
      <c r="BQ198" s="162" t="inlineStr">
        <is>
          <t>Professional Services</t>
        </is>
      </c>
      <c r="BR198" s="162" t="inlineStr">
        <is>
          <t>XBRL Domain</t>
        </is>
      </c>
      <c r="BS198" s="162" t="inlineStr">
        <is>
          <t>Non-technical</t>
        </is>
      </c>
      <c r="BT198" s="162" t="inlineStr">
        <is>
          <t>Remote- Outside Mumbai</t>
        </is>
      </c>
      <c r="BU198" s="162" t="n"/>
      <c r="BV198" s="16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W198" s="162"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X198" s="162" t="inlineStr">
        <is>
          <t>3 – Meets Expectations</t>
        </is>
      </c>
      <c r="BY198" s="162" t="inlineStr">
        <is>
          <t>Last appraisal in Oct 2025</t>
        </is>
      </c>
      <c r="BZ198" s="162" t="inlineStr">
        <is>
          <t>Senior consultant</t>
        </is>
      </c>
      <c r="CA198" s="162" t="inlineStr">
        <is>
          <t>No change</t>
        </is>
      </c>
      <c r="CB198" s="162" t="n">
        <v>3</v>
      </c>
      <c r="CC198" s="162" t="inlineStr">
        <is>
          <t>Medium</t>
        </is>
      </c>
      <c r="CD198" s="162" t="inlineStr">
        <is>
          <t>Reliable Specialist</t>
        </is>
      </c>
      <c r="CE198" s="162" t="n"/>
      <c r="CF198" s="162" t="inlineStr">
        <is>
          <t>No</t>
        </is>
      </c>
      <c r="CG198" s="162" t="n"/>
      <c r="CH198" s="162" t="inlineStr">
        <is>
          <t>Separate successor for different project</t>
        </is>
      </c>
      <c r="CI198" s="162" t="inlineStr">
        <is>
          <t>XBRL taxonomy &amp; regulatory updates; domain/accounting refreshers; quality &amp; accuracy practices; tooling proficiency</t>
        </is>
      </c>
      <c r="CJ198"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98" s="162" t="inlineStr">
        <is>
          <t>IRIS Instant - MBRS</t>
        </is>
      </c>
    </row>
    <row r="199" ht="64" customHeight="1">
      <c r="A199" s="109" t="inlineStr">
        <is>
          <t>IRIS0828</t>
        </is>
      </c>
      <c r="B199" s="111" t="inlineStr">
        <is>
          <t>Anirudh Singh Bartwal</t>
        </is>
      </c>
      <c r="C199" s="111" t="inlineStr">
        <is>
          <t>XBRL Consulting</t>
        </is>
      </c>
      <c r="D199" s="114" t="inlineStr">
        <is>
          <t>Senior consultant</t>
        </is>
      </c>
      <c r="E199" s="114" t="inlineStr">
        <is>
          <t>Senior Taxonomy Specialist</t>
        </is>
      </c>
      <c r="F199" s="114" t="inlineStr">
        <is>
          <t>L4 – Senior</t>
        </is>
      </c>
      <c r="G199" s="114" t="inlineStr">
        <is>
          <t>B1</t>
        </is>
      </c>
      <c r="H199" s="117" t="inlineStr">
        <is>
          <t>▲ Up</t>
        </is>
      </c>
      <c r="I199" s="111" t="inlineStr">
        <is>
          <t>Consulting &amp; Professional Services</t>
        </is>
      </c>
      <c r="J199" s="111" t="inlineStr">
        <is>
          <t>Taxonomy Design &amp; Regulatory Consulting</t>
        </is>
      </c>
      <c r="K199" s="111" t="inlineStr"/>
      <c r="L199" s="111" t="n">
        <v>20</v>
      </c>
      <c r="M199" s="142" t="inlineStr">
        <is>
          <t>P3 / M2</t>
        </is>
      </c>
      <c r="N199" s="115" t="inlineStr">
        <is>
          <t>Career / · Team Lead</t>
        </is>
      </c>
      <c r="O199" s="115" t="inlineStr">
        <is>
          <t>4 Enable</t>
        </is>
      </c>
      <c r="P199" s="115" t="inlineStr">
        <is>
          <t>4–7 yrs</t>
        </is>
      </c>
      <c r="Q199" s="115" t="inlineStr">
        <is>
          <t>5–8 · 4–8</t>
        </is>
      </c>
      <c r="R199" s="115" t="inlineStr">
        <is>
          <t>Senior Consultant / Team Lead</t>
        </is>
      </c>
      <c r="S199" s="115" t="inlineStr">
        <is>
          <r>
            <rPr>
              <rFont val="Calibri"/>
              <b val="1"/>
              <sz val="10"/>
            </rPr>
            <t>Big Four:</t>
          </r>
          <r>
            <rPr>
              <rFont val="Calibri"/>
              <sz val="10"/>
            </rPr>
            <t xml:space="preserve"> Senior Consultant · IRIS Vs Market Benchmark — XBRL US credential pathway: Certificate + specialist taxonomy</t>
          </r>
        </is>
      </c>
      <c r="T199" s="115" t="inlineStr">
        <is>
          <t>XBRL US GAAP Certificate · AICPA &amp; XBRL US; XBRL International specifications; IFRS / US GAAP / Ind AS</t>
        </is>
      </c>
      <c r="U199" s="115" t="inlineStr">
        <is>
          <t>Core 3 · Future 3 · Functional 3 · Leadership 1</t>
        </is>
      </c>
      <c r="V199" s="161" t="n">
        <v>94</v>
      </c>
      <c r="W199" s="162" t="inlineStr">
        <is>
          <t>IRIS0828</t>
        </is>
      </c>
      <c r="X199" s="162" t="inlineStr">
        <is>
          <t>Employee</t>
        </is>
      </c>
      <c r="Y199" s="162" t="inlineStr">
        <is>
          <t>Active</t>
        </is>
      </c>
      <c r="Z199" s="162" t="inlineStr">
        <is>
          <t>Anirudh Singh Bartwal</t>
        </is>
      </c>
      <c r="AA199" s="249" t="n">
        <v>40777</v>
      </c>
      <c r="AB199" s="162" t="inlineStr">
        <is>
          <t>Senior consultant</t>
        </is>
      </c>
      <c r="AC199" s="162" t="inlineStr">
        <is>
          <t>B.Com</t>
        </is>
      </c>
      <c r="AD199" s="162" t="inlineStr">
        <is>
          <t>Shraddha Bagul</t>
        </is>
      </c>
      <c r="AE199" s="162" t="inlineStr">
        <is>
          <t>N-3</t>
        </is>
      </c>
      <c r="AF199" s="162" t="inlineStr">
        <is>
          <t>Individual Contributor</t>
        </is>
      </c>
      <c r="AG199" s="162" t="inlineStr">
        <is>
          <t>1 years, 8 months, 0 days</t>
        </is>
      </c>
      <c r="AH199" s="162" t="inlineStr">
        <is>
          <t>15 years, 0 months, 3 days</t>
        </is>
      </c>
      <c r="AI199" s="162" t="inlineStr">
        <is>
          <t>Suptech</t>
        </is>
      </c>
      <c r="AJ199" s="162" t="inlineStr">
        <is>
          <t>iFile</t>
        </is>
      </c>
      <c r="AK199" s="162" t="inlineStr">
        <is>
          <t>XBRL Consulting</t>
        </is>
      </c>
      <c r="AL199" s="162" t="inlineStr">
        <is>
          <t>Consulting</t>
        </is>
      </c>
      <c r="AM199" s="162" t="inlineStr">
        <is>
          <t>No</t>
        </is>
      </c>
      <c r="AN199" s="162" t="inlineStr">
        <is>
          <t>Professional Services</t>
        </is>
      </c>
      <c r="AO199" s="162" t="inlineStr">
        <is>
          <t>XBRL Domain</t>
        </is>
      </c>
      <c r="AP199" s="162" t="inlineStr">
        <is>
          <t>Non-technical</t>
        </is>
      </c>
      <c r="AQ199" s="162" t="n">
        <v>20</v>
      </c>
      <c r="AR199" s="162" t="inlineStr">
        <is>
          <t>Covered</t>
        </is>
      </c>
      <c r="AS199" s="162" t="n"/>
      <c r="AT199" s="162" t="inlineStr">
        <is>
          <t>IRIS0828</t>
        </is>
      </c>
      <c r="AU199" s="162" t="inlineStr">
        <is>
          <t>Employee</t>
        </is>
      </c>
      <c r="AV199" s="162" t="inlineStr">
        <is>
          <t>Active</t>
        </is>
      </c>
      <c r="AW199" s="162" t="inlineStr">
        <is>
          <t>Anirudh Singh Bartwal</t>
        </is>
      </c>
      <c r="AX199" s="163" t="n">
        <v>40777</v>
      </c>
      <c r="AY199" s="162" t="inlineStr">
        <is>
          <t>Senior consultant</t>
        </is>
      </c>
      <c r="AZ199" s="162" t="inlineStr">
        <is>
          <t>Consulting &amp; Professional Services</t>
        </is>
      </c>
      <c r="BA199" s="162" t="inlineStr">
        <is>
          <t>XBRL / Regulatory Reporting</t>
        </is>
      </c>
      <c r="BB199" s="162" t="inlineStr">
        <is>
          <t>Senior consultant</t>
        </is>
      </c>
      <c r="BC199" s="162" t="inlineStr">
        <is>
          <t>L4 – Senior</t>
        </is>
      </c>
      <c r="BD199" s="162" t="inlineStr">
        <is>
          <t>B.Com</t>
        </is>
      </c>
      <c r="BE199" s="162" t="inlineStr">
        <is>
          <t>Shraddha Bagul</t>
        </is>
      </c>
      <c r="BF199" s="162" t="inlineStr">
        <is>
          <t>N-3</t>
        </is>
      </c>
      <c r="BG199" s="162" t="inlineStr">
        <is>
          <t>Individual Contributor</t>
        </is>
      </c>
      <c r="BH199" s="162" t="inlineStr">
        <is>
          <t>1 years, 8 months, 0 days</t>
        </is>
      </c>
      <c r="BI199" s="162" t="inlineStr">
        <is>
          <t>14 years, 9 months, 29 days</t>
        </is>
      </c>
      <c r="BJ199" s="162" t="inlineStr">
        <is>
          <t>16 years, 5 months, 29 days</t>
        </is>
      </c>
      <c r="BK199" s="162" t="n"/>
      <c r="BL199" s="162" t="inlineStr">
        <is>
          <t>Suptech</t>
        </is>
      </c>
      <c r="BM199" s="162" t="inlineStr">
        <is>
          <t>iFile</t>
        </is>
      </c>
      <c r="BN199" s="162" t="inlineStr">
        <is>
          <t>XBRL Consulting</t>
        </is>
      </c>
      <c r="BO199" s="162" t="inlineStr">
        <is>
          <t>Consulting</t>
        </is>
      </c>
      <c r="BP199" s="162" t="inlineStr">
        <is>
          <t>No</t>
        </is>
      </c>
      <c r="BQ199" s="162" t="inlineStr">
        <is>
          <t>Professional Services</t>
        </is>
      </c>
      <c r="BR199" s="162" t="inlineStr">
        <is>
          <t>XBRL Domain</t>
        </is>
      </c>
      <c r="BS199" s="162" t="inlineStr">
        <is>
          <t>Non-technical</t>
        </is>
      </c>
      <c r="BT199" s="162" t="inlineStr">
        <is>
          <t>Work From Office - Turbhe</t>
        </is>
      </c>
      <c r="BU199" s="162" t="n"/>
      <c r="BV199" s="16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W199" s="162" t="inlineStr">
        <is>
          <t>1. Complete Q1 taxonomy build/test tasks on schedule · &gt;=95% on-time.
2. Close assigned iFILE support tickets within SLA.
3. Finish Q1 Excel/Webform test cycles with defect leakage &lt;2%.</t>
        </is>
      </c>
      <c r="BX199" s="162" t="inlineStr">
        <is>
          <t>3 – Meets Expectations</t>
        </is>
      </c>
      <c r="BY199" s="162" t="inlineStr">
        <is>
          <t>Last appraisal in Oct 2025</t>
        </is>
      </c>
      <c r="BZ199" s="162" t="inlineStr">
        <is>
          <t>Senior consultant</t>
        </is>
      </c>
      <c r="CA199" s="162" t="inlineStr">
        <is>
          <t>No change</t>
        </is>
      </c>
      <c r="CB199" s="162" t="n">
        <v>3</v>
      </c>
      <c r="CC199" s="162" t="inlineStr">
        <is>
          <t>Medium</t>
        </is>
      </c>
      <c r="CD199" s="162" t="inlineStr">
        <is>
          <t>Trusted Professional</t>
        </is>
      </c>
      <c r="CE199" s="162" t="n"/>
      <c r="CF199" s="162" t="inlineStr">
        <is>
          <t>No</t>
        </is>
      </c>
      <c r="CG199" s="162" t="n"/>
      <c r="CH199" s="162" t="inlineStr">
        <is>
          <t>To be identified</t>
        </is>
      </c>
      <c r="CI199" s="162" t="inlineStr">
        <is>
          <t>XBRL taxonomy &amp; regulatory updates; domain/accounting refreshers; quality &amp; accuracy practices; tooling proficiency</t>
        </is>
      </c>
      <c r="CJ199"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199" s="162" t="n"/>
    </row>
    <row r="200" ht="64" customHeight="1">
      <c r="A200" s="109" t="inlineStr">
        <is>
          <t>IRIS0050</t>
        </is>
      </c>
      <c r="B200" s="111" t="inlineStr">
        <is>
          <t>Prashant Ramakant Wagh</t>
        </is>
      </c>
      <c r="C200" s="111" t="inlineStr">
        <is>
          <t>XBRL Consulting</t>
        </is>
      </c>
      <c r="D200" s="114" t="inlineStr">
        <is>
          <t>Consultant</t>
        </is>
      </c>
      <c r="E200" s="114" t="inlineStr">
        <is>
          <t>Taxonomy Specialist</t>
        </is>
      </c>
      <c r="F200" s="114" t="inlineStr">
        <is>
          <t>L3 – Professional / Associate</t>
        </is>
      </c>
      <c r="G200" s="114" t="inlineStr">
        <is>
          <t>B1</t>
        </is>
      </c>
      <c r="H200" s="117" t="inlineStr">
        <is>
          <t>▲ Up</t>
        </is>
      </c>
      <c r="I200" s="111" t="inlineStr">
        <is>
          <t>Consulting &amp; Professional Services</t>
        </is>
      </c>
      <c r="J200" s="111" t="inlineStr">
        <is>
          <t>Taxonomy Design &amp; Regulatory Consulting</t>
        </is>
      </c>
      <c r="K200" s="111" t="inlineStr"/>
      <c r="L200" s="111" t="n">
        <v>20</v>
      </c>
      <c r="M200" s="142" t="inlineStr">
        <is>
          <t>P3 / M2</t>
        </is>
      </c>
      <c r="N200" s="115" t="inlineStr">
        <is>
          <t>Career / · Team Lead</t>
        </is>
      </c>
      <c r="O200" s="115" t="inlineStr">
        <is>
          <t>4 Enable</t>
        </is>
      </c>
      <c r="P200" s="115" t="inlineStr">
        <is>
          <t>4–7 yrs</t>
        </is>
      </c>
      <c r="Q200" s="115" t="inlineStr">
        <is>
          <t>5–8 · 4–8</t>
        </is>
      </c>
      <c r="R200" s="115" t="inlineStr">
        <is>
          <t>Consultant / Senior Associate</t>
        </is>
      </c>
      <c r="S200" s="115" t="inlineStr">
        <is>
          <r>
            <rPr>
              <rFont val="Calibri"/>
              <b val="1"/>
              <sz val="10"/>
            </rPr>
            <t>Big Four:</t>
          </r>
          <r>
            <rPr>
              <rFont val="Calibri"/>
              <sz val="10"/>
            </rPr>
            <t xml:space="preserve"> Senior Consultant · IRIS Vs Market Benchmark — XBRL US credential pathway: Certificate + specialist taxonomy</t>
          </r>
        </is>
      </c>
      <c r="T200" s="115" t="inlineStr">
        <is>
          <t>XBRL US GAAP Certificate · AICPA &amp; XBRL US; XBRL International specifications; IFRS / US GAAP / Ind AS</t>
        </is>
      </c>
      <c r="U200" s="115" t="inlineStr">
        <is>
          <t>Core 3 · Future 3 · Functional 3 · Leadership 1</t>
        </is>
      </c>
      <c r="V200" s="161" t="n">
        <v>18</v>
      </c>
      <c r="W200" s="162" t="inlineStr">
        <is>
          <t>IRIS0050</t>
        </is>
      </c>
      <c r="X200" s="162" t="inlineStr">
        <is>
          <t>Employee</t>
        </is>
      </c>
      <c r="Y200" s="162" t="inlineStr">
        <is>
          <t>Active</t>
        </is>
      </c>
      <c r="Z200" s="162" t="inlineStr">
        <is>
          <t>Prashant Ramakant Wagh</t>
        </is>
      </c>
      <c r="AA200" s="249" t="n">
        <v>39002</v>
      </c>
      <c r="AB200" s="162" t="inlineStr">
        <is>
          <t>Consultant</t>
        </is>
      </c>
      <c r="AC200" s="162" t="inlineStr">
        <is>
          <t>B.Com</t>
        </is>
      </c>
      <c r="AD200" s="162" t="inlineStr">
        <is>
          <t>Sujeet Rathod</t>
        </is>
      </c>
      <c r="AE200" s="162" t="inlineStr">
        <is>
          <t>N-3</t>
        </is>
      </c>
      <c r="AF200" s="162" t="inlineStr">
        <is>
          <t>Individual Contributor</t>
        </is>
      </c>
      <c r="AG200" s="162" t="inlineStr">
        <is>
          <t>0 years, 5 months, 0 days</t>
        </is>
      </c>
      <c r="AH200" s="162" t="inlineStr">
        <is>
          <t>19 years, 10 months, 13 days</t>
        </is>
      </c>
      <c r="AI200" s="162" t="inlineStr">
        <is>
          <t>Suptech</t>
        </is>
      </c>
      <c r="AJ200" s="162" t="inlineStr">
        <is>
          <t>iFile</t>
        </is>
      </c>
      <c r="AK200" s="162" t="inlineStr">
        <is>
          <t>XBRL Consulting</t>
        </is>
      </c>
      <c r="AL200" s="162" t="inlineStr">
        <is>
          <t>Consulting</t>
        </is>
      </c>
      <c r="AM200" s="162" t="inlineStr">
        <is>
          <t>No</t>
        </is>
      </c>
      <c r="AN200" s="162" t="inlineStr">
        <is>
          <t>Professional Services</t>
        </is>
      </c>
      <c r="AO200" s="162" t="inlineStr">
        <is>
          <t>XBRL Domain</t>
        </is>
      </c>
      <c r="AP200" s="162" t="inlineStr">
        <is>
          <t>Non-technical</t>
        </is>
      </c>
      <c r="AQ200" s="162" t="n">
        <v>20</v>
      </c>
      <c r="AR200" s="162" t="inlineStr">
        <is>
          <t>Covered</t>
        </is>
      </c>
      <c r="AS200" s="162" t="n"/>
      <c r="AT200" s="162" t="inlineStr">
        <is>
          <t>IRIS0050</t>
        </is>
      </c>
      <c r="AU200" s="162" t="inlineStr">
        <is>
          <t>Employee</t>
        </is>
      </c>
      <c r="AV200" s="162" t="inlineStr">
        <is>
          <t>Active</t>
        </is>
      </c>
      <c r="AW200" s="162" t="inlineStr">
        <is>
          <t>Prashant Ramakant Wagh</t>
        </is>
      </c>
      <c r="AX200" s="163" t="n">
        <v>39002</v>
      </c>
      <c r="AY200" s="162" t="inlineStr">
        <is>
          <t>Consultant</t>
        </is>
      </c>
      <c r="AZ200" s="162" t="inlineStr">
        <is>
          <t>Consulting &amp; Professional Services</t>
        </is>
      </c>
      <c r="BA200" s="162" t="inlineStr">
        <is>
          <t>XBRL / Regulatory Reporting</t>
        </is>
      </c>
      <c r="BB200" s="162" t="inlineStr">
        <is>
          <t>Consultant</t>
        </is>
      </c>
      <c r="BC200" s="162" t="inlineStr">
        <is>
          <t>L3 – Professional / Associate</t>
        </is>
      </c>
      <c r="BD200" s="162" t="inlineStr">
        <is>
          <t>B.Com</t>
        </is>
      </c>
      <c r="BE200" s="162" t="inlineStr">
        <is>
          <t>Sujeet Rathod</t>
        </is>
      </c>
      <c r="BF200" s="162" t="inlineStr">
        <is>
          <t>N-3</t>
        </is>
      </c>
      <c r="BG200" s="162" t="inlineStr">
        <is>
          <t>Individual Contributor</t>
        </is>
      </c>
      <c r="BH200" s="162" t="inlineStr">
        <is>
          <t>0 years, 5 months, 0 days</t>
        </is>
      </c>
      <c r="BI200" s="162" t="inlineStr">
        <is>
          <t>19 years, 8 months, 8 days</t>
        </is>
      </c>
      <c r="BJ200" s="162" t="inlineStr">
        <is>
          <t>20 years, 1 months, 8 days</t>
        </is>
      </c>
      <c r="BK200" s="162" t="n"/>
      <c r="BL200" s="162" t="inlineStr">
        <is>
          <t>Suptech</t>
        </is>
      </c>
      <c r="BM200" s="162" t="inlineStr">
        <is>
          <t>iFile</t>
        </is>
      </c>
      <c r="BN200" s="162" t="inlineStr">
        <is>
          <t>XBRL Consulting</t>
        </is>
      </c>
      <c r="BO200" s="162" t="inlineStr">
        <is>
          <t>Consulting</t>
        </is>
      </c>
      <c r="BP200" s="162" t="inlineStr">
        <is>
          <t>No</t>
        </is>
      </c>
      <c r="BQ200" s="162" t="inlineStr">
        <is>
          <t>Professional Services</t>
        </is>
      </c>
      <c r="BR200" s="162" t="inlineStr">
        <is>
          <t>XBRL Domain</t>
        </is>
      </c>
      <c r="BS200" s="162" t="inlineStr">
        <is>
          <t>Non-technical</t>
        </is>
      </c>
      <c r="BT200" s="162" t="inlineStr">
        <is>
          <t>Remote- Outside Mumbai</t>
        </is>
      </c>
      <c r="BU200" s="162" t="n"/>
      <c r="BV200" s="16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W200" s="162" t="inlineStr">
        <is>
          <t>1. Complete Q1 taxonomy build/test tasks on schedule · &gt;=95% on-time.
2. Close assigned iFILE support tickets within SLA.
3. Finish Q1 Excel/Webform test cycles with defect leakage &lt;2%.</t>
        </is>
      </c>
      <c r="BX200" s="162" t="inlineStr">
        <is>
          <t>4 - Exceeds Expectations</t>
        </is>
      </c>
      <c r="BY200" s="162" t="inlineStr">
        <is>
          <t>Last appraisal in Oct 2025</t>
        </is>
      </c>
      <c r="BZ200" s="162" t="inlineStr">
        <is>
          <t>Consultant</t>
        </is>
      </c>
      <c r="CA200" s="162" t="inlineStr">
        <is>
          <t>No change</t>
        </is>
      </c>
      <c r="CB200" s="162" t="n">
        <v>4</v>
      </c>
      <c r="CC200" s="162" t="inlineStr">
        <is>
          <t>Medium</t>
        </is>
      </c>
      <c r="CD200" s="162" t="inlineStr">
        <is>
          <t>Trusted Professional</t>
        </is>
      </c>
      <c r="CE200" s="162" t="n"/>
      <c r="CF200" s="162" t="inlineStr">
        <is>
          <t>No</t>
        </is>
      </c>
      <c r="CG200" s="162" t="n"/>
      <c r="CH200" s="162" t="inlineStr">
        <is>
          <t>To be identified</t>
        </is>
      </c>
      <c r="CI200" s="162" t="inlineStr">
        <is>
          <t>XBRL taxonomy &amp; regulatory updates; domain/accounting refreshers; quality &amp; accuracy practices; tooling proficiency</t>
        </is>
      </c>
      <c r="CJ200"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00" s="162" t="n"/>
    </row>
    <row r="201" ht="64" customHeight="1">
      <c r="A201" s="109" t="inlineStr">
        <is>
          <t>IRIS0557</t>
        </is>
      </c>
      <c r="B201" s="111" t="inlineStr">
        <is>
          <t>Shrinidhi Shetty</t>
        </is>
      </c>
      <c r="C201" s="111" t="inlineStr">
        <is>
          <t>XBRL Consulting</t>
        </is>
      </c>
      <c r="D201" s="114" t="inlineStr">
        <is>
          <t>Consultant</t>
        </is>
      </c>
      <c r="E201" s="114" t="inlineStr">
        <is>
          <t>Taxonomy Specialist</t>
        </is>
      </c>
      <c r="F201" s="114" t="inlineStr">
        <is>
          <t>L3 – Professional / Associate</t>
        </is>
      </c>
      <c r="G201" s="114" t="inlineStr">
        <is>
          <t>B1</t>
        </is>
      </c>
      <c r="H201" s="117" t="inlineStr">
        <is>
          <t>▲ Up</t>
        </is>
      </c>
      <c r="I201" s="111" t="inlineStr">
        <is>
          <t>Consulting &amp; Professional Services</t>
        </is>
      </c>
      <c r="J201" s="111" t="inlineStr">
        <is>
          <t>Taxonomy Design &amp; Regulatory Consulting</t>
        </is>
      </c>
      <c r="K201" s="111" t="inlineStr"/>
      <c r="L201" s="111" t="n">
        <v>20</v>
      </c>
      <c r="M201" s="142" t="inlineStr">
        <is>
          <t>P3 / M2</t>
        </is>
      </c>
      <c r="N201" s="115" t="inlineStr">
        <is>
          <t>Career / · Team Lead</t>
        </is>
      </c>
      <c r="O201" s="115" t="inlineStr">
        <is>
          <t>4 Enable</t>
        </is>
      </c>
      <c r="P201" s="115" t="inlineStr">
        <is>
          <t>4–7 yrs</t>
        </is>
      </c>
      <c r="Q201" s="115" t="inlineStr">
        <is>
          <t>5–8 · 4–8</t>
        </is>
      </c>
      <c r="R201" s="115" t="inlineStr">
        <is>
          <t>Consultant / Senior Associate</t>
        </is>
      </c>
      <c r="S201" s="115" t="inlineStr">
        <is>
          <r>
            <rPr>
              <rFont val="Calibri"/>
              <b val="1"/>
              <sz val="10"/>
            </rPr>
            <t>Big Four:</t>
          </r>
          <r>
            <rPr>
              <rFont val="Calibri"/>
              <sz val="10"/>
            </rPr>
            <t xml:space="preserve"> Senior Consultant · IRIS Vs Market Benchmark — XBRL US credential pathway: Certificate + specialist taxonomy</t>
          </r>
        </is>
      </c>
      <c r="T201" s="115" t="inlineStr">
        <is>
          <t>XBRL US GAAP Certificate · AICPA &amp; XBRL US; XBRL International specifications; IFRS / US GAAP / Ind AS</t>
        </is>
      </c>
      <c r="U201" s="115" t="inlineStr">
        <is>
          <t>Core 3 · Future 3 · Functional 3 · Leadership 1</t>
        </is>
      </c>
      <c r="V201" s="161" t="n">
        <v>63</v>
      </c>
      <c r="W201" s="162" t="inlineStr">
        <is>
          <t>IRIS0557</t>
        </is>
      </c>
      <c r="X201" s="162" t="inlineStr">
        <is>
          <t>Employee</t>
        </is>
      </c>
      <c r="Y201" s="162" t="inlineStr">
        <is>
          <t>Active</t>
        </is>
      </c>
      <c r="Z201" s="162" t="inlineStr">
        <is>
          <t>Shrinidhi Shetty</t>
        </is>
      </c>
      <c r="AA201" s="249" t="n">
        <v>40511</v>
      </c>
      <c r="AB201" s="162" t="inlineStr">
        <is>
          <t>Consultant</t>
        </is>
      </c>
      <c r="AC201" s="162" t="inlineStr">
        <is>
          <t>CA</t>
        </is>
      </c>
      <c r="AD201" s="162" t="inlineStr">
        <is>
          <t>Rahul Dhamne</t>
        </is>
      </c>
      <c r="AE201" s="162" t="inlineStr">
        <is>
          <t>N-2</t>
        </is>
      </c>
      <c r="AF201" s="162" t="inlineStr">
        <is>
          <t>Individual Contributor</t>
        </is>
      </c>
      <c r="AG201" s="162" t="inlineStr">
        <is>
          <t>0 years, 0 months, 0 days</t>
        </is>
      </c>
      <c r="AH201" s="162" t="inlineStr">
        <is>
          <t>15 years, 8 months, 27 days</t>
        </is>
      </c>
      <c r="AI201" s="162" t="inlineStr">
        <is>
          <t>Suptech</t>
        </is>
      </c>
      <c r="AJ201" s="162" t="inlineStr">
        <is>
          <t>iFile</t>
        </is>
      </c>
      <c r="AK201" s="162" t="inlineStr">
        <is>
          <t>XBRL Consulting</t>
        </is>
      </c>
      <c r="AL201" s="162" t="inlineStr">
        <is>
          <t>Consulting</t>
        </is>
      </c>
      <c r="AM201" s="162" t="inlineStr">
        <is>
          <t>No</t>
        </is>
      </c>
      <c r="AN201" s="162" t="inlineStr">
        <is>
          <t>Professional Services</t>
        </is>
      </c>
      <c r="AO201" s="162" t="inlineStr">
        <is>
          <t>XBRL Domain</t>
        </is>
      </c>
      <c r="AP201" s="162" t="inlineStr">
        <is>
          <t>Non-technical</t>
        </is>
      </c>
      <c r="AQ201" s="162" t="n">
        <v>20</v>
      </c>
      <c r="AR201" s="162" t="inlineStr">
        <is>
          <t>Covered</t>
        </is>
      </c>
      <c r="AS201" s="162" t="n"/>
      <c r="AT201" s="162" t="inlineStr">
        <is>
          <t>IRIS0557</t>
        </is>
      </c>
      <c r="AU201" s="162" t="inlineStr">
        <is>
          <t>Employee</t>
        </is>
      </c>
      <c r="AV201" s="162" t="inlineStr">
        <is>
          <t>Active</t>
        </is>
      </c>
      <c r="AW201" s="162" t="inlineStr">
        <is>
          <t>Shrinidhi Shetty</t>
        </is>
      </c>
      <c r="AX201" s="163" t="n">
        <v>40511</v>
      </c>
      <c r="AY201" s="162" t="inlineStr">
        <is>
          <t>Consultant</t>
        </is>
      </c>
      <c r="AZ201" s="162" t="inlineStr">
        <is>
          <t>Consulting &amp; Professional Services</t>
        </is>
      </c>
      <c r="BA201" s="162" t="inlineStr">
        <is>
          <t>XBRL / Regulatory Reporting</t>
        </is>
      </c>
      <c r="BB201" s="162" t="inlineStr">
        <is>
          <t>Consultant</t>
        </is>
      </c>
      <c r="BC201" s="162" t="inlineStr">
        <is>
          <t>L3 – Professional / Associate</t>
        </is>
      </c>
      <c r="BD201" s="162" t="inlineStr">
        <is>
          <t>CA</t>
        </is>
      </c>
      <c r="BE201" s="162" t="inlineStr">
        <is>
          <t>Rahul Dhamne</t>
        </is>
      </c>
      <c r="BF201" s="162" t="inlineStr">
        <is>
          <t>N-2</t>
        </is>
      </c>
      <c r="BG201" s="162" t="inlineStr">
        <is>
          <t>Individual Contributor</t>
        </is>
      </c>
      <c r="BH201" s="162" t="inlineStr">
        <is>
          <t>0 years, 0 months, 0 days</t>
        </is>
      </c>
      <c r="BI201" s="162" t="inlineStr">
        <is>
          <t>15 years, 6 months, 22 days</t>
        </is>
      </c>
      <c r="BJ201" s="162" t="inlineStr">
        <is>
          <t>15 years, 6 months, 22 days</t>
        </is>
      </c>
      <c r="BK201" s="162" t="n"/>
      <c r="BL201" s="162" t="inlineStr">
        <is>
          <t>Suptech</t>
        </is>
      </c>
      <c r="BM201" s="162" t="inlineStr">
        <is>
          <t>iFile</t>
        </is>
      </c>
      <c r="BN201" s="162" t="inlineStr">
        <is>
          <t>XBRL Consulting</t>
        </is>
      </c>
      <c r="BO201" s="162" t="inlineStr">
        <is>
          <t>Consulting</t>
        </is>
      </c>
      <c r="BP201" s="162" t="inlineStr">
        <is>
          <t>No</t>
        </is>
      </c>
      <c r="BQ201" s="162" t="inlineStr">
        <is>
          <t>Professional Services</t>
        </is>
      </c>
      <c r="BR201" s="162" t="inlineStr">
        <is>
          <t>XBRL Domain</t>
        </is>
      </c>
      <c r="BS201" s="162" t="inlineStr">
        <is>
          <t>Non-technical</t>
        </is>
      </c>
      <c r="BT201" s="162" t="inlineStr">
        <is>
          <t>Remote - Mumbai</t>
        </is>
      </c>
      <c r="BU201" s="162" t="n"/>
      <c r="BV201" s="16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W201" s="162"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X201" s="162" t="inlineStr">
        <is>
          <t>2 – Needs improvement</t>
        </is>
      </c>
      <c r="BY201" s="162" t="inlineStr">
        <is>
          <t>Last appraisal in Oct 2025</t>
        </is>
      </c>
      <c r="BZ201" s="162" t="inlineStr">
        <is>
          <t>Consultant</t>
        </is>
      </c>
      <c r="CA201" s="162" t="inlineStr">
        <is>
          <t>No change</t>
        </is>
      </c>
      <c r="CB201" s="162" t="n">
        <v>3</v>
      </c>
      <c r="CC201" s="162" t="inlineStr">
        <is>
          <t>Low</t>
        </is>
      </c>
      <c r="CD201" s="162" t="inlineStr">
        <is>
          <t>Misplaced Talent / Enigma</t>
        </is>
      </c>
      <c r="CE201" s="162" t="n"/>
      <c r="CF201" s="162" t="inlineStr">
        <is>
          <t>No</t>
        </is>
      </c>
      <c r="CG201" s="162" t="n"/>
      <c r="CH201" s="162" t="inlineStr">
        <is>
          <t>To be identified</t>
        </is>
      </c>
      <c r="CI201" s="162" t="inlineStr">
        <is>
          <t>XBRL taxonomy &amp; regulatory updates; domain/accounting refreshers; quality &amp; accuracy practices; tooling proficiency</t>
        </is>
      </c>
      <c r="CJ201"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01" s="162" t="inlineStr">
        <is>
          <t>QFCRA</t>
        </is>
      </c>
    </row>
    <row r="202" ht="64" customHeight="1">
      <c r="A202" s="109" t="inlineStr">
        <is>
          <t>IRIS2045</t>
        </is>
      </c>
      <c r="B202" s="111" t="inlineStr">
        <is>
          <t>Bhagyashree Kamble</t>
        </is>
      </c>
      <c r="C202" s="111" t="inlineStr">
        <is>
          <t>XBRL Consulting</t>
        </is>
      </c>
      <c r="D202" s="114" t="inlineStr">
        <is>
          <t>Analyst</t>
        </is>
      </c>
      <c r="E202" s="114" t="inlineStr">
        <is>
          <t>Senior Taxonomy Analyst</t>
        </is>
      </c>
      <c r="F202" s="114" t="inlineStr">
        <is>
          <t>L3 – Professional / Associate</t>
        </is>
      </c>
      <c r="G202" s="114" t="inlineStr">
        <is>
          <t>A3</t>
        </is>
      </c>
      <c r="H202" s="117" t="inlineStr">
        <is>
          <t>▲ Up</t>
        </is>
      </c>
      <c r="I202" s="111" t="inlineStr">
        <is>
          <t>Consulting &amp; Professional Services</t>
        </is>
      </c>
      <c r="J202" s="111" t="inlineStr">
        <is>
          <t>Taxonomy Design &amp; Regulatory Consulting</t>
        </is>
      </c>
      <c r="K202" s="144" t="inlineStr">
        <is>
          <t>• Correct the experience record — HR</t>
        </is>
      </c>
      <c r="L202" s="111" t="n">
        <v>20</v>
      </c>
      <c r="M202" s="142" t="inlineStr">
        <is>
          <t>P2</t>
        </is>
      </c>
      <c r="N202" s="115" t="inlineStr">
        <is>
          <t>Developing</t>
        </is>
      </c>
      <c r="O202" s="115" t="inlineStr">
        <is>
          <t>3 Apply</t>
        </is>
      </c>
      <c r="P202" s="115" t="inlineStr">
        <is>
          <t>2–4 yrs</t>
        </is>
      </c>
      <c r="Q202" s="115" t="inlineStr">
        <is>
          <t>3–5 · 2–5</t>
        </is>
      </c>
      <c r="R202" s="115" t="inlineStr">
        <is>
          <t>Senior Analyst / Associate</t>
        </is>
      </c>
      <c r="S202" s="115" t="inlineStr">
        <is>
          <r>
            <rPr>
              <rFont val="Calibri"/>
              <b val="1"/>
              <sz val="10"/>
            </rPr>
            <t>DataTracks:</t>
          </r>
          <r>
            <rPr>
              <rFont val="Calibri"/>
              <sz val="10"/>
            </rPr>
            <t xml:space="preserve"> Senior Associate · 2–5 yrs · Big Four: Consultant · IRIS Vs Market Benchmark — XBRL US credential pathway: XBRL US GAAP Certificate</t>
          </r>
        </is>
      </c>
      <c r="T202" s="115" t="inlineStr">
        <is>
          <t>XBRL US GAAP Certificate · AICPA &amp; XBRL US; XBRL International specifications; IFRS / US GAAP / Ind AS</t>
        </is>
      </c>
      <c r="U202" s="115" t="inlineStr">
        <is>
          <t>Core 2 · Future 2 · Functional 3 · Leadership not scored</t>
        </is>
      </c>
      <c r="V202" s="161" t="n">
        <v>231</v>
      </c>
      <c r="W202" s="162" t="inlineStr">
        <is>
          <t>IRIS2045</t>
        </is>
      </c>
      <c r="X202" s="162" t="inlineStr">
        <is>
          <t>Employee</t>
        </is>
      </c>
      <c r="Y202" s="162" t="inlineStr">
        <is>
          <t>Active</t>
        </is>
      </c>
      <c r="Z202" s="162" t="inlineStr">
        <is>
          <t>Bhagyashree Kamble</t>
        </is>
      </c>
      <c r="AA202" s="249" t="n">
        <v>44763</v>
      </c>
      <c r="AB202" s="162" t="inlineStr">
        <is>
          <t>Analyst</t>
        </is>
      </c>
      <c r="AC202" s="162" t="inlineStr">
        <is>
          <t>B.Com</t>
        </is>
      </c>
      <c r="AD202" s="162" t="inlineStr">
        <is>
          <t>Rahul Dhamne</t>
        </is>
      </c>
      <c r="AE202" s="162" t="inlineStr">
        <is>
          <t>N-2</t>
        </is>
      </c>
      <c r="AF202" s="162" t="inlineStr">
        <is>
          <t>Individual Contributor</t>
        </is>
      </c>
      <c r="AG202" s="162" t="inlineStr">
        <is>
          <t>1 years, 4 months, 0 days</t>
        </is>
      </c>
      <c r="AH202" s="162" t="inlineStr">
        <is>
          <t>4 years, 1 months, 4 days</t>
        </is>
      </c>
      <c r="AI202" s="162" t="inlineStr">
        <is>
          <t>Suptech</t>
        </is>
      </c>
      <c r="AJ202" s="162" t="inlineStr">
        <is>
          <t>iFile</t>
        </is>
      </c>
      <c r="AK202" s="162" t="inlineStr">
        <is>
          <t>XBRL Consulting</t>
        </is>
      </c>
      <c r="AL202" s="162" t="inlineStr">
        <is>
          <t>Consulting</t>
        </is>
      </c>
      <c r="AM202" s="162" t="inlineStr">
        <is>
          <t>No</t>
        </is>
      </c>
      <c r="AN202" s="162" t="inlineStr">
        <is>
          <t>Professional Services</t>
        </is>
      </c>
      <c r="AO202" s="162" t="inlineStr">
        <is>
          <t>XBRL Domain</t>
        </is>
      </c>
      <c r="AP202" s="162" t="inlineStr">
        <is>
          <t>Non-technical</t>
        </is>
      </c>
      <c r="AQ202" s="162" t="n">
        <v>20</v>
      </c>
      <c r="AR202" s="162" t="inlineStr">
        <is>
          <t>Covered</t>
        </is>
      </c>
      <c r="AS202" s="162" t="n"/>
      <c r="AT202" s="162" t="inlineStr">
        <is>
          <t>IRIS2045</t>
        </is>
      </c>
      <c r="AU202" s="162" t="inlineStr">
        <is>
          <t>Employee</t>
        </is>
      </c>
      <c r="AV202" s="162" t="inlineStr">
        <is>
          <t>Active</t>
        </is>
      </c>
      <c r="AW202" s="162" t="inlineStr">
        <is>
          <t>Bhagyashree Kamble</t>
        </is>
      </c>
      <c r="AX202" s="163" t="n">
        <v>44763</v>
      </c>
      <c r="AY202" s="162" t="inlineStr">
        <is>
          <t>Analyst</t>
        </is>
      </c>
      <c r="AZ202" s="162" t="inlineStr">
        <is>
          <t>Consulting &amp; Professional Services</t>
        </is>
      </c>
      <c r="BA202" s="162" t="inlineStr">
        <is>
          <t>XBRL / Regulatory Reporting</t>
        </is>
      </c>
      <c r="BB202" s="162" t="inlineStr">
        <is>
          <t>Analyst</t>
        </is>
      </c>
      <c r="BC202" s="162" t="inlineStr">
        <is>
          <t>L3 – Professional / Associate</t>
        </is>
      </c>
      <c r="BD202" s="162" t="inlineStr">
        <is>
          <t>B.Com</t>
        </is>
      </c>
      <c r="BE202" s="162" t="inlineStr">
        <is>
          <t>Jayshree Margi</t>
        </is>
      </c>
      <c r="BF202" s="162" t="inlineStr">
        <is>
          <t>N-3</t>
        </is>
      </c>
      <c r="BG202" s="162" t="inlineStr">
        <is>
          <t>Individual Contributor</t>
        </is>
      </c>
      <c r="BH202" s="162" t="inlineStr">
        <is>
          <t>1 years, 4 months, 0 days</t>
        </is>
      </c>
      <c r="BI202" s="162" t="inlineStr">
        <is>
          <t>3 years, 10 months, 30 days</t>
        </is>
      </c>
      <c r="BJ202" s="162" t="inlineStr">
        <is>
          <t>5 years, 2 months, 30 days</t>
        </is>
      </c>
      <c r="BK202" s="162" t="n"/>
      <c r="BL202" s="162" t="inlineStr">
        <is>
          <t>Suptech</t>
        </is>
      </c>
      <c r="BM202" s="162" t="inlineStr">
        <is>
          <t>iFile</t>
        </is>
      </c>
      <c r="BN202" s="162" t="inlineStr">
        <is>
          <t>XBRL Consulting</t>
        </is>
      </c>
      <c r="BO202" s="162" t="inlineStr">
        <is>
          <t>Consulting</t>
        </is>
      </c>
      <c r="BP202" s="162" t="inlineStr">
        <is>
          <t>No</t>
        </is>
      </c>
      <c r="BQ202" s="162" t="inlineStr">
        <is>
          <t>Professional Services</t>
        </is>
      </c>
      <c r="BR202" s="162" t="inlineStr">
        <is>
          <t>XBRL Domain</t>
        </is>
      </c>
      <c r="BS202" s="162" t="inlineStr">
        <is>
          <t>Non-technical</t>
        </is>
      </c>
      <c r="BT202" s="162" t="inlineStr">
        <is>
          <t>Remote - Mumbai</t>
        </is>
      </c>
      <c r="BU202" s="162" t="n"/>
      <c r="BV202" s="16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W202" s="162" t="inlineStr">
        <is>
          <t>1. Complete Q1 taxonomy build/test tasks on schedule · &gt;=95% on-time.
2. Close assigned iFILE support tickets within SLA.
3. Finish Q1 Excel/Webform test cycles with defect leakage &lt;2%.</t>
        </is>
      </c>
      <c r="BX202" s="162" t="inlineStr">
        <is>
          <t>3 – Meets Expectations</t>
        </is>
      </c>
      <c r="BY202" s="162" t="inlineStr">
        <is>
          <t>Last appraisal in Oct 2025</t>
        </is>
      </c>
      <c r="BZ202" s="162" t="inlineStr">
        <is>
          <t>Analyst</t>
        </is>
      </c>
      <c r="CA202" s="162" t="inlineStr">
        <is>
          <t>No change</t>
        </is>
      </c>
      <c r="CB202" s="162" t="n">
        <v>2</v>
      </c>
      <c r="CC202" s="162" t="inlineStr">
        <is>
          <t>Medium</t>
        </is>
      </c>
      <c r="CD202" s="162" t="inlineStr">
        <is>
          <t>Reliable Specialist</t>
        </is>
      </c>
      <c r="CE202" s="162" t="n"/>
      <c r="CF202" s="162" t="inlineStr">
        <is>
          <t>No</t>
        </is>
      </c>
      <c r="CG202" s="162" t="n"/>
      <c r="CH202" s="162" t="inlineStr">
        <is>
          <t>To be identified</t>
        </is>
      </c>
      <c r="CI202" s="162" t="inlineStr">
        <is>
          <t>XBRL taxonomy &amp; regulatory updates; domain/accounting refreshers; quality &amp; accuracy practices; tooling proficiency</t>
        </is>
      </c>
      <c r="CJ202"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02" s="162" t="n"/>
    </row>
    <row r="203" ht="64" customHeight="1">
      <c r="A203" s="109" t="inlineStr">
        <is>
          <t>IRIS0617</t>
        </is>
      </c>
      <c r="B203" s="111" t="inlineStr">
        <is>
          <t>Bhakti Gosavi</t>
        </is>
      </c>
      <c r="C203" s="111" t="inlineStr">
        <is>
          <t>XBRL Consulting</t>
        </is>
      </c>
      <c r="D203" s="114" t="inlineStr">
        <is>
          <t>Analyst</t>
        </is>
      </c>
      <c r="E203" s="114" t="inlineStr">
        <is>
          <t>Senior Taxonomy Analyst</t>
        </is>
      </c>
      <c r="F203" s="114" t="inlineStr">
        <is>
          <t>L3 – Professional / Associate</t>
        </is>
      </c>
      <c r="G203" s="114" t="inlineStr">
        <is>
          <t>A3</t>
        </is>
      </c>
      <c r="H203" s="117" t="inlineStr">
        <is>
          <t>▲ Up</t>
        </is>
      </c>
      <c r="I203" s="111" t="inlineStr">
        <is>
          <t>Consulting &amp; Professional Services</t>
        </is>
      </c>
      <c r="J203" s="111" t="inlineStr">
        <is>
          <t>Taxonomy Design &amp; Regulatory Consulting</t>
        </is>
      </c>
      <c r="K203" s="111" t="inlineStr"/>
      <c r="L203" s="111" t="n">
        <v>20</v>
      </c>
      <c r="M203" s="142" t="inlineStr">
        <is>
          <t>P2</t>
        </is>
      </c>
      <c r="N203" s="115" t="inlineStr">
        <is>
          <t>Developing</t>
        </is>
      </c>
      <c r="O203" s="115" t="inlineStr">
        <is>
          <t>3 Apply</t>
        </is>
      </c>
      <c r="P203" s="115" t="inlineStr">
        <is>
          <t>2–4 yrs</t>
        </is>
      </c>
      <c r="Q203" s="115" t="inlineStr">
        <is>
          <t>3–5 · 2–5</t>
        </is>
      </c>
      <c r="R203" s="115" t="inlineStr">
        <is>
          <t>Senior Analyst / Associate</t>
        </is>
      </c>
      <c r="S203" s="115" t="inlineStr">
        <is>
          <r>
            <rPr>
              <rFont val="Calibri"/>
              <b val="1"/>
              <sz val="10"/>
            </rPr>
            <t>DataTracks:</t>
          </r>
          <r>
            <rPr>
              <rFont val="Calibri"/>
              <sz val="10"/>
            </rPr>
            <t xml:space="preserve"> Senior Associate · 2–5 yrs · Big Four: Consultant · IRIS Vs Market Benchmark — XBRL US credential pathway: XBRL US GAAP Certificate</t>
          </r>
        </is>
      </c>
      <c r="T203" s="115" t="inlineStr">
        <is>
          <t>XBRL US GAAP Certificate · AICPA &amp; XBRL US; XBRL International specifications; IFRS / US GAAP / Ind AS</t>
        </is>
      </c>
      <c r="U203" s="115" t="inlineStr">
        <is>
          <t>Core 2 · Future 2 · Functional 3 · Leadership not scored</t>
        </is>
      </c>
      <c r="V203" s="161" t="n">
        <v>81</v>
      </c>
      <c r="W203" s="162" t="inlineStr">
        <is>
          <t>IRIS0617</t>
        </is>
      </c>
      <c r="X203" s="162" t="inlineStr">
        <is>
          <t>Employee</t>
        </is>
      </c>
      <c r="Y203" s="162" t="inlineStr">
        <is>
          <t>Active</t>
        </is>
      </c>
      <c r="Z203" s="162" t="inlineStr">
        <is>
          <t>Bhakti Gosavi</t>
        </is>
      </c>
      <c r="AA203" s="249" t="n">
        <v>40665</v>
      </c>
      <c r="AB203" s="162" t="inlineStr">
        <is>
          <t>Analyst</t>
        </is>
      </c>
      <c r="AC203" s="162" t="inlineStr">
        <is>
          <t>M.Com</t>
        </is>
      </c>
      <c r="AD203" s="162" t="inlineStr">
        <is>
          <t>Rahul Dhamne</t>
        </is>
      </c>
      <c r="AE203" s="162" t="inlineStr">
        <is>
          <t>N-2</t>
        </is>
      </c>
      <c r="AF203" s="162" t="inlineStr">
        <is>
          <t>Individual Contributor</t>
        </is>
      </c>
      <c r="AG203" s="162" t="inlineStr">
        <is>
          <t>0 years, 0 months, 0 days</t>
        </is>
      </c>
      <c r="AH203" s="162" t="inlineStr">
        <is>
          <t>15 years, 3 months, 23 days</t>
        </is>
      </c>
      <c r="AI203" s="162" t="inlineStr">
        <is>
          <t>Suptech</t>
        </is>
      </c>
      <c r="AJ203" s="162" t="inlineStr">
        <is>
          <t>iFile</t>
        </is>
      </c>
      <c r="AK203" s="162" t="inlineStr">
        <is>
          <t>XBRL Consulting</t>
        </is>
      </c>
      <c r="AL203" s="162" t="inlineStr">
        <is>
          <t>Consulting</t>
        </is>
      </c>
      <c r="AM203" s="162" t="inlineStr">
        <is>
          <t>No</t>
        </is>
      </c>
      <c r="AN203" s="162" t="inlineStr">
        <is>
          <t>Professional Services</t>
        </is>
      </c>
      <c r="AO203" s="162" t="inlineStr">
        <is>
          <t>XBRL Domain</t>
        </is>
      </c>
      <c r="AP203" s="162" t="inlineStr">
        <is>
          <t>Non-technical</t>
        </is>
      </c>
      <c r="AQ203" s="162" t="n">
        <v>20</v>
      </c>
      <c r="AR203" s="162" t="inlineStr">
        <is>
          <t>Covered</t>
        </is>
      </c>
      <c r="AS203" s="162" t="n"/>
      <c r="AT203" s="162" t="inlineStr">
        <is>
          <t>IRIS0617</t>
        </is>
      </c>
      <c r="AU203" s="162" t="inlineStr">
        <is>
          <t>Employee</t>
        </is>
      </c>
      <c r="AV203" s="162" t="inlineStr">
        <is>
          <t>Active</t>
        </is>
      </c>
      <c r="AW203" s="162" t="inlineStr">
        <is>
          <t>Bhakti Gosavi</t>
        </is>
      </c>
      <c r="AX203" s="163" t="n">
        <v>40665</v>
      </c>
      <c r="AY203" s="162" t="inlineStr">
        <is>
          <t>Analyst</t>
        </is>
      </c>
      <c r="AZ203" s="162" t="inlineStr">
        <is>
          <t>Consulting &amp; Professional Services</t>
        </is>
      </c>
      <c r="BA203" s="162" t="inlineStr">
        <is>
          <t>XBRL / Regulatory Reporting</t>
        </is>
      </c>
      <c r="BB203" s="162" t="inlineStr">
        <is>
          <t>Analyst</t>
        </is>
      </c>
      <c r="BC203" s="162" t="inlineStr">
        <is>
          <t>L3 – Professional / Associate</t>
        </is>
      </c>
      <c r="BD203" s="162" t="inlineStr">
        <is>
          <t>M.Com</t>
        </is>
      </c>
      <c r="BE203" s="162" t="inlineStr">
        <is>
          <t>Jayshree Margi</t>
        </is>
      </c>
      <c r="BF203" s="162" t="inlineStr">
        <is>
          <t>N-3</t>
        </is>
      </c>
      <c r="BG203" s="162" t="inlineStr">
        <is>
          <t>Individual Contributor</t>
        </is>
      </c>
      <c r="BH203" s="162" t="inlineStr">
        <is>
          <t>0 years, 0 months, 0 days</t>
        </is>
      </c>
      <c r="BI203" s="162" t="inlineStr">
        <is>
          <t>15 years, 1 months, 18 days</t>
        </is>
      </c>
      <c r="BJ203" s="162" t="inlineStr">
        <is>
          <t>15 years, 1 months, 18 days</t>
        </is>
      </c>
      <c r="BK203" s="162" t="n"/>
      <c r="BL203" s="162" t="inlineStr">
        <is>
          <t>Suptech</t>
        </is>
      </c>
      <c r="BM203" s="162" t="inlineStr">
        <is>
          <t>iFile</t>
        </is>
      </c>
      <c r="BN203" s="162" t="inlineStr">
        <is>
          <t>XBRL Consulting</t>
        </is>
      </c>
      <c r="BO203" s="162" t="inlineStr">
        <is>
          <t>Consulting</t>
        </is>
      </c>
      <c r="BP203" s="162" t="inlineStr">
        <is>
          <t>No</t>
        </is>
      </c>
      <c r="BQ203" s="162" t="inlineStr">
        <is>
          <t>Professional Services</t>
        </is>
      </c>
      <c r="BR203" s="162" t="inlineStr">
        <is>
          <t>XBRL Domain</t>
        </is>
      </c>
      <c r="BS203" s="162" t="inlineStr">
        <is>
          <t>Non-technical</t>
        </is>
      </c>
      <c r="BT203" s="162" t="inlineStr">
        <is>
          <t>Work From Office - Turbhe</t>
        </is>
      </c>
      <c r="BU203" s="162" t="n"/>
      <c r="BV203" s="16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W203" s="162" t="inlineStr">
        <is>
          <t>1. Complete Q1 taxonomy build/test tasks on schedule · &gt;=95% on-time.
2. Close assigned iFILE support tickets within SLA.
3. Finish Q1 Excel/Webform test cycles with defect leakage &lt;2%.</t>
        </is>
      </c>
      <c r="BX203" s="162" t="inlineStr">
        <is>
          <t>3 – Meets Expectations</t>
        </is>
      </c>
      <c r="BY203" s="162" t="inlineStr">
        <is>
          <t>Last appraisal in Oct 2025</t>
        </is>
      </c>
      <c r="BZ203" s="162" t="inlineStr">
        <is>
          <t>Analyst</t>
        </is>
      </c>
      <c r="CA203" s="162" t="inlineStr">
        <is>
          <t>No change</t>
        </is>
      </c>
      <c r="CB203" s="162" t="n">
        <v>2</v>
      </c>
      <c r="CC203" s="162" t="inlineStr">
        <is>
          <t>Medium</t>
        </is>
      </c>
      <c r="CD203" s="162" t="inlineStr">
        <is>
          <t>Reliable Specialist</t>
        </is>
      </c>
      <c r="CE203" s="162" t="n"/>
      <c r="CF203" s="162" t="inlineStr">
        <is>
          <t>No</t>
        </is>
      </c>
      <c r="CG203" s="162" t="n"/>
      <c r="CH203" s="162" t="inlineStr">
        <is>
          <t>To be identified</t>
        </is>
      </c>
      <c r="CI203" s="162" t="inlineStr">
        <is>
          <t>XBRL taxonomy &amp; regulatory updates; domain/accounting refreshers; quality &amp; accuracy practices; tooling proficiency</t>
        </is>
      </c>
      <c r="CJ203"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03" s="162" t="n"/>
    </row>
    <row r="204" ht="64" customHeight="1">
      <c r="A204" s="109" t="inlineStr">
        <is>
          <t>IRIS0022</t>
        </is>
      </c>
      <c r="B204" s="111" t="inlineStr">
        <is>
          <t>Bhushan Patkar</t>
        </is>
      </c>
      <c r="C204" s="111" t="inlineStr">
        <is>
          <t>XBRL Consulting</t>
        </is>
      </c>
      <c r="D204" s="114" t="inlineStr">
        <is>
          <t>Senior Analyst</t>
        </is>
      </c>
      <c r="E204" s="114" t="inlineStr">
        <is>
          <t>Senior Taxonomy Analyst</t>
        </is>
      </c>
      <c r="F204" s="111" t="inlineStr">
        <is>
          <t>L4 – Senior</t>
        </is>
      </c>
      <c r="G204" s="24" t="inlineStr">
        <is>
          <t>A3</t>
        </is>
      </c>
      <c r="H204" s="147" t="inlineStr">
        <is>
          <t>• Same level</t>
        </is>
      </c>
      <c r="I204" s="111" t="inlineStr">
        <is>
          <t>Consulting &amp; Professional Services</t>
        </is>
      </c>
      <c r="J204" s="111" t="inlineStr">
        <is>
          <t>Taxonomy Design &amp; Regulatory Consulting</t>
        </is>
      </c>
      <c r="K204" s="111" t="inlineStr"/>
      <c r="L204" s="111" t="n">
        <v>19</v>
      </c>
      <c r="M204" s="142" t="inlineStr">
        <is>
          <t>P2</t>
        </is>
      </c>
      <c r="N204" s="115" t="inlineStr">
        <is>
          <t>Developing</t>
        </is>
      </c>
      <c r="O204" s="115" t="inlineStr">
        <is>
          <t>3 Apply</t>
        </is>
      </c>
      <c r="P204" s="115" t="inlineStr">
        <is>
          <t>2–4 yrs</t>
        </is>
      </c>
      <c r="Q204" s="115" t="inlineStr">
        <is>
          <t>3–5 · 2–5</t>
        </is>
      </c>
      <c r="R204" s="115" t="inlineStr">
        <is>
          <t>Senior Analyst / Associate</t>
        </is>
      </c>
      <c r="S204" s="115" t="inlineStr">
        <is>
          <r>
            <rPr>
              <rFont val="Calibri"/>
              <b val="1"/>
              <sz val="10"/>
            </rPr>
            <t>DataTracks:</t>
          </r>
          <r>
            <rPr>
              <rFont val="Calibri"/>
              <sz val="10"/>
            </rPr>
            <t xml:space="preserve"> Senior Associate · 2–5 yrs · Big Four: Consultant · IRIS Vs Market Benchmark — XBRL US credential pathway: XBRL US GAAP Certificate</t>
          </r>
        </is>
      </c>
      <c r="T204" s="115" t="inlineStr">
        <is>
          <t>XBRL US GAAP Certificate · AICPA &amp; XBRL US; XBRL International specifications; IFRS / US GAAP / Ind AS</t>
        </is>
      </c>
      <c r="U204" s="115" t="inlineStr">
        <is>
          <t>Core 2 · Future 2 · Functional 3 · Leadership not scored</t>
        </is>
      </c>
      <c r="V204" s="161" t="n">
        <v>12</v>
      </c>
      <c r="W204" s="162" t="inlineStr">
        <is>
          <t>IRIS0022</t>
        </is>
      </c>
      <c r="X204" s="162" t="inlineStr">
        <is>
          <t>Employee</t>
        </is>
      </c>
      <c r="Y204" s="162" t="inlineStr">
        <is>
          <t>Active</t>
        </is>
      </c>
      <c r="Z204" s="162" t="inlineStr">
        <is>
          <t>Bhushan Patkar</t>
        </is>
      </c>
      <c r="AA204" s="249" t="n">
        <v>38404</v>
      </c>
      <c r="AB204" s="162" t="inlineStr">
        <is>
          <t>Senior Analyst</t>
        </is>
      </c>
      <c r="AC204" s="162" t="inlineStr">
        <is>
          <t>B.Com</t>
        </is>
      </c>
      <c r="AD204" s="162" t="inlineStr">
        <is>
          <t>Sujeet Rathod</t>
        </is>
      </c>
      <c r="AE204" s="162" t="inlineStr">
        <is>
          <t>N-3</t>
        </is>
      </c>
      <c r="AF204" s="162" t="inlineStr">
        <is>
          <t>Individual Contributor</t>
        </is>
      </c>
      <c r="AG204" s="162" t="inlineStr">
        <is>
          <t>0 years, 0 months, 0 days</t>
        </is>
      </c>
      <c r="AH204" s="162" t="inlineStr">
        <is>
          <t>21 years, 6 months, 4 days</t>
        </is>
      </c>
      <c r="AI204" s="162" t="inlineStr">
        <is>
          <t>Suptech</t>
        </is>
      </c>
      <c r="AJ204" s="162" t="inlineStr">
        <is>
          <t>iFile</t>
        </is>
      </c>
      <c r="AK204" s="162" t="inlineStr">
        <is>
          <t>XBRL Consulting</t>
        </is>
      </c>
      <c r="AL204" s="162" t="inlineStr">
        <is>
          <t>Consulting</t>
        </is>
      </c>
      <c r="AM204" s="162" t="inlineStr">
        <is>
          <t>No</t>
        </is>
      </c>
      <c r="AN204" s="162" t="inlineStr">
        <is>
          <t>Professional Services</t>
        </is>
      </c>
      <c r="AO204" s="162" t="inlineStr">
        <is>
          <t>XBRL Domain</t>
        </is>
      </c>
      <c r="AP204" s="162" t="inlineStr">
        <is>
          <t>Non-technical</t>
        </is>
      </c>
      <c r="AQ204" s="162" t="n">
        <v>20</v>
      </c>
      <c r="AR204" s="162" t="inlineStr">
        <is>
          <t>Covered</t>
        </is>
      </c>
      <c r="AS204" s="162" t="n"/>
      <c r="AT204" s="162" t="inlineStr">
        <is>
          <t>IRIS0022</t>
        </is>
      </c>
      <c r="AU204" s="162" t="inlineStr">
        <is>
          <t>Employee</t>
        </is>
      </c>
      <c r="AV204" s="162" t="inlineStr">
        <is>
          <t>Active</t>
        </is>
      </c>
      <c r="AW204" s="162" t="inlineStr">
        <is>
          <t>Bhushan Patkar</t>
        </is>
      </c>
      <c r="AX204" s="163" t="n">
        <v>38404</v>
      </c>
      <c r="AY204" s="162" t="inlineStr">
        <is>
          <t>Senior Analyst</t>
        </is>
      </c>
      <c r="AZ204" s="162" t="inlineStr">
        <is>
          <t>Consulting &amp; Professional Services</t>
        </is>
      </c>
      <c r="BA204" s="162" t="inlineStr">
        <is>
          <t>XBRL / Regulatory Reporting</t>
        </is>
      </c>
      <c r="BB204" s="162" t="inlineStr">
        <is>
          <t>Senior Analyst</t>
        </is>
      </c>
      <c r="BC204" s="162" t="inlineStr">
        <is>
          <t>L4 – Senior</t>
        </is>
      </c>
      <c r="BD204" s="162" t="inlineStr">
        <is>
          <t>B.Com</t>
        </is>
      </c>
      <c r="BE204" s="162" t="inlineStr">
        <is>
          <t>Sujeet Rathod</t>
        </is>
      </c>
      <c r="BF204" s="162" t="inlineStr">
        <is>
          <t>N-3</t>
        </is>
      </c>
      <c r="BG204" s="162" t="inlineStr">
        <is>
          <t>Individual Contributor</t>
        </is>
      </c>
      <c r="BH204" s="162" t="inlineStr">
        <is>
          <t>0 years, 0 months, 0 days</t>
        </is>
      </c>
      <c r="BI204" s="162" t="inlineStr">
        <is>
          <t>21 years, 3 months, 30 days</t>
        </is>
      </c>
      <c r="BJ204" s="162" t="inlineStr">
        <is>
          <t>21 years, 3 months, 30 days</t>
        </is>
      </c>
      <c r="BK204" s="162" t="n"/>
      <c r="BL204" s="162" t="inlineStr">
        <is>
          <t>Suptech</t>
        </is>
      </c>
      <c r="BM204" s="162" t="inlineStr">
        <is>
          <t>iFile</t>
        </is>
      </c>
      <c r="BN204" s="162" t="inlineStr">
        <is>
          <t>XBRL Consulting</t>
        </is>
      </c>
      <c r="BO204" s="162" t="inlineStr">
        <is>
          <t>Consulting</t>
        </is>
      </c>
      <c r="BP204" s="162" t="inlineStr">
        <is>
          <t>No</t>
        </is>
      </c>
      <c r="BQ204" s="162" t="inlineStr">
        <is>
          <t>Professional Services</t>
        </is>
      </c>
      <c r="BR204" s="162" t="inlineStr">
        <is>
          <t>XBRL Domain</t>
        </is>
      </c>
      <c r="BS204" s="162" t="inlineStr">
        <is>
          <t>Non-technical</t>
        </is>
      </c>
      <c r="BT204" s="162" t="inlineStr">
        <is>
          <t>Hybrid</t>
        </is>
      </c>
      <c r="BU204" s="162" t="n"/>
      <c r="BV204" s="16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W204" s="162" t="inlineStr">
        <is>
          <t>1. Complete Q1 taxonomy build/test tasks on schedule · &gt;=95% on-time.
2. Close assigned iFILE support tickets within SLA.
3. Finish Q1 Excel/Webform test cycles with defect leakage &lt;2%.</t>
        </is>
      </c>
      <c r="BX204" s="162" t="inlineStr">
        <is>
          <t>3 – Meets Expectations</t>
        </is>
      </c>
      <c r="BY204" s="162" t="inlineStr">
        <is>
          <t>Last appraisal in Oct 2025</t>
        </is>
      </c>
      <c r="BZ204" s="162" t="inlineStr">
        <is>
          <t>Senior Analyst</t>
        </is>
      </c>
      <c r="CA204" s="162" t="inlineStr">
        <is>
          <t>No change</t>
        </is>
      </c>
      <c r="CB204" s="162" t="n">
        <v>3</v>
      </c>
      <c r="CC204" s="162" t="inlineStr">
        <is>
          <t>Medium</t>
        </is>
      </c>
      <c r="CD204" s="162" t="inlineStr">
        <is>
          <t>Trusted Professional</t>
        </is>
      </c>
      <c r="CE204" s="162" t="n"/>
      <c r="CF204" s="162" t="inlineStr">
        <is>
          <t>No</t>
        </is>
      </c>
      <c r="CG204" s="162" t="n"/>
      <c r="CH204" s="162" t="inlineStr">
        <is>
          <t>To be identified</t>
        </is>
      </c>
      <c r="CI204" s="162" t="inlineStr">
        <is>
          <t>XBRL taxonomy &amp; regulatory updates; domain/accounting refreshers; quality &amp; accuracy practices; tooling proficiency</t>
        </is>
      </c>
      <c r="CJ204"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04" s="162" t="n"/>
    </row>
    <row r="205" ht="64" customHeight="1">
      <c r="A205" s="109" t="inlineStr">
        <is>
          <t>IRIS2563</t>
        </is>
      </c>
      <c r="B205" s="111" t="inlineStr">
        <is>
          <t>Isheekka Gupta</t>
        </is>
      </c>
      <c r="C205" s="111" t="inlineStr">
        <is>
          <t>XBRL Consulting</t>
        </is>
      </c>
      <c r="D205" s="114" t="inlineStr">
        <is>
          <t>Consultant</t>
        </is>
      </c>
      <c r="E205" s="114" t="inlineStr">
        <is>
          <t>Senior Taxonomy Analyst</t>
        </is>
      </c>
      <c r="F205" s="114" t="inlineStr">
        <is>
          <t>Not in current mapping files</t>
        </is>
      </c>
      <c r="G205" s="114" t="inlineStr">
        <is>
          <t>A3</t>
        </is>
      </c>
      <c r="H205" s="140" t="inlineStr">
        <is>
          <t>● Newly mapped</t>
        </is>
      </c>
      <c r="I205" s="111" t="inlineStr">
        <is>
          <t>Consulting &amp; Professional Services</t>
        </is>
      </c>
      <c r="J205" s="111" t="inlineStr">
        <is>
          <t>Taxonomy Design &amp; Regulatory Consulting</t>
        </is>
      </c>
      <c r="K205" s="144" t="inlineStr">
        <is>
          <t>• Total experience · outside + at IRIS — HR — HRIS
• Confirm prior experience · provisional placement — HR</t>
        </is>
      </c>
      <c r="L205" s="111" t="n">
        <v>16</v>
      </c>
      <c r="M205" s="142" t="inlineStr">
        <is>
          <t>P2</t>
        </is>
      </c>
      <c r="N205" s="115" t="inlineStr">
        <is>
          <t>Developing</t>
        </is>
      </c>
      <c r="O205" s="115" t="inlineStr">
        <is>
          <t>3 Apply</t>
        </is>
      </c>
      <c r="P205" s="115" t="inlineStr">
        <is>
          <t>2–4 yrs</t>
        </is>
      </c>
      <c r="Q205" s="115" t="inlineStr">
        <is>
          <t>3–5 · 2–5</t>
        </is>
      </c>
      <c r="R205" s="115" t="inlineStr">
        <is>
          <t>Senior Analyst / Associate</t>
        </is>
      </c>
      <c r="S205" s="115" t="inlineStr">
        <is>
          <r>
            <rPr>
              <rFont val="Calibri"/>
              <b val="1"/>
              <sz val="10"/>
            </rPr>
            <t>DataTracks:</t>
          </r>
          <r>
            <rPr>
              <rFont val="Calibri"/>
              <sz val="10"/>
            </rPr>
            <t xml:space="preserve"> Senior Associate · 2–5 yrs · Big Four: Consultant · IRIS Vs Market Benchmark — XBRL US credential pathway: XBRL US GAAP Certificate</t>
          </r>
        </is>
      </c>
      <c r="T205" s="115" t="inlineStr">
        <is>
          <t>XBRL US GAAP Certificate · AICPA &amp; XBRL US; XBRL International specifications; IFRS / US GAAP / Ind AS</t>
        </is>
      </c>
      <c r="U205" s="115" t="inlineStr">
        <is>
          <t>Core 2 · Future 2 · Functional 3 · Leadership not scored</t>
        </is>
      </c>
      <c r="V205" s="161" t="n">
        <v>536</v>
      </c>
      <c r="W205" s="162" t="inlineStr">
        <is>
          <t>IRIS2563</t>
        </is>
      </c>
      <c r="X205" s="162" t="inlineStr">
        <is>
          <t>Employee</t>
        </is>
      </c>
      <c r="Y205" s="162" t="inlineStr">
        <is>
          <t>Active</t>
        </is>
      </c>
      <c r="Z205" s="162" t="inlineStr">
        <is>
          <t>Isheekka Gupta</t>
        </is>
      </c>
      <c r="AA205" s="249" t="n">
        <v>46272</v>
      </c>
      <c r="AB205" s="162" t="inlineStr">
        <is>
          <t>Consultant</t>
        </is>
      </c>
      <c r="AC205" s="162" t="inlineStr">
        <is>
          <t>CA</t>
        </is>
      </c>
      <c r="AD205" s="162" t="inlineStr">
        <is>
          <t>Sujeet Rathod</t>
        </is>
      </c>
      <c r="AE205" s="162" t="inlineStr">
        <is>
          <t>N-3</t>
        </is>
      </c>
      <c r="AF205" s="162" t="inlineStr">
        <is>
          <t>Individual Contributor</t>
        </is>
      </c>
      <c r="AG205" s="162" t="n"/>
      <c r="AH205" s="162" t="n"/>
      <c r="AI205" s="162" t="inlineStr">
        <is>
          <t>Suptech</t>
        </is>
      </c>
      <c r="AJ205" s="162" t="inlineStr">
        <is>
          <t>iFile</t>
        </is>
      </c>
      <c r="AK205" s="162" t="inlineStr">
        <is>
          <t>XBRL Consulting</t>
        </is>
      </c>
      <c r="AL205" s="162" t="inlineStr">
        <is>
          <t>Consulting</t>
        </is>
      </c>
      <c r="AM205" s="162" t="inlineStr">
        <is>
          <t>No</t>
        </is>
      </c>
      <c r="AN205" s="162" t="inlineStr">
        <is>
          <t>Professional Services</t>
        </is>
      </c>
      <c r="AO205" s="162" t="inlineStr">
        <is>
          <t>XBRL Domain</t>
        </is>
      </c>
      <c r="AP205" s="162" t="inlineStr">
        <is>
          <t>Non-technical</t>
        </is>
      </c>
      <c r="AQ205" s="162" t="n">
        <v>20</v>
      </c>
      <c r="AR205" s="162" t="inlineStr">
        <is>
          <t>Covered</t>
        </is>
      </c>
      <c r="AS205" s="162" t="n"/>
      <c r="AT205" s="162" t="n"/>
      <c r="AU205" s="162" t="n"/>
      <c r="AV205" s="162" t="n"/>
      <c r="AW205" s="162" t="n"/>
      <c r="AX205" s="162" t="n"/>
      <c r="AY205" s="162" t="n"/>
      <c r="AZ205" s="162" t="n"/>
      <c r="BA205" s="162" t="n"/>
      <c r="BB205" s="162" t="n"/>
      <c r="BC205" s="162" t="n"/>
      <c r="BD205" s="162" t="n"/>
      <c r="BE205" s="162" t="n"/>
      <c r="BF205" s="162" t="n"/>
      <c r="BG205" s="162" t="n"/>
      <c r="BH205" s="162" t="n"/>
      <c r="BI205" s="162" t="n"/>
      <c r="BJ205" s="162" t="n"/>
      <c r="BK205" s="162" t="n"/>
      <c r="BL205" s="162" t="n"/>
      <c r="BM205" s="162" t="n"/>
      <c r="BN205" s="162" t="n"/>
      <c r="BO205" s="162" t="n"/>
      <c r="BP205" s="162" t="n"/>
      <c r="BQ205" s="162" t="n"/>
      <c r="BR205" s="162" t="n"/>
      <c r="BS205" s="162" t="n"/>
      <c r="BT205" s="162" t="n"/>
      <c r="BU205" s="162" t="n"/>
      <c r="BV205" s="162" t="n"/>
      <c r="BW205" s="162" t="n"/>
      <c r="BX205" s="162" t="n"/>
      <c r="BY205" s="162" t="n"/>
      <c r="BZ205" s="162" t="n"/>
      <c r="CA205" s="162" t="n"/>
      <c r="CB205" s="162" t="n"/>
      <c r="CC205" s="162" t="n"/>
      <c r="CD205" s="162" t="n"/>
      <c r="CE205" s="162" t="n"/>
      <c r="CF205" s="162" t="n"/>
      <c r="CG205" s="162" t="n"/>
      <c r="CH205" s="162" t="n"/>
      <c r="CI205" s="162" t="n"/>
      <c r="CJ205" s="162" t="n"/>
      <c r="CK205" s="162" t="n"/>
    </row>
    <row r="206" ht="64" customHeight="1">
      <c r="A206" s="109" t="inlineStr">
        <is>
          <t>IRIS0049</t>
        </is>
      </c>
      <c r="B206" s="111" t="inlineStr">
        <is>
          <t>Kalyani Sunil Nagap</t>
        </is>
      </c>
      <c r="C206" s="111" t="inlineStr">
        <is>
          <t>XBRL Consulting</t>
        </is>
      </c>
      <c r="D206" s="114" t="inlineStr">
        <is>
          <t>Senior Analyst</t>
        </is>
      </c>
      <c r="E206" s="114" t="inlineStr">
        <is>
          <t>Taxonomy Specialist</t>
        </is>
      </c>
      <c r="F206" s="114" t="inlineStr">
        <is>
          <t>L4 – Senior</t>
        </is>
      </c>
      <c r="G206" s="114" t="inlineStr">
        <is>
          <t>A3</t>
        </is>
      </c>
      <c r="H206" s="117" t="inlineStr">
        <is>
          <t>▲ Up</t>
        </is>
      </c>
      <c r="I206" s="111" t="inlineStr">
        <is>
          <t>Consulting &amp; Professional Services</t>
        </is>
      </c>
      <c r="J206" s="111" t="inlineStr">
        <is>
          <t>Taxonomy Design &amp; Regulatory Consulting</t>
        </is>
      </c>
      <c r="K206" s="111" t="inlineStr"/>
      <c r="L206" s="111" t="n">
        <v>20</v>
      </c>
      <c r="M206" s="142" t="inlineStr">
        <is>
          <t>P2</t>
        </is>
      </c>
      <c r="N206" s="115" t="inlineStr">
        <is>
          <t>Developing</t>
        </is>
      </c>
      <c r="O206" s="115" t="inlineStr">
        <is>
          <t>3 Apply</t>
        </is>
      </c>
      <c r="P206" s="115" t="inlineStr">
        <is>
          <t>2–4 yrs</t>
        </is>
      </c>
      <c r="Q206" s="115" t="inlineStr">
        <is>
          <t>3–5 · 2–5</t>
        </is>
      </c>
      <c r="R206" s="115" t="inlineStr">
        <is>
          <t>Consultant / Senior Associate</t>
        </is>
      </c>
      <c r="S206" s="115" t="inlineStr">
        <is>
          <r>
            <rPr>
              <rFont val="Calibri"/>
              <b val="1"/>
              <sz val="10"/>
            </rPr>
            <t>DataTracks:</t>
          </r>
          <r>
            <rPr>
              <rFont val="Calibri"/>
              <sz val="10"/>
            </rPr>
            <t xml:space="preserve"> Senior Associate · 2–5 yrs · Big Four: Consultant · IRIS Vs Market Benchmark — XBRL US credential pathway: XBRL US GAAP Certificate</t>
          </r>
        </is>
      </c>
      <c r="T206" s="115" t="inlineStr">
        <is>
          <t>XBRL US GAAP Certificate · AICPA &amp; XBRL US; XBRL International specifications; IFRS / US GAAP / Ind AS</t>
        </is>
      </c>
      <c r="U206" s="115" t="inlineStr">
        <is>
          <t>Core 2 · Future 2 · Functional 3 · Leadership not scored</t>
        </is>
      </c>
      <c r="V206" s="161" t="n">
        <v>17</v>
      </c>
      <c r="W206" s="162" t="inlineStr">
        <is>
          <t>IRIS0049</t>
        </is>
      </c>
      <c r="X206" s="162" t="inlineStr">
        <is>
          <t>Employee</t>
        </is>
      </c>
      <c r="Y206" s="162" t="inlineStr">
        <is>
          <t>Active</t>
        </is>
      </c>
      <c r="Z206" s="162" t="inlineStr">
        <is>
          <t>Kalyani Sunil Nagap</t>
        </is>
      </c>
      <c r="AA206" s="249" t="n">
        <v>39002</v>
      </c>
      <c r="AB206" s="162" t="inlineStr">
        <is>
          <t>Senior Analyst</t>
        </is>
      </c>
      <c r="AC206" s="162" t="inlineStr">
        <is>
          <t>B.Com</t>
        </is>
      </c>
      <c r="AD206" s="162" t="inlineStr">
        <is>
          <t>Rahul Dhamne</t>
        </is>
      </c>
      <c r="AE206" s="162" t="inlineStr">
        <is>
          <t>N-2</t>
        </is>
      </c>
      <c r="AF206" s="162" t="inlineStr">
        <is>
          <t>Individual Contributor</t>
        </is>
      </c>
      <c r="AG206" s="162" t="inlineStr">
        <is>
          <t>0 years, 0 months, 0 days</t>
        </is>
      </c>
      <c r="AH206" s="162" t="inlineStr">
        <is>
          <t>19 years, 10 months, 13 days</t>
        </is>
      </c>
      <c r="AI206" s="162" t="inlineStr">
        <is>
          <t>Suptech</t>
        </is>
      </c>
      <c r="AJ206" s="162" t="inlineStr">
        <is>
          <t>iFile</t>
        </is>
      </c>
      <c r="AK206" s="162" t="inlineStr">
        <is>
          <t>XBRL Consulting</t>
        </is>
      </c>
      <c r="AL206" s="162" t="inlineStr">
        <is>
          <t>Consulting</t>
        </is>
      </c>
      <c r="AM206" s="162" t="inlineStr">
        <is>
          <t>No</t>
        </is>
      </c>
      <c r="AN206" s="162" t="inlineStr">
        <is>
          <t>Professional Services</t>
        </is>
      </c>
      <c r="AO206" s="162" t="inlineStr">
        <is>
          <t>XBRL Domain</t>
        </is>
      </c>
      <c r="AP206" s="162" t="inlineStr">
        <is>
          <t>Non-technical</t>
        </is>
      </c>
      <c r="AQ206" s="162" t="n">
        <v>20</v>
      </c>
      <c r="AR206" s="162" t="inlineStr">
        <is>
          <t>Covered</t>
        </is>
      </c>
      <c r="AS206" s="162" t="n"/>
      <c r="AT206" s="162" t="inlineStr">
        <is>
          <t>IRIS0049</t>
        </is>
      </c>
      <c r="AU206" s="162" t="inlineStr">
        <is>
          <t>Employee</t>
        </is>
      </c>
      <c r="AV206" s="162" t="inlineStr">
        <is>
          <t>Active</t>
        </is>
      </c>
      <c r="AW206" s="162" t="inlineStr">
        <is>
          <t>Kalyani Sunil Nagap</t>
        </is>
      </c>
      <c r="AX206" s="163" t="n">
        <v>39002</v>
      </c>
      <c r="AY206" s="162" t="inlineStr">
        <is>
          <t>Senior Analyst</t>
        </is>
      </c>
      <c r="AZ206" s="162" t="inlineStr">
        <is>
          <t>Consulting &amp; Professional Services</t>
        </is>
      </c>
      <c r="BA206" s="162" t="inlineStr">
        <is>
          <t>XBRL / Regulatory Reporting</t>
        </is>
      </c>
      <c r="BB206" s="162" t="inlineStr">
        <is>
          <t>Senior Analyst</t>
        </is>
      </c>
      <c r="BC206" s="162" t="inlineStr">
        <is>
          <t>L4 – Senior</t>
        </is>
      </c>
      <c r="BD206" s="162" t="inlineStr">
        <is>
          <t>B.Com</t>
        </is>
      </c>
      <c r="BE206" s="162" t="inlineStr">
        <is>
          <t>Jayshree Margi</t>
        </is>
      </c>
      <c r="BF206" s="162" t="inlineStr">
        <is>
          <t>N-3</t>
        </is>
      </c>
      <c r="BG206" s="162" t="inlineStr">
        <is>
          <t>Individual Contributor</t>
        </is>
      </c>
      <c r="BH206" s="162" t="inlineStr">
        <is>
          <t>0 years, 0 months, 0 days</t>
        </is>
      </c>
      <c r="BI206" s="162" t="inlineStr">
        <is>
          <t>19 years, 8 months, 8 days</t>
        </is>
      </c>
      <c r="BJ206" s="162" t="inlineStr">
        <is>
          <t>19 years, 8 months, 8 days</t>
        </is>
      </c>
      <c r="BK206" s="162" t="n"/>
      <c r="BL206" s="162" t="inlineStr">
        <is>
          <t>Suptech</t>
        </is>
      </c>
      <c r="BM206" s="162" t="inlineStr">
        <is>
          <t>iFile</t>
        </is>
      </c>
      <c r="BN206" s="162" t="inlineStr">
        <is>
          <t>XBRL Consulting</t>
        </is>
      </c>
      <c r="BO206" s="162" t="inlineStr">
        <is>
          <t>Consulting</t>
        </is>
      </c>
      <c r="BP206" s="162" t="inlineStr">
        <is>
          <t>No</t>
        </is>
      </c>
      <c r="BQ206" s="162" t="inlineStr">
        <is>
          <t>Professional Services</t>
        </is>
      </c>
      <c r="BR206" s="162" t="inlineStr">
        <is>
          <t>XBRL Domain</t>
        </is>
      </c>
      <c r="BS206" s="162" t="inlineStr">
        <is>
          <t>Non-technical</t>
        </is>
      </c>
      <c r="BT206" s="162" t="inlineStr">
        <is>
          <t>Work From Office - Turbhe</t>
        </is>
      </c>
      <c r="BU206" s="162" t="n"/>
      <c r="BV206" s="16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W206" s="162" t="inlineStr">
        <is>
          <t>1. Complete Q1 taxonomy build/test tasks on schedule · &gt;=95% on-time.
2. Close assigned iFILE support tickets within SLA.
3. Finish Q1 Excel/Webform test cycles with defect leakage &lt;2%.</t>
        </is>
      </c>
      <c r="BX206" s="162" t="inlineStr">
        <is>
          <t>3 – Meets Expectations</t>
        </is>
      </c>
      <c r="BY206" s="162" t="inlineStr">
        <is>
          <t>Last appraisal in Oct 2025</t>
        </is>
      </c>
      <c r="BZ206" s="162" t="inlineStr">
        <is>
          <t>Senior Analyst</t>
        </is>
      </c>
      <c r="CA206" s="162" t="inlineStr">
        <is>
          <t>No change</t>
        </is>
      </c>
      <c r="CB206" s="162" t="n">
        <v>3</v>
      </c>
      <c r="CC206" s="162" t="inlineStr">
        <is>
          <t>Low</t>
        </is>
      </c>
      <c r="CD206" s="162" t="inlineStr">
        <is>
          <t>Reliable Specialist</t>
        </is>
      </c>
      <c r="CE206" s="162" t="n"/>
      <c r="CF206" s="162" t="inlineStr">
        <is>
          <t>No</t>
        </is>
      </c>
      <c r="CG206" s="162" t="n"/>
      <c r="CH206" s="162" t="inlineStr">
        <is>
          <t>To be identified</t>
        </is>
      </c>
      <c r="CI206" s="162" t="inlineStr">
        <is>
          <t>XBRL taxonomy &amp; regulatory updates; domain/accounting refreshers; quality &amp; accuracy practices; tooling proficiency</t>
        </is>
      </c>
      <c r="CJ206"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06" s="162" t="n"/>
    </row>
    <row r="207" ht="64" customHeight="1">
      <c r="A207" s="109" t="inlineStr">
        <is>
          <t>IRIS2457</t>
        </is>
      </c>
      <c r="B207" s="111" t="inlineStr">
        <is>
          <t>Mayuri Ashok Mhetar</t>
        </is>
      </c>
      <c r="C207" s="111" t="inlineStr">
        <is>
          <t>XBRL Consulting</t>
        </is>
      </c>
      <c r="D207" s="114" t="inlineStr">
        <is>
          <t>XBRL Conversion Specialist</t>
        </is>
      </c>
      <c r="E207" s="114" t="inlineStr">
        <is>
          <t>Senior Financial Analyst</t>
        </is>
      </c>
      <c r="F207" s="114" t="inlineStr">
        <is>
          <t>L3 – Professional / Associate</t>
        </is>
      </c>
      <c r="G207" s="114" t="inlineStr">
        <is>
          <t>A3</t>
        </is>
      </c>
      <c r="H207" s="117" t="inlineStr">
        <is>
          <t>▲ Up</t>
        </is>
      </c>
      <c r="I207" s="111" t="inlineStr">
        <is>
          <t>Consulting &amp; Professional Services</t>
        </is>
      </c>
      <c r="J207" s="111" t="inlineStr">
        <is>
          <t>XBRL Tagging, Conversion &amp; Filing</t>
        </is>
      </c>
      <c r="K207" s="111" t="inlineStr"/>
      <c r="L207" s="111" t="n">
        <v>20</v>
      </c>
      <c r="M207" s="142" t="inlineStr">
        <is>
          <t>P2</t>
        </is>
      </c>
      <c r="N207" s="115" t="inlineStr">
        <is>
          <t>Developing</t>
        </is>
      </c>
      <c r="O207" s="115" t="inlineStr">
        <is>
          <t>3 Apply</t>
        </is>
      </c>
      <c r="P207" s="115" t="inlineStr">
        <is>
          <t>2–4 yrs</t>
        </is>
      </c>
      <c r="Q207" s="115" t="inlineStr">
        <is>
          <t>3–5 · 2–5</t>
        </is>
      </c>
      <c r="R207" s="115" t="inlineStr">
        <is>
          <t>Senior Analyst / Associate</t>
        </is>
      </c>
      <c r="S207" s="115" t="inlineStr">
        <is>
          <r>
            <rPr>
              <rFont val="Calibri"/>
              <b val="1"/>
              <sz val="10"/>
            </rPr>
            <t>DataTracks:</t>
          </r>
          <r>
            <rPr>
              <rFont val="Calibri"/>
              <sz val="10"/>
            </rPr>
            <t xml:space="preserve"> Senior Associate · 2–5 yrs · Big Four: Consultant · IRIS Vs Market Benchmark — XBRL US credential pathway: XBRL US GAAP Certificate</t>
          </r>
        </is>
      </c>
      <c r="T207" s="115" t="inlineStr">
        <is>
          <t>XBRL US GAAP Certificate · AICPA &amp; XBRL US; XBRL International specifications; IFRS / US GAAP / Ind AS</t>
        </is>
      </c>
      <c r="U207" s="115" t="inlineStr">
        <is>
          <t>Core 2 · Future 2 · Functional 3 · Leadership not scored</t>
        </is>
      </c>
      <c r="V207" s="161" t="n">
        <v>427</v>
      </c>
      <c r="W207" s="162" t="inlineStr">
        <is>
          <t>IRIS2457</t>
        </is>
      </c>
      <c r="X207" s="162" t="inlineStr">
        <is>
          <t>Employee</t>
        </is>
      </c>
      <c r="Y207" s="162" t="inlineStr">
        <is>
          <t>Active</t>
        </is>
      </c>
      <c r="Z207" s="162" t="inlineStr">
        <is>
          <t>Mayuri Ashok Mhetar</t>
        </is>
      </c>
      <c r="AA207" s="249" t="n">
        <v>46023</v>
      </c>
      <c r="AB207" s="162" t="inlineStr">
        <is>
          <t>XBRL Conversion Specialist</t>
        </is>
      </c>
      <c r="AC207" s="162" t="inlineStr">
        <is>
          <t>B.Com</t>
        </is>
      </c>
      <c r="AD207" s="162" t="inlineStr">
        <is>
          <t>Shraddha Bagul</t>
        </is>
      </c>
      <c r="AE207" s="162" t="inlineStr">
        <is>
          <t>N-3</t>
        </is>
      </c>
      <c r="AF207" s="162" t="inlineStr">
        <is>
          <t>Individual Contributor</t>
        </is>
      </c>
      <c r="AG207" s="162" t="inlineStr">
        <is>
          <t>2 years, 6 months, 0 days</t>
        </is>
      </c>
      <c r="AH207" s="162" t="inlineStr">
        <is>
          <t>0 years, 7 months, 24 days</t>
        </is>
      </c>
      <c r="AI207" s="162" t="inlineStr">
        <is>
          <t>Suptech</t>
        </is>
      </c>
      <c r="AJ207" s="162" t="inlineStr">
        <is>
          <t>iFile</t>
        </is>
      </c>
      <c r="AK207" s="162" t="inlineStr">
        <is>
          <t>XBRL Consulting</t>
        </is>
      </c>
      <c r="AL207" s="162" t="inlineStr">
        <is>
          <t>Consulting</t>
        </is>
      </c>
      <c r="AM207" s="162" t="inlineStr">
        <is>
          <t>No</t>
        </is>
      </c>
      <c r="AN207" s="162" t="inlineStr">
        <is>
          <t>Professional Services</t>
        </is>
      </c>
      <c r="AO207" s="162" t="inlineStr">
        <is>
          <t>XBRL Domain</t>
        </is>
      </c>
      <c r="AP207" s="162" t="inlineStr">
        <is>
          <t>Non-technical</t>
        </is>
      </c>
      <c r="AQ207" s="162" t="n">
        <v>20</v>
      </c>
      <c r="AR207" s="162" t="inlineStr">
        <is>
          <t>Covered</t>
        </is>
      </c>
      <c r="AS207" s="162" t="n"/>
      <c r="AT207" s="162" t="inlineStr">
        <is>
          <t>IRIS2457</t>
        </is>
      </c>
      <c r="AU207" s="162" t="inlineStr">
        <is>
          <t>Employee</t>
        </is>
      </c>
      <c r="AV207" s="162" t="inlineStr">
        <is>
          <t>Active</t>
        </is>
      </c>
      <c r="AW207" s="162" t="inlineStr">
        <is>
          <t>Mayuri Ashok Mhetar</t>
        </is>
      </c>
      <c r="AX207" s="163" t="n">
        <v>46023</v>
      </c>
      <c r="AY207" s="162" t="inlineStr">
        <is>
          <t>XBRL Conversion Specialist</t>
        </is>
      </c>
      <c r="AZ207" s="162" t="inlineStr">
        <is>
          <t>Consulting &amp; Professional Services</t>
        </is>
      </c>
      <c r="BA207" s="162" t="inlineStr">
        <is>
          <t>XBRL / Regulatory Reporting</t>
        </is>
      </c>
      <c r="BB207" s="162" t="inlineStr">
        <is>
          <t>XBRL Conversion Specialist</t>
        </is>
      </c>
      <c r="BC207" s="162" t="inlineStr">
        <is>
          <t>L3 – Professional / Associate</t>
        </is>
      </c>
      <c r="BD207" s="162" t="inlineStr">
        <is>
          <t>B.Com</t>
        </is>
      </c>
      <c r="BE207" s="162" t="inlineStr">
        <is>
          <t>Shraddha Bagul</t>
        </is>
      </c>
      <c r="BF207" s="162" t="inlineStr">
        <is>
          <t>N-3</t>
        </is>
      </c>
      <c r="BG207" s="162" t="inlineStr">
        <is>
          <t>Individual Contributor</t>
        </is>
      </c>
      <c r="BH207" s="162" t="inlineStr">
        <is>
          <t>2 years, 6 months, 0 days</t>
        </is>
      </c>
      <c r="BI207" s="162" t="inlineStr">
        <is>
          <t>0 years, 5 months, 19 days</t>
        </is>
      </c>
      <c r="BJ207" s="162" t="inlineStr">
        <is>
          <t>2 years, 11 months, 19 days</t>
        </is>
      </c>
      <c r="BK207" s="162" t="n"/>
      <c r="BL207" s="162" t="inlineStr">
        <is>
          <t>Suptech</t>
        </is>
      </c>
      <c r="BM207" s="162" t="inlineStr">
        <is>
          <t>iFile</t>
        </is>
      </c>
      <c r="BN207" s="162" t="inlineStr">
        <is>
          <t>XBRL Consulting</t>
        </is>
      </c>
      <c r="BO207" s="162" t="inlineStr">
        <is>
          <t>Consulting</t>
        </is>
      </c>
      <c r="BP207" s="162" t="inlineStr">
        <is>
          <t>No</t>
        </is>
      </c>
      <c r="BQ207" s="162" t="inlineStr">
        <is>
          <t>Professional Services</t>
        </is>
      </c>
      <c r="BR207" s="162" t="inlineStr">
        <is>
          <t>XBRL Domain</t>
        </is>
      </c>
      <c r="BS207" s="162" t="inlineStr">
        <is>
          <t>Non-technical</t>
        </is>
      </c>
      <c r="BT207" s="162" t="inlineStr">
        <is>
          <t>Work From Office - Turbhe</t>
        </is>
      </c>
      <c r="BU207" s="162" t="n"/>
      <c r="BV207" s="16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W207" s="162" t="inlineStr">
        <is>
          <t>1. Complete Q1 taxonomy build/test tasks on schedule · &gt;=95% on-time.
2. Close assigned iFILE support tickets within SLA.
3. Finish Q1 Excel/Webform test cycles with defect leakage &lt;2%.</t>
        </is>
      </c>
      <c r="BX207" s="162" t="inlineStr">
        <is>
          <t>3 – Meets Expectations</t>
        </is>
      </c>
      <c r="BY207" s="162" t="inlineStr">
        <is>
          <t>Last appraisal in Oct 2025</t>
        </is>
      </c>
      <c r="BZ207" s="162" t="inlineStr">
        <is>
          <t>XBRL Conversion Specialist</t>
        </is>
      </c>
      <c r="CA207" s="162" t="inlineStr">
        <is>
          <t>No change</t>
        </is>
      </c>
      <c r="CB207" s="162" t="n">
        <v>3</v>
      </c>
      <c r="CC207" s="162" t="inlineStr">
        <is>
          <t>Medium</t>
        </is>
      </c>
      <c r="CD207" s="162" t="inlineStr">
        <is>
          <t>Core Contributor</t>
        </is>
      </c>
      <c r="CE207" s="162" t="n"/>
      <c r="CF207" s="162" t="inlineStr">
        <is>
          <t>No</t>
        </is>
      </c>
      <c r="CG207" s="162" t="n"/>
      <c r="CH207" s="162" t="inlineStr">
        <is>
          <t>To be identified</t>
        </is>
      </c>
      <c r="CI207" s="162" t="inlineStr">
        <is>
          <t>XBRL taxonomy &amp; regulatory updates; domain/accounting refreshers; quality &amp; accuracy practices; tooling proficiency</t>
        </is>
      </c>
      <c r="CJ207"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07" s="162" t="n"/>
    </row>
    <row r="208" ht="64" customHeight="1">
      <c r="A208" s="109" t="inlineStr">
        <is>
          <t>IRIS2458</t>
        </is>
      </c>
      <c r="B208" s="111" t="inlineStr">
        <is>
          <t>Musaf Shaikh</t>
        </is>
      </c>
      <c r="C208" s="111" t="inlineStr">
        <is>
          <t>XBRL Consulting</t>
        </is>
      </c>
      <c r="D208" s="114" t="inlineStr">
        <is>
          <t>XBRL Conversion Specialist</t>
        </is>
      </c>
      <c r="E208" s="114" t="inlineStr">
        <is>
          <t>Senior Financial Analyst</t>
        </is>
      </c>
      <c r="F208" s="114" t="inlineStr">
        <is>
          <t>L3 – Professional / Associate</t>
        </is>
      </c>
      <c r="G208" s="114" t="inlineStr">
        <is>
          <t>A3</t>
        </is>
      </c>
      <c r="H208" s="117" t="inlineStr">
        <is>
          <t>▲ Up</t>
        </is>
      </c>
      <c r="I208" s="111" t="inlineStr">
        <is>
          <t>Consulting &amp; Professional Services</t>
        </is>
      </c>
      <c r="J208" s="111" t="inlineStr">
        <is>
          <t>XBRL Tagging, Conversion &amp; Filing</t>
        </is>
      </c>
      <c r="K208" s="111" t="inlineStr"/>
      <c r="L208" s="111" t="n">
        <v>0</v>
      </c>
      <c r="M208" s="142" t="inlineStr">
        <is>
          <t>P2</t>
        </is>
      </c>
      <c r="N208" s="115" t="inlineStr">
        <is>
          <t>Developing</t>
        </is>
      </c>
      <c r="O208" s="115" t="inlineStr">
        <is>
          <t>3 Apply</t>
        </is>
      </c>
      <c r="P208" s="115" t="inlineStr">
        <is>
          <t>2–4 yrs</t>
        </is>
      </c>
      <c r="Q208" s="115" t="inlineStr">
        <is>
          <t>3–5 · 2–5</t>
        </is>
      </c>
      <c r="R208" s="115" t="inlineStr">
        <is>
          <t>Senior Analyst / Associate</t>
        </is>
      </c>
      <c r="S208" s="115" t="inlineStr">
        <is>
          <r>
            <rPr>
              <rFont val="Calibri"/>
              <b val="1"/>
              <sz val="10"/>
            </rPr>
            <t>DataTracks:</t>
          </r>
          <r>
            <rPr>
              <rFont val="Calibri"/>
              <sz val="10"/>
            </rPr>
            <t xml:space="preserve"> Senior Associate · 2–5 yrs · Big Four: Consultant · IRIS Vs Market Benchmark — XBRL US credential pathway: XBRL US GAAP Certificate</t>
          </r>
        </is>
      </c>
      <c r="T208" s="115" t="inlineStr">
        <is>
          <t>XBRL US GAAP Certificate · AICPA &amp; XBRL US; XBRL International specifications; IFRS / US GAAP / Ind AS</t>
        </is>
      </c>
      <c r="U208" s="115" t="inlineStr">
        <is>
          <t>Core 2 · Future 2 · Functional 3 · Leadership not scored</t>
        </is>
      </c>
      <c r="V208" s="161" t="n">
        <v>428</v>
      </c>
      <c r="W208" s="162" t="inlineStr">
        <is>
          <t>IRIS2458</t>
        </is>
      </c>
      <c r="X208" s="162" t="inlineStr">
        <is>
          <t>Employee</t>
        </is>
      </c>
      <c r="Y208" s="162" t="inlineStr">
        <is>
          <t>Active</t>
        </is>
      </c>
      <c r="Z208" s="162" t="inlineStr">
        <is>
          <t>Musaf Shaikh</t>
        </is>
      </c>
      <c r="AA208" s="249" t="n">
        <v>46023</v>
      </c>
      <c r="AB208" s="162" t="inlineStr">
        <is>
          <t>XBRL Conversion Specialist</t>
        </is>
      </c>
      <c r="AC208" s="162" t="inlineStr">
        <is>
          <t>B.Com</t>
        </is>
      </c>
      <c r="AD208" s="162" t="inlineStr">
        <is>
          <t>Shraddha Bagul</t>
        </is>
      </c>
      <c r="AE208" s="162" t="inlineStr">
        <is>
          <t>N-3</t>
        </is>
      </c>
      <c r="AF208" s="162" t="inlineStr">
        <is>
          <t>Individual Contributor</t>
        </is>
      </c>
      <c r="AG208" s="162" t="inlineStr">
        <is>
          <t>1 years, 6 months, 0 days</t>
        </is>
      </c>
      <c r="AH208" s="162" t="inlineStr">
        <is>
          <t>0 years, 7 months, 24 days</t>
        </is>
      </c>
      <c r="AI208" s="162" t="inlineStr">
        <is>
          <t>Suptech</t>
        </is>
      </c>
      <c r="AJ208" s="162" t="inlineStr">
        <is>
          <t>iFile</t>
        </is>
      </c>
      <c r="AK208" s="162" t="inlineStr">
        <is>
          <t>XBRL Consulting</t>
        </is>
      </c>
      <c r="AL208" s="162" t="inlineStr">
        <is>
          <t>Consulting</t>
        </is>
      </c>
      <c r="AM208" s="162" t="inlineStr">
        <is>
          <t>No</t>
        </is>
      </c>
      <c r="AN208" s="162" t="inlineStr">
        <is>
          <t>Professional Services</t>
        </is>
      </c>
      <c r="AO208" s="162" t="inlineStr">
        <is>
          <t>XBRL Domain</t>
        </is>
      </c>
      <c r="AP208" s="162" t="inlineStr">
        <is>
          <t>Non-technical</t>
        </is>
      </c>
      <c r="AQ208" s="162" t="n">
        <v>0</v>
      </c>
      <c r="AR208" s="162" t="inlineStr">
        <is>
          <t>Excluded</t>
        </is>
      </c>
      <c r="AS208" s="162" t="n"/>
      <c r="AT208" s="162" t="inlineStr">
        <is>
          <t>IRIS2458</t>
        </is>
      </c>
      <c r="AU208" s="162" t="inlineStr">
        <is>
          <t>Employee</t>
        </is>
      </c>
      <c r="AV208" s="162" t="inlineStr">
        <is>
          <t>Active</t>
        </is>
      </c>
      <c r="AW208" s="162" t="inlineStr">
        <is>
          <t>Musaf Shaikh</t>
        </is>
      </c>
      <c r="AX208" s="163" t="n">
        <v>46023</v>
      </c>
      <c r="AY208" s="162" t="inlineStr">
        <is>
          <t>XBRL Conversion Specialist</t>
        </is>
      </c>
      <c r="AZ208" s="162" t="inlineStr">
        <is>
          <t>Consulting &amp; Professional Services</t>
        </is>
      </c>
      <c r="BA208" s="162" t="inlineStr">
        <is>
          <t>XBRL / Regulatory Reporting</t>
        </is>
      </c>
      <c r="BB208" s="162" t="inlineStr">
        <is>
          <t>XBRL Conversion Specialist</t>
        </is>
      </c>
      <c r="BC208" s="162" t="inlineStr">
        <is>
          <t>L3 – Professional / Associate</t>
        </is>
      </c>
      <c r="BD208" s="162" t="inlineStr">
        <is>
          <t>B.Com</t>
        </is>
      </c>
      <c r="BE208" s="162" t="inlineStr">
        <is>
          <t>Shraddha Bagul</t>
        </is>
      </c>
      <c r="BF208" s="162" t="inlineStr">
        <is>
          <t>N-3</t>
        </is>
      </c>
      <c r="BG208" s="162" t="inlineStr">
        <is>
          <t>Individual Contributor</t>
        </is>
      </c>
      <c r="BH208" s="162" t="inlineStr">
        <is>
          <t>1 years, 6 months, 0 days</t>
        </is>
      </c>
      <c r="BI208" s="162" t="inlineStr">
        <is>
          <t>0 years, 5 months, 19 days</t>
        </is>
      </c>
      <c r="BJ208" s="162" t="inlineStr">
        <is>
          <t>1 years, 11 months, 19 days</t>
        </is>
      </c>
      <c r="BK208" s="162" t="n"/>
      <c r="BL208" s="162" t="inlineStr">
        <is>
          <t>Suptech</t>
        </is>
      </c>
      <c r="BM208" s="162" t="inlineStr">
        <is>
          <t>iFile</t>
        </is>
      </c>
      <c r="BN208" s="162" t="inlineStr">
        <is>
          <t>XBRL Consulting</t>
        </is>
      </c>
      <c r="BO208" s="162" t="inlineStr">
        <is>
          <t>Consulting</t>
        </is>
      </c>
      <c r="BP208" s="162" t="inlineStr">
        <is>
          <t>No</t>
        </is>
      </c>
      <c r="BQ208" s="162" t="inlineStr">
        <is>
          <t>Professional Services</t>
        </is>
      </c>
      <c r="BR208" s="162" t="inlineStr">
        <is>
          <t>XBRL Domain</t>
        </is>
      </c>
      <c r="BS208" s="162" t="inlineStr">
        <is>
          <t>Non-technical</t>
        </is>
      </c>
      <c r="BT208" s="162" t="inlineStr">
        <is>
          <t>Work From Office - Turbhe</t>
        </is>
      </c>
      <c r="BU208" s="162" t="n"/>
      <c r="BV208" s="16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W208" s="162" t="inlineStr">
        <is>
          <t>1. Complete Q1 IRIS Instant release-testing cycles at full coverage · defect leakage &lt;2%.
2. Meet Q1 conversion turnaround &amp; accuracy targets.
3. Resolve &gt;=90% of client support queries within SLA.</t>
        </is>
      </c>
      <c r="BX208" s="162" t="inlineStr">
        <is>
          <t>3 – Meets Expectations</t>
        </is>
      </c>
      <c r="BY208" s="162" t="inlineStr">
        <is>
          <t>Last appraisal in Oct 2025</t>
        </is>
      </c>
      <c r="BZ208" s="162" t="inlineStr">
        <is>
          <t>XBRL Conversion Specialist</t>
        </is>
      </c>
      <c r="CA208" s="162" t="inlineStr">
        <is>
          <t>No change</t>
        </is>
      </c>
      <c r="CB208" s="162" t="n">
        <v>3</v>
      </c>
      <c r="CC208" s="162" t="inlineStr">
        <is>
          <t>Medium</t>
        </is>
      </c>
      <c r="CD208" s="162" t="inlineStr">
        <is>
          <t>Core Contributor</t>
        </is>
      </c>
      <c r="CE208" s="162" t="n"/>
      <c r="CF208" s="162" t="inlineStr">
        <is>
          <t>No</t>
        </is>
      </c>
      <c r="CG208" s="162" t="n"/>
      <c r="CH208" s="162" t="inlineStr">
        <is>
          <t>To be identified</t>
        </is>
      </c>
      <c r="CI208" s="162" t="inlineStr">
        <is>
          <t>XBRL taxonomy &amp; regulatory updates; domain/accounting refreshers; quality &amp; accuracy practices; tooling proficiency</t>
        </is>
      </c>
      <c r="CJ208"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08" s="162" t="n"/>
    </row>
    <row r="209" ht="64" customHeight="1">
      <c r="A209" s="109" t="inlineStr">
        <is>
          <t>IRIS1248</t>
        </is>
      </c>
      <c r="B209" s="111" t="inlineStr">
        <is>
          <t>Neha Periwal</t>
        </is>
      </c>
      <c r="C209" s="111" t="inlineStr">
        <is>
          <t>XBRL Consulting</t>
        </is>
      </c>
      <c r="D209" s="114" t="inlineStr">
        <is>
          <t>Consultant</t>
        </is>
      </c>
      <c r="E209" s="114" t="inlineStr">
        <is>
          <t>Senior Taxonomy Analyst</t>
        </is>
      </c>
      <c r="F209" s="114" t="inlineStr">
        <is>
          <t>L3 – Professional / Associate</t>
        </is>
      </c>
      <c r="G209" s="114" t="inlineStr">
        <is>
          <t>A3</t>
        </is>
      </c>
      <c r="H209" s="117" t="inlineStr">
        <is>
          <t>▲ Up</t>
        </is>
      </c>
      <c r="I209" s="111" t="inlineStr">
        <is>
          <t>Consulting &amp; Professional Services</t>
        </is>
      </c>
      <c r="J209" s="111" t="inlineStr">
        <is>
          <t>Taxonomy Design &amp; Regulatory Consulting</t>
        </is>
      </c>
      <c r="K209" s="111" t="inlineStr"/>
      <c r="L209" s="111" t="n">
        <v>20</v>
      </c>
      <c r="M209" s="142" t="inlineStr">
        <is>
          <t>P2</t>
        </is>
      </c>
      <c r="N209" s="115" t="inlineStr">
        <is>
          <t>Developing</t>
        </is>
      </c>
      <c r="O209" s="115" t="inlineStr">
        <is>
          <t>3 Apply</t>
        </is>
      </c>
      <c r="P209" s="115" t="inlineStr">
        <is>
          <t>2–4 yrs</t>
        </is>
      </c>
      <c r="Q209" s="115" t="inlineStr">
        <is>
          <t>3–5 · 2–5</t>
        </is>
      </c>
      <c r="R209" s="115" t="inlineStr">
        <is>
          <t>Senior Analyst / Associate</t>
        </is>
      </c>
      <c r="S209" s="115" t="inlineStr">
        <is>
          <r>
            <rPr>
              <rFont val="Calibri"/>
              <b val="1"/>
              <sz val="10"/>
            </rPr>
            <t>DataTracks:</t>
          </r>
          <r>
            <rPr>
              <rFont val="Calibri"/>
              <sz val="10"/>
            </rPr>
            <t xml:space="preserve"> Senior Associate · 2–5 yrs · Big Four: Consultant · IRIS Vs Market Benchmark — XBRL US credential pathway: XBRL US GAAP Certificate</t>
          </r>
        </is>
      </c>
      <c r="T209" s="115" t="inlineStr">
        <is>
          <t>XBRL US GAAP Certificate · AICPA &amp; XBRL US; XBRL International specifications; IFRS / US GAAP / Ind AS</t>
        </is>
      </c>
      <c r="U209" s="115" t="inlineStr">
        <is>
          <t>Core 2 · Future 2 · Functional 3 · Leadership not scored</t>
        </is>
      </c>
      <c r="V209" s="161" t="n">
        <v>114</v>
      </c>
      <c r="W209" s="162" t="inlineStr">
        <is>
          <t>IRIS1248</t>
        </is>
      </c>
      <c r="X209" s="162" t="inlineStr">
        <is>
          <t>Employee</t>
        </is>
      </c>
      <c r="Y209" s="162" t="inlineStr">
        <is>
          <t>Active</t>
        </is>
      </c>
      <c r="Z209" s="162" t="inlineStr">
        <is>
          <t>Neha Periwal</t>
        </is>
      </c>
      <c r="AA209" s="249" t="n">
        <v>41134</v>
      </c>
      <c r="AB209" s="162" t="inlineStr">
        <is>
          <t>Consultant</t>
        </is>
      </c>
      <c r="AC209" s="162" t="inlineStr">
        <is>
          <t>CA</t>
        </is>
      </c>
      <c r="AD209" s="162" t="inlineStr">
        <is>
          <t>Rahul Dhamne</t>
        </is>
      </c>
      <c r="AE209" s="162" t="inlineStr">
        <is>
          <t>N-2</t>
        </is>
      </c>
      <c r="AF209" s="162" t="inlineStr">
        <is>
          <t>Individual Contributor</t>
        </is>
      </c>
      <c r="AG209" s="162" t="inlineStr">
        <is>
          <t>3 years, 5 months, 0 days</t>
        </is>
      </c>
      <c r="AH209" s="162" t="inlineStr">
        <is>
          <t>14 years, 0 months, 12 days</t>
        </is>
      </c>
      <c r="AI209" s="162" t="inlineStr">
        <is>
          <t>Suptech</t>
        </is>
      </c>
      <c r="AJ209" s="162" t="inlineStr">
        <is>
          <t>iFile</t>
        </is>
      </c>
      <c r="AK209" s="162" t="inlineStr">
        <is>
          <t>XBRL Consulting</t>
        </is>
      </c>
      <c r="AL209" s="162" t="inlineStr">
        <is>
          <t>Consulting</t>
        </is>
      </c>
      <c r="AM209" s="162" t="inlineStr">
        <is>
          <t>No</t>
        </is>
      </c>
      <c r="AN209" s="162" t="inlineStr">
        <is>
          <t>Professional Services</t>
        </is>
      </c>
      <c r="AO209" s="162" t="inlineStr">
        <is>
          <t>XBRL Domain</t>
        </is>
      </c>
      <c r="AP209" s="162" t="inlineStr">
        <is>
          <t>Non-technical</t>
        </is>
      </c>
      <c r="AQ209" s="162" t="n">
        <v>20</v>
      </c>
      <c r="AR209" s="162" t="inlineStr">
        <is>
          <t>Covered</t>
        </is>
      </c>
      <c r="AS209" s="162" t="n"/>
      <c r="AT209" s="162" t="inlineStr">
        <is>
          <t>IRIS1248</t>
        </is>
      </c>
      <c r="AU209" s="162" t="inlineStr">
        <is>
          <t>Employee</t>
        </is>
      </c>
      <c r="AV209" s="162" t="inlineStr">
        <is>
          <t>Active</t>
        </is>
      </c>
      <c r="AW209" s="162" t="inlineStr">
        <is>
          <t>Neha Periwal</t>
        </is>
      </c>
      <c r="AX209" s="163" t="n">
        <v>41134</v>
      </c>
      <c r="AY209" s="162" t="inlineStr">
        <is>
          <t>Consultant</t>
        </is>
      </c>
      <c r="AZ209" s="162" t="inlineStr">
        <is>
          <t>Consulting &amp; Professional Services</t>
        </is>
      </c>
      <c r="BA209" s="162" t="inlineStr">
        <is>
          <t>XBRL / Regulatory Reporting</t>
        </is>
      </c>
      <c r="BB209" s="162" t="inlineStr">
        <is>
          <t>Consultant</t>
        </is>
      </c>
      <c r="BC209" s="162" t="inlineStr">
        <is>
          <t>L3 – Professional / Associate</t>
        </is>
      </c>
      <c r="BD209" s="162" t="inlineStr">
        <is>
          <t>CA</t>
        </is>
      </c>
      <c r="BE209" s="162" t="inlineStr">
        <is>
          <t>Rahul Dhamne</t>
        </is>
      </c>
      <c r="BF209" s="162" t="inlineStr">
        <is>
          <t>N-2</t>
        </is>
      </c>
      <c r="BG209" s="162" t="inlineStr">
        <is>
          <t>Individual Contributor</t>
        </is>
      </c>
      <c r="BH209" s="162" t="inlineStr">
        <is>
          <t>3 years, 5 months, 0 days</t>
        </is>
      </c>
      <c r="BI209" s="162" t="inlineStr">
        <is>
          <t>13 years, 10 months, 7 days</t>
        </is>
      </c>
      <c r="BJ209" s="162" t="inlineStr">
        <is>
          <t>17 years, 3 months, 7 days</t>
        </is>
      </c>
      <c r="BK209" s="162" t="n"/>
      <c r="BL209" s="162" t="inlineStr">
        <is>
          <t>Suptech</t>
        </is>
      </c>
      <c r="BM209" s="162" t="inlineStr">
        <is>
          <t>iFile</t>
        </is>
      </c>
      <c r="BN209" s="162" t="inlineStr">
        <is>
          <t>XBRL Consulting</t>
        </is>
      </c>
      <c r="BO209" s="162" t="inlineStr">
        <is>
          <t>Consulting</t>
        </is>
      </c>
      <c r="BP209" s="162" t="inlineStr">
        <is>
          <t>No</t>
        </is>
      </c>
      <c r="BQ209" s="162" t="inlineStr">
        <is>
          <t>Professional Services</t>
        </is>
      </c>
      <c r="BR209" s="162" t="inlineStr">
        <is>
          <t>XBRL Domain</t>
        </is>
      </c>
      <c r="BS209" s="162" t="inlineStr">
        <is>
          <t>Non-technical</t>
        </is>
      </c>
      <c r="BT209" s="162" t="inlineStr">
        <is>
          <t>Remote- Outside Mumbai</t>
        </is>
      </c>
      <c r="BU209" s="162" t="n"/>
      <c r="BV209" s="16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W209" s="162"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X209" s="162" t="inlineStr">
        <is>
          <t>2 – Needs improvement</t>
        </is>
      </c>
      <c r="BY209" s="162" t="inlineStr">
        <is>
          <t>Last appraisal in Oct 2025</t>
        </is>
      </c>
      <c r="BZ209" s="162" t="inlineStr">
        <is>
          <t>Consultant</t>
        </is>
      </c>
      <c r="CA209" s="162" t="inlineStr">
        <is>
          <t>No change</t>
        </is>
      </c>
      <c r="CB209" s="162" t="n">
        <v>3</v>
      </c>
      <c r="CC209" s="162" t="inlineStr">
        <is>
          <t>Low</t>
        </is>
      </c>
      <c r="CD209" s="162" t="inlineStr">
        <is>
          <t>Reliable Specialist</t>
        </is>
      </c>
      <c r="CE209" s="162" t="n"/>
      <c r="CF209" s="162" t="inlineStr">
        <is>
          <t>No</t>
        </is>
      </c>
      <c r="CG209" s="162" t="n"/>
      <c r="CH209" s="162" t="inlineStr">
        <is>
          <t>To be identified</t>
        </is>
      </c>
      <c r="CI209" s="162" t="inlineStr">
        <is>
          <t>XBRL taxonomy &amp; regulatory updates; domain/accounting refreshers; quality &amp; accuracy practices; tooling proficiency</t>
        </is>
      </c>
      <c r="CJ209"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09" s="162" t="n"/>
    </row>
    <row r="210" ht="64" customHeight="1">
      <c r="A210" s="109" t="inlineStr">
        <is>
          <t>IRIS2088</t>
        </is>
      </c>
      <c r="B210" s="111" t="inlineStr">
        <is>
          <t>Pawan Khot</t>
        </is>
      </c>
      <c r="C210" s="111" t="inlineStr">
        <is>
          <t>XBRL Consulting</t>
        </is>
      </c>
      <c r="D210" s="114" t="inlineStr">
        <is>
          <t>Image Processing Specialist</t>
        </is>
      </c>
      <c r="E210" s="114" t="inlineStr">
        <is>
          <t>Senior Taxonomy Analyst</t>
        </is>
      </c>
      <c r="F210" s="114" t="inlineStr">
        <is>
          <t>Not in current mapping files</t>
        </is>
      </c>
      <c r="G210" s="114" t="inlineStr">
        <is>
          <t>A3</t>
        </is>
      </c>
      <c r="H210" s="140" t="inlineStr">
        <is>
          <t>● Newly mapped</t>
        </is>
      </c>
      <c r="I210" s="111" t="inlineStr">
        <is>
          <t>Consulting &amp; Professional Services</t>
        </is>
      </c>
      <c r="J210" s="111" t="inlineStr">
        <is>
          <t>Taxonomy Design &amp; Regulatory Consulting</t>
        </is>
      </c>
      <c r="K210" s="111" t="inlineStr"/>
      <c r="L210" s="111" t="n">
        <v>20</v>
      </c>
      <c r="M210" s="142" t="inlineStr">
        <is>
          <t>P2</t>
        </is>
      </c>
      <c r="N210" s="115" t="inlineStr">
        <is>
          <t>Developing</t>
        </is>
      </c>
      <c r="O210" s="115" t="inlineStr">
        <is>
          <t>3 Apply</t>
        </is>
      </c>
      <c r="P210" s="115" t="inlineStr">
        <is>
          <t>2–4 yrs</t>
        </is>
      </c>
      <c r="Q210" s="115" t="inlineStr">
        <is>
          <t>3–5 · 2–5</t>
        </is>
      </c>
      <c r="R210" s="115" t="inlineStr">
        <is>
          <t>Senior Analyst / Associate</t>
        </is>
      </c>
      <c r="S210" s="115" t="inlineStr">
        <is>
          <r>
            <rPr>
              <rFont val="Calibri"/>
              <b val="1"/>
              <sz val="10"/>
            </rPr>
            <t>DataTracks:</t>
          </r>
          <r>
            <rPr>
              <rFont val="Calibri"/>
              <sz val="10"/>
            </rPr>
            <t xml:space="preserve"> Senior Associate · 2–5 yrs · Big Four: Consultant · IRIS Vs Market Benchmark — XBRL US credential pathway: XBRL US GAAP Certificate</t>
          </r>
        </is>
      </c>
      <c r="T210" s="115" t="inlineStr">
        <is>
          <t>XBRL US GAAP Certificate · AICPA &amp; XBRL US; XBRL International specifications; IFRS / US GAAP / Ind AS</t>
        </is>
      </c>
      <c r="U210" s="115" t="inlineStr">
        <is>
          <t>Core 2 · Future 2 · Functional 3 · Leadership not scored</t>
        </is>
      </c>
      <c r="V210" s="161" t="n">
        <v>257</v>
      </c>
      <c r="W210" s="162" t="inlineStr">
        <is>
          <t>IRIS2088</t>
        </is>
      </c>
      <c r="X210" s="162" t="inlineStr">
        <is>
          <t>Employee</t>
        </is>
      </c>
      <c r="Y210" s="162" t="inlineStr">
        <is>
          <t>Active</t>
        </is>
      </c>
      <c r="Z210" s="162" t="inlineStr">
        <is>
          <t>Pawan Khot</t>
        </is>
      </c>
      <c r="AA210" s="249" t="n">
        <v>44928</v>
      </c>
      <c r="AB210" s="162" t="inlineStr">
        <is>
          <t>Image Processing Specialist</t>
        </is>
      </c>
      <c r="AC210" s="162" t="inlineStr">
        <is>
          <t>B.Com</t>
        </is>
      </c>
      <c r="AD210" s="162" t="inlineStr">
        <is>
          <t>Shraddha Bagul</t>
        </is>
      </c>
      <c r="AE210" s="162" t="inlineStr">
        <is>
          <t>N-3</t>
        </is>
      </c>
      <c r="AF210" s="162" t="inlineStr">
        <is>
          <t>Individual Contributor</t>
        </is>
      </c>
      <c r="AG210" s="162" t="inlineStr">
        <is>
          <t>0 years, 0 months, 0 days</t>
        </is>
      </c>
      <c r="AH210" s="162" t="inlineStr">
        <is>
          <t>3 years, 7 months, 23 days</t>
        </is>
      </c>
      <c r="AI210" s="162" t="inlineStr">
        <is>
          <t>Suptech</t>
        </is>
      </c>
      <c r="AJ210" s="162" t="inlineStr">
        <is>
          <t>iFile</t>
        </is>
      </c>
      <c r="AK210" s="162" t="inlineStr">
        <is>
          <t>XBRL Consulting</t>
        </is>
      </c>
      <c r="AL210" s="162" t="inlineStr">
        <is>
          <t>Consulting</t>
        </is>
      </c>
      <c r="AM210" s="162" t="inlineStr">
        <is>
          <t>No</t>
        </is>
      </c>
      <c r="AN210" s="162" t="inlineStr">
        <is>
          <t>Professional Services</t>
        </is>
      </c>
      <c r="AO210" s="162" t="inlineStr">
        <is>
          <t>XBRL Domain</t>
        </is>
      </c>
      <c r="AP210" s="162" t="inlineStr">
        <is>
          <t>Non-technical</t>
        </is>
      </c>
      <c r="AQ210" s="162" t="n">
        <v>20</v>
      </c>
      <c r="AR210" s="162" t="inlineStr">
        <is>
          <t>Covered</t>
        </is>
      </c>
      <c r="AS210" s="162" t="n"/>
      <c r="AT210" s="162" t="n"/>
      <c r="AU210" s="162" t="n"/>
      <c r="AV210" s="162" t="n"/>
      <c r="AW210" s="162" t="n"/>
      <c r="AX210" s="162" t="n"/>
      <c r="AY210" s="162" t="n"/>
      <c r="AZ210" s="162" t="n"/>
      <c r="BA210" s="162" t="n"/>
      <c r="BB210" s="162" t="n"/>
      <c r="BC210" s="162" t="n"/>
      <c r="BD210" s="162" t="n"/>
      <c r="BE210" s="162" t="n"/>
      <c r="BF210" s="162" t="n"/>
      <c r="BG210" s="162" t="n"/>
      <c r="BH210" s="162" t="n"/>
      <c r="BI210" s="162" t="n"/>
      <c r="BJ210" s="162" t="n"/>
      <c r="BK210" s="162" t="n"/>
      <c r="BL210" s="162" t="n"/>
      <c r="BM210" s="162" t="n"/>
      <c r="BN210" s="162" t="n"/>
      <c r="BO210" s="162" t="n"/>
      <c r="BP210" s="162" t="n"/>
      <c r="BQ210" s="162" t="n"/>
      <c r="BR210" s="162" t="n"/>
      <c r="BS210" s="162" t="n"/>
      <c r="BT210" s="162" t="n"/>
      <c r="BU210" s="162" t="n"/>
      <c r="BV210" s="162" t="n"/>
      <c r="BW210" s="162" t="n"/>
      <c r="BX210" s="162" t="n"/>
      <c r="BY210" s="162" t="n"/>
      <c r="BZ210" s="162" t="n"/>
      <c r="CA210" s="162" t="n"/>
      <c r="CB210" s="162" t="n"/>
      <c r="CC210" s="162" t="n"/>
      <c r="CD210" s="162" t="n"/>
      <c r="CE210" s="162" t="n"/>
      <c r="CF210" s="162" t="n"/>
      <c r="CG210" s="162" t="n"/>
      <c r="CH210" s="162" t="n"/>
      <c r="CI210" s="162" t="n"/>
      <c r="CJ210" s="162" t="n"/>
      <c r="CK210" s="162" t="n"/>
    </row>
    <row r="211" ht="64" customHeight="1">
      <c r="A211" s="109" t="inlineStr">
        <is>
          <t>IRISC339</t>
        </is>
      </c>
      <c r="B211" s="111" t="inlineStr">
        <is>
          <t>Pranali Khanavkar</t>
        </is>
      </c>
      <c r="C211" s="111" t="inlineStr">
        <is>
          <t>XBRL Consulting</t>
        </is>
      </c>
      <c r="D211" s="114" t="inlineStr">
        <is>
          <t>Consultant</t>
        </is>
      </c>
      <c r="E211" s="114" t="inlineStr">
        <is>
          <t>Senior Taxonomy Analyst</t>
        </is>
      </c>
      <c r="F211" s="114" t="inlineStr">
        <is>
          <t>L3 – Professional / Associate</t>
        </is>
      </c>
      <c r="G211" s="114" t="inlineStr">
        <is>
          <t>A3</t>
        </is>
      </c>
      <c r="H211" s="117" t="inlineStr">
        <is>
          <t>▲ Up</t>
        </is>
      </c>
      <c r="I211" s="111" t="inlineStr">
        <is>
          <t>Consulting &amp; Professional Services</t>
        </is>
      </c>
      <c r="J211" s="111" t="inlineStr">
        <is>
          <t>Taxonomy Design &amp; Regulatory Consulting</t>
        </is>
      </c>
      <c r="K211" s="144" t="inlineStr">
        <is>
          <t>• Correct the experience record — HR</t>
        </is>
      </c>
      <c r="L211" s="111" t="n">
        <v>20</v>
      </c>
      <c r="M211" s="142" t="inlineStr">
        <is>
          <t>P2</t>
        </is>
      </c>
      <c r="N211" s="115" t="inlineStr">
        <is>
          <t>Developing</t>
        </is>
      </c>
      <c r="O211" s="115" t="inlineStr">
        <is>
          <t>3 Apply</t>
        </is>
      </c>
      <c r="P211" s="115" t="inlineStr">
        <is>
          <t>2–4 yrs</t>
        </is>
      </c>
      <c r="Q211" s="115" t="inlineStr">
        <is>
          <t>3–5 · 2–5</t>
        </is>
      </c>
      <c r="R211" s="115" t="inlineStr">
        <is>
          <t>Senior Analyst / Associate</t>
        </is>
      </c>
      <c r="S211" s="115" t="inlineStr">
        <is>
          <r>
            <rPr>
              <rFont val="Calibri"/>
              <b val="1"/>
              <sz val="10"/>
            </rPr>
            <t>DataTracks:</t>
          </r>
          <r>
            <rPr>
              <rFont val="Calibri"/>
              <sz val="10"/>
            </rPr>
            <t xml:space="preserve"> Senior Associate · 2–5 yrs · Big Four: Consultant · IRIS Vs Market Benchmark — XBRL US credential pathway: XBRL US GAAP Certificate</t>
          </r>
        </is>
      </c>
      <c r="T211" s="115" t="inlineStr">
        <is>
          <t>XBRL US GAAP Certificate · AICPA &amp; XBRL US; XBRL International specifications; IFRS / US GAAP / Ind AS</t>
        </is>
      </c>
      <c r="U211" s="115" t="inlineStr">
        <is>
          <t>Core 2 · Future 2 · Functional 3 · Leadership not scored</t>
        </is>
      </c>
      <c r="V211" s="161" t="n">
        <v>447</v>
      </c>
      <c r="W211" s="162" t="inlineStr">
        <is>
          <t>IRISC339</t>
        </is>
      </c>
      <c r="X211" s="162" t="inlineStr">
        <is>
          <t>On Contract</t>
        </is>
      </c>
      <c r="Y211" s="162" t="inlineStr">
        <is>
          <t>Active</t>
        </is>
      </c>
      <c r="Z211" s="162" t="inlineStr">
        <is>
          <t>Pranali Khanavkar</t>
        </is>
      </c>
      <c r="AA211" s="249" t="n">
        <v>46055</v>
      </c>
      <c r="AB211" s="162" t="inlineStr">
        <is>
          <t>Consultant</t>
        </is>
      </c>
      <c r="AC211" s="162" t="inlineStr">
        <is>
          <t>B.Com</t>
        </is>
      </c>
      <c r="AD211" s="162" t="inlineStr">
        <is>
          <t>Shraddha Bagul</t>
        </is>
      </c>
      <c r="AE211" s="162" t="inlineStr">
        <is>
          <t>N-3</t>
        </is>
      </c>
      <c r="AF211" s="162" t="inlineStr">
        <is>
          <t>Individual Contributor</t>
        </is>
      </c>
      <c r="AG211" s="162" t="inlineStr">
        <is>
          <t>7 years, 2 months, 0 days</t>
        </is>
      </c>
      <c r="AH211" s="162" t="inlineStr">
        <is>
          <t>0 years, 6 months, 23 days</t>
        </is>
      </c>
      <c r="AI211" s="162" t="inlineStr">
        <is>
          <t>Suptech</t>
        </is>
      </c>
      <c r="AJ211" s="162" t="inlineStr">
        <is>
          <t>iFile</t>
        </is>
      </c>
      <c r="AK211" s="162" t="inlineStr">
        <is>
          <t>XBRL Consulting</t>
        </is>
      </c>
      <c r="AL211" s="162" t="inlineStr">
        <is>
          <t>Consulting</t>
        </is>
      </c>
      <c r="AM211" s="162" t="inlineStr">
        <is>
          <t>No</t>
        </is>
      </c>
      <c r="AN211" s="162" t="inlineStr">
        <is>
          <t>Professional Services</t>
        </is>
      </c>
      <c r="AO211" s="162" t="inlineStr">
        <is>
          <t>XBRL Domain</t>
        </is>
      </c>
      <c r="AP211" s="162" t="inlineStr">
        <is>
          <t>Non-technical</t>
        </is>
      </c>
      <c r="AQ211" s="162" t="n">
        <v>20</v>
      </c>
      <c r="AR211" s="162" t="inlineStr">
        <is>
          <t>Covered</t>
        </is>
      </c>
      <c r="AS211" s="162" t="n"/>
      <c r="AT211" s="162" t="inlineStr">
        <is>
          <t>IRISC339</t>
        </is>
      </c>
      <c r="AU211" s="162" t="inlineStr">
        <is>
          <t>On Contract</t>
        </is>
      </c>
      <c r="AV211" s="162" t="inlineStr">
        <is>
          <t>Active</t>
        </is>
      </c>
      <c r="AW211" s="162" t="inlineStr">
        <is>
          <t>Pranali Khanavkar</t>
        </is>
      </c>
      <c r="AX211" s="163" t="n">
        <v>46055</v>
      </c>
      <c r="AY211" s="162" t="inlineStr">
        <is>
          <t>Consultant</t>
        </is>
      </c>
      <c r="AZ211" s="162" t="inlineStr">
        <is>
          <t>Consulting &amp; Professional Services</t>
        </is>
      </c>
      <c r="BA211" s="162" t="inlineStr">
        <is>
          <t>XBRL / Regulatory Reporting</t>
        </is>
      </c>
      <c r="BB211" s="162" t="inlineStr">
        <is>
          <t>Consultant</t>
        </is>
      </c>
      <c r="BC211" s="162" t="inlineStr">
        <is>
          <t>L3 – Professional / Associate</t>
        </is>
      </c>
      <c r="BD211" s="162" t="inlineStr">
        <is>
          <t>B.Com</t>
        </is>
      </c>
      <c r="BE211" s="162" t="inlineStr">
        <is>
          <t>Shraddha Bagul</t>
        </is>
      </c>
      <c r="BF211" s="162" t="inlineStr">
        <is>
          <t>N-3</t>
        </is>
      </c>
      <c r="BG211" s="162" t="inlineStr">
        <is>
          <t>Individual Contributor</t>
        </is>
      </c>
      <c r="BH211" s="162" t="inlineStr">
        <is>
          <t>7 years, 2 months, 0 days</t>
        </is>
      </c>
      <c r="BI211" s="162" t="inlineStr">
        <is>
          <t>0 years, 4 months, 18 days</t>
        </is>
      </c>
      <c r="BJ211" s="162" t="inlineStr">
        <is>
          <t>7 years, 6 months, 18 days</t>
        </is>
      </c>
      <c r="BK211" s="162" t="n"/>
      <c r="BL211" s="162" t="inlineStr">
        <is>
          <t>Suptech</t>
        </is>
      </c>
      <c r="BM211" s="162" t="inlineStr">
        <is>
          <t>iFile</t>
        </is>
      </c>
      <c r="BN211" s="162" t="inlineStr">
        <is>
          <t>XBRL Consulting</t>
        </is>
      </c>
      <c r="BO211" s="162" t="inlineStr">
        <is>
          <t>Consulting</t>
        </is>
      </c>
      <c r="BP211" s="162" t="inlineStr">
        <is>
          <t>No</t>
        </is>
      </c>
      <c r="BQ211" s="162" t="inlineStr">
        <is>
          <t>Professional Services</t>
        </is>
      </c>
      <c r="BR211" s="162" t="inlineStr">
        <is>
          <t>XBRL Domain</t>
        </is>
      </c>
      <c r="BS211" s="162" t="inlineStr">
        <is>
          <t>Non-technical</t>
        </is>
      </c>
      <c r="BT211" s="162" t="inlineStr">
        <is>
          <t>Remote - Mumbai</t>
        </is>
      </c>
      <c r="BU211" s="162" t="n"/>
      <c r="BV211" s="16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W211" s="162" t="inlineStr">
        <is>
          <t>1. Complete Q1 IRIS Instant release-testing cycles at full coverage · defect leakage &lt;2%.
2. Meet Q1 conversion turnaround &amp; accuracy targets.
3. Resolve &gt;=90% of client support queries within SLA.</t>
        </is>
      </c>
      <c r="BX211" s="162" t="inlineStr">
        <is>
          <t>3 – Meets Expectations</t>
        </is>
      </c>
      <c r="BY211" s="162" t="n"/>
      <c r="BZ211" s="162" t="inlineStr">
        <is>
          <t>XBRL Conversion Specialist</t>
        </is>
      </c>
      <c r="CA211" s="162" t="inlineStr">
        <is>
          <t>No change</t>
        </is>
      </c>
      <c r="CB211" s="162" t="n">
        <v>3</v>
      </c>
      <c r="CC211" s="162" t="inlineStr">
        <is>
          <t>Low</t>
        </is>
      </c>
      <c r="CD211" s="162" t="inlineStr">
        <is>
          <t>Core Contributor</t>
        </is>
      </c>
      <c r="CE211" s="162" t="n"/>
      <c r="CF211" s="162" t="inlineStr">
        <is>
          <t>No</t>
        </is>
      </c>
      <c r="CG211" s="162" t="n"/>
      <c r="CH211" s="162" t="inlineStr">
        <is>
          <t>To be identified</t>
        </is>
      </c>
      <c r="CI211" s="162" t="inlineStr">
        <is>
          <t>XBRL taxonomy &amp; regulatory updates; domain/accounting refreshers; quality &amp; accuracy practices; tooling proficiency</t>
        </is>
      </c>
      <c r="CJ211"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11" s="162" t="n"/>
    </row>
    <row r="212" ht="64" customHeight="1">
      <c r="A212" s="109" t="inlineStr">
        <is>
          <t>IRIS0359</t>
        </is>
      </c>
      <c r="B212" s="111" t="inlineStr">
        <is>
          <t>Prasad Chavan</t>
        </is>
      </c>
      <c r="C212" s="111" t="inlineStr">
        <is>
          <t>XBRL Consulting</t>
        </is>
      </c>
      <c r="D212" s="114" t="inlineStr">
        <is>
          <t>Consultant</t>
        </is>
      </c>
      <c r="E212" s="114" t="inlineStr">
        <is>
          <t>Senior Taxonomy Analyst</t>
        </is>
      </c>
      <c r="F212" s="114" t="inlineStr">
        <is>
          <t>L3 – Professional / Associate</t>
        </is>
      </c>
      <c r="G212" s="114" t="inlineStr">
        <is>
          <t>A3</t>
        </is>
      </c>
      <c r="H212" s="117" t="inlineStr">
        <is>
          <t>▲ Up</t>
        </is>
      </c>
      <c r="I212" s="111" t="inlineStr">
        <is>
          <t>Consulting &amp; Professional Services</t>
        </is>
      </c>
      <c r="J212" s="111" t="inlineStr">
        <is>
          <t>Taxonomy Design &amp; Regulatory Consulting</t>
        </is>
      </c>
      <c r="K212" s="111" t="inlineStr"/>
      <c r="L212" s="111" t="n">
        <v>20</v>
      </c>
      <c r="M212" s="142" t="inlineStr">
        <is>
          <t>P2</t>
        </is>
      </c>
      <c r="N212" s="115" t="inlineStr">
        <is>
          <t>Developing</t>
        </is>
      </c>
      <c r="O212" s="115" t="inlineStr">
        <is>
          <t>3 Apply</t>
        </is>
      </c>
      <c r="P212" s="115" t="inlineStr">
        <is>
          <t>2–4 yrs</t>
        </is>
      </c>
      <c r="Q212" s="115" t="inlineStr">
        <is>
          <t>3–5 · 2–5</t>
        </is>
      </c>
      <c r="R212" s="115" t="inlineStr">
        <is>
          <t>Senior Analyst / Associate</t>
        </is>
      </c>
      <c r="S212" s="115" t="inlineStr">
        <is>
          <r>
            <rPr>
              <rFont val="Calibri"/>
              <b val="1"/>
              <sz val="10"/>
            </rPr>
            <t>DataTracks:</t>
          </r>
          <r>
            <rPr>
              <rFont val="Calibri"/>
              <sz val="10"/>
            </rPr>
            <t xml:space="preserve"> Senior Associate · 2–5 yrs · Big Four: Consultant · IRIS Vs Market Benchmark — XBRL US credential pathway: XBRL US GAAP Certificate</t>
          </r>
        </is>
      </c>
      <c r="T212" s="115" t="inlineStr">
        <is>
          <t>XBRL US GAAP Certificate · AICPA &amp; XBRL US; XBRL International specifications; IFRS / US GAAP / Ind AS</t>
        </is>
      </c>
      <c r="U212" s="115" t="inlineStr">
        <is>
          <t>Core 2 · Future 2 · Functional 3 · Leadership not scored</t>
        </is>
      </c>
      <c r="V212" s="161" t="n">
        <v>58</v>
      </c>
      <c r="W212" s="162" t="inlineStr">
        <is>
          <t>IRIS0359</t>
        </is>
      </c>
      <c r="X212" s="162" t="inlineStr">
        <is>
          <t>Employee</t>
        </is>
      </c>
      <c r="Y212" s="162" t="inlineStr">
        <is>
          <t>Active</t>
        </is>
      </c>
      <c r="Z212" s="162" t="inlineStr">
        <is>
          <t>Prasad Chavan</t>
        </is>
      </c>
      <c r="AA212" s="249" t="n">
        <v>40357</v>
      </c>
      <c r="AB212" s="162" t="inlineStr">
        <is>
          <t>Consultant</t>
        </is>
      </c>
      <c r="AC212" s="162" t="inlineStr">
        <is>
          <t>B.Com</t>
        </is>
      </c>
      <c r="AD212" s="162" t="inlineStr">
        <is>
          <t>Sujeet Rathod</t>
        </is>
      </c>
      <c r="AE212" s="162" t="inlineStr">
        <is>
          <t>N-3</t>
        </is>
      </c>
      <c r="AF212" s="162" t="inlineStr">
        <is>
          <t>Individual Contributor</t>
        </is>
      </c>
      <c r="AG212" s="162" t="inlineStr">
        <is>
          <t>0 years, 0 months, 0 days</t>
        </is>
      </c>
      <c r="AH212" s="162" t="inlineStr">
        <is>
          <t>16 years, 1 months, 28 days</t>
        </is>
      </c>
      <c r="AI212" s="162" t="inlineStr">
        <is>
          <t>Suptech</t>
        </is>
      </c>
      <c r="AJ212" s="162" t="inlineStr">
        <is>
          <t>iFile</t>
        </is>
      </c>
      <c r="AK212" s="162" t="inlineStr">
        <is>
          <t>XBRL Consulting</t>
        </is>
      </c>
      <c r="AL212" s="162" t="inlineStr">
        <is>
          <t>Consulting</t>
        </is>
      </c>
      <c r="AM212" s="162" t="inlineStr">
        <is>
          <t>No</t>
        </is>
      </c>
      <c r="AN212" s="162" t="inlineStr">
        <is>
          <t>Professional Services</t>
        </is>
      </c>
      <c r="AO212" s="162" t="inlineStr">
        <is>
          <t>XBRL Domain</t>
        </is>
      </c>
      <c r="AP212" s="162" t="inlineStr">
        <is>
          <t>Non-technical</t>
        </is>
      </c>
      <c r="AQ212" s="162" t="n">
        <v>20</v>
      </c>
      <c r="AR212" s="162" t="inlineStr">
        <is>
          <t>Covered</t>
        </is>
      </c>
      <c r="AS212" s="162" t="n"/>
      <c r="AT212" s="162" t="inlineStr">
        <is>
          <t>IRIS0359</t>
        </is>
      </c>
      <c r="AU212" s="162" t="inlineStr">
        <is>
          <t>Employee</t>
        </is>
      </c>
      <c r="AV212" s="162" t="inlineStr">
        <is>
          <t>Active</t>
        </is>
      </c>
      <c r="AW212" s="162" t="inlineStr">
        <is>
          <t>Prasad Chavan</t>
        </is>
      </c>
      <c r="AX212" s="163" t="n">
        <v>40357</v>
      </c>
      <c r="AY212" s="162" t="inlineStr">
        <is>
          <t>Consultant</t>
        </is>
      </c>
      <c r="AZ212" s="162" t="inlineStr">
        <is>
          <t>Consulting &amp; Professional Services</t>
        </is>
      </c>
      <c r="BA212" s="162" t="inlineStr">
        <is>
          <t>XBRL / Regulatory Reporting</t>
        </is>
      </c>
      <c r="BB212" s="162" t="inlineStr">
        <is>
          <t>Consultant</t>
        </is>
      </c>
      <c r="BC212" s="162" t="inlineStr">
        <is>
          <t>L3 – Professional / Associate</t>
        </is>
      </c>
      <c r="BD212" s="162" t="inlineStr">
        <is>
          <t>B.Com</t>
        </is>
      </c>
      <c r="BE212" s="162" t="inlineStr">
        <is>
          <t>Sujeet Rathod</t>
        </is>
      </c>
      <c r="BF212" s="162" t="inlineStr">
        <is>
          <t>N-3</t>
        </is>
      </c>
      <c r="BG212" s="162" t="inlineStr">
        <is>
          <t>Individual Contributor</t>
        </is>
      </c>
      <c r="BH212" s="162" t="inlineStr">
        <is>
          <t>0 years, 0 months, 0 days</t>
        </is>
      </c>
      <c r="BI212" s="162" t="inlineStr">
        <is>
          <t>15 years, 11 months, 23 days</t>
        </is>
      </c>
      <c r="BJ212" s="162" t="inlineStr">
        <is>
          <t>15 years, 11 months, 23 days</t>
        </is>
      </c>
      <c r="BK212" s="162" t="n"/>
      <c r="BL212" s="162" t="inlineStr">
        <is>
          <t>Suptech</t>
        </is>
      </c>
      <c r="BM212" s="162" t="inlineStr">
        <is>
          <t>iFile</t>
        </is>
      </c>
      <c r="BN212" s="162" t="inlineStr">
        <is>
          <t>XBRL Consulting</t>
        </is>
      </c>
      <c r="BO212" s="162" t="inlineStr">
        <is>
          <t>Consulting</t>
        </is>
      </c>
      <c r="BP212" s="162" t="inlineStr">
        <is>
          <t>No</t>
        </is>
      </c>
      <c r="BQ212" s="162" t="inlineStr">
        <is>
          <t>Professional Services</t>
        </is>
      </c>
      <c r="BR212" s="162" t="inlineStr">
        <is>
          <t>XBRL Domain</t>
        </is>
      </c>
      <c r="BS212" s="162" t="inlineStr">
        <is>
          <t>Non-technical</t>
        </is>
      </c>
      <c r="BT212" s="162" t="inlineStr">
        <is>
          <t>Client Side</t>
        </is>
      </c>
      <c r="BU212" s="162" t="n"/>
      <c r="BV212" s="16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W212" s="162" t="inlineStr">
        <is>
          <t>1. Complete Q1 taxonomy build/test tasks on schedule · &gt;=95% on-time.
2. Close assigned iFILE support tickets within SLA.
3. Finish Q1 Excel/Webform test cycles with defect leakage &lt;2%.</t>
        </is>
      </c>
      <c r="BX212" s="162" t="inlineStr">
        <is>
          <t>3 – Meets Expectations</t>
        </is>
      </c>
      <c r="BY212" s="162" t="inlineStr">
        <is>
          <t>Last appraisal in Oct 2025</t>
        </is>
      </c>
      <c r="BZ212" s="162" t="inlineStr">
        <is>
          <t>Consultant</t>
        </is>
      </c>
      <c r="CA212" s="162" t="inlineStr">
        <is>
          <t>No change</t>
        </is>
      </c>
      <c r="CB212" s="162" t="n">
        <v>3</v>
      </c>
      <c r="CC212" s="162" t="inlineStr">
        <is>
          <t>Low</t>
        </is>
      </c>
      <c r="CD212" s="162" t="inlineStr">
        <is>
          <t>Trusted Professional</t>
        </is>
      </c>
      <c r="CE212" s="162" t="n"/>
      <c r="CF212" s="162" t="inlineStr">
        <is>
          <t>No</t>
        </is>
      </c>
      <c r="CG212" s="162" t="n"/>
      <c r="CH212" s="162" t="inlineStr">
        <is>
          <t>To be identified</t>
        </is>
      </c>
      <c r="CI212" s="162" t="inlineStr">
        <is>
          <t>XBRL taxonomy &amp; regulatory updates; domain/accounting refreshers; quality &amp; accuracy practices; tooling proficiency</t>
        </is>
      </c>
      <c r="CJ212"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12" s="162" t="n"/>
    </row>
    <row r="213" ht="64" customHeight="1">
      <c r="A213" s="109" t="inlineStr">
        <is>
          <t>IRIS0028</t>
        </is>
      </c>
      <c r="B213" s="111" t="inlineStr">
        <is>
          <t>Shashank Poipkar</t>
        </is>
      </c>
      <c r="C213" s="111" t="inlineStr">
        <is>
          <t>XBRL Consulting</t>
        </is>
      </c>
      <c r="D213" s="114" t="inlineStr">
        <is>
          <t>Senior Analyst</t>
        </is>
      </c>
      <c r="E213" s="114" t="inlineStr">
        <is>
          <t>Senior Taxonomy Analyst</t>
        </is>
      </c>
      <c r="F213" s="111" t="inlineStr">
        <is>
          <t>L4 – Senior</t>
        </is>
      </c>
      <c r="G213" s="24" t="inlineStr">
        <is>
          <t>A3</t>
        </is>
      </c>
      <c r="H213" s="147" t="inlineStr">
        <is>
          <t>• Same level</t>
        </is>
      </c>
      <c r="I213" s="111" t="inlineStr">
        <is>
          <t>Consulting &amp; Professional Services</t>
        </is>
      </c>
      <c r="J213" s="111" t="inlineStr">
        <is>
          <t>Taxonomy Design &amp; Regulatory Consulting</t>
        </is>
      </c>
      <c r="K213" s="111" t="inlineStr"/>
      <c r="L213" s="111" t="n">
        <v>20</v>
      </c>
      <c r="M213" s="142" t="inlineStr">
        <is>
          <t>P2</t>
        </is>
      </c>
      <c r="N213" s="115" t="inlineStr">
        <is>
          <t>Developing</t>
        </is>
      </c>
      <c r="O213" s="115" t="inlineStr">
        <is>
          <t>3 Apply</t>
        </is>
      </c>
      <c r="P213" s="115" t="inlineStr">
        <is>
          <t>2–4 yrs</t>
        </is>
      </c>
      <c r="Q213" s="115" t="inlineStr">
        <is>
          <t>3–5 · 2–5</t>
        </is>
      </c>
      <c r="R213" s="115" t="inlineStr">
        <is>
          <t>Senior Analyst / Associate</t>
        </is>
      </c>
      <c r="S213" s="115" t="inlineStr">
        <is>
          <r>
            <rPr>
              <rFont val="Calibri"/>
              <b val="1"/>
              <sz val="10"/>
            </rPr>
            <t>DataTracks:</t>
          </r>
          <r>
            <rPr>
              <rFont val="Calibri"/>
              <sz val="10"/>
            </rPr>
            <t xml:space="preserve"> Senior Associate · 2–5 yrs · Big Four: Consultant · IRIS Vs Market Benchmark — XBRL US credential pathway: XBRL US GAAP Certificate</t>
          </r>
        </is>
      </c>
      <c r="T213" s="115" t="inlineStr">
        <is>
          <t>XBRL US GAAP Certificate · AICPA &amp; XBRL US; XBRL International specifications; IFRS / US GAAP / Ind AS</t>
        </is>
      </c>
      <c r="U213" s="115" t="inlineStr">
        <is>
          <t>Core 2 · Future 2 · Functional 3 · Leadership not scored</t>
        </is>
      </c>
      <c r="V213" s="161" t="n">
        <v>14</v>
      </c>
      <c r="W213" s="162" t="inlineStr">
        <is>
          <t>IRIS0028</t>
        </is>
      </c>
      <c r="X213" s="162" t="inlineStr">
        <is>
          <t>Employee</t>
        </is>
      </c>
      <c r="Y213" s="162" t="inlineStr">
        <is>
          <t>Active</t>
        </is>
      </c>
      <c r="Z213" s="162" t="inlineStr">
        <is>
          <t>Shashank Poipkar</t>
        </is>
      </c>
      <c r="AA213" s="249" t="n">
        <v>38567</v>
      </c>
      <c r="AB213" s="162" t="inlineStr">
        <is>
          <t>Senior Analyst</t>
        </is>
      </c>
      <c r="AC213" s="162" t="inlineStr">
        <is>
          <t>B.Com</t>
        </is>
      </c>
      <c r="AD213" s="162" t="inlineStr">
        <is>
          <t>Sujeet Rathod</t>
        </is>
      </c>
      <c r="AE213" s="162" t="inlineStr">
        <is>
          <t>N-3</t>
        </is>
      </c>
      <c r="AF213" s="162" t="inlineStr">
        <is>
          <t>Individual Contributor</t>
        </is>
      </c>
      <c r="AG213" s="162" t="inlineStr">
        <is>
          <t>0 years, 0 months, 0 days</t>
        </is>
      </c>
      <c r="AH213" s="162" t="inlineStr">
        <is>
          <t>21 years, 0 months, 22 days</t>
        </is>
      </c>
      <c r="AI213" s="162" t="inlineStr">
        <is>
          <t>Suptech</t>
        </is>
      </c>
      <c r="AJ213" s="162" t="inlineStr">
        <is>
          <t>iFile</t>
        </is>
      </c>
      <c r="AK213" s="162" t="inlineStr">
        <is>
          <t>XBRL Consulting</t>
        </is>
      </c>
      <c r="AL213" s="162" t="inlineStr">
        <is>
          <t>Consulting</t>
        </is>
      </c>
      <c r="AM213" s="162" t="inlineStr">
        <is>
          <t>No</t>
        </is>
      </c>
      <c r="AN213" s="162" t="inlineStr">
        <is>
          <t>Professional Services</t>
        </is>
      </c>
      <c r="AO213" s="162" t="inlineStr">
        <is>
          <t>XBRL Domain</t>
        </is>
      </c>
      <c r="AP213" s="162" t="inlineStr">
        <is>
          <t>Non-technical</t>
        </is>
      </c>
      <c r="AQ213" s="162" t="n">
        <v>20</v>
      </c>
      <c r="AR213" s="162" t="inlineStr">
        <is>
          <t>Covered</t>
        </is>
      </c>
      <c r="AS213" s="162" t="n"/>
      <c r="AT213" s="162" t="inlineStr">
        <is>
          <t>IRIS0028</t>
        </is>
      </c>
      <c r="AU213" s="162" t="inlineStr">
        <is>
          <t>Employee</t>
        </is>
      </c>
      <c r="AV213" s="162" t="inlineStr">
        <is>
          <t>Active</t>
        </is>
      </c>
      <c r="AW213" s="162" t="inlineStr">
        <is>
          <t>Shashank Poipkar</t>
        </is>
      </c>
      <c r="AX213" s="163" t="n">
        <v>38567</v>
      </c>
      <c r="AY213" s="162" t="inlineStr">
        <is>
          <t>Senior Analyst</t>
        </is>
      </c>
      <c r="AZ213" s="162" t="inlineStr">
        <is>
          <t>Consulting &amp; Professional Services</t>
        </is>
      </c>
      <c r="BA213" s="162" t="inlineStr">
        <is>
          <t>XBRL / Regulatory Reporting</t>
        </is>
      </c>
      <c r="BB213" s="162" t="inlineStr">
        <is>
          <t>Senior Analyst</t>
        </is>
      </c>
      <c r="BC213" s="162" t="inlineStr">
        <is>
          <t>L4 – Senior</t>
        </is>
      </c>
      <c r="BD213" s="162" t="inlineStr">
        <is>
          <t>B.Com</t>
        </is>
      </c>
      <c r="BE213" s="162" t="inlineStr">
        <is>
          <t>Sujeet Rathod</t>
        </is>
      </c>
      <c r="BF213" s="162" t="inlineStr">
        <is>
          <t>N-3</t>
        </is>
      </c>
      <c r="BG213" s="162" t="inlineStr">
        <is>
          <t>Individual Contributor</t>
        </is>
      </c>
      <c r="BH213" s="162" t="inlineStr">
        <is>
          <t>0 years, 0 months, 0 days</t>
        </is>
      </c>
      <c r="BI213" s="162" t="inlineStr">
        <is>
          <t>20 years, 10 months, 17 days</t>
        </is>
      </c>
      <c r="BJ213" s="162" t="inlineStr">
        <is>
          <t>20 years, 10 months, 17 days</t>
        </is>
      </c>
      <c r="BK213" s="162" t="n"/>
      <c r="BL213" s="162" t="inlineStr">
        <is>
          <t>Suptech</t>
        </is>
      </c>
      <c r="BM213" s="162" t="inlineStr">
        <is>
          <t>iFile</t>
        </is>
      </c>
      <c r="BN213" s="162" t="inlineStr">
        <is>
          <t>XBRL Consulting</t>
        </is>
      </c>
      <c r="BO213" s="162" t="inlineStr">
        <is>
          <t>Consulting</t>
        </is>
      </c>
      <c r="BP213" s="162" t="inlineStr">
        <is>
          <t>No</t>
        </is>
      </c>
      <c r="BQ213" s="162" t="inlineStr">
        <is>
          <t>Professional Services</t>
        </is>
      </c>
      <c r="BR213" s="162" t="inlineStr">
        <is>
          <t>XBRL Domain</t>
        </is>
      </c>
      <c r="BS213" s="162" t="inlineStr">
        <is>
          <t>Non-technical</t>
        </is>
      </c>
      <c r="BT213" s="162" t="inlineStr">
        <is>
          <t>Work From Office - Turbhe</t>
        </is>
      </c>
      <c r="BU213" s="162" t="n"/>
      <c r="BV213" s="16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W213" s="162" t="inlineStr">
        <is>
          <t>1. Complete Q1 taxonomy build/test tasks on schedule · &gt;=95% on-time.
2. Close assigned iFILE support tickets within SLA.
3. Finish Q1 Excel/Webform test cycles with defect leakage &lt;2%.</t>
        </is>
      </c>
      <c r="BX213" s="162" t="inlineStr">
        <is>
          <t>3 – Meets Expectations</t>
        </is>
      </c>
      <c r="BY213" s="162" t="inlineStr">
        <is>
          <t>Last appraisal in Oct 2025</t>
        </is>
      </c>
      <c r="BZ213" s="162" t="inlineStr">
        <is>
          <t>Senior Analyst</t>
        </is>
      </c>
      <c r="CA213" s="162" t="inlineStr">
        <is>
          <t>No change</t>
        </is>
      </c>
      <c r="CB213" s="162" t="n">
        <v>3</v>
      </c>
      <c r="CC213" s="162" t="inlineStr">
        <is>
          <t>Low</t>
        </is>
      </c>
      <c r="CD213" s="162" t="inlineStr">
        <is>
          <t>Core Contributor</t>
        </is>
      </c>
      <c r="CE213" s="162" t="n"/>
      <c r="CF213" s="162" t="inlineStr">
        <is>
          <t>No</t>
        </is>
      </c>
      <c r="CG213" s="162" t="n"/>
      <c r="CH213" s="162" t="inlineStr">
        <is>
          <t>To be identified</t>
        </is>
      </c>
      <c r="CI213" s="162" t="inlineStr">
        <is>
          <t>XBRL taxonomy &amp; regulatory updates; domain/accounting refreshers; quality &amp; accuracy practices; tooling proficiency</t>
        </is>
      </c>
      <c r="CJ213"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13" s="162" t="inlineStr">
        <is>
          <t>IFSCA,GTA,Pre-sales,IRIS Buschat, IRIS Noah</t>
        </is>
      </c>
    </row>
    <row r="214" ht="64" customHeight="1">
      <c r="A214" s="109" t="inlineStr">
        <is>
          <t>IRIS0124</t>
        </is>
      </c>
      <c r="B214" s="111" t="inlineStr">
        <is>
          <t>Surekha Ghadigaonkar</t>
        </is>
      </c>
      <c r="C214" s="111" t="inlineStr">
        <is>
          <t>XBRL Consulting</t>
        </is>
      </c>
      <c r="D214" s="114" t="inlineStr">
        <is>
          <t>Senior Analyst</t>
        </is>
      </c>
      <c r="E214" s="114" t="inlineStr">
        <is>
          <t>Senior Taxonomy Analyst</t>
        </is>
      </c>
      <c r="F214" s="111" t="inlineStr">
        <is>
          <t>L4 – Senior</t>
        </is>
      </c>
      <c r="G214" s="24" t="inlineStr">
        <is>
          <t>A3</t>
        </is>
      </c>
      <c r="H214" s="147" t="inlineStr">
        <is>
          <t>• Same level</t>
        </is>
      </c>
      <c r="I214" s="111" t="inlineStr">
        <is>
          <t>Consulting &amp; Professional Services</t>
        </is>
      </c>
      <c r="J214" s="111" t="inlineStr">
        <is>
          <t>Taxonomy Design &amp; Regulatory Consulting</t>
        </is>
      </c>
      <c r="K214" s="111" t="inlineStr"/>
      <c r="L214" s="111" t="n">
        <v>20</v>
      </c>
      <c r="M214" s="142" t="inlineStr">
        <is>
          <t>P2</t>
        </is>
      </c>
      <c r="N214" s="115" t="inlineStr">
        <is>
          <t>Developing</t>
        </is>
      </c>
      <c r="O214" s="115" t="inlineStr">
        <is>
          <t>3 Apply</t>
        </is>
      </c>
      <c r="P214" s="115" t="inlineStr">
        <is>
          <t>2–4 yrs</t>
        </is>
      </c>
      <c r="Q214" s="115" t="inlineStr">
        <is>
          <t>3–5 · 2–5</t>
        </is>
      </c>
      <c r="R214" s="115" t="inlineStr">
        <is>
          <t>Senior Analyst / Associate</t>
        </is>
      </c>
      <c r="S214" s="115" t="inlineStr">
        <is>
          <r>
            <rPr>
              <rFont val="Calibri"/>
              <b val="1"/>
              <sz val="10"/>
            </rPr>
            <t>DataTracks:</t>
          </r>
          <r>
            <rPr>
              <rFont val="Calibri"/>
              <sz val="10"/>
            </rPr>
            <t xml:space="preserve"> Senior Associate · 2–5 yrs · Big Four: Consultant · IRIS Vs Market Benchmark — XBRL US credential pathway: XBRL US GAAP Certificate</t>
          </r>
        </is>
      </c>
      <c r="T214" s="115" t="inlineStr">
        <is>
          <t>XBRL US GAAP Certificate · AICPA &amp; XBRL US; XBRL International specifications; IFRS / US GAAP / Ind AS</t>
        </is>
      </c>
      <c r="U214" s="115" t="inlineStr">
        <is>
          <t>Core 2 · Future 2 · Functional 3 · Leadership not scored</t>
        </is>
      </c>
      <c r="V214" s="161" t="n">
        <v>28</v>
      </c>
      <c r="W214" s="162" t="inlineStr">
        <is>
          <t>IRIS0124</t>
        </is>
      </c>
      <c r="X214" s="162" t="inlineStr">
        <is>
          <t>Employee</t>
        </is>
      </c>
      <c r="Y214" s="162" t="inlineStr">
        <is>
          <t>Active</t>
        </is>
      </c>
      <c r="Z214" s="162" t="inlineStr">
        <is>
          <t>Surekha Ghadigaonkar</t>
        </is>
      </c>
      <c r="AA214" s="249" t="n">
        <v>39363</v>
      </c>
      <c r="AB214" s="162" t="inlineStr">
        <is>
          <t>Senior Analyst</t>
        </is>
      </c>
      <c r="AC214" s="162" t="inlineStr">
        <is>
          <t>B.Com</t>
        </is>
      </c>
      <c r="AD214" s="162" t="inlineStr">
        <is>
          <t>Rahul Dhamne</t>
        </is>
      </c>
      <c r="AE214" s="162" t="inlineStr">
        <is>
          <t>N-2</t>
        </is>
      </c>
      <c r="AF214" s="162" t="inlineStr">
        <is>
          <t>Individual Contributor</t>
        </is>
      </c>
      <c r="AG214" s="162" t="inlineStr">
        <is>
          <t>1 years, 0 months, 0 days</t>
        </is>
      </c>
      <c r="AH214" s="162" t="inlineStr">
        <is>
          <t>18 years, 10 months, 17 days</t>
        </is>
      </c>
      <c r="AI214" s="162" t="inlineStr">
        <is>
          <t>Suptech</t>
        </is>
      </c>
      <c r="AJ214" s="162" t="inlineStr">
        <is>
          <t>iFile</t>
        </is>
      </c>
      <c r="AK214" s="162" t="inlineStr">
        <is>
          <t>XBRL Consulting</t>
        </is>
      </c>
      <c r="AL214" s="162" t="inlineStr">
        <is>
          <t>Consulting</t>
        </is>
      </c>
      <c r="AM214" s="162" t="inlineStr">
        <is>
          <t>No</t>
        </is>
      </c>
      <c r="AN214" s="162" t="inlineStr">
        <is>
          <t>Professional Services</t>
        </is>
      </c>
      <c r="AO214" s="162" t="inlineStr">
        <is>
          <t>XBRL Domain</t>
        </is>
      </c>
      <c r="AP214" s="162" t="inlineStr">
        <is>
          <t>Non-technical</t>
        </is>
      </c>
      <c r="AQ214" s="162" t="n">
        <v>20</v>
      </c>
      <c r="AR214" s="162" t="inlineStr">
        <is>
          <t>Covered</t>
        </is>
      </c>
      <c r="AS214" s="162" t="n"/>
      <c r="AT214" s="162" t="inlineStr">
        <is>
          <t>IRIS0124</t>
        </is>
      </c>
      <c r="AU214" s="162" t="inlineStr">
        <is>
          <t>Employee</t>
        </is>
      </c>
      <c r="AV214" s="162" t="inlineStr">
        <is>
          <t>Active</t>
        </is>
      </c>
      <c r="AW214" s="162" t="inlineStr">
        <is>
          <t>Surekha Ghadigaonkar</t>
        </is>
      </c>
      <c r="AX214" s="163" t="n">
        <v>39363</v>
      </c>
      <c r="AY214" s="162" t="inlineStr">
        <is>
          <t>Senior Analyst</t>
        </is>
      </c>
      <c r="AZ214" s="162" t="inlineStr">
        <is>
          <t>Consulting &amp; Professional Services</t>
        </is>
      </c>
      <c r="BA214" s="162" t="inlineStr">
        <is>
          <t>XBRL / Regulatory Reporting</t>
        </is>
      </c>
      <c r="BB214" s="162" t="inlineStr">
        <is>
          <t>Senior Analyst</t>
        </is>
      </c>
      <c r="BC214" s="162" t="inlineStr">
        <is>
          <t>L4 – Senior</t>
        </is>
      </c>
      <c r="BD214" s="162" t="inlineStr">
        <is>
          <t>B.Com</t>
        </is>
      </c>
      <c r="BE214" s="162" t="inlineStr">
        <is>
          <t>Jayshree Margi</t>
        </is>
      </c>
      <c r="BF214" s="162" t="inlineStr">
        <is>
          <t>N-3</t>
        </is>
      </c>
      <c r="BG214" s="162" t="inlineStr">
        <is>
          <t>Individual Contributor</t>
        </is>
      </c>
      <c r="BH214" s="162" t="inlineStr">
        <is>
          <t>1 years, 0 months, 0 days</t>
        </is>
      </c>
      <c r="BI214" s="162" t="inlineStr">
        <is>
          <t>18 years, 8 months, 12 days</t>
        </is>
      </c>
      <c r="BJ214" s="162" t="inlineStr">
        <is>
          <t>19 years, 8 months, 12 days</t>
        </is>
      </c>
      <c r="BK214" s="162" t="n"/>
      <c r="BL214" s="162" t="inlineStr">
        <is>
          <t>Suptech</t>
        </is>
      </c>
      <c r="BM214" s="162" t="inlineStr">
        <is>
          <t>iFile</t>
        </is>
      </c>
      <c r="BN214" s="162" t="inlineStr">
        <is>
          <t>XBRL Consulting</t>
        </is>
      </c>
      <c r="BO214" s="162" t="inlineStr">
        <is>
          <t>Consulting</t>
        </is>
      </c>
      <c r="BP214" s="162" t="inlineStr">
        <is>
          <t>No</t>
        </is>
      </c>
      <c r="BQ214" s="162" t="inlineStr">
        <is>
          <t>Professional Services</t>
        </is>
      </c>
      <c r="BR214" s="162" t="inlineStr">
        <is>
          <t>XBRL Domain</t>
        </is>
      </c>
      <c r="BS214" s="162" t="inlineStr">
        <is>
          <t>Non-technical</t>
        </is>
      </c>
      <c r="BT214" s="162" t="inlineStr">
        <is>
          <t>Work From Office - Turbhe</t>
        </is>
      </c>
      <c r="BU214" s="162" t="n"/>
      <c r="BV214" s="16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W214" s="162" t="inlineStr">
        <is>
          <t>1. Complete Q1 taxonomy build/test tasks on schedule · &gt;=95% on-time.
2. Close assigned iFILE support tickets within SLA.
3. Finish Q1 Excel/Webform test cycles with defect leakage &lt;2%.</t>
        </is>
      </c>
      <c r="BX214" s="162" t="inlineStr">
        <is>
          <t>3 – Meets Expectations</t>
        </is>
      </c>
      <c r="BY214" s="162" t="inlineStr">
        <is>
          <t>Last appraisal in Oct 2025</t>
        </is>
      </c>
      <c r="BZ214" s="162" t="inlineStr">
        <is>
          <t>Senior Analyst</t>
        </is>
      </c>
      <c r="CA214" s="162" t="inlineStr">
        <is>
          <t>No change</t>
        </is>
      </c>
      <c r="CB214" s="162" t="n">
        <v>3</v>
      </c>
      <c r="CC214" s="162" t="inlineStr">
        <is>
          <t>High</t>
        </is>
      </c>
      <c r="CD214" s="162" t="inlineStr">
        <is>
          <t>Core Contributor</t>
        </is>
      </c>
      <c r="CE214" s="162" t="n"/>
      <c r="CF214" s="162" t="inlineStr">
        <is>
          <t>No</t>
        </is>
      </c>
      <c r="CG214" s="162" t="n"/>
      <c r="CH214" s="162" t="inlineStr">
        <is>
          <t>To be identified</t>
        </is>
      </c>
      <c r="CI214" s="162" t="inlineStr">
        <is>
          <t>XBRL taxonomy &amp; regulatory updates; domain/accounting refreshers; quality &amp; accuracy practices; tooling proficiency</t>
        </is>
      </c>
      <c r="CJ214"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14" s="162" t="inlineStr">
        <is>
          <t>SCM,PFRDA,RMA,QCB</t>
        </is>
      </c>
    </row>
    <row r="215" ht="64" customHeight="1">
      <c r="A215" s="109" t="inlineStr">
        <is>
          <t>IRISC343</t>
        </is>
      </c>
      <c r="B215" s="111" t="inlineStr">
        <is>
          <t>Tuku Deb</t>
        </is>
      </c>
      <c r="C215" s="111" t="inlineStr">
        <is>
          <t>XBRL Consulting</t>
        </is>
      </c>
      <c r="D215" s="114" t="inlineStr">
        <is>
          <t>XBRL Conversion Specialist</t>
        </is>
      </c>
      <c r="E215" s="114" t="inlineStr">
        <is>
          <t>Senior Financial Analyst</t>
        </is>
      </c>
      <c r="F215" s="114" t="inlineStr">
        <is>
          <t>L3 – Professional / Associate</t>
        </is>
      </c>
      <c r="G215" s="114" t="inlineStr">
        <is>
          <t>A3</t>
        </is>
      </c>
      <c r="H215" s="117" t="inlineStr">
        <is>
          <t>▲ Up</t>
        </is>
      </c>
      <c r="I215" s="111" t="inlineStr">
        <is>
          <t>Consulting &amp; Professional Services</t>
        </is>
      </c>
      <c r="J215" s="111" t="inlineStr">
        <is>
          <t>XBRL Tagging, Conversion &amp; Filing</t>
        </is>
      </c>
      <c r="K215" s="111" t="inlineStr"/>
      <c r="L215" s="111" t="n">
        <v>20</v>
      </c>
      <c r="M215" s="142" t="inlineStr">
        <is>
          <t>P2</t>
        </is>
      </c>
      <c r="N215" s="115" t="inlineStr">
        <is>
          <t>Developing</t>
        </is>
      </c>
      <c r="O215" s="115" t="inlineStr">
        <is>
          <t>3 Apply</t>
        </is>
      </c>
      <c r="P215" s="115" t="inlineStr">
        <is>
          <t>2–4 yrs</t>
        </is>
      </c>
      <c r="Q215" s="115" t="inlineStr">
        <is>
          <t>3–5 · 2–5</t>
        </is>
      </c>
      <c r="R215" s="115" t="inlineStr">
        <is>
          <t>Senior Analyst / Associate</t>
        </is>
      </c>
      <c r="S215" s="115" t="inlineStr">
        <is>
          <r>
            <rPr>
              <rFont val="Calibri"/>
              <b val="1"/>
              <sz val="10"/>
            </rPr>
            <t>DataTracks:</t>
          </r>
          <r>
            <rPr>
              <rFont val="Calibri"/>
              <sz val="10"/>
            </rPr>
            <t xml:space="preserve"> Senior Associate · 2–5 yrs · Big Four: Consultant · IRIS Vs Market Benchmark — XBRL US credential pathway: XBRL US GAAP Certificate</t>
          </r>
        </is>
      </c>
      <c r="T215" s="115" t="inlineStr">
        <is>
          <t>XBRL US GAAP Certificate · AICPA &amp; XBRL US; XBRL International specifications; IFRS / US GAAP / Ind AS</t>
        </is>
      </c>
      <c r="U215" s="115" t="inlineStr">
        <is>
          <t>Core 2 · Future 2 · Functional 3 · Leadership not scored</t>
        </is>
      </c>
      <c r="V215" s="161" t="n">
        <v>457</v>
      </c>
      <c r="W215" s="162" t="inlineStr">
        <is>
          <t>IRISC343</t>
        </is>
      </c>
      <c r="X215" s="162" t="inlineStr">
        <is>
          <t>On Contract</t>
        </is>
      </c>
      <c r="Y215" s="162" t="inlineStr">
        <is>
          <t>Active</t>
        </is>
      </c>
      <c r="Z215" s="162" t="inlineStr">
        <is>
          <t>Tuku Deb</t>
        </is>
      </c>
      <c r="AA215" s="249" t="n">
        <v>46076</v>
      </c>
      <c r="AB215" s="162" t="inlineStr">
        <is>
          <t>XBRL Conversion Specialist</t>
        </is>
      </c>
      <c r="AC215" s="162" t="inlineStr">
        <is>
          <t>PGDM</t>
        </is>
      </c>
      <c r="AD215" s="162" t="inlineStr">
        <is>
          <t>Shraddha Bagul</t>
        </is>
      </c>
      <c r="AE215" s="162" t="inlineStr">
        <is>
          <t>N-3</t>
        </is>
      </c>
      <c r="AF215" s="162" t="inlineStr">
        <is>
          <t>Individual Contributor</t>
        </is>
      </c>
      <c r="AG215" s="162" t="inlineStr">
        <is>
          <t>2 years, 3 months, 0 days</t>
        </is>
      </c>
      <c r="AH215" s="162" t="inlineStr">
        <is>
          <t>0 years, 6 months, 2 days</t>
        </is>
      </c>
      <c r="AI215" s="162" t="inlineStr">
        <is>
          <t>Suptech</t>
        </is>
      </c>
      <c r="AJ215" s="162" t="inlineStr">
        <is>
          <t>iFile</t>
        </is>
      </c>
      <c r="AK215" s="162" t="inlineStr">
        <is>
          <t>XBRL Consulting</t>
        </is>
      </c>
      <c r="AL215" s="162" t="inlineStr">
        <is>
          <t>Consulting</t>
        </is>
      </c>
      <c r="AM215" s="162" t="inlineStr">
        <is>
          <t>No</t>
        </is>
      </c>
      <c r="AN215" s="162" t="inlineStr">
        <is>
          <t>Professional Services</t>
        </is>
      </c>
      <c r="AO215" s="162" t="inlineStr">
        <is>
          <t>XBRL Domain</t>
        </is>
      </c>
      <c r="AP215" s="162" t="inlineStr">
        <is>
          <t>Non-technical</t>
        </is>
      </c>
      <c r="AQ215" s="162" t="n">
        <v>20</v>
      </c>
      <c r="AR215" s="162" t="inlineStr">
        <is>
          <t>Covered</t>
        </is>
      </c>
      <c r="AS215" s="162" t="n"/>
      <c r="AT215" s="162" t="inlineStr">
        <is>
          <t>IRISC343</t>
        </is>
      </c>
      <c r="AU215" s="162" t="inlineStr">
        <is>
          <t>On Contract</t>
        </is>
      </c>
      <c r="AV215" s="162" t="inlineStr">
        <is>
          <t>Active</t>
        </is>
      </c>
      <c r="AW215" s="162" t="inlineStr">
        <is>
          <t>Tuku Deb</t>
        </is>
      </c>
      <c r="AX215" s="163" t="n">
        <v>46076</v>
      </c>
      <c r="AY215" s="162" t="inlineStr">
        <is>
          <t>XBRL Conversion Specialist</t>
        </is>
      </c>
      <c r="AZ215" s="162" t="inlineStr">
        <is>
          <t>Consulting &amp; Professional Services</t>
        </is>
      </c>
      <c r="BA215" s="162" t="inlineStr">
        <is>
          <t>XBRL / Regulatory Reporting</t>
        </is>
      </c>
      <c r="BB215" s="162" t="inlineStr">
        <is>
          <t>XBRL Conversion Specialist</t>
        </is>
      </c>
      <c r="BC215" s="162" t="inlineStr">
        <is>
          <t>L3 – Professional / Associate</t>
        </is>
      </c>
      <c r="BD215" s="162" t="inlineStr">
        <is>
          <t>PGDM</t>
        </is>
      </c>
      <c r="BE215" s="162" t="inlineStr">
        <is>
          <t>Shraddha Bagul</t>
        </is>
      </c>
      <c r="BF215" s="162" t="inlineStr">
        <is>
          <t>N-3</t>
        </is>
      </c>
      <c r="BG215" s="162" t="inlineStr">
        <is>
          <t>Individual Contributor</t>
        </is>
      </c>
      <c r="BH215" s="162" t="inlineStr">
        <is>
          <t>2 years, 3 months, 0 days</t>
        </is>
      </c>
      <c r="BI215" s="162" t="inlineStr">
        <is>
          <t>0 years, 3 months, 28 days</t>
        </is>
      </c>
      <c r="BJ215" s="162" t="inlineStr">
        <is>
          <t>2 years, 6 months, 28 days</t>
        </is>
      </c>
      <c r="BK215" s="162" t="n"/>
      <c r="BL215" s="162" t="inlineStr">
        <is>
          <t>Suptech</t>
        </is>
      </c>
      <c r="BM215" s="162" t="inlineStr">
        <is>
          <t>iFile</t>
        </is>
      </c>
      <c r="BN215" s="162" t="inlineStr">
        <is>
          <t>XBRL Consulting</t>
        </is>
      </c>
      <c r="BO215" s="162" t="inlineStr">
        <is>
          <t>Consulting</t>
        </is>
      </c>
      <c r="BP215" s="162" t="inlineStr">
        <is>
          <t>No</t>
        </is>
      </c>
      <c r="BQ215" s="162" t="inlineStr">
        <is>
          <t>Professional Services</t>
        </is>
      </c>
      <c r="BR215" s="162" t="inlineStr">
        <is>
          <t>XBRL Domain</t>
        </is>
      </c>
      <c r="BS215" s="162" t="inlineStr">
        <is>
          <t>Non-technical</t>
        </is>
      </c>
      <c r="BT215" s="162" t="inlineStr">
        <is>
          <t>Work From Office - Turbhe</t>
        </is>
      </c>
      <c r="BU215" s="162" t="n"/>
      <c r="BV215" s="16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W215" s="162" t="inlineStr">
        <is>
          <t>1. Complete Q1 IRIS Instant release-testing cycles at full coverage · defect leakage &lt;2%.
2. Meet Q1 conversion turnaround &amp; accuracy targets.
3. Resolve &gt;=90% of client support queries within SLA.</t>
        </is>
      </c>
      <c r="BX215" s="162" t="inlineStr">
        <is>
          <t>3 – Meets Expectations</t>
        </is>
      </c>
      <c r="BY215" s="162" t="n"/>
      <c r="BZ215" s="162" t="inlineStr">
        <is>
          <t>XBRL Conversion Specialist</t>
        </is>
      </c>
      <c r="CA215" s="162" t="inlineStr">
        <is>
          <t>No change</t>
        </is>
      </c>
      <c r="CB215" s="162" t="n">
        <v>3</v>
      </c>
      <c r="CC215" s="162" t="inlineStr">
        <is>
          <t>Medium</t>
        </is>
      </c>
      <c r="CD215" s="162" t="inlineStr">
        <is>
          <t>Core Contributor</t>
        </is>
      </c>
      <c r="CE215" s="162" t="n"/>
      <c r="CF215" s="162" t="inlineStr">
        <is>
          <t>No</t>
        </is>
      </c>
      <c r="CG215" s="162" t="n"/>
      <c r="CH215" s="162" t="inlineStr">
        <is>
          <t>To be identified</t>
        </is>
      </c>
      <c r="CI215" s="162" t="inlineStr">
        <is>
          <t>XBRL taxonomy &amp; regulatory updates; domain/accounting refreshers; quality &amp; accuracy practices; tooling proficiency</t>
        </is>
      </c>
      <c r="CJ215"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15" s="162" t="inlineStr">
        <is>
          <t>RBI,CBJ</t>
        </is>
      </c>
    </row>
    <row r="216" ht="64" customHeight="1">
      <c r="A216" s="109" t="inlineStr">
        <is>
          <t>IRIS2247</t>
        </is>
      </c>
      <c r="B216" s="111" t="inlineStr">
        <is>
          <t>Unnati Kamble</t>
        </is>
      </c>
      <c r="C216" s="111" t="inlineStr">
        <is>
          <t>XBRL Consulting</t>
        </is>
      </c>
      <c r="D216" s="114" t="inlineStr">
        <is>
          <t>Consultant</t>
        </is>
      </c>
      <c r="E216" s="114" t="inlineStr">
        <is>
          <t>Senior Taxonomy Analyst</t>
        </is>
      </c>
      <c r="F216" s="114" t="inlineStr">
        <is>
          <t>L3 – Professional / Associate</t>
        </is>
      </c>
      <c r="G216" s="114" t="inlineStr">
        <is>
          <t>A3</t>
        </is>
      </c>
      <c r="H216" s="117" t="inlineStr">
        <is>
          <t>▲ Up</t>
        </is>
      </c>
      <c r="I216" s="111" t="inlineStr">
        <is>
          <t>Consulting &amp; Professional Services</t>
        </is>
      </c>
      <c r="J216" s="111" t="inlineStr">
        <is>
          <t>Taxonomy Design &amp; Regulatory Consulting</t>
        </is>
      </c>
      <c r="K216" s="111" t="inlineStr"/>
      <c r="L216" s="111" t="n">
        <v>19</v>
      </c>
      <c r="M216" s="142" t="inlineStr">
        <is>
          <t>P2</t>
        </is>
      </c>
      <c r="N216" s="115" t="inlineStr">
        <is>
          <t>Developing</t>
        </is>
      </c>
      <c r="O216" s="115" t="inlineStr">
        <is>
          <t>3 Apply</t>
        </is>
      </c>
      <c r="P216" s="115" t="inlineStr">
        <is>
          <t>2–4 yrs</t>
        </is>
      </c>
      <c r="Q216" s="115" t="inlineStr">
        <is>
          <t>3–5 · 2–5</t>
        </is>
      </c>
      <c r="R216" s="115" t="inlineStr">
        <is>
          <t>Senior Analyst / Associate</t>
        </is>
      </c>
      <c r="S216" s="115" t="inlineStr">
        <is>
          <r>
            <rPr>
              <rFont val="Calibri"/>
              <b val="1"/>
              <sz val="10"/>
            </rPr>
            <t>DataTracks:</t>
          </r>
          <r>
            <rPr>
              <rFont val="Calibri"/>
              <sz val="10"/>
            </rPr>
            <t xml:space="preserve"> Senior Associate · 2–5 yrs · Big Four: Consultant · IRIS Vs Market Benchmark — XBRL US credential pathway: XBRL US GAAP Certificate</t>
          </r>
        </is>
      </c>
      <c r="T216" s="115" t="inlineStr">
        <is>
          <t>XBRL US GAAP Certificate · AICPA &amp; XBRL US; XBRL International specifications; IFRS / US GAAP / Ind AS</t>
        </is>
      </c>
      <c r="U216" s="115" t="inlineStr">
        <is>
          <t>Core 2 · Future 2 · Functional 3 · Leadership not scored</t>
        </is>
      </c>
      <c r="V216" s="161" t="n">
        <v>315</v>
      </c>
      <c r="W216" s="162" t="inlineStr">
        <is>
          <t>IRIS2247</t>
        </is>
      </c>
      <c r="X216" s="162" t="inlineStr">
        <is>
          <t>Employee</t>
        </is>
      </c>
      <c r="Y216" s="162" t="inlineStr">
        <is>
          <t>Active</t>
        </is>
      </c>
      <c r="Z216" s="162" t="inlineStr">
        <is>
          <t>Unnati Kamble</t>
        </is>
      </c>
      <c r="AA216" s="249" t="n">
        <v>45421</v>
      </c>
      <c r="AB216" s="162" t="inlineStr">
        <is>
          <t>Consultant</t>
        </is>
      </c>
      <c r="AC216" s="162" t="inlineStr">
        <is>
          <t>CA</t>
        </is>
      </c>
      <c r="AD216" s="162" t="inlineStr">
        <is>
          <t>Shraddha Bagul</t>
        </is>
      </c>
      <c r="AE216" s="162" t="inlineStr">
        <is>
          <t>N-3</t>
        </is>
      </c>
      <c r="AF216" s="162" t="inlineStr">
        <is>
          <t>Individual Contributor</t>
        </is>
      </c>
      <c r="AG216" s="162" t="inlineStr">
        <is>
          <t>5 years, 1 months, 0 days</t>
        </is>
      </c>
      <c r="AH216" s="162" t="inlineStr">
        <is>
          <t>2 years, 3 months, 16 days</t>
        </is>
      </c>
      <c r="AI216" s="162" t="inlineStr">
        <is>
          <t>Suptech</t>
        </is>
      </c>
      <c r="AJ216" s="162" t="inlineStr">
        <is>
          <t>iFile</t>
        </is>
      </c>
      <c r="AK216" s="162" t="inlineStr">
        <is>
          <t>XBRL Consulting</t>
        </is>
      </c>
      <c r="AL216" s="162" t="inlineStr">
        <is>
          <t>Consulting</t>
        </is>
      </c>
      <c r="AM216" s="162" t="inlineStr">
        <is>
          <t>No</t>
        </is>
      </c>
      <c r="AN216" s="162" t="inlineStr">
        <is>
          <t>Professional Services</t>
        </is>
      </c>
      <c r="AO216" s="162" t="inlineStr">
        <is>
          <t>XBRL Domain</t>
        </is>
      </c>
      <c r="AP216" s="162" t="inlineStr">
        <is>
          <t>Non-technical</t>
        </is>
      </c>
      <c r="AQ216" s="162" t="n">
        <v>20</v>
      </c>
      <c r="AR216" s="162" t="inlineStr">
        <is>
          <t>Covered</t>
        </is>
      </c>
      <c r="AS216" s="162" t="n"/>
      <c r="AT216" s="162" t="inlineStr">
        <is>
          <t>IRIS2247</t>
        </is>
      </c>
      <c r="AU216" s="162" t="inlineStr">
        <is>
          <t>Employee</t>
        </is>
      </c>
      <c r="AV216" s="162" t="inlineStr">
        <is>
          <t>Active</t>
        </is>
      </c>
      <c r="AW216" s="162" t="inlineStr">
        <is>
          <t>Unnati Kamble</t>
        </is>
      </c>
      <c r="AX216" s="163" t="n">
        <v>45421</v>
      </c>
      <c r="AY216" s="162" t="inlineStr">
        <is>
          <t>Consultant</t>
        </is>
      </c>
      <c r="AZ216" s="162" t="inlineStr">
        <is>
          <t>Consulting &amp; Professional Services</t>
        </is>
      </c>
      <c r="BA216" s="162" t="inlineStr">
        <is>
          <t>XBRL / Regulatory Reporting</t>
        </is>
      </c>
      <c r="BB216" s="162" t="inlineStr">
        <is>
          <t>Consultant</t>
        </is>
      </c>
      <c r="BC216" s="162" t="inlineStr">
        <is>
          <t>L3 – Professional / Associate</t>
        </is>
      </c>
      <c r="BD216" s="162" t="inlineStr">
        <is>
          <t>CA</t>
        </is>
      </c>
      <c r="BE216" s="162" t="inlineStr">
        <is>
          <t>Shraddha Bagul</t>
        </is>
      </c>
      <c r="BF216" s="162" t="inlineStr">
        <is>
          <t>N-3</t>
        </is>
      </c>
      <c r="BG216" s="162" t="inlineStr">
        <is>
          <t>Individual Contributor</t>
        </is>
      </c>
      <c r="BH216" s="162" t="inlineStr">
        <is>
          <t>5 years, 1 months, 0 days</t>
        </is>
      </c>
      <c r="BI216" s="162" t="inlineStr">
        <is>
          <t>2 years, 1 months, 11 days</t>
        </is>
      </c>
      <c r="BJ216" s="162" t="inlineStr">
        <is>
          <t>7 years, 2 months, 11 days</t>
        </is>
      </c>
      <c r="BK216" s="162" t="n"/>
      <c r="BL216" s="162" t="inlineStr">
        <is>
          <t>Suptech</t>
        </is>
      </c>
      <c r="BM216" s="162" t="inlineStr">
        <is>
          <t>iFile</t>
        </is>
      </c>
      <c r="BN216" s="162" t="inlineStr">
        <is>
          <t>XBRL Consulting</t>
        </is>
      </c>
      <c r="BO216" s="162" t="inlineStr">
        <is>
          <t>Consulting</t>
        </is>
      </c>
      <c r="BP216" s="162" t="inlineStr">
        <is>
          <t>No</t>
        </is>
      </c>
      <c r="BQ216" s="162" t="inlineStr">
        <is>
          <t>Professional Services</t>
        </is>
      </c>
      <c r="BR216" s="162" t="inlineStr">
        <is>
          <t>XBRL Domain</t>
        </is>
      </c>
      <c r="BS216" s="162" t="inlineStr">
        <is>
          <t>Non-technical</t>
        </is>
      </c>
      <c r="BT216" s="162" t="inlineStr">
        <is>
          <t>Hybrid</t>
        </is>
      </c>
      <c r="BU216" s="162" t="n"/>
      <c r="BV216" s="16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W216" s="162" t="inlineStr">
        <is>
          <t>1. Complete Q1 taxonomy build/test tasks on schedule · &gt;=95% on-time.
2. Close assigned iFILE support tickets within SLA.
3. Finish Q1 Excel/Webform test cycles with defect leakage &lt;2%.</t>
        </is>
      </c>
      <c r="BX216" s="162" t="inlineStr">
        <is>
          <t>3 – Meets Expectations</t>
        </is>
      </c>
      <c r="BY216" s="162" t="inlineStr">
        <is>
          <t>Last appraisal in Oct 2025</t>
        </is>
      </c>
      <c r="BZ216" s="162" t="inlineStr">
        <is>
          <t>Consultant</t>
        </is>
      </c>
      <c r="CA216" s="162" t="inlineStr">
        <is>
          <t>No change</t>
        </is>
      </c>
      <c r="CB216" s="162" t="n">
        <v>3</v>
      </c>
      <c r="CC216" s="162" t="inlineStr">
        <is>
          <t>Low</t>
        </is>
      </c>
      <c r="CD216" s="162" t="inlineStr">
        <is>
          <t>Misplaced Talent / Enigma</t>
        </is>
      </c>
      <c r="CE216" s="162" t="n"/>
      <c r="CF216" s="162" t="inlineStr">
        <is>
          <t>No</t>
        </is>
      </c>
      <c r="CG216" s="162" t="n"/>
      <c r="CH216" s="162" t="inlineStr">
        <is>
          <t>To be identified</t>
        </is>
      </c>
      <c r="CI216" s="162" t="inlineStr">
        <is>
          <t>XBRL taxonomy &amp; regulatory updates; domain/accounting refreshers; quality &amp; accuracy practices; tooling proficiency</t>
        </is>
      </c>
      <c r="CJ216"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16" s="162" t="inlineStr">
        <is>
          <t>RBI</t>
        </is>
      </c>
    </row>
    <row r="217" ht="64" customHeight="1">
      <c r="A217" s="109" t="inlineStr">
        <is>
          <t>IRIS2144</t>
        </is>
      </c>
      <c r="B217" s="111" t="inlineStr">
        <is>
          <t>Vaishnavi Deshpande</t>
        </is>
      </c>
      <c r="C217" s="111" t="inlineStr">
        <is>
          <t>XBRL Consulting</t>
        </is>
      </c>
      <c r="D217" s="114" t="inlineStr">
        <is>
          <t>Consultant</t>
        </is>
      </c>
      <c r="E217" s="114" t="inlineStr">
        <is>
          <t>Taxonomy Specialist</t>
        </is>
      </c>
      <c r="F217" s="114" t="inlineStr">
        <is>
          <t>L3 – Professional / Associate</t>
        </is>
      </c>
      <c r="G217" s="114" t="inlineStr">
        <is>
          <t>A3</t>
        </is>
      </c>
      <c r="H217" s="117" t="inlineStr">
        <is>
          <t>▲ Up</t>
        </is>
      </c>
      <c r="I217" s="111" t="inlineStr">
        <is>
          <t>Consulting &amp; Professional Services</t>
        </is>
      </c>
      <c r="J217" s="111" t="inlineStr">
        <is>
          <t>Taxonomy Design &amp; Regulatory Consulting</t>
        </is>
      </c>
      <c r="K217" s="111" t="inlineStr"/>
      <c r="L217" s="111" t="n">
        <v>20</v>
      </c>
      <c r="M217" s="142" t="inlineStr">
        <is>
          <t>P2</t>
        </is>
      </c>
      <c r="N217" s="115" t="inlineStr">
        <is>
          <t>Developing</t>
        </is>
      </c>
      <c r="O217" s="115" t="inlineStr">
        <is>
          <t>3 Apply</t>
        </is>
      </c>
      <c r="P217" s="115" t="inlineStr">
        <is>
          <t>2–4 yrs</t>
        </is>
      </c>
      <c r="Q217" s="115" t="inlineStr">
        <is>
          <t>3–5 · 2–5</t>
        </is>
      </c>
      <c r="R217" s="115" t="inlineStr">
        <is>
          <t>Consultant / Senior Associate</t>
        </is>
      </c>
      <c r="S217" s="115" t="inlineStr">
        <is>
          <r>
            <rPr>
              <rFont val="Calibri"/>
              <b val="1"/>
              <sz val="10"/>
            </rPr>
            <t>DataTracks:</t>
          </r>
          <r>
            <rPr>
              <rFont val="Calibri"/>
              <sz val="10"/>
            </rPr>
            <t xml:space="preserve"> Senior Associate · 2–5 yrs · Big Four: Consultant · IRIS Vs Market Benchmark — XBRL US credential pathway: XBRL US GAAP Certificate</t>
          </r>
        </is>
      </c>
      <c r="T217" s="115" t="inlineStr">
        <is>
          <t>XBRL US GAAP Certificate · AICPA &amp; XBRL US; XBRL International specifications; IFRS / US GAAP / Ind AS</t>
        </is>
      </c>
      <c r="U217" s="115" t="inlineStr">
        <is>
          <t>Core 2 · Future 2 · Functional 3 · Leadership not scored</t>
        </is>
      </c>
      <c r="V217" s="161" t="n">
        <v>275</v>
      </c>
      <c r="W217" s="162" t="inlineStr">
        <is>
          <t>IRIS2144</t>
        </is>
      </c>
      <c r="X217" s="162" t="inlineStr">
        <is>
          <t>Employee</t>
        </is>
      </c>
      <c r="Y217" s="162" t="inlineStr">
        <is>
          <t>Active</t>
        </is>
      </c>
      <c r="Z217" s="162" t="inlineStr">
        <is>
          <t>Vaishnavi Deshpande</t>
        </is>
      </c>
      <c r="AA217" s="249" t="n">
        <v>45078</v>
      </c>
      <c r="AB217" s="162" t="inlineStr">
        <is>
          <t>Consultant</t>
        </is>
      </c>
      <c r="AC217" s="162" t="inlineStr">
        <is>
          <t>Cost Accountant</t>
        </is>
      </c>
      <c r="AD217" s="162" t="inlineStr">
        <is>
          <t>Shraddha Bagul</t>
        </is>
      </c>
      <c r="AE217" s="162" t="inlineStr">
        <is>
          <t>N-3</t>
        </is>
      </c>
      <c r="AF217" s="162" t="inlineStr">
        <is>
          <t>Individual Contributor</t>
        </is>
      </c>
      <c r="AG217" s="162" t="inlineStr">
        <is>
          <t>5 years, 11 months, 0 days</t>
        </is>
      </c>
      <c r="AH217" s="162" t="inlineStr">
        <is>
          <t>3 years, 2 months, 24 days</t>
        </is>
      </c>
      <c r="AI217" s="162" t="inlineStr">
        <is>
          <t>Suptech</t>
        </is>
      </c>
      <c r="AJ217" s="162" t="inlineStr">
        <is>
          <t>iFile</t>
        </is>
      </c>
      <c r="AK217" s="162" t="inlineStr">
        <is>
          <t>XBRL Consulting</t>
        </is>
      </c>
      <c r="AL217" s="162" t="inlineStr">
        <is>
          <t>Consulting</t>
        </is>
      </c>
      <c r="AM217" s="162" t="inlineStr">
        <is>
          <t>No</t>
        </is>
      </c>
      <c r="AN217" s="162" t="inlineStr">
        <is>
          <t>Professional Services</t>
        </is>
      </c>
      <c r="AO217" s="162" t="inlineStr">
        <is>
          <t>XBRL Domain</t>
        </is>
      </c>
      <c r="AP217" s="162" t="inlineStr">
        <is>
          <t>Non-technical</t>
        </is>
      </c>
      <c r="AQ217" s="162" t="n">
        <v>20</v>
      </c>
      <c r="AR217" s="162" t="inlineStr">
        <is>
          <t>Covered</t>
        </is>
      </c>
      <c r="AS217" s="162" t="n"/>
      <c r="AT217" s="162" t="inlineStr">
        <is>
          <t>IRIS2144</t>
        </is>
      </c>
      <c r="AU217" s="162" t="inlineStr">
        <is>
          <t>Employee</t>
        </is>
      </c>
      <c r="AV217" s="162" t="inlineStr">
        <is>
          <t>Active</t>
        </is>
      </c>
      <c r="AW217" s="162" t="inlineStr">
        <is>
          <t>Vaishnavi Deshpande</t>
        </is>
      </c>
      <c r="AX217" s="163" t="n">
        <v>45078</v>
      </c>
      <c r="AY217" s="162" t="inlineStr">
        <is>
          <t>Consultant</t>
        </is>
      </c>
      <c r="AZ217" s="162" t="inlineStr">
        <is>
          <t>Consulting &amp; Professional Services</t>
        </is>
      </c>
      <c r="BA217" s="162" t="inlineStr">
        <is>
          <t>XBRL / Regulatory Reporting</t>
        </is>
      </c>
      <c r="BB217" s="162" t="inlineStr">
        <is>
          <t>Consultant</t>
        </is>
      </c>
      <c r="BC217" s="162" t="inlineStr">
        <is>
          <t>L3 – Professional / Associate</t>
        </is>
      </c>
      <c r="BD217" s="162" t="inlineStr">
        <is>
          <t>Cost Accountant</t>
        </is>
      </c>
      <c r="BE217" s="162" t="inlineStr">
        <is>
          <t>Shraddha Bagul</t>
        </is>
      </c>
      <c r="BF217" s="162" t="inlineStr">
        <is>
          <t>N-3</t>
        </is>
      </c>
      <c r="BG217" s="162" t="inlineStr">
        <is>
          <t>Individual Contributor</t>
        </is>
      </c>
      <c r="BH217" s="162" t="inlineStr">
        <is>
          <t>5 years, 11 months, 0 days</t>
        </is>
      </c>
      <c r="BI217" s="162" t="inlineStr">
        <is>
          <t>3 years, 0 months, 19 days</t>
        </is>
      </c>
      <c r="BJ217" s="162" t="inlineStr">
        <is>
          <t>8 years, 11 months, 19 days</t>
        </is>
      </c>
      <c r="BK217" s="162" t="n"/>
      <c r="BL217" s="162" t="inlineStr">
        <is>
          <t>Suptech</t>
        </is>
      </c>
      <c r="BM217" s="162" t="inlineStr">
        <is>
          <t>iFile</t>
        </is>
      </c>
      <c r="BN217" s="162" t="inlineStr">
        <is>
          <t>XBRL Consulting</t>
        </is>
      </c>
      <c r="BO217" s="162" t="inlineStr">
        <is>
          <t>Consulting</t>
        </is>
      </c>
      <c r="BP217" s="162" t="inlineStr">
        <is>
          <t>No</t>
        </is>
      </c>
      <c r="BQ217" s="162" t="inlineStr">
        <is>
          <t>Professional Services</t>
        </is>
      </c>
      <c r="BR217" s="162" t="inlineStr">
        <is>
          <t>XBRL Domain</t>
        </is>
      </c>
      <c r="BS217" s="162" t="inlineStr">
        <is>
          <t>Non-technical</t>
        </is>
      </c>
      <c r="BT217" s="162" t="inlineStr">
        <is>
          <t>Remote- Outside Mumbai</t>
        </is>
      </c>
      <c r="BU217" s="162" t="n"/>
      <c r="BV217" s="16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W217" s="162" t="inlineStr">
        <is>
          <t>1. Complete Q1 taxonomy build/test tasks on schedule · &gt;=95% on-time.
2. Close assigned iFILE support tickets within SLA.
3. Finish Q1 Excel/Webform test cycles with defect leakage &lt;2%.</t>
        </is>
      </c>
      <c r="BX217" s="162" t="inlineStr">
        <is>
          <t>4 - Exceeds Expectations</t>
        </is>
      </c>
      <c r="BY217" s="162" t="inlineStr">
        <is>
          <t>Last appraisal in Oct 2025</t>
        </is>
      </c>
      <c r="BZ217" s="162" t="inlineStr">
        <is>
          <t>Consultant</t>
        </is>
      </c>
      <c r="CA217" s="162" t="inlineStr">
        <is>
          <t>No change</t>
        </is>
      </c>
      <c r="CB217" s="162" t="n">
        <v>4</v>
      </c>
      <c r="CC217" s="162" t="inlineStr">
        <is>
          <t>High</t>
        </is>
      </c>
      <c r="CD217" s="162" t="inlineStr">
        <is>
          <t>High Impact / Growth Talent</t>
        </is>
      </c>
      <c r="CE217" s="162" t="n"/>
      <c r="CF217" s="162" t="inlineStr">
        <is>
          <t>No</t>
        </is>
      </c>
      <c r="CG217" s="162" t="n"/>
      <c r="CH217" s="162" t="inlineStr">
        <is>
          <t>To be identified</t>
        </is>
      </c>
      <c r="CI217" s="162" t="inlineStr">
        <is>
          <t>XBRL taxonomy &amp; regulatory updates; domain/accounting refreshers; quality &amp; accuracy practices; tooling proficiency</t>
        </is>
      </c>
      <c r="CJ217"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17" s="162" t="inlineStr">
        <is>
          <t>Testing - All iFIle projects</t>
        </is>
      </c>
    </row>
    <row r="218" ht="64" customHeight="1">
      <c r="A218" s="109" t="inlineStr">
        <is>
          <t>IRIS1139</t>
        </is>
      </c>
      <c r="B218" s="111" t="inlineStr">
        <is>
          <t>Yogesh Patil</t>
        </is>
      </c>
      <c r="C218" s="111" t="inlineStr">
        <is>
          <t>XBRL Consulting</t>
        </is>
      </c>
      <c r="D218" s="114" t="inlineStr">
        <is>
          <t>Senior Analyst</t>
        </is>
      </c>
      <c r="E218" s="114" t="inlineStr">
        <is>
          <t>Senior Taxonomy Analyst</t>
        </is>
      </c>
      <c r="F218" s="111" t="inlineStr">
        <is>
          <t>L4 – Senior</t>
        </is>
      </c>
      <c r="G218" s="24" t="inlineStr">
        <is>
          <t>A3</t>
        </is>
      </c>
      <c r="H218" s="147" t="inlineStr">
        <is>
          <t>• Same level</t>
        </is>
      </c>
      <c r="I218" s="111" t="inlineStr">
        <is>
          <t>Consulting &amp; Professional Services</t>
        </is>
      </c>
      <c r="J218" s="111" t="inlineStr">
        <is>
          <t>Taxonomy Design &amp; Regulatory Consulting</t>
        </is>
      </c>
      <c r="K218" s="111" t="inlineStr"/>
      <c r="L218" s="111" t="n">
        <v>20</v>
      </c>
      <c r="M218" s="142" t="inlineStr">
        <is>
          <t>P2</t>
        </is>
      </c>
      <c r="N218" s="115" t="inlineStr">
        <is>
          <t>Developing</t>
        </is>
      </c>
      <c r="O218" s="115" t="inlineStr">
        <is>
          <t>3 Apply</t>
        </is>
      </c>
      <c r="P218" s="115" t="inlineStr">
        <is>
          <t>2–4 yrs</t>
        </is>
      </c>
      <c r="Q218" s="115" t="inlineStr">
        <is>
          <t>3–5 · 2–5</t>
        </is>
      </c>
      <c r="R218" s="115" t="inlineStr">
        <is>
          <t>Senior Analyst / Associate</t>
        </is>
      </c>
      <c r="S218" s="115" t="inlineStr">
        <is>
          <r>
            <rPr>
              <rFont val="Calibri"/>
              <b val="1"/>
              <sz val="10"/>
            </rPr>
            <t>DataTracks:</t>
          </r>
          <r>
            <rPr>
              <rFont val="Calibri"/>
              <sz val="10"/>
            </rPr>
            <t xml:space="preserve"> Senior Associate · 2–5 yrs · Big Four: Consultant · IRIS Vs Market Benchmark — XBRL US credential pathway: XBRL US GAAP Certificate</t>
          </r>
        </is>
      </c>
      <c r="T218" s="115" t="inlineStr">
        <is>
          <t>XBRL US GAAP Certificate · AICPA &amp; XBRL US; XBRL International specifications; IFRS / US GAAP / Ind AS</t>
        </is>
      </c>
      <c r="U218" s="115" t="inlineStr">
        <is>
          <t>Core 2 · Future 2 · Functional 3 · Leadership not scored</t>
        </is>
      </c>
      <c r="V218" s="161" t="n">
        <v>108</v>
      </c>
      <c r="W218" s="162" t="inlineStr">
        <is>
          <t>IRIS1139</t>
        </is>
      </c>
      <c r="X218" s="162" t="inlineStr">
        <is>
          <t>Employee</t>
        </is>
      </c>
      <c r="Y218" s="162" t="inlineStr">
        <is>
          <t>Active</t>
        </is>
      </c>
      <c r="Z218" s="162" t="inlineStr">
        <is>
          <t>Yogesh Patil</t>
        </is>
      </c>
      <c r="AA218" s="249" t="n">
        <v>41065</v>
      </c>
      <c r="AB218" s="162" t="inlineStr">
        <is>
          <t>Senior Analyst</t>
        </is>
      </c>
      <c r="AC218" s="162" t="inlineStr">
        <is>
          <t>B.Com</t>
        </is>
      </c>
      <c r="AD218" s="162" t="inlineStr">
        <is>
          <t>Rahul Dhamne</t>
        </is>
      </c>
      <c r="AE218" s="162" t="inlineStr">
        <is>
          <t>N-2</t>
        </is>
      </c>
      <c r="AF218" s="162" t="inlineStr">
        <is>
          <t>Individual Contributor</t>
        </is>
      </c>
      <c r="AG218" s="162" t="inlineStr">
        <is>
          <t>0 years, 0 months, 0 days</t>
        </is>
      </c>
      <c r="AH218" s="162" t="inlineStr">
        <is>
          <t>14 years, 2 months, 20 days</t>
        </is>
      </c>
      <c r="AI218" s="162" t="inlineStr">
        <is>
          <t>Suptech</t>
        </is>
      </c>
      <c r="AJ218" s="162" t="inlineStr">
        <is>
          <t>iFile</t>
        </is>
      </c>
      <c r="AK218" s="162" t="inlineStr">
        <is>
          <t>XBRL Consulting</t>
        </is>
      </c>
      <c r="AL218" s="162" t="inlineStr">
        <is>
          <t>Consulting</t>
        </is>
      </c>
      <c r="AM218" s="162" t="inlineStr">
        <is>
          <t>No</t>
        </is>
      </c>
      <c r="AN218" s="162" t="inlineStr">
        <is>
          <t>Professional Services</t>
        </is>
      </c>
      <c r="AO218" s="162" t="inlineStr">
        <is>
          <t>XBRL Domain</t>
        </is>
      </c>
      <c r="AP218" s="162" t="inlineStr">
        <is>
          <t>Non-technical</t>
        </is>
      </c>
      <c r="AQ218" s="162" t="n">
        <v>20</v>
      </c>
      <c r="AR218" s="162" t="inlineStr">
        <is>
          <t>Covered</t>
        </is>
      </c>
      <c r="AS218" s="162" t="n"/>
      <c r="AT218" s="162" t="inlineStr">
        <is>
          <t>IRIS1139</t>
        </is>
      </c>
      <c r="AU218" s="162" t="inlineStr">
        <is>
          <t>Employee</t>
        </is>
      </c>
      <c r="AV218" s="162" t="inlineStr">
        <is>
          <t>Active</t>
        </is>
      </c>
      <c r="AW218" s="162" t="inlineStr">
        <is>
          <t>Yogesh Patil</t>
        </is>
      </c>
      <c r="AX218" s="163" t="n">
        <v>41065</v>
      </c>
      <c r="AY218" s="162" t="inlineStr">
        <is>
          <t>Senior Analyst</t>
        </is>
      </c>
      <c r="AZ218" s="162" t="inlineStr">
        <is>
          <t>Consulting &amp; Professional Services</t>
        </is>
      </c>
      <c r="BA218" s="162" t="inlineStr">
        <is>
          <t>XBRL / Regulatory Reporting</t>
        </is>
      </c>
      <c r="BB218" s="162" t="inlineStr">
        <is>
          <t>Senior Analyst</t>
        </is>
      </c>
      <c r="BC218" s="162" t="inlineStr">
        <is>
          <t>L4 – Senior</t>
        </is>
      </c>
      <c r="BD218" s="162" t="inlineStr">
        <is>
          <t>B.Com</t>
        </is>
      </c>
      <c r="BE218" s="162" t="inlineStr">
        <is>
          <t>Rahul Dhamne</t>
        </is>
      </c>
      <c r="BF218" s="162" t="inlineStr">
        <is>
          <t>N-2</t>
        </is>
      </c>
      <c r="BG218" s="162" t="inlineStr">
        <is>
          <t>Individual Contributor</t>
        </is>
      </c>
      <c r="BH218" s="162" t="inlineStr">
        <is>
          <t>0 years, 0 months, 0 days</t>
        </is>
      </c>
      <c r="BI218" s="162" t="inlineStr">
        <is>
          <t>14 years, 0 months, 15 days</t>
        </is>
      </c>
      <c r="BJ218" s="162" t="inlineStr">
        <is>
          <t>14 years, 0 months, 15 days</t>
        </is>
      </c>
      <c r="BK218" s="162" t="n"/>
      <c r="BL218" s="162" t="inlineStr">
        <is>
          <t>Suptech</t>
        </is>
      </c>
      <c r="BM218" s="162" t="inlineStr">
        <is>
          <t>iFile</t>
        </is>
      </c>
      <c r="BN218" s="162" t="inlineStr">
        <is>
          <t>XBRL Consulting</t>
        </is>
      </c>
      <c r="BO218" s="162" t="inlineStr">
        <is>
          <t>Consulting</t>
        </is>
      </c>
      <c r="BP218" s="162" t="inlineStr">
        <is>
          <t>No</t>
        </is>
      </c>
      <c r="BQ218" s="162" t="inlineStr">
        <is>
          <t>Professional Services</t>
        </is>
      </c>
      <c r="BR218" s="162" t="inlineStr">
        <is>
          <t>XBRL Domain</t>
        </is>
      </c>
      <c r="BS218" s="162" t="inlineStr">
        <is>
          <t>Non-technical</t>
        </is>
      </c>
      <c r="BT218" s="162" t="inlineStr">
        <is>
          <t>Hybrid</t>
        </is>
      </c>
      <c r="BU218" s="162" t="n"/>
      <c r="BV218" s="16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W218" s="162" t="inlineStr">
        <is>
          <t>1. Complete Q1 taxonomy build/test tasks on schedule · &gt;=95% on-time.
2. Close assigned iFILE support tickets within SLA.
3. Finish Q1 Excel/Webform test cycles with defect leakage &lt;2%.</t>
        </is>
      </c>
      <c r="BX218" s="162" t="inlineStr">
        <is>
          <t>4 - Exceeds Expectations</t>
        </is>
      </c>
      <c r="BY218" s="162" t="inlineStr">
        <is>
          <t>Last appraisal in Oct 2025</t>
        </is>
      </c>
      <c r="BZ218" s="162" t="inlineStr">
        <is>
          <t>Senior Analyst</t>
        </is>
      </c>
      <c r="CA218" s="162" t="inlineStr">
        <is>
          <t>No change</t>
        </is>
      </c>
      <c r="CB218" s="162" t="n">
        <v>4</v>
      </c>
      <c r="CC218" s="162" t="inlineStr">
        <is>
          <t>High</t>
        </is>
      </c>
      <c r="CD218" s="162" t="inlineStr">
        <is>
          <t>High Impact / Growth Talent</t>
        </is>
      </c>
      <c r="CE218" s="162" t="n"/>
      <c r="CF218" s="162" t="inlineStr">
        <is>
          <t>No</t>
        </is>
      </c>
      <c r="CG218" s="162" t="n"/>
      <c r="CH218" s="162" t="inlineStr">
        <is>
          <t>To be identified</t>
        </is>
      </c>
      <c r="CI218" s="162" t="inlineStr">
        <is>
          <t>XBRL taxonomy &amp; regulatory updates; domain/accounting refreshers; quality &amp; accuracy practices; tooling proficiency</t>
        </is>
      </c>
      <c r="CJ218"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18" s="162" t="inlineStr">
        <is>
          <t>CMA-Kuwait,SBC,GRI,NRB,BOM,CBJ</t>
        </is>
      </c>
    </row>
    <row r="219" ht="64" customHeight="1">
      <c r="A219" s="109" t="inlineStr">
        <is>
          <t>IRISC322</t>
        </is>
      </c>
      <c r="B219" s="111" t="inlineStr">
        <is>
          <t>Bhanu Vardhan Nelly</t>
        </is>
      </c>
      <c r="C219" s="111" t="inlineStr">
        <is>
          <t>XBRL Consulting</t>
        </is>
      </c>
      <c r="D219" s="114" t="inlineStr">
        <is>
          <t>XBRL Conversion Specialist</t>
        </is>
      </c>
      <c r="E219" s="114" t="inlineStr">
        <is>
          <t>Financial Analyst</t>
        </is>
      </c>
      <c r="F219" s="111" t="inlineStr">
        <is>
          <t>L3 – Professional / Associate</t>
        </is>
      </c>
      <c r="G219" s="24" t="inlineStr">
        <is>
          <t>A2</t>
        </is>
      </c>
      <c r="H219" s="147" t="inlineStr">
        <is>
          <t>• Same level</t>
        </is>
      </c>
      <c r="I219" s="111" t="inlineStr">
        <is>
          <t>Consulting &amp; Professional Services</t>
        </is>
      </c>
      <c r="J219" s="111" t="inlineStr">
        <is>
          <t>XBRL Tagging, Conversion &amp; Filing</t>
        </is>
      </c>
      <c r="K219" s="111" t="inlineStr"/>
      <c r="L219" s="111" t="n">
        <v>20</v>
      </c>
      <c r="M219" s="142" t="inlineStr">
        <is>
          <t>P1–P2</t>
        </is>
      </c>
      <c r="N219" s="115" t="inlineStr">
        <is>
          <t>Entry / Developing</t>
        </is>
      </c>
      <c r="O219" s="115" t="inlineStr">
        <is>
          <t>2 Assist</t>
        </is>
      </c>
      <c r="P219" s="115" t="inlineStr">
        <is>
          <t>0–2 yrs</t>
        </is>
      </c>
      <c r="Q219" s="115" t="inlineStr">
        <is>
          <t>1–3 · 0–3</t>
        </is>
      </c>
      <c r="R219" s="115" t="inlineStr">
        <is>
          <t>Analyst / Senior Analyst / Associate</t>
        </is>
      </c>
      <c r="S219" s="115" t="inlineStr">
        <is>
          <r>
            <rPr>
              <rFont val="Calibri"/>
              <b val="1"/>
              <sz val="10"/>
            </rPr>
            <t>Toppan Merrill:</t>
          </r>
          <r>
            <rPr>
              <rFont val="Calibri"/>
              <sz val="10"/>
            </rPr>
            <t xml:space="preserve"> XBRL Financial Analyst, Associate · DataTracks: Associate · Big Four: Analyst</t>
          </r>
        </is>
      </c>
      <c r="T219" s="115" t="inlineStr">
        <is>
          <t>XBRL US GAAP Certificate · AICPA &amp; XBRL US; XBRL International specifications; IFRS / US GAAP / Ind AS</t>
        </is>
      </c>
      <c r="U219" s="115" t="inlineStr">
        <is>
          <t>Core 2 · Future 2 · Functional 2 · Leadership not scored</t>
        </is>
      </c>
      <c r="V219" s="161" t="n">
        <v>417</v>
      </c>
      <c r="W219" s="162" t="inlineStr">
        <is>
          <t>IRISC322</t>
        </is>
      </c>
      <c r="X219" s="162" t="inlineStr">
        <is>
          <t>On Contract</t>
        </is>
      </c>
      <c r="Y219" s="162" t="inlineStr">
        <is>
          <t>Active</t>
        </is>
      </c>
      <c r="Z219" s="162" t="inlineStr">
        <is>
          <t>Bhanu Vardhan Nelly</t>
        </is>
      </c>
      <c r="AA219" s="249" t="n">
        <v>45995</v>
      </c>
      <c r="AB219" s="162" t="inlineStr">
        <is>
          <t>XBRL Conversion Specialist</t>
        </is>
      </c>
      <c r="AC219" s="162" t="inlineStr">
        <is>
          <t>Bachelor in Accounting &amp; Finance</t>
        </is>
      </c>
      <c r="AD219" s="162" t="inlineStr">
        <is>
          <t>Shraddha Bagul</t>
        </is>
      </c>
      <c r="AE219" s="162" t="inlineStr">
        <is>
          <t>N-3</t>
        </is>
      </c>
      <c r="AF219" s="162" t="inlineStr">
        <is>
          <t>Individual Contributor</t>
        </is>
      </c>
      <c r="AG219" s="162" t="inlineStr">
        <is>
          <t>0 years, 7 months, 0 days</t>
        </is>
      </c>
      <c r="AH219" s="162" t="inlineStr">
        <is>
          <t>0 years, 8 months, 21 days</t>
        </is>
      </c>
      <c r="AI219" s="162" t="inlineStr">
        <is>
          <t>Suptech</t>
        </is>
      </c>
      <c r="AJ219" s="162" t="inlineStr">
        <is>
          <t>iFile</t>
        </is>
      </c>
      <c r="AK219" s="162" t="inlineStr">
        <is>
          <t>XBRL Consulting</t>
        </is>
      </c>
      <c r="AL219" s="162" t="inlineStr">
        <is>
          <t>Consulting</t>
        </is>
      </c>
      <c r="AM219" s="162" t="inlineStr">
        <is>
          <t>No</t>
        </is>
      </c>
      <c r="AN219" s="162" t="inlineStr">
        <is>
          <t>Professional Services</t>
        </is>
      </c>
      <c r="AO219" s="162" t="inlineStr">
        <is>
          <t>XBRL Domain</t>
        </is>
      </c>
      <c r="AP219" s="162" t="inlineStr">
        <is>
          <t>Non-technical</t>
        </is>
      </c>
      <c r="AQ219" s="162" t="n">
        <v>20</v>
      </c>
      <c r="AR219" s="162" t="inlineStr">
        <is>
          <t>Covered</t>
        </is>
      </c>
      <c r="AS219" s="162" t="n"/>
      <c r="AT219" s="162" t="inlineStr">
        <is>
          <t>IRISC322</t>
        </is>
      </c>
      <c r="AU219" s="162" t="inlineStr">
        <is>
          <t>On Contract</t>
        </is>
      </c>
      <c r="AV219" s="162" t="inlineStr">
        <is>
          <t>Active</t>
        </is>
      </c>
      <c r="AW219" s="162" t="inlineStr">
        <is>
          <t>Bhanu Vardhan Nelly</t>
        </is>
      </c>
      <c r="AX219" s="163" t="n">
        <v>45995</v>
      </c>
      <c r="AY219" s="162" t="inlineStr">
        <is>
          <t>XBRL Conversion Specialist</t>
        </is>
      </c>
      <c r="AZ219" s="162" t="inlineStr">
        <is>
          <t>Consulting &amp; Professional Services</t>
        </is>
      </c>
      <c r="BA219" s="162" t="inlineStr">
        <is>
          <t>XBRL / Regulatory Reporting</t>
        </is>
      </c>
      <c r="BB219" s="162" t="inlineStr">
        <is>
          <t>XBRL Conversion Specialist</t>
        </is>
      </c>
      <c r="BC219" s="162" t="inlineStr">
        <is>
          <t>L3 – Professional / Associate</t>
        </is>
      </c>
      <c r="BD219" s="162" t="inlineStr">
        <is>
          <t>Bachelor in Accounting &amp; Finance</t>
        </is>
      </c>
      <c r="BE219" s="162" t="inlineStr">
        <is>
          <t>Shraddha Bagul</t>
        </is>
      </c>
      <c r="BF219" s="162" t="inlineStr">
        <is>
          <t>N-3</t>
        </is>
      </c>
      <c r="BG219" s="162" t="inlineStr">
        <is>
          <t>Individual Contributor</t>
        </is>
      </c>
      <c r="BH219" s="162" t="inlineStr">
        <is>
          <t>0 years, 7 months, 0 days</t>
        </is>
      </c>
      <c r="BI219" s="162" t="inlineStr">
        <is>
          <t>0 years, 6 months, 16 days</t>
        </is>
      </c>
      <c r="BJ219" s="162" t="inlineStr">
        <is>
          <t>1 years, 1 months, 16 days</t>
        </is>
      </c>
      <c r="BK219" s="162" t="n"/>
      <c r="BL219" s="162" t="inlineStr">
        <is>
          <t>Suptech</t>
        </is>
      </c>
      <c r="BM219" s="162" t="inlineStr">
        <is>
          <t>iFile</t>
        </is>
      </c>
      <c r="BN219" s="162" t="inlineStr">
        <is>
          <t>XBRL Consulting</t>
        </is>
      </c>
      <c r="BO219" s="162" t="inlineStr">
        <is>
          <t>Consulting</t>
        </is>
      </c>
      <c r="BP219" s="162" t="inlineStr">
        <is>
          <t>No</t>
        </is>
      </c>
      <c r="BQ219" s="162" t="inlineStr">
        <is>
          <t>Professional Services</t>
        </is>
      </c>
      <c r="BR219" s="162" t="inlineStr">
        <is>
          <t>XBRL Domain</t>
        </is>
      </c>
      <c r="BS219" s="162" t="inlineStr">
        <is>
          <t>Non-technical</t>
        </is>
      </c>
      <c r="BT219" s="162" t="inlineStr">
        <is>
          <t>Work From Office - Turbhe</t>
        </is>
      </c>
      <c r="BU219" s="162" t="n"/>
      <c r="BV219" s="16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W219" s="162" t="inlineStr">
        <is>
          <t>1. Complete Q1 IRIS Instant release-testing cycles at full coverage · defect leakage &lt;2%.
2. Meet Q1 conversion turnaround &amp; accuracy targets.
3. Resolve &gt;=90% of client support queries within SLA.</t>
        </is>
      </c>
      <c r="BX219" s="162" t="inlineStr">
        <is>
          <t>3 – Meets Expectations</t>
        </is>
      </c>
      <c r="BY219" s="162" t="n"/>
      <c r="BZ219" s="162" t="inlineStr">
        <is>
          <t>XBRL Conversion Specialist</t>
        </is>
      </c>
      <c r="CA219" s="162" t="inlineStr">
        <is>
          <t>No change</t>
        </is>
      </c>
      <c r="CB219" s="162" t="n">
        <v>3</v>
      </c>
      <c r="CC219" s="162" t="inlineStr">
        <is>
          <t>Medium</t>
        </is>
      </c>
      <c r="CD219" s="162" t="inlineStr">
        <is>
          <t>Core Contributor</t>
        </is>
      </c>
      <c r="CE219" s="162" t="n"/>
      <c r="CF219" s="162" t="inlineStr">
        <is>
          <t>No</t>
        </is>
      </c>
      <c r="CG219" s="162" t="n"/>
      <c r="CH219" s="162" t="inlineStr">
        <is>
          <t>To be identified</t>
        </is>
      </c>
      <c r="CI219" s="162" t="inlineStr">
        <is>
          <t>XBRL taxonomy &amp; regulatory updates; domain/accounting refreshers; quality &amp; accuracy practices; tooling proficiency</t>
        </is>
      </c>
      <c r="CJ219"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19" s="162" t="n"/>
    </row>
    <row r="220" ht="64" customHeight="1">
      <c r="A220" s="109" t="inlineStr">
        <is>
          <t>IRISC328</t>
        </is>
      </c>
      <c r="B220" s="111" t="inlineStr">
        <is>
          <t>Omkar Parab</t>
        </is>
      </c>
      <c r="C220" s="111" t="inlineStr">
        <is>
          <t>XBRL Consulting</t>
        </is>
      </c>
      <c r="D220" s="114" t="inlineStr">
        <is>
          <t>Consultant</t>
        </is>
      </c>
      <c r="E220" s="114" t="inlineStr">
        <is>
          <t>Taxonomy Analyst</t>
        </is>
      </c>
      <c r="F220" s="111" t="inlineStr">
        <is>
          <t>L3 – Professional / Associate</t>
        </is>
      </c>
      <c r="G220" s="24" t="inlineStr">
        <is>
          <t>A2</t>
        </is>
      </c>
      <c r="H220" s="147" t="inlineStr">
        <is>
          <t>• Same level</t>
        </is>
      </c>
      <c r="I220" s="111" t="inlineStr">
        <is>
          <t>Consulting &amp; Professional Services</t>
        </is>
      </c>
      <c r="J220" s="111" t="inlineStr">
        <is>
          <t>Taxonomy Design &amp; Regulatory Consulting</t>
        </is>
      </c>
      <c r="K220" s="111" t="inlineStr"/>
      <c r="L220" s="111" t="n">
        <v>20</v>
      </c>
      <c r="M220" s="142" t="inlineStr">
        <is>
          <t>P1–P2</t>
        </is>
      </c>
      <c r="N220" s="115" t="inlineStr">
        <is>
          <t>Entry / Developing</t>
        </is>
      </c>
      <c r="O220" s="115" t="inlineStr">
        <is>
          <t>2 Assist</t>
        </is>
      </c>
      <c r="P220" s="115" t="inlineStr">
        <is>
          <t>0–2 yrs</t>
        </is>
      </c>
      <c r="Q220" s="115" t="inlineStr">
        <is>
          <t>1–3 · 0–3</t>
        </is>
      </c>
      <c r="R220" s="115" t="inlineStr">
        <is>
          <t>Analyst / Senior Analyst / Associate</t>
        </is>
      </c>
      <c r="S220" s="115" t="inlineStr">
        <is>
          <r>
            <rPr>
              <rFont val="Calibri"/>
              <b val="1"/>
              <sz val="10"/>
            </rPr>
            <t>Toppan Merrill:</t>
          </r>
          <r>
            <rPr>
              <rFont val="Calibri"/>
              <sz val="10"/>
            </rPr>
            <t xml:space="preserve"> XBRL Financial Analyst, Associate · DataTracks: Associate · Big Four: Analyst</t>
          </r>
        </is>
      </c>
      <c r="T220" s="115" t="inlineStr">
        <is>
          <t>XBRL US GAAP Certificate · AICPA &amp; XBRL US; XBRL International specifications; IFRS / US GAAP / Ind AS</t>
        </is>
      </c>
      <c r="U220" s="115" t="inlineStr">
        <is>
          <t>Core 2 · Future 2 · Functional 2 · Leadership not scored</t>
        </is>
      </c>
      <c r="V220" s="161" t="n">
        <v>425</v>
      </c>
      <c r="W220" s="162" t="inlineStr">
        <is>
          <t>IRISC328</t>
        </is>
      </c>
      <c r="X220" s="162" t="inlineStr">
        <is>
          <t>On Contract</t>
        </is>
      </c>
      <c r="Y220" s="162" t="inlineStr">
        <is>
          <t>Active</t>
        </is>
      </c>
      <c r="Z220" s="162" t="inlineStr">
        <is>
          <t>Omkar Parab</t>
        </is>
      </c>
      <c r="AA220" s="249" t="n">
        <v>46013</v>
      </c>
      <c r="AB220" s="162" t="inlineStr">
        <is>
          <t>Consultant</t>
        </is>
      </c>
      <c r="AC220" s="162" t="inlineStr">
        <is>
          <t>B.Com</t>
        </is>
      </c>
      <c r="AD220" s="162" t="inlineStr">
        <is>
          <t>Shraddha Bagul</t>
        </is>
      </c>
      <c r="AE220" s="162" t="inlineStr">
        <is>
          <t>N-3</t>
        </is>
      </c>
      <c r="AF220" s="162" t="inlineStr">
        <is>
          <t>Individual Contributor</t>
        </is>
      </c>
      <c r="AG220" s="162" t="inlineStr">
        <is>
          <t>0 years, 0 months, 0 days</t>
        </is>
      </c>
      <c r="AH220" s="162" t="inlineStr">
        <is>
          <t>0 years, 8 months, 3 days</t>
        </is>
      </c>
      <c r="AI220" s="162" t="inlineStr">
        <is>
          <t>Suptech</t>
        </is>
      </c>
      <c r="AJ220" s="162" t="inlineStr">
        <is>
          <t>iFile</t>
        </is>
      </c>
      <c r="AK220" s="162" t="inlineStr">
        <is>
          <t>XBRL Consulting</t>
        </is>
      </c>
      <c r="AL220" s="162" t="inlineStr">
        <is>
          <t>Consulting</t>
        </is>
      </c>
      <c r="AM220" s="162" t="inlineStr">
        <is>
          <t>No</t>
        </is>
      </c>
      <c r="AN220" s="162" t="inlineStr">
        <is>
          <t>Professional Services</t>
        </is>
      </c>
      <c r="AO220" s="162" t="inlineStr">
        <is>
          <t>XBRL Domain</t>
        </is>
      </c>
      <c r="AP220" s="162" t="inlineStr">
        <is>
          <t>Non-technical</t>
        </is>
      </c>
      <c r="AQ220" s="162" t="n">
        <v>20</v>
      </c>
      <c r="AR220" s="162" t="inlineStr">
        <is>
          <t>Covered</t>
        </is>
      </c>
      <c r="AS220" s="162" t="n"/>
      <c r="AT220" s="162" t="inlineStr">
        <is>
          <t>IRISC328</t>
        </is>
      </c>
      <c r="AU220" s="162" t="inlineStr">
        <is>
          <t>On Contract</t>
        </is>
      </c>
      <c r="AV220" s="162" t="inlineStr">
        <is>
          <t>Active</t>
        </is>
      </c>
      <c r="AW220" s="162" t="inlineStr">
        <is>
          <t>Omkar Parab</t>
        </is>
      </c>
      <c r="AX220" s="163" t="n">
        <v>46013</v>
      </c>
      <c r="AY220" s="162" t="inlineStr">
        <is>
          <t>Consultant</t>
        </is>
      </c>
      <c r="AZ220" s="162" t="inlineStr">
        <is>
          <t>Consulting &amp; Professional Services</t>
        </is>
      </c>
      <c r="BA220" s="162" t="inlineStr">
        <is>
          <t>XBRL / Regulatory Reporting</t>
        </is>
      </c>
      <c r="BB220" s="162" t="inlineStr">
        <is>
          <t>Consultant</t>
        </is>
      </c>
      <c r="BC220" s="162" t="inlineStr">
        <is>
          <t>L3 – Professional / Associate</t>
        </is>
      </c>
      <c r="BD220" s="162" t="inlineStr">
        <is>
          <t>B.Com</t>
        </is>
      </c>
      <c r="BE220" s="162" t="inlineStr">
        <is>
          <t>Shraddha Bagul</t>
        </is>
      </c>
      <c r="BF220" s="162" t="inlineStr">
        <is>
          <t>N-3</t>
        </is>
      </c>
      <c r="BG220" s="162" t="inlineStr">
        <is>
          <t>Individual Contributor</t>
        </is>
      </c>
      <c r="BH220" s="162" t="inlineStr">
        <is>
          <t>0 years, 0 months, 0 days</t>
        </is>
      </c>
      <c r="BI220" s="162" t="inlineStr">
        <is>
          <t>0 years, 5 months, 29 days</t>
        </is>
      </c>
      <c r="BJ220" s="162" t="inlineStr">
        <is>
          <t>0 years, 5 months, 29 days</t>
        </is>
      </c>
      <c r="BK220" s="162" t="n"/>
      <c r="BL220" s="162" t="inlineStr">
        <is>
          <t>Suptech</t>
        </is>
      </c>
      <c r="BM220" s="162" t="inlineStr">
        <is>
          <t>iFile</t>
        </is>
      </c>
      <c r="BN220" s="162" t="inlineStr">
        <is>
          <t>XBRL Consulting</t>
        </is>
      </c>
      <c r="BO220" s="162" t="inlineStr">
        <is>
          <t>Consulting</t>
        </is>
      </c>
      <c r="BP220" s="162" t="inlineStr">
        <is>
          <t>No</t>
        </is>
      </c>
      <c r="BQ220" s="162" t="inlineStr">
        <is>
          <t>Professional Services</t>
        </is>
      </c>
      <c r="BR220" s="162" t="inlineStr">
        <is>
          <t>XBRL Domain</t>
        </is>
      </c>
      <c r="BS220" s="162" t="inlineStr">
        <is>
          <t>Non-technical</t>
        </is>
      </c>
      <c r="BT220" s="162" t="inlineStr">
        <is>
          <t>Remote - Mumbai</t>
        </is>
      </c>
      <c r="BU220" s="162" t="n"/>
      <c r="BV220" s="16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W220" s="162" t="inlineStr">
        <is>
          <t>1. Complete Q1 IRIS Instant release-testing cycles at full coverage · defect leakage &lt;2%.
2. Meet Q1 conversion turnaround &amp; accuracy targets.
3. Resolve &gt;=90% of client support queries within SLA.</t>
        </is>
      </c>
      <c r="BX220" s="162" t="inlineStr">
        <is>
          <t>3 – Meets Expectations</t>
        </is>
      </c>
      <c r="BY220" s="162" t="n"/>
      <c r="BZ220" s="162" t="inlineStr">
        <is>
          <t>XBRL Conversion Specialist</t>
        </is>
      </c>
      <c r="CA220" s="162" t="inlineStr">
        <is>
          <t>No change</t>
        </is>
      </c>
      <c r="CB220" s="162" t="n">
        <v>3</v>
      </c>
      <c r="CC220" s="162" t="inlineStr">
        <is>
          <t>Low</t>
        </is>
      </c>
      <c r="CD220" s="162" t="inlineStr">
        <is>
          <t>Core Contributor</t>
        </is>
      </c>
      <c r="CE220" s="162" t="n"/>
      <c r="CF220" s="162" t="inlineStr">
        <is>
          <t>No</t>
        </is>
      </c>
      <c r="CG220" s="162" t="n"/>
      <c r="CH220" s="162" t="inlineStr">
        <is>
          <t>To be identified</t>
        </is>
      </c>
      <c r="CI220" s="162" t="inlineStr">
        <is>
          <t>XBRL taxonomy &amp; regulatory updates; domain/accounting refreshers; quality &amp; accuracy practices; tooling proficiency</t>
        </is>
      </c>
      <c r="CJ220"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20" s="162" t="n"/>
    </row>
    <row r="221" ht="64" customHeight="1">
      <c r="A221" s="109" t="inlineStr">
        <is>
          <t>IRISC342</t>
        </is>
      </c>
      <c r="B221" s="111" t="inlineStr">
        <is>
          <t>Prabhash Rajput</t>
        </is>
      </c>
      <c r="C221" s="111" t="inlineStr">
        <is>
          <t>XBRL Consulting</t>
        </is>
      </c>
      <c r="D221" s="114" t="inlineStr">
        <is>
          <t>Consultant</t>
        </is>
      </c>
      <c r="E221" s="114" t="inlineStr">
        <is>
          <t>Taxonomy Analyst</t>
        </is>
      </c>
      <c r="F221" s="111" t="inlineStr">
        <is>
          <t>L3 – Professional / Associate</t>
        </is>
      </c>
      <c r="G221" s="24" t="inlineStr">
        <is>
          <t>A2</t>
        </is>
      </c>
      <c r="H221" s="147" t="inlineStr">
        <is>
          <t>• Same level</t>
        </is>
      </c>
      <c r="I221" s="111" t="inlineStr">
        <is>
          <t>Consulting &amp; Professional Services</t>
        </is>
      </c>
      <c r="J221" s="111" t="inlineStr">
        <is>
          <t>Taxonomy Design &amp; Regulatory Consulting</t>
        </is>
      </c>
      <c r="K221" s="111" t="inlineStr"/>
      <c r="L221" s="111" t="n">
        <v>20</v>
      </c>
      <c r="M221" s="142" t="inlineStr">
        <is>
          <t>P1–P2</t>
        </is>
      </c>
      <c r="N221" s="115" t="inlineStr">
        <is>
          <t>Entry / Developing</t>
        </is>
      </c>
      <c r="O221" s="115" t="inlineStr">
        <is>
          <t>2 Assist</t>
        </is>
      </c>
      <c r="P221" s="115" t="inlineStr">
        <is>
          <t>0–2 yrs</t>
        </is>
      </c>
      <c r="Q221" s="115" t="inlineStr">
        <is>
          <t>1–3 · 0–3</t>
        </is>
      </c>
      <c r="R221" s="115" t="inlineStr">
        <is>
          <t>Analyst / Senior Analyst / Associate</t>
        </is>
      </c>
      <c r="S221" s="115" t="inlineStr">
        <is>
          <r>
            <rPr>
              <rFont val="Calibri"/>
              <b val="1"/>
              <sz val="10"/>
            </rPr>
            <t>Toppan Merrill:</t>
          </r>
          <r>
            <rPr>
              <rFont val="Calibri"/>
              <sz val="10"/>
            </rPr>
            <t xml:space="preserve"> XBRL Financial Analyst, Associate · DataTracks: Associate · Big Four: Analyst</t>
          </r>
        </is>
      </c>
      <c r="T221" s="115" t="inlineStr">
        <is>
          <t>XBRL US GAAP Certificate · AICPA &amp; XBRL US; XBRL International specifications; IFRS / US GAAP / Ind AS</t>
        </is>
      </c>
      <c r="U221" s="115" t="inlineStr">
        <is>
          <t>Core 2 · Future 2 · Functional 2 · Leadership not scored</t>
        </is>
      </c>
      <c r="V221" s="161" t="n">
        <v>451</v>
      </c>
      <c r="W221" s="162" t="inlineStr">
        <is>
          <t>IRISC342</t>
        </is>
      </c>
      <c r="X221" s="162" t="inlineStr">
        <is>
          <t>On Contract</t>
        </is>
      </c>
      <c r="Y221" s="162" t="inlineStr">
        <is>
          <t>Active</t>
        </is>
      </c>
      <c r="Z221" s="162" t="inlineStr">
        <is>
          <t>Prabhash Rajput</t>
        </is>
      </c>
      <c r="AA221" s="249" t="n">
        <v>46062</v>
      </c>
      <c r="AB221" s="162" t="inlineStr">
        <is>
          <t>Consultant</t>
        </is>
      </c>
      <c r="AC221" s="162" t="inlineStr">
        <is>
          <t>B.Com</t>
        </is>
      </c>
      <c r="AD221" s="162" t="inlineStr">
        <is>
          <t>Shraddha Bagul</t>
        </is>
      </c>
      <c r="AE221" s="162" t="inlineStr">
        <is>
          <t>N-3</t>
        </is>
      </c>
      <c r="AF221" s="162" t="inlineStr">
        <is>
          <t>Individual Contributor</t>
        </is>
      </c>
      <c r="AG221" s="162" t="inlineStr">
        <is>
          <t>0 years, 6 months, 0 days</t>
        </is>
      </c>
      <c r="AH221" s="162" t="inlineStr">
        <is>
          <t>0 years, 6 months, 16 days</t>
        </is>
      </c>
      <c r="AI221" s="162" t="inlineStr">
        <is>
          <t>Suptech</t>
        </is>
      </c>
      <c r="AJ221" s="162" t="inlineStr">
        <is>
          <t>iFile</t>
        </is>
      </c>
      <c r="AK221" s="162" t="inlineStr">
        <is>
          <t>XBRL Consulting</t>
        </is>
      </c>
      <c r="AL221" s="162" t="inlineStr">
        <is>
          <t>Consulting</t>
        </is>
      </c>
      <c r="AM221" s="162" t="inlineStr">
        <is>
          <t>No</t>
        </is>
      </c>
      <c r="AN221" s="162" t="inlineStr">
        <is>
          <t>Professional Services</t>
        </is>
      </c>
      <c r="AO221" s="162" t="inlineStr">
        <is>
          <t>XBRL Domain</t>
        </is>
      </c>
      <c r="AP221" s="162" t="inlineStr">
        <is>
          <t>Non-technical</t>
        </is>
      </c>
      <c r="AQ221" s="162" t="n">
        <v>20</v>
      </c>
      <c r="AR221" s="162" t="inlineStr">
        <is>
          <t>Covered</t>
        </is>
      </c>
      <c r="AS221" s="162" t="n"/>
      <c r="AT221" s="162" t="inlineStr">
        <is>
          <t>IRISC342</t>
        </is>
      </c>
      <c r="AU221" s="162" t="inlineStr">
        <is>
          <t>On Contract</t>
        </is>
      </c>
      <c r="AV221" s="162" t="inlineStr">
        <is>
          <t>Active</t>
        </is>
      </c>
      <c r="AW221" s="162" t="inlineStr">
        <is>
          <t>Prabhash Rajput</t>
        </is>
      </c>
      <c r="AX221" s="163" t="n">
        <v>46062</v>
      </c>
      <c r="AY221" s="162" t="inlineStr">
        <is>
          <t>Consultant</t>
        </is>
      </c>
      <c r="AZ221" s="162" t="inlineStr">
        <is>
          <t>Consulting &amp; Professional Services</t>
        </is>
      </c>
      <c r="BA221" s="162" t="inlineStr">
        <is>
          <t>XBRL / Regulatory Reporting</t>
        </is>
      </c>
      <c r="BB221" s="162" t="inlineStr">
        <is>
          <t>Consultant</t>
        </is>
      </c>
      <c r="BC221" s="162" t="inlineStr">
        <is>
          <t>L3 – Professional / Associate</t>
        </is>
      </c>
      <c r="BD221" s="162" t="inlineStr">
        <is>
          <t>B.Com</t>
        </is>
      </c>
      <c r="BE221" s="162" t="inlineStr">
        <is>
          <t>Shraddha Bagul</t>
        </is>
      </c>
      <c r="BF221" s="162" t="inlineStr">
        <is>
          <t>N-3</t>
        </is>
      </c>
      <c r="BG221" s="162" t="inlineStr">
        <is>
          <t>Individual Contributor</t>
        </is>
      </c>
      <c r="BH221" s="162" t="inlineStr">
        <is>
          <t>0 years, 6 months, 0 days</t>
        </is>
      </c>
      <c r="BI221" s="162" t="inlineStr">
        <is>
          <t>0 years, 4 months, 11 days</t>
        </is>
      </c>
      <c r="BJ221" s="162" t="inlineStr">
        <is>
          <t>0 years, 10 months, 11 days</t>
        </is>
      </c>
      <c r="BK221" s="162" t="n"/>
      <c r="BL221" s="162" t="inlineStr">
        <is>
          <t>Suptech</t>
        </is>
      </c>
      <c r="BM221" s="162" t="inlineStr">
        <is>
          <t>iFile</t>
        </is>
      </c>
      <c r="BN221" s="162" t="inlineStr">
        <is>
          <t>XBRL Consulting</t>
        </is>
      </c>
      <c r="BO221" s="162" t="inlineStr">
        <is>
          <t>Consulting</t>
        </is>
      </c>
      <c r="BP221" s="162" t="inlineStr">
        <is>
          <t>No</t>
        </is>
      </c>
      <c r="BQ221" s="162" t="inlineStr">
        <is>
          <t>Professional Services</t>
        </is>
      </c>
      <c r="BR221" s="162" t="inlineStr">
        <is>
          <t>XBRL Domain</t>
        </is>
      </c>
      <c r="BS221" s="162" t="inlineStr">
        <is>
          <t>Non-technical</t>
        </is>
      </c>
      <c r="BT221" s="162" t="inlineStr">
        <is>
          <t>Remote - Mumbai</t>
        </is>
      </c>
      <c r="BU221" s="162" t="n"/>
      <c r="BV221" s="16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W221" s="162" t="inlineStr">
        <is>
          <t>1. Complete Q1 IRIS Instant release-testing cycles at full coverage · defect leakage &lt;2%.
2. Meet Q1 conversion turnaround &amp; accuracy targets.
3. Resolve &gt;=90% of client support queries within SLA.</t>
        </is>
      </c>
      <c r="BX221" s="162" t="inlineStr">
        <is>
          <t>3 – Meets Expectations</t>
        </is>
      </c>
      <c r="BY221" s="162" t="n"/>
      <c r="BZ221" s="162" t="inlineStr">
        <is>
          <t>XBRL Conversion Specialist</t>
        </is>
      </c>
      <c r="CA221" s="162" t="inlineStr">
        <is>
          <t>No change</t>
        </is>
      </c>
      <c r="CB221" s="162" t="n">
        <v>3</v>
      </c>
      <c r="CC221" s="162" t="inlineStr">
        <is>
          <t>Low</t>
        </is>
      </c>
      <c r="CD221" s="162" t="inlineStr">
        <is>
          <t>Core Contributor</t>
        </is>
      </c>
      <c r="CE221" s="162" t="n"/>
      <c r="CF221" s="162" t="inlineStr">
        <is>
          <t>No</t>
        </is>
      </c>
      <c r="CG221" s="162" t="n"/>
      <c r="CH221" s="162" t="inlineStr">
        <is>
          <t>To be identified</t>
        </is>
      </c>
      <c r="CI221" s="162" t="inlineStr">
        <is>
          <t>XBRL taxonomy &amp; regulatory updates; domain/accounting refreshers; quality &amp; accuracy practices; tooling proficiency</t>
        </is>
      </c>
      <c r="CJ221"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21" s="162" t="n"/>
    </row>
    <row r="222" ht="64" customHeight="1">
      <c r="A222" s="109" t="inlineStr">
        <is>
          <t>IRISC317</t>
        </is>
      </c>
      <c r="B222" s="111" t="inlineStr">
        <is>
          <t>Prajakta Athalye</t>
        </is>
      </c>
      <c r="C222" s="111" t="inlineStr">
        <is>
          <t>XBRL Consulting</t>
        </is>
      </c>
      <c r="D222" s="114" t="inlineStr">
        <is>
          <t>XBRL Conversion Specialist</t>
        </is>
      </c>
      <c r="E222" s="114" t="inlineStr">
        <is>
          <t>Financial Analyst</t>
        </is>
      </c>
      <c r="F222" s="111" t="inlineStr">
        <is>
          <t>L3 – Professional / Associate</t>
        </is>
      </c>
      <c r="G222" s="24" t="inlineStr">
        <is>
          <t>A2</t>
        </is>
      </c>
      <c r="H222" s="147" t="inlineStr">
        <is>
          <t>• Same level</t>
        </is>
      </c>
      <c r="I222" s="111" t="inlineStr">
        <is>
          <t>Consulting &amp; Professional Services</t>
        </is>
      </c>
      <c r="J222" s="111" t="inlineStr">
        <is>
          <t>XBRL Tagging, Conversion &amp; Filing</t>
        </is>
      </c>
      <c r="K222" s="111" t="inlineStr"/>
      <c r="L222" s="111" t="n">
        <v>20</v>
      </c>
      <c r="M222" s="142" t="inlineStr">
        <is>
          <t>P1–P2</t>
        </is>
      </c>
      <c r="N222" s="115" t="inlineStr">
        <is>
          <t>Entry / Developing</t>
        </is>
      </c>
      <c r="O222" s="115" t="inlineStr">
        <is>
          <t>2 Assist</t>
        </is>
      </c>
      <c r="P222" s="115" t="inlineStr">
        <is>
          <t>0–2 yrs</t>
        </is>
      </c>
      <c r="Q222" s="115" t="inlineStr">
        <is>
          <t>1–3 · 0–3</t>
        </is>
      </c>
      <c r="R222" s="115" t="inlineStr">
        <is>
          <t>Analyst / Senior Analyst / Associate</t>
        </is>
      </c>
      <c r="S222" s="115" t="inlineStr">
        <is>
          <r>
            <rPr>
              <rFont val="Calibri"/>
              <b val="1"/>
              <sz val="10"/>
            </rPr>
            <t>Toppan Merrill:</t>
          </r>
          <r>
            <rPr>
              <rFont val="Calibri"/>
              <sz val="10"/>
            </rPr>
            <t xml:space="preserve"> XBRL Financial Analyst, Associate · DataTracks: Associate · Big Four: Analyst</t>
          </r>
        </is>
      </c>
      <c r="T222" s="115" t="inlineStr">
        <is>
          <t>XBRL US GAAP Certificate · AICPA &amp; XBRL US; XBRL International specifications; IFRS / US GAAP / Ind AS</t>
        </is>
      </c>
      <c r="U222" s="115" t="inlineStr">
        <is>
          <t>Core 2 · Future 2 · Functional 2 · Leadership not scored</t>
        </is>
      </c>
      <c r="V222" s="161" t="n">
        <v>410</v>
      </c>
      <c r="W222" s="162" t="inlineStr">
        <is>
          <t>IRISC317</t>
        </is>
      </c>
      <c r="X222" s="162" t="inlineStr">
        <is>
          <t>On Contract</t>
        </is>
      </c>
      <c r="Y222" s="162" t="inlineStr">
        <is>
          <t>Active</t>
        </is>
      </c>
      <c r="Z222" s="162" t="inlineStr">
        <is>
          <t>Prajakta Athalye</t>
        </is>
      </c>
      <c r="AA222" s="249" t="n">
        <v>45964</v>
      </c>
      <c r="AB222" s="162" t="inlineStr">
        <is>
          <t>XBRL Conversion Specialist</t>
        </is>
      </c>
      <c r="AC222" s="162" t="inlineStr">
        <is>
          <t>BBA</t>
        </is>
      </c>
      <c r="AD222" s="162" t="inlineStr">
        <is>
          <t>Shraddha Bagul</t>
        </is>
      </c>
      <c r="AE222" s="162" t="inlineStr">
        <is>
          <t>N-3</t>
        </is>
      </c>
      <c r="AF222" s="162" t="inlineStr">
        <is>
          <t>Individual Contributor</t>
        </is>
      </c>
      <c r="AG222" s="162" t="inlineStr">
        <is>
          <t>0 years, 0 months, 0 days</t>
        </is>
      </c>
      <c r="AH222" s="162" t="inlineStr">
        <is>
          <t>0 years, 9 months, 22 days</t>
        </is>
      </c>
      <c r="AI222" s="162" t="inlineStr">
        <is>
          <t>Suptech</t>
        </is>
      </c>
      <c r="AJ222" s="162" t="inlineStr">
        <is>
          <t>iFile</t>
        </is>
      </c>
      <c r="AK222" s="162" t="inlineStr">
        <is>
          <t>XBRL Consulting</t>
        </is>
      </c>
      <c r="AL222" s="162" t="inlineStr">
        <is>
          <t>Consulting</t>
        </is>
      </c>
      <c r="AM222" s="162" t="inlineStr">
        <is>
          <t>No</t>
        </is>
      </c>
      <c r="AN222" s="162" t="inlineStr">
        <is>
          <t>Professional Services</t>
        </is>
      </c>
      <c r="AO222" s="162" t="inlineStr">
        <is>
          <t>XBRL Domain</t>
        </is>
      </c>
      <c r="AP222" s="162" t="inlineStr">
        <is>
          <t>Non-technical</t>
        </is>
      </c>
      <c r="AQ222" s="162" t="n">
        <v>20</v>
      </c>
      <c r="AR222" s="162" t="inlineStr">
        <is>
          <t>Covered</t>
        </is>
      </c>
      <c r="AS222" s="162" t="n"/>
      <c r="AT222" s="162" t="inlineStr">
        <is>
          <t>IRISC317</t>
        </is>
      </c>
      <c r="AU222" s="162" t="inlineStr">
        <is>
          <t>On Contract</t>
        </is>
      </c>
      <c r="AV222" s="162" t="inlineStr">
        <is>
          <t>Active</t>
        </is>
      </c>
      <c r="AW222" s="162" t="inlineStr">
        <is>
          <t>Prajakta Athalye</t>
        </is>
      </c>
      <c r="AX222" s="163" t="n">
        <v>45964</v>
      </c>
      <c r="AY222" s="162" t="inlineStr">
        <is>
          <t>XBRL Conversion Specialist</t>
        </is>
      </c>
      <c r="AZ222" s="162" t="inlineStr">
        <is>
          <t>Consulting &amp; Professional Services</t>
        </is>
      </c>
      <c r="BA222" s="162" t="inlineStr">
        <is>
          <t>XBRL / Regulatory Reporting</t>
        </is>
      </c>
      <c r="BB222" s="162" t="inlineStr">
        <is>
          <t>XBRL Conversion Specialist</t>
        </is>
      </c>
      <c r="BC222" s="162" t="inlineStr">
        <is>
          <t>L3 – Professional / Associate</t>
        </is>
      </c>
      <c r="BD222" s="162" t="inlineStr">
        <is>
          <t>BBA</t>
        </is>
      </c>
      <c r="BE222" s="162" t="inlineStr">
        <is>
          <t>Shraddha Bagul</t>
        </is>
      </c>
      <c r="BF222" s="162" t="inlineStr">
        <is>
          <t>N-3</t>
        </is>
      </c>
      <c r="BG222" s="162" t="inlineStr">
        <is>
          <t>Individual Contributor</t>
        </is>
      </c>
      <c r="BH222" s="162" t="inlineStr">
        <is>
          <t>0 years, 0 months, 0 days</t>
        </is>
      </c>
      <c r="BI222" s="162" t="inlineStr">
        <is>
          <t>0 years, 7 months, 17 days</t>
        </is>
      </c>
      <c r="BJ222" s="162" t="inlineStr">
        <is>
          <t>0 years, 7 months, 17 days</t>
        </is>
      </c>
      <c r="BK222" s="162" t="n"/>
      <c r="BL222" s="162" t="inlineStr">
        <is>
          <t>Suptech</t>
        </is>
      </c>
      <c r="BM222" s="162" t="inlineStr">
        <is>
          <t>iFile</t>
        </is>
      </c>
      <c r="BN222" s="162" t="inlineStr">
        <is>
          <t>XBRL Consulting</t>
        </is>
      </c>
      <c r="BO222" s="162" t="inlineStr">
        <is>
          <t>Consulting</t>
        </is>
      </c>
      <c r="BP222" s="162" t="inlineStr">
        <is>
          <t>No</t>
        </is>
      </c>
      <c r="BQ222" s="162" t="inlineStr">
        <is>
          <t>Professional Services</t>
        </is>
      </c>
      <c r="BR222" s="162" t="inlineStr">
        <is>
          <t>XBRL Domain</t>
        </is>
      </c>
      <c r="BS222" s="162" t="inlineStr">
        <is>
          <t>Non-technical</t>
        </is>
      </c>
      <c r="BT222" s="162" t="inlineStr">
        <is>
          <t>Work From Office - Turbhe</t>
        </is>
      </c>
      <c r="BU222" s="162" t="n"/>
      <c r="BV222" s="16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W222" s="162" t="inlineStr">
        <is>
          <t>1. Complete Q1 IRIS Instant release-testing cycles at full coverage · defect leakage &lt;2%.
2. Meet Q1 conversion turnaround &amp; accuracy targets.
3. Resolve &gt;=90% of client support queries within SLA.</t>
        </is>
      </c>
      <c r="BX222" s="162" t="inlineStr">
        <is>
          <t>3 – Meets Expectations</t>
        </is>
      </c>
      <c r="BY222" s="162" t="n"/>
      <c r="BZ222" s="162" t="inlineStr">
        <is>
          <t>XBRL Conversion Specialist</t>
        </is>
      </c>
      <c r="CA222" s="162" t="inlineStr">
        <is>
          <t>No change</t>
        </is>
      </c>
      <c r="CB222" s="162" t="n">
        <v>3</v>
      </c>
      <c r="CC222" s="162" t="inlineStr">
        <is>
          <t>Low</t>
        </is>
      </c>
      <c r="CD222" s="162" t="inlineStr">
        <is>
          <t>Core Contributor</t>
        </is>
      </c>
      <c r="CE222" s="162" t="n"/>
      <c r="CF222" s="162" t="inlineStr">
        <is>
          <t>No</t>
        </is>
      </c>
      <c r="CG222" s="162" t="n"/>
      <c r="CH222" s="162" t="inlineStr">
        <is>
          <t>To be identified</t>
        </is>
      </c>
      <c r="CI222" s="162" t="inlineStr">
        <is>
          <t>XBRL taxonomy &amp; regulatory updates; domain/accounting refreshers; quality &amp; accuracy practices; tooling proficiency</t>
        </is>
      </c>
      <c r="CJ222"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22" s="162" t="n"/>
    </row>
    <row r="223" ht="64" customHeight="1">
      <c r="A223" s="109" t="inlineStr">
        <is>
          <t>IRIS2549</t>
        </is>
      </c>
      <c r="B223" s="111" t="inlineStr">
        <is>
          <t>Rinku Pukharam Choudhary</t>
        </is>
      </c>
      <c r="C223" s="111" t="inlineStr">
        <is>
          <t>XBRL Consulting</t>
        </is>
      </c>
      <c r="D223" s="114" t="inlineStr">
        <is>
          <t>XBRL Conversion Specialist</t>
        </is>
      </c>
      <c r="E223" s="114" t="inlineStr">
        <is>
          <t>Financial Analyst</t>
        </is>
      </c>
      <c r="F223" s="111" t="inlineStr">
        <is>
          <t>L3 – Professional / Associate</t>
        </is>
      </c>
      <c r="G223" s="24" t="inlineStr">
        <is>
          <t>A2</t>
        </is>
      </c>
      <c r="H223" s="147" t="inlineStr">
        <is>
          <t>• Same level</t>
        </is>
      </c>
      <c r="I223" s="111" t="inlineStr">
        <is>
          <t>Consulting &amp; Professional Services</t>
        </is>
      </c>
      <c r="J223" s="111" t="inlineStr">
        <is>
          <t>XBRL Tagging, Conversion &amp; Filing</t>
        </is>
      </c>
      <c r="K223" s="111" t="inlineStr"/>
      <c r="L223" s="111" t="n">
        <v>20</v>
      </c>
      <c r="M223" s="142" t="inlineStr">
        <is>
          <t>P1–P2</t>
        </is>
      </c>
      <c r="N223" s="115" t="inlineStr">
        <is>
          <t>Entry / Developing</t>
        </is>
      </c>
      <c r="O223" s="115" t="inlineStr">
        <is>
          <t>2 Assist</t>
        </is>
      </c>
      <c r="P223" s="115" t="inlineStr">
        <is>
          <t>0–2 yrs</t>
        </is>
      </c>
      <c r="Q223" s="115" t="inlineStr">
        <is>
          <t>1–3 · 0–3</t>
        </is>
      </c>
      <c r="R223" s="115" t="inlineStr">
        <is>
          <t>Analyst / Senior Analyst / Associate</t>
        </is>
      </c>
      <c r="S223" s="115" t="inlineStr">
        <is>
          <r>
            <rPr>
              <rFont val="Calibri"/>
              <b val="1"/>
              <sz val="10"/>
            </rPr>
            <t>Toppan Merrill:</t>
          </r>
          <r>
            <rPr>
              <rFont val="Calibri"/>
              <sz val="10"/>
            </rPr>
            <t xml:space="preserve"> XBRL Financial Analyst, Associate · DataTracks: Associate · Big Four: Analyst</t>
          </r>
        </is>
      </c>
      <c r="T223" s="115" t="inlineStr">
        <is>
          <t>XBRL US GAAP Certificate · AICPA &amp; XBRL US; XBRL International specifications; IFRS / US GAAP / Ind AS</t>
        </is>
      </c>
      <c r="U223" s="115" t="inlineStr">
        <is>
          <t>Core 2 · Future 2 · Functional 2 · Leadership not scored</t>
        </is>
      </c>
      <c r="V223" s="161" t="n">
        <v>522</v>
      </c>
      <c r="W223" s="162" t="inlineStr">
        <is>
          <t>IRIS2549</t>
        </is>
      </c>
      <c r="X223" s="162" t="inlineStr">
        <is>
          <t>Employee</t>
        </is>
      </c>
      <c r="Y223" s="162" t="inlineStr">
        <is>
          <t>Active</t>
        </is>
      </c>
      <c r="Z223" s="162" t="inlineStr">
        <is>
          <t>Rinku Pukharam Choudhary</t>
        </is>
      </c>
      <c r="AA223" s="249" t="n">
        <v>46233</v>
      </c>
      <c r="AB223" s="162" t="inlineStr">
        <is>
          <t>XBRL Conversion Specialist</t>
        </is>
      </c>
      <c r="AC223" s="162" t="inlineStr">
        <is>
          <t>Bachelor of Accounting and Finance</t>
        </is>
      </c>
      <c r="AD223" s="162" t="inlineStr">
        <is>
          <t>Shraddha Bagul</t>
        </is>
      </c>
      <c r="AE223" s="162" t="inlineStr">
        <is>
          <t>N-3</t>
        </is>
      </c>
      <c r="AF223" s="162" t="inlineStr">
        <is>
          <t>Individual Contributor</t>
        </is>
      </c>
      <c r="AG223" s="162" t="inlineStr">
        <is>
          <t>0 years, 0 months, 0 days</t>
        </is>
      </c>
      <c r="AH223" s="162" t="inlineStr">
        <is>
          <t>0 years, 0 months, 26 days</t>
        </is>
      </c>
      <c r="AI223" s="162" t="inlineStr">
        <is>
          <t>Suptech</t>
        </is>
      </c>
      <c r="AJ223" s="162" t="inlineStr">
        <is>
          <t>iFile</t>
        </is>
      </c>
      <c r="AK223" s="162" t="inlineStr">
        <is>
          <t>XBRL Consulting</t>
        </is>
      </c>
      <c r="AL223" s="162" t="inlineStr">
        <is>
          <t>Consulting</t>
        </is>
      </c>
      <c r="AM223" s="162" t="inlineStr">
        <is>
          <t>No</t>
        </is>
      </c>
      <c r="AN223" s="162" t="inlineStr">
        <is>
          <t>Professional Services</t>
        </is>
      </c>
      <c r="AO223" s="162" t="inlineStr">
        <is>
          <t>XBRL Domain</t>
        </is>
      </c>
      <c r="AP223" s="162" t="inlineStr">
        <is>
          <t>Non-technical</t>
        </is>
      </c>
      <c r="AQ223" s="162" t="n">
        <v>20</v>
      </c>
      <c r="AR223" s="162" t="inlineStr">
        <is>
          <t>Covered</t>
        </is>
      </c>
      <c r="AS223" s="162" t="n"/>
      <c r="AT223" s="162" t="inlineStr">
        <is>
          <t>IRISC314</t>
        </is>
      </c>
      <c r="AU223" s="162" t="inlineStr">
        <is>
          <t>On Contract</t>
        </is>
      </c>
      <c r="AV223" s="162" t="inlineStr">
        <is>
          <t>Active</t>
        </is>
      </c>
      <c r="AW223" s="162" t="inlineStr">
        <is>
          <t>Rinku Pukharam Choudhary</t>
        </is>
      </c>
      <c r="AX223" s="163" t="n">
        <v>45873</v>
      </c>
      <c r="AY223" s="162" t="inlineStr">
        <is>
          <t>XBRL Conversion Specialist</t>
        </is>
      </c>
      <c r="AZ223" s="162" t="inlineStr">
        <is>
          <t>Consulting &amp; Professional Services</t>
        </is>
      </c>
      <c r="BA223" s="162" t="inlineStr">
        <is>
          <t>XBRL / Regulatory Reporting</t>
        </is>
      </c>
      <c r="BB223" s="162" t="inlineStr">
        <is>
          <t>XBRL Conversion Specialist</t>
        </is>
      </c>
      <c r="BC223" s="162" t="inlineStr">
        <is>
          <t>L3 – Professional / Associate</t>
        </is>
      </c>
      <c r="BD223" s="162" t="inlineStr">
        <is>
          <t>Bachelor of Accounting and Finance</t>
        </is>
      </c>
      <c r="BE223" s="162" t="inlineStr">
        <is>
          <t>Shraddha Bagul</t>
        </is>
      </c>
      <c r="BF223" s="162" t="inlineStr">
        <is>
          <t>N-3</t>
        </is>
      </c>
      <c r="BG223" s="162" t="inlineStr">
        <is>
          <t>Individual Contributor</t>
        </is>
      </c>
      <c r="BH223" s="162" t="inlineStr">
        <is>
          <t>0 years, 0 months, 0 days</t>
        </is>
      </c>
      <c r="BI223" s="162" t="inlineStr">
        <is>
          <t>0 years, 10 months, 16 days</t>
        </is>
      </c>
      <c r="BJ223" s="162" t="inlineStr">
        <is>
          <t>0 years, 10 months, 16 days</t>
        </is>
      </c>
      <c r="BK223" s="162" t="n"/>
      <c r="BL223" s="162" t="inlineStr">
        <is>
          <t>Suptech</t>
        </is>
      </c>
      <c r="BM223" s="162" t="inlineStr">
        <is>
          <t>iFile</t>
        </is>
      </c>
      <c r="BN223" s="162" t="inlineStr">
        <is>
          <t>XBRL Consulting</t>
        </is>
      </c>
      <c r="BO223" s="162" t="inlineStr">
        <is>
          <t>Consulting</t>
        </is>
      </c>
      <c r="BP223" s="162" t="inlineStr">
        <is>
          <t>No</t>
        </is>
      </c>
      <c r="BQ223" s="162" t="inlineStr">
        <is>
          <t>Professional Services</t>
        </is>
      </c>
      <c r="BR223" s="162" t="inlineStr">
        <is>
          <t>XBRL Domain</t>
        </is>
      </c>
      <c r="BS223" s="162" t="inlineStr">
        <is>
          <t>Non-technical</t>
        </is>
      </c>
      <c r="BT223" s="162" t="inlineStr">
        <is>
          <t>Work From Office - Turbhe</t>
        </is>
      </c>
      <c r="BU223" s="162" t="n"/>
      <c r="BV223" s="16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W223" s="162" t="inlineStr">
        <is>
          <t>1. Complete Q1 IRIS Instant release-testing cycles at full coverage · defect leakage &lt;2%.
2. Meet Q1 conversion turnaround &amp; accuracy targets.
3. Resolve &gt;=90% of client support queries within SLA.</t>
        </is>
      </c>
      <c r="BX223" s="162" t="inlineStr">
        <is>
          <t>3 – Meets Expectations</t>
        </is>
      </c>
      <c r="BY223" s="162" t="n"/>
      <c r="BZ223" s="162" t="inlineStr">
        <is>
          <t>XBRL Conversion Specialist</t>
        </is>
      </c>
      <c r="CA223" s="162" t="inlineStr">
        <is>
          <t>No change</t>
        </is>
      </c>
      <c r="CB223" s="162" t="n">
        <v>3</v>
      </c>
      <c r="CC223" s="162" t="inlineStr">
        <is>
          <t>Medium</t>
        </is>
      </c>
      <c r="CD223" s="162" t="inlineStr">
        <is>
          <t>Core Contributor</t>
        </is>
      </c>
      <c r="CE223" s="162" t="n"/>
      <c r="CF223" s="162" t="inlineStr">
        <is>
          <t>No</t>
        </is>
      </c>
      <c r="CG223" s="162" t="n"/>
      <c r="CH223" s="162" t="inlineStr">
        <is>
          <t>To be identified</t>
        </is>
      </c>
      <c r="CI223" s="162" t="inlineStr">
        <is>
          <t>XBRL taxonomy &amp; regulatory updates; domain/accounting refreshers; quality &amp; accuracy practices; tooling proficiency</t>
        </is>
      </c>
      <c r="CJ223"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23" s="162" t="n"/>
    </row>
    <row r="224" ht="64" customHeight="1">
      <c r="A224" s="109" t="inlineStr">
        <is>
          <t>IRISC347</t>
        </is>
      </c>
      <c r="B224" s="111" t="inlineStr">
        <is>
          <t>Sunita Joshi</t>
        </is>
      </c>
      <c r="C224" s="111" t="inlineStr">
        <is>
          <t>XBRL Consulting</t>
        </is>
      </c>
      <c r="D224" s="114" t="inlineStr">
        <is>
          <t>Consultant</t>
        </is>
      </c>
      <c r="E224" s="114" t="inlineStr">
        <is>
          <t>Associate Consultant – Taxonomy Design &amp; Regulatory Consulting</t>
        </is>
      </c>
      <c r="F224" s="111" t="inlineStr">
        <is>
          <t>L3 – Professional / Associate</t>
        </is>
      </c>
      <c r="G224" s="43" t="inlineStr">
        <is>
          <t>X1</t>
        </is>
      </c>
      <c r="H224" s="147" t="inlineStr">
        <is>
          <t>• Same level</t>
        </is>
      </c>
      <c r="I224" s="111" t="inlineStr">
        <is>
          <t>Consulting &amp; Professional Services</t>
        </is>
      </c>
      <c r="J224" s="111" t="inlineStr">
        <is>
          <t>Taxonomy Design &amp; Regulatory Consulting</t>
        </is>
      </c>
      <c r="K224" s="111" t="inlineStr"/>
      <c r="L224" s="111" t="n">
        <v>20</v>
      </c>
      <c r="M224" s="142" t="inlineStr">
        <is>
          <t>Contractor</t>
        </is>
      </c>
      <c r="N224" s="115" t="inlineStr">
        <is>
          <t>—</t>
        </is>
      </c>
      <c r="O224" s="115" t="inlineStr">
        <is>
          <t>—</t>
        </is>
      </c>
      <c r="P224" s="115" t="inlineStr">
        <is>
          <t>0–5 yrs</t>
        </is>
      </c>
      <c r="Q224" s="115" t="inlineStr">
        <is>
          <t>—</t>
        </is>
      </c>
      <c r="R224" s="115" t="inlineStr">
        <is>
          <t>Contractor · rate card</t>
        </is>
      </c>
      <c r="S224" s="115" t="inlineStr">
        <is>
          <t>—</t>
        </is>
      </c>
      <c r="T224" s="115" t="inlineStr">
        <is>
          <t>XBRL US GAAP Certificate · AICPA &amp; XBRL US; XBRL International specifications; IFRS / US GAAP / Ind AS</t>
        </is>
      </c>
      <c r="U224" s="115" t="inlineStr">
        <is>
          <t>Per statement of work</t>
        </is>
      </c>
      <c r="V224" s="161" t="n">
        <v>500</v>
      </c>
      <c r="W224" s="162" t="inlineStr">
        <is>
          <t>IRISC347</t>
        </is>
      </c>
      <c r="X224" s="162" t="inlineStr">
        <is>
          <t>Full Time Consultant</t>
        </is>
      </c>
      <c r="Y224" s="162" t="inlineStr">
        <is>
          <t>Active</t>
        </is>
      </c>
      <c r="Z224" s="162" t="inlineStr">
        <is>
          <t>Sunita Joshi</t>
        </is>
      </c>
      <c r="AA224" s="249" t="n">
        <v>46146</v>
      </c>
      <c r="AB224" s="162" t="inlineStr">
        <is>
          <t>Consultant</t>
        </is>
      </c>
      <c r="AC224" s="162" t="inlineStr">
        <is>
          <t>-</t>
        </is>
      </c>
      <c r="AD224" s="162" t="inlineStr">
        <is>
          <t>Rahul Dhamne</t>
        </is>
      </c>
      <c r="AE224" s="162" t="inlineStr">
        <is>
          <t>N-2</t>
        </is>
      </c>
      <c r="AF224" s="162" t="inlineStr">
        <is>
          <t>Individual Contributor</t>
        </is>
      </c>
      <c r="AG224" s="162" t="n"/>
      <c r="AH224" s="162" t="n"/>
      <c r="AI224" s="162" t="inlineStr">
        <is>
          <t>Suptech</t>
        </is>
      </c>
      <c r="AJ224" s="162" t="inlineStr">
        <is>
          <t>iFile</t>
        </is>
      </c>
      <c r="AK224" s="162" t="inlineStr">
        <is>
          <t>XBRL Consulting</t>
        </is>
      </c>
      <c r="AL224" s="162" t="inlineStr">
        <is>
          <t>Consulting</t>
        </is>
      </c>
      <c r="AM224" s="162" t="inlineStr">
        <is>
          <t>No</t>
        </is>
      </c>
      <c r="AN224" s="162" t="inlineStr">
        <is>
          <t>Professional Services</t>
        </is>
      </c>
      <c r="AO224" s="162" t="inlineStr">
        <is>
          <t>XBRL Domain</t>
        </is>
      </c>
      <c r="AP224" s="162" t="inlineStr">
        <is>
          <t>Non-technical</t>
        </is>
      </c>
      <c r="AQ224" s="162" t="n">
        <v>20</v>
      </c>
      <c r="AR224" s="162" t="inlineStr">
        <is>
          <t>Covered</t>
        </is>
      </c>
      <c r="AS224" s="162" t="n"/>
      <c r="AT224" s="162" t="inlineStr">
        <is>
          <t>IRISC347</t>
        </is>
      </c>
      <c r="AU224" s="162" t="inlineStr">
        <is>
          <t>Full Time Consultant</t>
        </is>
      </c>
      <c r="AV224" s="162" t="inlineStr">
        <is>
          <t>Active</t>
        </is>
      </c>
      <c r="AW224" s="162" t="inlineStr">
        <is>
          <t>Sunita Joshi</t>
        </is>
      </c>
      <c r="AX224" s="163" t="n">
        <v>46146</v>
      </c>
      <c r="AY224" s="162" t="inlineStr">
        <is>
          <t>Consultant</t>
        </is>
      </c>
      <c r="AZ224" s="162" t="inlineStr">
        <is>
          <t>Consulting &amp; Professional Services</t>
        </is>
      </c>
      <c r="BA224" s="162" t="inlineStr">
        <is>
          <t>XBRL / Regulatory Reporting</t>
        </is>
      </c>
      <c r="BB224" s="162" t="inlineStr">
        <is>
          <t>Consultant</t>
        </is>
      </c>
      <c r="BC224" s="162" t="inlineStr">
        <is>
          <t>L3 – Professional / Associate</t>
        </is>
      </c>
      <c r="BD224" s="162" t="inlineStr">
        <is>
          <t>-</t>
        </is>
      </c>
      <c r="BE224" s="162" t="inlineStr">
        <is>
          <t>Rahul Dhamne</t>
        </is>
      </c>
      <c r="BF224" s="162" t="inlineStr">
        <is>
          <t>N-2</t>
        </is>
      </c>
      <c r="BG224" s="162" t="inlineStr">
        <is>
          <t>Individual Contributor</t>
        </is>
      </c>
      <c r="BH224" s="162" t="inlineStr">
        <is>
          <t>-</t>
        </is>
      </c>
      <c r="BI224" s="162" t="inlineStr">
        <is>
          <t>0 years, 1 months, 16 days</t>
        </is>
      </c>
      <c r="BJ224" s="162" t="n"/>
      <c r="BK224" s="162" t="n"/>
      <c r="BL224" s="162" t="inlineStr">
        <is>
          <t>Suptech</t>
        </is>
      </c>
      <c r="BM224" s="162" t="inlineStr">
        <is>
          <t>iFile</t>
        </is>
      </c>
      <c r="BN224" s="162" t="inlineStr">
        <is>
          <t>XBRL Consulting</t>
        </is>
      </c>
      <c r="BO224" s="162" t="inlineStr">
        <is>
          <t>Consulting</t>
        </is>
      </c>
      <c r="BP224" s="162" t="inlineStr">
        <is>
          <t>No</t>
        </is>
      </c>
      <c r="BQ224" s="162" t="inlineStr">
        <is>
          <t>Professional Services</t>
        </is>
      </c>
      <c r="BR224" s="162" t="inlineStr">
        <is>
          <t>XBRL Domain</t>
        </is>
      </c>
      <c r="BS224" s="162" t="inlineStr">
        <is>
          <t>Non-technical</t>
        </is>
      </c>
      <c r="BT224" s="162" t="inlineStr">
        <is>
          <t>Client Side</t>
        </is>
      </c>
      <c r="BU224" s="162" t="n"/>
      <c r="BV224" s="16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W224" s="162"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X224" s="162" t="inlineStr">
        <is>
          <t>4 - Exceeds Expectations</t>
        </is>
      </c>
      <c r="BY224" s="162" t="n"/>
      <c r="BZ224" s="162" t="inlineStr">
        <is>
          <t>Consultant</t>
        </is>
      </c>
      <c r="CA224" s="162" t="inlineStr">
        <is>
          <t>No change</t>
        </is>
      </c>
      <c r="CB224" s="162" t="n">
        <v>4</v>
      </c>
      <c r="CC224" s="162" t="inlineStr">
        <is>
          <t>High</t>
        </is>
      </c>
      <c r="CD224" s="162" t="inlineStr">
        <is>
          <t>Future Leader</t>
        </is>
      </c>
      <c r="CE224" s="162" t="n"/>
      <c r="CF224" s="162" t="inlineStr">
        <is>
          <t>yes</t>
        </is>
      </c>
      <c r="CG224" s="162" t="n"/>
      <c r="CH224" s="162" t="inlineStr">
        <is>
          <t>To be identified</t>
        </is>
      </c>
      <c r="CI224" s="162" t="inlineStr">
        <is>
          <t>XBRL taxonomy &amp; regulatory updates; domain/accounting refreshers; quality &amp; accuracy practices; tooling proficiency</t>
        </is>
      </c>
      <c r="CJ224" s="162"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K224" s="162" t="inlineStr">
        <is>
          <t>IRIS Instant - MBRS</t>
        </is>
      </c>
    </row>
  </sheetData>
  <mergeCells count="13">
    <mergeCell ref="A3:R3"/>
    <mergeCell ref="E4:F4"/>
    <mergeCell ref="G4:H4"/>
    <mergeCell ref="I4:J4"/>
    <mergeCell ref="L4:M4"/>
    <mergeCell ref="A2:R2"/>
    <mergeCell ref="A4:D4"/>
    <mergeCell ref="A5:L5"/>
    <mergeCell ref="M5:U5"/>
    <mergeCell ref="N4:Q4"/>
    <mergeCell ref="A1:R1"/>
    <mergeCell ref="R4:S4"/>
    <mergeCell ref="V5:CK5"/>
  </mergeCells>
  <hyperlinks>
    <hyperlink xmlns:r="http://schemas.openxmlformats.org/officeDocument/2006/relationships" ref="S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10.xml><?xml version="1.0" encoding="utf-8"?>
<worksheet xmlns="http://schemas.openxmlformats.org/spreadsheetml/2006/main">
  <sheetPr>
    <tabColor rgb="007030A0"/>
    <outlinePr summaryBelow="1" summaryRight="1"/>
    <pageSetUpPr fitToPage="1"/>
  </sheetPr>
  <dimension ref="A1:Z104"/>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 customWidth="1" min="2" max="2"/>
    <col width="14" customWidth="1" min="3" max="3"/>
    <col width="24" customWidth="1" min="4" max="4"/>
    <col width="22" customWidth="1" min="5" max="5"/>
    <col width="17" customWidth="1" min="6" max="6"/>
    <col width="16" customWidth="1" min="7" max="7"/>
    <col width="10" customWidth="1" min="8" max="8"/>
    <col width="6" customWidth="1" min="9" max="9"/>
    <col width="6" customWidth="1" min="10" max="10"/>
    <col width="7" customWidth="1" min="11" max="11"/>
    <col width="7" customWidth="1" min="12" max="12"/>
    <col width="7" customWidth="1" min="13" max="13"/>
    <col width="10" customWidth="1" min="14" max="14"/>
    <col width="46" customWidth="1" min="15" max="15"/>
    <col width="40" customWidth="1" min="16" max="16"/>
    <col width="40" customWidth="1" min="17" max="17"/>
    <col width="46" customWidth="1" min="18" max="18"/>
    <col width="44" customWidth="1" min="19" max="19"/>
    <col width="40" customWidth="1" min="20" max="20"/>
    <col width="26" customWidth="1" min="21" max="21"/>
    <col width="24" customWidth="1" min="22" max="22"/>
    <col width="24" customWidth="1" min="23" max="23"/>
    <col width="12" customWidth="1" min="24" max="24"/>
    <col width="22" customWidth="1" min="25" max="25"/>
    <col width="26" customWidth="1" min="26" max="26"/>
  </cols>
  <sheetData>
    <row r="1" ht="34" customHeight="1">
      <c r="A1" s="1" t="inlineStr">
        <is>
          <t>Role Competency Framework — by band, role and sub-family · bottom to top</t>
        </is>
      </c>
      <c r="U1" s="246" t="inlineStr">
        <is>
          <t>◂ Contents</t>
        </is>
      </c>
    </row>
    <row r="2" ht="30" customHeight="1">
      <c r="A2" s="3" t="inlineStr">
        <is>
          <t>Sheet 4 · For every role · designation × level × track and the sub-family it sits in: the proficiency required in each cluster and exactly what that proficiency looks like — the six core and four future-ready competencies, the leadership expected, the family's must-have and other functional competencies, the department's technical competencies, how to assess them, the credentials, and where today's role-holders stand.</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F4" s="68" t="inlineStr">
        <is>
          <t>Player-Coach · B+ · C+</t>
        </is>
      </c>
      <c r="H4" s="69" t="inlineStr">
        <is>
          <t>RED = critical input needed · could change or confirm the level</t>
        </is>
      </c>
    </row>
    <row r="5" ht="32" customHeight="1">
      <c r="A5" s="73" t="inlineStr">
        <is>
          <t>ROLE — band → level → role → sub-family</t>
        </is>
      </c>
      <c r="J5" s="74" t="inlineStr">
        <is>
          <t>REQUIRED PROFICIENCY · 1–5, SFIA-aligned</t>
        </is>
      </c>
      <c r="O5" s="76" t="inlineStr">
        <is>
          <t>WHAT IT LOOKS LIKE AT THIS LEVEL — behavioural indicators</t>
        </is>
      </c>
      <c r="R5" s="77" t="inlineStr">
        <is>
          <t>FUNCTIONAL &amp; TECHNICAL — for this role's family and department</t>
        </is>
      </c>
      <c r="U5" s="79" t="inlineStr">
        <is>
          <t>ASSESS, CERTIFY &amp; DEVELOP</t>
        </is>
      </c>
    </row>
    <row r="6" ht="58" customHeight="1">
      <c r="A6" s="91" t="inlineStr">
        <is>
          <t>Band</t>
        </is>
      </c>
      <c r="B6" s="92" t="inlineStr">
        <is>
          <t>Level</t>
        </is>
      </c>
      <c r="C6" s="92" t="inlineStr">
        <is>
          <t>Level title</t>
        </is>
      </c>
      <c r="D6" s="92" t="inlineStr">
        <is>
          <t>Role · designation</t>
        </is>
      </c>
      <c r="E6" s="92" t="inlineStr">
        <is>
          <t>Sub-family</t>
        </is>
      </c>
      <c r="F6" s="92" t="inlineStr">
        <is>
          <t>Job family</t>
        </is>
      </c>
      <c r="G6" s="92" t="inlineStr">
        <is>
          <t>Department · s</t>
        </is>
      </c>
      <c r="H6" s="92" t="inlineStr">
        <is>
          <t>Track</t>
        </is>
      </c>
      <c r="I6" s="92" t="inlineStr">
        <is>
          <t>People</t>
        </is>
      </c>
      <c r="J6" s="93" t="inlineStr">
        <is>
          <t>Core</t>
        </is>
      </c>
      <c r="K6" s="12" t="inlineStr">
        <is>
          <t>Future-ready</t>
        </is>
      </c>
      <c r="L6" s="12" t="inlineStr">
        <is>
          <t>Functional</t>
        </is>
      </c>
      <c r="M6" s="12" t="inlineStr">
        <is>
          <t>Leadership</t>
        </is>
      </c>
      <c r="N6" s="12" t="inlineStr">
        <is>
          <t>Fit needed</t>
        </is>
      </c>
      <c r="O6" s="94" t="inlineStr">
        <is>
          <t>Core</t>
        </is>
      </c>
      <c r="P6" s="160" t="inlineStr">
        <is>
          <t>Future-ready</t>
        </is>
      </c>
      <c r="Q6" s="160" t="inlineStr">
        <is>
          <t>Leadership</t>
        </is>
      </c>
      <c r="R6" s="95" t="inlineStr">
        <is>
          <t>★ Must-have functional competencies</t>
        </is>
      </c>
      <c r="S6" s="96" t="inlineStr">
        <is>
          <t>Other functional competencies</t>
        </is>
      </c>
      <c r="T6" s="96" t="inlineStr">
        <is>
          <t>Department technical competencies · new</t>
        </is>
      </c>
      <c r="U6" s="97" t="inlineStr">
        <is>
          <t>How to assess</t>
        </is>
      </c>
      <c r="V6" s="98" t="inlineStr">
        <is>
          <t>Credentials / certifications</t>
        </is>
      </c>
      <c r="W6" s="98" t="inlineStr">
        <is>
          <t>Mandatory &amp; gate requirements</t>
        </is>
      </c>
      <c r="X6" s="98" t="inlineStr">
        <is>
          <t>Role-holders today · avg index · meet level</t>
        </is>
      </c>
      <c r="Y6" s="98" t="inlineStr">
        <is>
          <t>Most common gaps</t>
        </is>
      </c>
      <c r="Z6" s="98" t="inlineStr">
        <is>
          <t>Learning priorities for this role</t>
        </is>
      </c>
    </row>
    <row r="7" ht="20" customHeight="1">
      <c r="A7" s="164" t="inlineStr">
        <is>
          <t>Band A — Practitioner</t>
        </is>
      </c>
    </row>
    <row r="8" ht="158" customHeight="1">
      <c r="A8" s="165" t="inlineStr">
        <is>
          <t>A</t>
        </is>
      </c>
      <c r="B8" s="26" t="inlineStr">
        <is>
          <t>A1</t>
        </is>
      </c>
      <c r="C8" s="138" t="inlineStr">
        <is>
          <t>Intern / Trainee</t>
        </is>
      </c>
      <c r="D8" s="110" t="inlineStr">
        <is>
          <t>Trainee Business Analyst</t>
        </is>
      </c>
      <c r="E8" s="111" t="inlineStr">
        <is>
          <t>Business Analysis</t>
        </is>
      </c>
      <c r="F8" s="111" t="inlineStr">
        <is>
          <t>Business Analysis</t>
        </is>
      </c>
      <c r="G8" s="111" t="inlineStr">
        <is>
          <t>Technology</t>
        </is>
      </c>
      <c r="H8" s="111" t="inlineStr">
        <is>
          <t>IC</t>
        </is>
      </c>
      <c r="I8" s="112" t="n">
        <v>1</v>
      </c>
      <c r="J8" s="166" t="n">
        <v>1</v>
      </c>
      <c r="K8" s="167" t="n">
        <v>1</v>
      </c>
      <c r="L8" s="167" t="n">
        <v>1</v>
      </c>
      <c r="M8" s="167" t="inlineStr">
        <is>
          <t>—</t>
        </is>
      </c>
      <c r="N8" s="115" t="inlineStr">
        <is>
          <t>Index ≥ 90% · meets; must-haves at required level</t>
        </is>
      </c>
      <c r="O8" s="118"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8" s="168"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8" s="168" t="inlineStr">
        <is>
          <t>Not required at this level · Band A has one common path; leadership is not scored.</t>
        </is>
      </c>
      <c r="R8" s="119" t="inlineStr">
        <is>
          <t>• ★ Business Analysis &amp; Requirements Engineering: Knows the concepts; does defined tasks with close guidance; all work reviewed.
• ★ Regulatory &amp; BFSI Domain: Knows the concepts; does defined tasks with close guidance; all work reviewed.</t>
        </is>
      </c>
      <c r="S8" s="169" t="inlineStr">
        <is>
          <r>
            <rPr>
              <rFont val="Calibri"/>
              <sz val="10"/>
            </rPr>
            <t xml:space="preserve">• </t>
          </r>
          <r>
            <rPr>
              <rFont val="Calibri"/>
              <b val="1"/>
              <sz val="10"/>
            </rPr>
            <t>Product, Platform &amp; Domain Knowledge:</t>
          </r>
          <r>
            <rPr>
              <rFont val="Calibri"/>
              <sz val="10"/>
            </rPr>
            <t xml:space="preserve"> Knows the concepts; does defined tasks with close guidance; all work reviewed.
• </t>
          </r>
          <r>
            <rPr>
              <rFont val="Calibri"/>
              <b val="1"/>
              <sz val="10"/>
            </rPr>
            <t>Database, SQL &amp; Data Engineering:</t>
          </r>
          <r>
            <rPr>
              <rFont val="Calibri"/>
              <sz val="10"/>
            </rPr>
            <t xml:space="preserve"> Knows the concepts; does defined tasks with close guidance; all work reviewed.
• </t>
          </r>
          <r>
            <rPr>
              <rFont val="Calibri"/>
              <b val="1"/>
              <sz val="10"/>
            </rPr>
            <t>Stakeholder &amp; Client Management:</t>
          </r>
          <r>
            <rPr>
              <rFont val="Calibri"/>
              <sz val="10"/>
            </rPr>
            <t xml:space="preserve"> Knows the concepts; does defined tasks with close guidance; all work reviewed.
• </t>
          </r>
          <r>
            <rPr>
              <rFont val="Calibri"/>
              <b val="1"/>
              <sz val="10"/>
            </rPr>
            <t>Communication &amp; Presentation:</t>
          </r>
          <r>
            <rPr>
              <rFont val="Calibri"/>
              <sz val="10"/>
            </rPr>
            <t xml:space="preserve"> Knows the concepts; does defined tasks with close guidance; all work reviewed.</t>
          </r>
        </is>
      </c>
      <c r="T8" s="169" t="inlineStr">
        <is>
          <t>—</t>
        </is>
      </c>
      <c r="U8" s="121" t="inlineStr">
        <is>
          <t>Case study; Domain interview; Scenario interview; SQL test / case; Role play / behavioural interview; Presentation / writing test</t>
        </is>
      </c>
      <c r="V8" s="122" t="inlineStr">
        <is>
          <t>CBAP / CCBA · optional; Domain certifications · optional; Internal product certification; Database certifications · optional</t>
        </is>
      </c>
      <c r="W8" s="122" t="inlineStr">
        <is>
          <t>Regulatory reporting domain · RBI / SEBI / IRDAI / SEC; mandatory: POSH, Code of Conduct, InfoSec &amp; Privacy</t>
        </is>
      </c>
      <c r="X8" s="122" t="inlineStr">
        <is>
          <t>109% · 1 of 1</t>
        </is>
      </c>
      <c r="Y8" s="122" t="inlineStr">
        <is>
          <t>—</t>
        </is>
      </c>
      <c r="Z8" s="122" t="inlineStr">
        <is>
          <t>AI, GenAI &amp; Prompt Engineering · Process Improvement &amp; Quality Mindset</t>
        </is>
      </c>
    </row>
    <row r="9" ht="158" customHeight="1">
      <c r="A9" s="165" t="inlineStr">
        <is>
          <t>A</t>
        </is>
      </c>
      <c r="B9" s="26" t="inlineStr">
        <is>
          <t>A1</t>
        </is>
      </c>
      <c r="C9" s="138" t="inlineStr">
        <is>
          <t>Intern / Trainee</t>
        </is>
      </c>
      <c r="D9" s="110" t="inlineStr">
        <is>
          <t>Intern – Application &amp; Product Support</t>
        </is>
      </c>
      <c r="E9" s="111" t="inlineStr">
        <is>
          <t>Application &amp; Product Support</t>
        </is>
      </c>
      <c r="F9" s="111" t="inlineStr">
        <is>
          <t>Customer Success &amp; Support</t>
        </is>
      </c>
      <c r="G9" s="111" t="inlineStr">
        <is>
          <t>Sales</t>
        </is>
      </c>
      <c r="H9" s="111" t="inlineStr">
        <is>
          <t>IC</t>
        </is>
      </c>
      <c r="I9" s="112" t="n">
        <v>1</v>
      </c>
      <c r="J9" s="166" t="n">
        <v>1</v>
      </c>
      <c r="K9" s="167" t="n">
        <v>1</v>
      </c>
      <c r="L9" s="167" t="n">
        <v>1</v>
      </c>
      <c r="M9" s="167" t="inlineStr">
        <is>
          <t>—</t>
        </is>
      </c>
      <c r="N9" s="115" t="inlineStr">
        <is>
          <t>Index ≥ 90% · meets; must-haves at required level</t>
        </is>
      </c>
      <c r="O9" s="118"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9" s="168"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9" s="168" t="inlineStr">
        <is>
          <t>Not required at this level · Band A has one common path; leadership is not scored.</t>
        </is>
      </c>
      <c r="R9" s="119" t="inlineStr">
        <is>
          <t>• ★ Product, Platform &amp; Domain Knowledge: Knows the concepts; does defined tasks with close guidance; all work reviewed.
• ★ Stakeholder &amp; Client Management: Knows the concepts; does defined tasks with close guidance; all work reviewed.</t>
        </is>
      </c>
      <c r="S9" s="169" t="inlineStr">
        <is>
          <r>
            <rPr>
              <rFont val="Calibri"/>
              <sz val="10"/>
            </rPr>
            <t xml:space="preserve">• </t>
          </r>
          <r>
            <rPr>
              <rFont val="Calibri"/>
              <b val="1"/>
              <sz val="10"/>
            </rPr>
            <t>Communication &amp; Presentation:</t>
          </r>
          <r>
            <rPr>
              <rFont val="Calibri"/>
              <sz val="10"/>
            </rPr>
            <t xml:space="preserve"> Knows the concepts; does defined tasks with close guidance; all work reviewed.
• </t>
          </r>
          <r>
            <rPr>
              <rFont val="Calibri"/>
              <b val="1"/>
              <sz val="10"/>
            </rPr>
            <t>Database, SQL &amp; Data Engineering:</t>
          </r>
          <r>
            <rPr>
              <rFont val="Calibri"/>
              <sz val="10"/>
            </rPr>
            <t xml:space="preserve"> Knows the concepts; does defined tasks with close guidance; all work reviewed.
• </t>
          </r>
          <r>
            <rPr>
              <rFont val="Calibri"/>
              <b val="1"/>
              <sz val="10"/>
            </rPr>
            <t>Regulatory &amp; BFSI Domain:</t>
          </r>
          <r>
            <rPr>
              <rFont val="Calibri"/>
              <sz val="10"/>
            </rPr>
            <t xml:space="preserve"> Knows the concepts; does defined tasks with close guidance; all work reviewed.
• </t>
          </r>
          <r>
            <rPr>
              <rFont val="Calibri"/>
              <b val="1"/>
              <sz val="10"/>
            </rPr>
            <t>Process Improvement &amp; Quality Mindset:</t>
          </r>
          <r>
            <rPr>
              <rFont val="Calibri"/>
              <sz val="10"/>
            </rPr>
            <t xml:space="preserve"> Knows the concepts; does defined tasks with close guidance; all work reviewed.</t>
          </r>
        </is>
      </c>
      <c r="T9" s="169" t="inlineStr">
        <is>
          <t>—</t>
        </is>
      </c>
      <c r="U9" s="121" t="inlineStr">
        <is>
          <t>Scenario interview; Role play / behavioural interview; Presentation / writing test; SQL test / case; Domain interview; Work sample / case</t>
        </is>
      </c>
      <c r="V9" s="122" t="inlineStr">
        <is>
          <t>Internal product certification; Database certifications · optional; Domain certifications · optional; Lean / Six Sigma · optional</t>
        </is>
      </c>
      <c r="W9" s="122" t="inlineStr">
        <is>
          <t>ITIL / service-desk practice; SLA management; mandatory: POSH, Code of Conduct, InfoSec &amp; Privacy</t>
        </is>
      </c>
      <c r="X9" s="122" t="inlineStr">
        <is>
          <t>102% · 1 of 1</t>
        </is>
      </c>
      <c r="Y9" s="122" t="inlineStr">
        <is>
          <t>—</t>
        </is>
      </c>
      <c r="Z9" s="122" t="inlineStr">
        <is>
          <t>Broader Ownership &amp; Cross-functional Exposure · AI, GenAI &amp; Prompt Engineering · Programming &amp; Tech-Stack Depth</t>
        </is>
      </c>
    </row>
    <row r="10" ht="158" customHeight="1">
      <c r="A10" s="165" t="inlineStr">
        <is>
          <t>A</t>
        </is>
      </c>
      <c r="B10" s="26" t="inlineStr">
        <is>
          <t>A1</t>
        </is>
      </c>
      <c r="C10" s="138" t="inlineStr">
        <is>
          <t>Intern / Trainee</t>
        </is>
      </c>
      <c r="D10" s="110" t="inlineStr">
        <is>
          <t>Trainee AI/ML Engineer</t>
        </is>
      </c>
      <c r="E10" s="111" t="inlineStr">
        <is>
          <t>AI / ML &amp; GenAI Engineering</t>
        </is>
      </c>
      <c r="F10" s="111" t="inlineStr">
        <is>
          <t>Engineering &amp; Development</t>
        </is>
      </c>
      <c r="G10" s="111" t="inlineStr">
        <is>
          <t>Technology</t>
        </is>
      </c>
      <c r="H10" s="111" t="inlineStr">
        <is>
          <t>IC</t>
        </is>
      </c>
      <c r="I10" s="112" t="n">
        <v>1</v>
      </c>
      <c r="J10" s="166" t="n">
        <v>1</v>
      </c>
      <c r="K10" s="167" t="n">
        <v>1</v>
      </c>
      <c r="L10" s="167" t="n">
        <v>1</v>
      </c>
      <c r="M10" s="167" t="inlineStr">
        <is>
          <t>—</t>
        </is>
      </c>
      <c r="N10" s="115" t="inlineStr">
        <is>
          <t>Index ≥ 90% · meets; must-haves at required level</t>
        </is>
      </c>
      <c r="O10" s="118"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10" s="168"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10" s="168" t="inlineStr">
        <is>
          <t>Not required at this level · Band A has one common path; leadership is not scored.</t>
        </is>
      </c>
      <c r="R10" s="119" t="inlineStr">
        <is>
          <t>• ★ Programming &amp; Tech-Stack Depth: Knows the concepts; does defined tasks with close guidance; all work reviewed.
• ★ System Design &amp; Architecture: Knows the concepts; does defined tasks with close guidance; all work reviewed.</t>
        </is>
      </c>
      <c r="S10" s="169" t="inlineStr">
        <is>
          <r>
            <rPr>
              <rFont val="Calibri"/>
              <sz val="10"/>
            </rPr>
            <t xml:space="preserve">• </t>
          </r>
          <r>
            <rPr>
              <rFont val="Calibri"/>
              <b val="1"/>
              <sz val="10"/>
            </rPr>
            <t>Database, SQL &amp; Data Engineering:</t>
          </r>
          <r>
            <rPr>
              <rFont val="Calibri"/>
              <sz val="10"/>
            </rPr>
            <t xml:space="preserve"> Knows the concepts; does defined tasks with close guidance; all work reviewed.
• </t>
          </r>
          <r>
            <rPr>
              <rFont val="Calibri"/>
              <b val="1"/>
              <sz val="10"/>
            </rPr>
            <t>Cloud, DevOps &amp; CI/CD:</t>
          </r>
          <r>
            <rPr>
              <rFont val="Calibri"/>
              <sz val="10"/>
            </rPr>
            <t xml:space="preserve"> Knows the concepts; does defined tasks with close guidance; all work reviewed.
• </t>
          </r>
          <r>
            <rPr>
              <rFont val="Calibri"/>
              <b val="1"/>
              <sz val="10"/>
            </rPr>
            <t>AI, GenAI &amp; Prompt Engineering:</t>
          </r>
          <r>
            <rPr>
              <rFont val="Calibri"/>
              <sz val="10"/>
            </rPr>
            <t xml:space="preserve"> Knows the concepts; does defined tasks with close guidance; all work reviewed.
• </t>
          </r>
          <r>
            <rPr>
              <rFont val="Calibri"/>
              <b val="1"/>
              <sz val="10"/>
            </rPr>
            <t>Product, Platform &amp; Domain Knowledge:</t>
          </r>
          <r>
            <rPr>
              <rFont val="Calibri"/>
              <sz val="10"/>
            </rPr>
            <t xml:space="preserve"> Knows the concepts; does defined tasks with close guidance; all work reviewed.</t>
          </r>
        </is>
      </c>
      <c r="T10" s="169" t="inlineStr">
        <is>
          <t>—</t>
        </is>
      </c>
      <c r="U10" s="121" t="inlineStr">
        <is>
          <t>Coding test + code review; System-design interview / design review; SQL test / case; Practical task; Work sample / portfolio; Scenario interview</t>
        </is>
      </c>
      <c r="V10" s="122" t="inlineStr">
        <is>
          <t>Cloud / language certifications · optional; AWS / Azure architect · optional; Database certifications · optional; AWS / Azure / Kubernetes certifications; Vendor AI certifications · optional; Internal product certification</t>
        </is>
      </c>
      <c r="W10" s="122" t="inlineStr">
        <is>
          <t>Secure coding · OWASP, code review, unit testing; mandatory: POSH, Code of Conduct, InfoSec &amp; Privacy</t>
        </is>
      </c>
      <c r="X10" s="122" t="inlineStr">
        <is>
          <t>106% · 1 of 1</t>
        </is>
      </c>
      <c r="Y10" s="122" t="inlineStr">
        <is>
          <t>—</t>
        </is>
      </c>
      <c r="Z10" s="122" t="inlineStr">
        <is>
          <t>AI, GenAI &amp; Prompt Engineering · Programming &amp; Tech-Stack Depth · Project, Program &amp; Agile Management</t>
        </is>
      </c>
    </row>
    <row r="11" ht="158" customHeight="1">
      <c r="A11" s="165" t="inlineStr">
        <is>
          <t>A</t>
        </is>
      </c>
      <c r="B11" s="26" t="inlineStr">
        <is>
          <t>A1</t>
        </is>
      </c>
      <c r="C11" s="138" t="inlineStr">
        <is>
          <t>Intern / Trainee</t>
        </is>
      </c>
      <c r="D11" s="110" t="inlineStr">
        <is>
          <t>Intern – Software Development</t>
        </is>
      </c>
      <c r="E11" s="111" t="inlineStr">
        <is>
          <t>Backend Development</t>
        </is>
      </c>
      <c r="F11" s="111" t="inlineStr">
        <is>
          <t>Engineering &amp; Development</t>
        </is>
      </c>
      <c r="G11" s="111" t="inlineStr">
        <is>
          <t>Technology</t>
        </is>
      </c>
      <c r="H11" s="111" t="inlineStr">
        <is>
          <t>IC</t>
        </is>
      </c>
      <c r="I11" s="112" t="n">
        <v>1</v>
      </c>
      <c r="J11" s="166" t="n">
        <v>1</v>
      </c>
      <c r="K11" s="167" t="n">
        <v>1</v>
      </c>
      <c r="L11" s="167" t="n">
        <v>1</v>
      </c>
      <c r="M11" s="167" t="inlineStr">
        <is>
          <t>—</t>
        </is>
      </c>
      <c r="N11" s="115" t="inlineStr">
        <is>
          <t>Index ≥ 90% · meets; must-haves at required level</t>
        </is>
      </c>
      <c r="O11" s="118"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11" s="168"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11" s="168" t="inlineStr">
        <is>
          <t>Not required at this level · Band A has one common path; leadership is not scored.</t>
        </is>
      </c>
      <c r="R11" s="119" t="inlineStr">
        <is>
          <t>• ★ Programming &amp; Tech-Stack Depth: Knows the concepts; does defined tasks with close guidance; all work reviewed.
• ★ System Design &amp; Architecture: Knows the concepts; does defined tasks with close guidance; all work reviewed.</t>
        </is>
      </c>
      <c r="S11" s="169" t="inlineStr">
        <is>
          <r>
            <rPr>
              <rFont val="Calibri"/>
              <sz val="10"/>
            </rPr>
            <t xml:space="preserve">• </t>
          </r>
          <r>
            <rPr>
              <rFont val="Calibri"/>
              <b val="1"/>
              <sz val="10"/>
            </rPr>
            <t>Database, SQL &amp; Data Engineering:</t>
          </r>
          <r>
            <rPr>
              <rFont val="Calibri"/>
              <sz val="10"/>
            </rPr>
            <t xml:space="preserve"> Knows the concepts; does defined tasks with close guidance; all work reviewed.
• </t>
          </r>
          <r>
            <rPr>
              <rFont val="Calibri"/>
              <b val="1"/>
              <sz val="10"/>
            </rPr>
            <t>Cloud, DevOps &amp; CI/CD:</t>
          </r>
          <r>
            <rPr>
              <rFont val="Calibri"/>
              <sz val="10"/>
            </rPr>
            <t xml:space="preserve"> Knows the concepts; does defined tasks with close guidance; all work reviewed.
• </t>
          </r>
          <r>
            <rPr>
              <rFont val="Calibri"/>
              <b val="1"/>
              <sz val="10"/>
            </rPr>
            <t>AI, GenAI &amp; Prompt Engineering:</t>
          </r>
          <r>
            <rPr>
              <rFont val="Calibri"/>
              <sz val="10"/>
            </rPr>
            <t xml:space="preserve"> Knows the concepts; does defined tasks with close guidance; all work reviewed.
• </t>
          </r>
          <r>
            <rPr>
              <rFont val="Calibri"/>
              <b val="1"/>
              <sz val="10"/>
            </rPr>
            <t>Product, Platform &amp; Domain Knowledge:</t>
          </r>
          <r>
            <rPr>
              <rFont val="Calibri"/>
              <sz val="10"/>
            </rPr>
            <t xml:space="preserve"> Knows the concepts; does defined tasks with close guidance; all work reviewed.</t>
          </r>
        </is>
      </c>
      <c r="T11" s="169" t="inlineStr">
        <is>
          <t>—</t>
        </is>
      </c>
      <c r="U11" s="121" t="inlineStr">
        <is>
          <t>Coding test + code review; System-design interview / design review; SQL test / case; Practical task; Work sample / portfolio; Scenario interview</t>
        </is>
      </c>
      <c r="V11" s="122" t="inlineStr">
        <is>
          <t>Cloud / language certifications · optional; AWS / Azure architect · optional; Database certifications · optional; AWS / Azure / Kubernetes certifications; Vendor AI certifications · optional; Internal product certification</t>
        </is>
      </c>
      <c r="W11" s="122" t="inlineStr">
        <is>
          <t>Secure coding · OWASP, code review, unit testing; mandatory: POSH, Code of Conduct, InfoSec &amp; Privacy</t>
        </is>
      </c>
      <c r="X11" s="122" t="inlineStr">
        <is>
          <t>103% · 1 of 1</t>
        </is>
      </c>
      <c r="Y11" s="122" t="inlineStr">
        <is>
          <t>—</t>
        </is>
      </c>
      <c r="Z11" s="122" t="inlineStr">
        <is>
          <t>Programming &amp; Tech-Stack Depth · Database, SQL &amp; Data Engineering · Product, Platform &amp; Domain Knowledge</t>
        </is>
      </c>
    </row>
    <row r="12" ht="158" customHeight="1">
      <c r="A12" s="165" t="inlineStr">
        <is>
          <t>A</t>
        </is>
      </c>
      <c r="B12" s="26" t="inlineStr">
        <is>
          <t>A1</t>
        </is>
      </c>
      <c r="C12" s="138" t="inlineStr">
        <is>
          <t>Intern / Trainee</t>
        </is>
      </c>
      <c r="D12" s="110" t="inlineStr">
        <is>
          <t>Trainee Software Engineer</t>
        </is>
      </c>
      <c r="E12" s="111" t="inlineStr">
        <is>
          <t>Backend Development</t>
        </is>
      </c>
      <c r="F12" s="111" t="inlineStr">
        <is>
          <t>Engineering &amp; Development</t>
        </is>
      </c>
      <c r="G12" s="111" t="inlineStr">
        <is>
          <t>Technology</t>
        </is>
      </c>
      <c r="H12" s="111" t="inlineStr">
        <is>
          <t>IC</t>
        </is>
      </c>
      <c r="I12" s="112" t="n">
        <v>1</v>
      </c>
      <c r="J12" s="166" t="n">
        <v>1</v>
      </c>
      <c r="K12" s="167" t="n">
        <v>1</v>
      </c>
      <c r="L12" s="167" t="n">
        <v>1</v>
      </c>
      <c r="M12" s="167" t="inlineStr">
        <is>
          <t>—</t>
        </is>
      </c>
      <c r="N12" s="115" t="inlineStr">
        <is>
          <t>Index ≥ 90% · meets; must-haves at required level</t>
        </is>
      </c>
      <c r="O12" s="118"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12" s="168"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12" s="168" t="inlineStr">
        <is>
          <t>Not required at this level · Band A has one common path; leadership is not scored.</t>
        </is>
      </c>
      <c r="R12" s="119" t="inlineStr">
        <is>
          <t>• ★ Programming &amp; Tech-Stack Depth: Knows the concepts; does defined tasks with close guidance; all work reviewed.
• ★ System Design &amp; Architecture: Knows the concepts; does defined tasks with close guidance; all work reviewed.</t>
        </is>
      </c>
      <c r="S12" s="169" t="inlineStr">
        <is>
          <r>
            <rPr>
              <rFont val="Calibri"/>
              <sz val="10"/>
            </rPr>
            <t xml:space="preserve">• </t>
          </r>
          <r>
            <rPr>
              <rFont val="Calibri"/>
              <b val="1"/>
              <sz val="10"/>
            </rPr>
            <t>Database, SQL &amp; Data Engineering:</t>
          </r>
          <r>
            <rPr>
              <rFont val="Calibri"/>
              <sz val="10"/>
            </rPr>
            <t xml:space="preserve"> Knows the concepts; does defined tasks with close guidance; all work reviewed.
• </t>
          </r>
          <r>
            <rPr>
              <rFont val="Calibri"/>
              <b val="1"/>
              <sz val="10"/>
            </rPr>
            <t>Cloud, DevOps &amp; CI/CD:</t>
          </r>
          <r>
            <rPr>
              <rFont val="Calibri"/>
              <sz val="10"/>
            </rPr>
            <t xml:space="preserve"> Knows the concepts; does defined tasks with close guidance; all work reviewed.
• </t>
          </r>
          <r>
            <rPr>
              <rFont val="Calibri"/>
              <b val="1"/>
              <sz val="10"/>
            </rPr>
            <t>AI, GenAI &amp; Prompt Engineering:</t>
          </r>
          <r>
            <rPr>
              <rFont val="Calibri"/>
              <sz val="10"/>
            </rPr>
            <t xml:space="preserve"> Knows the concepts; does defined tasks with close guidance; all work reviewed.
• </t>
          </r>
          <r>
            <rPr>
              <rFont val="Calibri"/>
              <b val="1"/>
              <sz val="10"/>
            </rPr>
            <t>Product, Platform &amp; Domain Knowledge:</t>
          </r>
          <r>
            <rPr>
              <rFont val="Calibri"/>
              <sz val="10"/>
            </rPr>
            <t xml:space="preserve"> Knows the concepts; does defined tasks with close guidance; all work reviewed.</t>
          </r>
        </is>
      </c>
      <c r="T12" s="169" t="inlineStr">
        <is>
          <t>—</t>
        </is>
      </c>
      <c r="U12" s="121" t="inlineStr">
        <is>
          <t>Coding test + code review; System-design interview / design review; SQL test / case; Practical task; Work sample / portfolio; Scenario interview</t>
        </is>
      </c>
      <c r="V12" s="122" t="inlineStr">
        <is>
          <t>Cloud / language certifications · optional; AWS / Azure architect · optional; Database certifications · optional; AWS / Azure / Kubernetes certifications; Vendor AI certifications · optional; Internal product certification</t>
        </is>
      </c>
      <c r="W12" s="122" t="inlineStr">
        <is>
          <t>Secure coding · OWASP, code review, unit testing; mandatory: POSH, Code of Conduct, InfoSec &amp; Privacy</t>
        </is>
      </c>
      <c r="X12" s="122" t="inlineStr">
        <is>
          <t>105% · 1 of 1</t>
        </is>
      </c>
      <c r="Y12" s="122" t="inlineStr">
        <is>
          <t>—</t>
        </is>
      </c>
      <c r="Z12" s="122" t="inlineStr">
        <is>
          <t>Programming &amp; Tech-Stack Depth · Database, SQL &amp; Data Engineering · Product, Platform &amp; Domain Knowledge</t>
        </is>
      </c>
    </row>
    <row r="13" ht="158" customHeight="1">
      <c r="A13" s="165" t="inlineStr">
        <is>
          <t>A</t>
        </is>
      </c>
      <c r="B13" s="26" t="inlineStr">
        <is>
          <t>A1</t>
        </is>
      </c>
      <c r="C13" s="138" t="inlineStr">
        <is>
          <t>Intern / Trainee</t>
        </is>
      </c>
      <c r="D13" s="110" t="inlineStr">
        <is>
          <t>Intern – Front-End / UI Development</t>
        </is>
      </c>
      <c r="E13" s="111" t="inlineStr">
        <is>
          <t>Front-End / UI Development</t>
        </is>
      </c>
      <c r="F13" s="111" t="inlineStr">
        <is>
          <t>Engineering &amp; Development</t>
        </is>
      </c>
      <c r="G13" s="111" t="inlineStr">
        <is>
          <t>Technology</t>
        </is>
      </c>
      <c r="H13" s="111" t="inlineStr">
        <is>
          <t>IC</t>
        </is>
      </c>
      <c r="I13" s="112" t="n">
        <v>1</v>
      </c>
      <c r="J13" s="166" t="n">
        <v>1</v>
      </c>
      <c r="K13" s="167" t="n">
        <v>1</v>
      </c>
      <c r="L13" s="167" t="n">
        <v>1</v>
      </c>
      <c r="M13" s="167" t="inlineStr">
        <is>
          <t>—</t>
        </is>
      </c>
      <c r="N13" s="115" t="inlineStr">
        <is>
          <t>Index ≥ 90% · meets; must-haves at required level</t>
        </is>
      </c>
      <c r="O13" s="118"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13" s="168"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13" s="168" t="inlineStr">
        <is>
          <t>Not required at this level · Band A has one common path; leadership is not scored.</t>
        </is>
      </c>
      <c r="R13" s="119" t="inlineStr">
        <is>
          <t>• ★ Programming &amp; Tech-Stack Depth: Knows the concepts; does defined tasks with close guidance; all work reviewed.
• ★ System Design &amp; Architecture: Knows the concepts; does defined tasks with close guidance; all work reviewed.</t>
        </is>
      </c>
      <c r="S13" s="169" t="inlineStr">
        <is>
          <r>
            <rPr>
              <rFont val="Calibri"/>
              <sz val="10"/>
            </rPr>
            <t xml:space="preserve">• </t>
          </r>
          <r>
            <rPr>
              <rFont val="Calibri"/>
              <b val="1"/>
              <sz val="10"/>
            </rPr>
            <t>Database, SQL &amp; Data Engineering:</t>
          </r>
          <r>
            <rPr>
              <rFont val="Calibri"/>
              <sz val="10"/>
            </rPr>
            <t xml:space="preserve"> Knows the concepts; does defined tasks with close guidance; all work reviewed.
• </t>
          </r>
          <r>
            <rPr>
              <rFont val="Calibri"/>
              <b val="1"/>
              <sz val="10"/>
            </rPr>
            <t>Cloud, DevOps &amp; CI/CD:</t>
          </r>
          <r>
            <rPr>
              <rFont val="Calibri"/>
              <sz val="10"/>
            </rPr>
            <t xml:space="preserve"> Knows the concepts; does defined tasks with close guidance; all work reviewed.
• </t>
          </r>
          <r>
            <rPr>
              <rFont val="Calibri"/>
              <b val="1"/>
              <sz val="10"/>
            </rPr>
            <t>AI, GenAI &amp; Prompt Engineering:</t>
          </r>
          <r>
            <rPr>
              <rFont val="Calibri"/>
              <sz val="10"/>
            </rPr>
            <t xml:space="preserve"> Knows the concepts; does defined tasks with close guidance; all work reviewed.
• </t>
          </r>
          <r>
            <rPr>
              <rFont val="Calibri"/>
              <b val="1"/>
              <sz val="10"/>
            </rPr>
            <t>Product, Platform &amp; Domain Knowledge:</t>
          </r>
          <r>
            <rPr>
              <rFont val="Calibri"/>
              <sz val="10"/>
            </rPr>
            <t xml:space="preserve"> Knows the concepts; does defined tasks with close guidance; all work reviewed.</t>
          </r>
        </is>
      </c>
      <c r="T13" s="169" t="inlineStr">
        <is>
          <t>—</t>
        </is>
      </c>
      <c r="U13" s="121" t="inlineStr">
        <is>
          <t>Coding test + code review; System-design interview / design review; SQL test / case; Practical task; Work sample / portfolio; Scenario interview</t>
        </is>
      </c>
      <c r="V13" s="122" t="inlineStr">
        <is>
          <t>Cloud / language certifications · optional; AWS / Azure architect · optional; Database certifications · optional; AWS / Azure / Kubernetes certifications; Vendor AI certifications · optional; Internal product certification</t>
        </is>
      </c>
      <c r="W13" s="122" t="inlineStr">
        <is>
          <t>Secure coding · OWASP, code review, unit testing; mandatory: POSH, Code of Conduct, InfoSec &amp; Privacy</t>
        </is>
      </c>
      <c r="X13" s="122" t="inlineStr">
        <is>
          <t>100% · 1 of 1</t>
        </is>
      </c>
      <c r="Y13" s="122" t="inlineStr">
        <is>
          <t>—</t>
        </is>
      </c>
      <c r="Z13" s="122" t="inlineStr">
        <is>
          <t>Programming &amp; Tech-Stack Depth · Stakeholder &amp; Client Management</t>
        </is>
      </c>
    </row>
    <row r="14" ht="158" customHeight="1">
      <c r="A14" s="165" t="inlineStr">
        <is>
          <t>A</t>
        </is>
      </c>
      <c r="B14" s="26" t="inlineStr">
        <is>
          <t>A1</t>
        </is>
      </c>
      <c r="C14" s="138" t="inlineStr">
        <is>
          <t>Intern / Trainee</t>
        </is>
      </c>
      <c r="D14" s="110" t="inlineStr">
        <is>
          <t>Trainee Software Engineer</t>
        </is>
      </c>
      <c r="E14" s="111" t="inlineStr">
        <is>
          <t>Full-Stack Development</t>
        </is>
      </c>
      <c r="F14" s="111" t="inlineStr">
        <is>
          <t>Engineering &amp; Development</t>
        </is>
      </c>
      <c r="G14" s="111" t="inlineStr">
        <is>
          <t>Technology</t>
        </is>
      </c>
      <c r="H14" s="111" t="inlineStr">
        <is>
          <t>IC</t>
        </is>
      </c>
      <c r="I14" s="112" t="n">
        <v>2</v>
      </c>
      <c r="J14" s="166" t="n">
        <v>1</v>
      </c>
      <c r="K14" s="167" t="n">
        <v>1</v>
      </c>
      <c r="L14" s="167" t="n">
        <v>1</v>
      </c>
      <c r="M14" s="167" t="inlineStr">
        <is>
          <t>—</t>
        </is>
      </c>
      <c r="N14" s="115" t="inlineStr">
        <is>
          <t>Index ≥ 90% · meets; must-haves at required level</t>
        </is>
      </c>
      <c r="O14" s="118"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14" s="168"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14" s="168" t="inlineStr">
        <is>
          <t>Not required at this level · Band A has one common path; leadership is not scored.</t>
        </is>
      </c>
      <c r="R14" s="119" t="inlineStr">
        <is>
          <t>• ★ Programming &amp; Tech-Stack Depth: Knows the concepts; does defined tasks with close guidance; all work reviewed.
• ★ System Design &amp; Architecture: Knows the concepts; does defined tasks with close guidance; all work reviewed.</t>
        </is>
      </c>
      <c r="S14" s="169" t="inlineStr">
        <is>
          <r>
            <rPr>
              <rFont val="Calibri"/>
              <sz val="10"/>
            </rPr>
            <t xml:space="preserve">• </t>
          </r>
          <r>
            <rPr>
              <rFont val="Calibri"/>
              <b val="1"/>
              <sz val="10"/>
            </rPr>
            <t>Database, SQL &amp; Data Engineering:</t>
          </r>
          <r>
            <rPr>
              <rFont val="Calibri"/>
              <sz val="10"/>
            </rPr>
            <t xml:space="preserve"> Knows the concepts; does defined tasks with close guidance; all work reviewed.
• </t>
          </r>
          <r>
            <rPr>
              <rFont val="Calibri"/>
              <b val="1"/>
              <sz val="10"/>
            </rPr>
            <t>Cloud, DevOps &amp; CI/CD:</t>
          </r>
          <r>
            <rPr>
              <rFont val="Calibri"/>
              <sz val="10"/>
            </rPr>
            <t xml:space="preserve"> Knows the concepts; does defined tasks with close guidance; all work reviewed.
• </t>
          </r>
          <r>
            <rPr>
              <rFont val="Calibri"/>
              <b val="1"/>
              <sz val="10"/>
            </rPr>
            <t>AI, GenAI &amp; Prompt Engineering:</t>
          </r>
          <r>
            <rPr>
              <rFont val="Calibri"/>
              <sz val="10"/>
            </rPr>
            <t xml:space="preserve"> Knows the concepts; does defined tasks with close guidance; all work reviewed.
• </t>
          </r>
          <r>
            <rPr>
              <rFont val="Calibri"/>
              <b val="1"/>
              <sz val="10"/>
            </rPr>
            <t>Product, Platform &amp; Domain Knowledge:</t>
          </r>
          <r>
            <rPr>
              <rFont val="Calibri"/>
              <sz val="10"/>
            </rPr>
            <t xml:space="preserve"> Knows the concepts; does defined tasks with close guidance; all work reviewed.</t>
          </r>
        </is>
      </c>
      <c r="T14" s="169" t="inlineStr">
        <is>
          <t>—</t>
        </is>
      </c>
      <c r="U14" s="121" t="inlineStr">
        <is>
          <t>Coding test + code review; System-design interview / design review; SQL test / case; Practical task; Work sample / portfolio; Scenario interview</t>
        </is>
      </c>
      <c r="V14" s="122" t="inlineStr">
        <is>
          <t>Cloud / language certifications · optional; AWS / Azure architect · optional; Database certifications · optional; AWS / Azure / Kubernetes certifications; Vendor AI certifications · optional; Internal product certification</t>
        </is>
      </c>
      <c r="W14" s="122" t="inlineStr">
        <is>
          <t>Secure coding · OWASP, code review, unit testing; mandatory: POSH, Code of Conduct, InfoSec &amp; Privacy</t>
        </is>
      </c>
      <c r="X14" s="122" t="inlineStr">
        <is>
          <t>106% · 2 of 2</t>
        </is>
      </c>
      <c r="Y14" s="122" t="inlineStr">
        <is>
          <t>—</t>
        </is>
      </c>
      <c r="Z14" s="122" t="inlineStr">
        <is>
          <t>Regulatory &amp; BFSI Domain · AI, GenAI &amp; Prompt Engineering · Data Analytics, BI &amp; Visualisation · System Design &amp; Architecture</t>
        </is>
      </c>
    </row>
    <row r="15" ht="158" customHeight="1">
      <c r="A15" s="165" t="inlineStr">
        <is>
          <t>A</t>
        </is>
      </c>
      <c r="B15" s="26" t="inlineStr">
        <is>
          <t>A1</t>
        </is>
      </c>
      <c r="C15" s="138" t="inlineStr">
        <is>
          <t>Intern / Trainee</t>
        </is>
      </c>
      <c r="D15" s="110" t="inlineStr">
        <is>
          <t>Intern – Functional &amp; Domain Testing</t>
        </is>
      </c>
      <c r="E15" s="111" t="inlineStr">
        <is>
          <t>Functional &amp; Domain Testing</t>
        </is>
      </c>
      <c r="F15" s="111" t="inlineStr">
        <is>
          <t>Quality Assurance</t>
        </is>
      </c>
      <c r="G15" s="111" t="inlineStr">
        <is>
          <t>Quality Assurance</t>
        </is>
      </c>
      <c r="H15" s="111" t="inlineStr">
        <is>
          <t>IC</t>
        </is>
      </c>
      <c r="I15" s="112" t="n">
        <v>1</v>
      </c>
      <c r="J15" s="166" t="n">
        <v>1</v>
      </c>
      <c r="K15" s="167" t="n">
        <v>1</v>
      </c>
      <c r="L15" s="167" t="n">
        <v>1</v>
      </c>
      <c r="M15" s="167" t="inlineStr">
        <is>
          <t>—</t>
        </is>
      </c>
      <c r="N15" s="115" t="inlineStr">
        <is>
          <t>Index ≥ 90% · meets; must-haves at required level</t>
        </is>
      </c>
      <c r="O15" s="118"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15" s="168"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15" s="168" t="inlineStr">
        <is>
          <t>Not required at this level · Band A has one common path; leadership is not scored.</t>
        </is>
      </c>
      <c r="R15" s="119" t="inlineStr">
        <is>
          <t>• ★ Test Automation &amp; QA Engineering: Knows the concepts; does defined tasks with close guidance; all work reviewed.
• ★ Product, Platform &amp; Domain Knowledge: Knows the concepts; does defined tasks with close guidance; all work reviewed.</t>
        </is>
      </c>
      <c r="S15" s="169" t="inlineStr">
        <is>
          <r>
            <rPr>
              <rFont val="Calibri"/>
              <sz val="10"/>
            </rPr>
            <t xml:space="preserve">• </t>
          </r>
          <r>
            <rPr>
              <rFont val="Calibri"/>
              <b val="1"/>
              <sz val="10"/>
            </rPr>
            <t>Database, SQL &amp; Data Engineering:</t>
          </r>
          <r>
            <rPr>
              <rFont val="Calibri"/>
              <sz val="10"/>
            </rPr>
            <t xml:space="preserve"> Knows the concepts; does defined tasks with close guidance; all work reviewed.
• </t>
          </r>
          <r>
            <rPr>
              <rFont val="Calibri"/>
              <b val="1"/>
              <sz val="10"/>
            </rPr>
            <t>AI, GenAI &amp; Prompt Engineering:</t>
          </r>
          <r>
            <rPr>
              <rFont val="Calibri"/>
              <sz val="10"/>
            </rPr>
            <t xml:space="preserve"> Knows the concepts; does defined tasks with close guidance; all work reviewed.
• </t>
          </r>
          <r>
            <rPr>
              <rFont val="Calibri"/>
              <b val="1"/>
              <sz val="10"/>
            </rPr>
            <t>Process Improvement &amp; Quality Mindset:</t>
          </r>
          <r>
            <rPr>
              <rFont val="Calibri"/>
              <sz val="10"/>
            </rPr>
            <t xml:space="preserve"> Knows the concepts; does defined tasks with close guidance; all work reviewed.
• </t>
          </r>
          <r>
            <rPr>
              <rFont val="Calibri"/>
              <b val="1"/>
              <sz val="10"/>
            </rPr>
            <t>Communication &amp; Presentation:</t>
          </r>
          <r>
            <rPr>
              <rFont val="Calibri"/>
              <sz val="10"/>
            </rPr>
            <t xml:space="preserve"> Knows the concepts; does defined tasks with close guidance; all work reviewed.</t>
          </r>
        </is>
      </c>
      <c r="T15" s="169" t="inlineStr">
        <is>
          <t>—</t>
        </is>
      </c>
      <c r="U15" s="121" t="inlineStr">
        <is>
          <t>Testing practical; Scenario interview; SQL test / case; Work sample / portfolio; Work sample / case; Presentation / writing test</t>
        </is>
      </c>
      <c r="V15" s="122" t="inlineStr">
        <is>
          <t>ISTQB Foundation / Advanced; Internal product certification; Database certifications · optional; Vendor AI certifications · optional; Lean / Six Sigma · optional</t>
        </is>
      </c>
      <c r="W15" s="122" t="inlineStr">
        <is>
          <t>ISTQB or equivalent preferred from B1; mandatory: POSH, Code of Conduct, InfoSec &amp; Privacy</t>
        </is>
      </c>
      <c r="X15" s="122" t="inlineStr">
        <is>
          <t>102% · 1 of 1</t>
        </is>
      </c>
      <c r="Y15" s="122" t="inlineStr">
        <is>
          <t>—</t>
        </is>
      </c>
      <c r="Z15" s="122" t="inlineStr">
        <is>
          <t>AI, GenAI &amp; Prompt Engineering · Project, Program &amp; Agile Management</t>
        </is>
      </c>
    </row>
    <row r="16" ht="158" customHeight="1">
      <c r="A16" s="165" t="inlineStr">
        <is>
          <t>A</t>
        </is>
      </c>
      <c r="B16" s="26" t="inlineStr">
        <is>
          <t>A1</t>
        </is>
      </c>
      <c r="C16" s="138" t="inlineStr">
        <is>
          <t>Intern / Trainee</t>
        </is>
      </c>
      <c r="D16" s="110" t="inlineStr">
        <is>
          <t>Trainee QA Automation Engineer</t>
        </is>
      </c>
      <c r="E16" s="111" t="inlineStr">
        <is>
          <t>Test Automation</t>
        </is>
      </c>
      <c r="F16" s="111" t="inlineStr">
        <is>
          <t>Quality Assurance</t>
        </is>
      </c>
      <c r="G16" s="111" t="inlineStr">
        <is>
          <t>Quality Assurance</t>
        </is>
      </c>
      <c r="H16" s="111" t="inlineStr">
        <is>
          <t>IC</t>
        </is>
      </c>
      <c r="I16" s="112" t="n">
        <v>2</v>
      </c>
      <c r="J16" s="166" t="n">
        <v>1</v>
      </c>
      <c r="K16" s="167" t="n">
        <v>1</v>
      </c>
      <c r="L16" s="167" t="n">
        <v>1</v>
      </c>
      <c r="M16" s="167" t="inlineStr">
        <is>
          <t>—</t>
        </is>
      </c>
      <c r="N16" s="115" t="inlineStr">
        <is>
          <t>Index ≥ 90% · meets; must-haves at required level</t>
        </is>
      </c>
      <c r="O16" s="118"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16" s="168"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16" s="168" t="inlineStr">
        <is>
          <t>Not required at this level · Band A has one common path; leadership is not scored.</t>
        </is>
      </c>
      <c r="R16" s="119" t="inlineStr">
        <is>
          <t>• ★ Test Automation &amp; QA Engineering: Knows the concepts; does defined tasks with close guidance; all work reviewed.
• ★ Product, Platform &amp; Domain Knowledge: Knows the concepts; does defined tasks with close guidance; all work reviewed.</t>
        </is>
      </c>
      <c r="S16" s="169" t="inlineStr">
        <is>
          <r>
            <rPr>
              <rFont val="Calibri"/>
              <sz val="10"/>
            </rPr>
            <t xml:space="preserve">• </t>
          </r>
          <r>
            <rPr>
              <rFont val="Calibri"/>
              <b val="1"/>
              <sz val="10"/>
            </rPr>
            <t>Database, SQL &amp; Data Engineering:</t>
          </r>
          <r>
            <rPr>
              <rFont val="Calibri"/>
              <sz val="10"/>
            </rPr>
            <t xml:space="preserve"> Knows the concepts; does defined tasks with close guidance; all work reviewed.
• </t>
          </r>
          <r>
            <rPr>
              <rFont val="Calibri"/>
              <b val="1"/>
              <sz val="10"/>
            </rPr>
            <t>AI, GenAI &amp; Prompt Engineering:</t>
          </r>
          <r>
            <rPr>
              <rFont val="Calibri"/>
              <sz val="10"/>
            </rPr>
            <t xml:space="preserve"> Knows the concepts; does defined tasks with close guidance; all work reviewed.
• </t>
          </r>
          <r>
            <rPr>
              <rFont val="Calibri"/>
              <b val="1"/>
              <sz val="10"/>
            </rPr>
            <t>Process Improvement &amp; Quality Mindset:</t>
          </r>
          <r>
            <rPr>
              <rFont val="Calibri"/>
              <sz val="10"/>
            </rPr>
            <t xml:space="preserve"> Knows the concepts; does defined tasks with close guidance; all work reviewed.
• </t>
          </r>
          <r>
            <rPr>
              <rFont val="Calibri"/>
              <b val="1"/>
              <sz val="10"/>
            </rPr>
            <t>Communication &amp; Presentation:</t>
          </r>
          <r>
            <rPr>
              <rFont val="Calibri"/>
              <sz val="10"/>
            </rPr>
            <t xml:space="preserve"> Knows the concepts; does defined tasks with close guidance; all work reviewed.</t>
          </r>
        </is>
      </c>
      <c r="T16" s="169" t="inlineStr">
        <is>
          <t>—</t>
        </is>
      </c>
      <c r="U16" s="121" t="inlineStr">
        <is>
          <t>Testing practical; Scenario interview; SQL test / case; Work sample / portfolio; Work sample / case; Presentation / writing test</t>
        </is>
      </c>
      <c r="V16" s="122" t="inlineStr">
        <is>
          <t>ISTQB Foundation / Advanced; Internal product certification; Database certifications · optional; Vendor AI certifications · optional; Lean / Six Sigma · optional</t>
        </is>
      </c>
      <c r="W16" s="122" t="inlineStr">
        <is>
          <t>ISTQB or equivalent preferred from B1; mandatory: POSH, Code of Conduct, InfoSec &amp; Privacy</t>
        </is>
      </c>
      <c r="X16" s="122" t="inlineStr">
        <is>
          <t>107% · 2 of 2</t>
        </is>
      </c>
      <c r="Y16" s="122" t="inlineStr">
        <is>
          <t>—</t>
        </is>
      </c>
      <c r="Z16" s="122" t="inlineStr">
        <is>
          <t>Test Automation &amp; QA Engineering · XBRL, iXBRL &amp; Taxonomy · Stakeholder &amp; Client Management · Cloud, DevOps &amp; CI/CD</t>
        </is>
      </c>
    </row>
    <row r="17" ht="158" customHeight="1">
      <c r="A17" s="165" t="inlineStr">
        <is>
          <t>A</t>
        </is>
      </c>
      <c r="B17" s="26" t="inlineStr">
        <is>
          <t>A2</t>
        </is>
      </c>
      <c r="C17" s="138" t="inlineStr">
        <is>
          <t>Associate</t>
        </is>
      </c>
      <c r="D17" s="110" t="inlineStr">
        <is>
          <t>Business Analyst</t>
        </is>
      </c>
      <c r="E17" s="111" t="inlineStr">
        <is>
          <t>Business Analysis</t>
        </is>
      </c>
      <c r="F17" s="111" t="inlineStr">
        <is>
          <t>Business Analysis</t>
        </is>
      </c>
      <c r="G17" s="111" t="inlineStr">
        <is>
          <t>Technology</t>
        </is>
      </c>
      <c r="H17" s="111" t="inlineStr">
        <is>
          <t>IC</t>
        </is>
      </c>
      <c r="I17" s="112" t="n">
        <v>1</v>
      </c>
      <c r="J17" s="166" t="n">
        <v>2</v>
      </c>
      <c r="K17" s="167" t="n">
        <v>2</v>
      </c>
      <c r="L17" s="167" t="n">
        <v>2</v>
      </c>
      <c r="M17" s="167" t="inlineStr">
        <is>
          <t>—</t>
        </is>
      </c>
      <c r="N17" s="115" t="inlineStr">
        <is>
          <t>Index ≥ 90% · meets; must-haves at required level</t>
        </is>
      </c>
      <c r="O17"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7"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7" s="168" t="inlineStr">
        <is>
          <t>Not required at this level · Band A has one common path; leadership is not scored.</t>
        </is>
      </c>
      <c r="R17" s="119" t="inlineStr">
        <is>
          <t>• ★ Business Analysis &amp; Requirements Engineering: Applies the skill to standard work with routine guidance; work spot-checked.
• ★ Regulatory &amp; BFSI Domain: Applies the skill to standard work with routine guidance; work spot-checked.</t>
        </is>
      </c>
      <c r="S17" s="169" t="inlineStr">
        <is>
          <r>
            <rPr>
              <rFont val="Calibri"/>
              <sz val="10"/>
            </rPr>
            <t xml:space="preserve">• </t>
          </r>
          <r>
            <rPr>
              <rFont val="Calibri"/>
              <b val="1"/>
              <sz val="10"/>
            </rPr>
            <t>Product, Platform &amp; Domain Knowledge:</t>
          </r>
          <r>
            <rPr>
              <rFont val="Calibri"/>
              <sz val="10"/>
            </rPr>
            <t xml:space="preserve"> Applies the skill to standard work with routine guidance; work spot-checked.
• </t>
          </r>
          <r>
            <rPr>
              <rFont val="Calibri"/>
              <b val="1"/>
              <sz val="10"/>
            </rPr>
            <t>Database, SQL &amp; Data Engineering:</t>
          </r>
          <r>
            <rPr>
              <rFont val="Calibri"/>
              <sz val="10"/>
            </rPr>
            <t xml:space="preserve"> Applies the skill to standard work with routine guidance; work spot-checked.
• </t>
          </r>
          <r>
            <rPr>
              <rFont val="Calibri"/>
              <b val="1"/>
              <sz val="10"/>
            </rPr>
            <t>Stakeholder &amp; Client Management:</t>
          </r>
          <r>
            <rPr>
              <rFont val="Calibri"/>
              <sz val="10"/>
            </rPr>
            <t xml:space="preserve"> Applies the skill to standard work with routine guidance; work spot-checked.
• </t>
          </r>
          <r>
            <rPr>
              <rFont val="Calibri"/>
              <b val="1"/>
              <sz val="10"/>
            </rPr>
            <t>Communication &amp; Presentation:</t>
          </r>
          <r>
            <rPr>
              <rFont val="Calibri"/>
              <sz val="10"/>
            </rPr>
            <t xml:space="preserve"> Applies the skill to standard work with routine guidance; work spot-checked.</t>
          </r>
        </is>
      </c>
      <c r="T17" s="169" t="inlineStr">
        <is>
          <t>—</t>
        </is>
      </c>
      <c r="U17" s="121" t="inlineStr">
        <is>
          <t>Case study; Domain interview; Scenario interview; SQL test / case; Role play / behavioural interview; Presentation / writing test</t>
        </is>
      </c>
      <c r="V17" s="122" t="inlineStr">
        <is>
          <t>CBAP / CCBA · optional; Domain certifications · optional; Internal product certification; Database certifications · optional</t>
        </is>
      </c>
      <c r="W17" s="122" t="inlineStr">
        <is>
          <t>Regulatory reporting domain · RBI / SEBI / IRDAI / SEC; mandatory: POSH, Code of Conduct, InfoSec &amp; Privacy</t>
        </is>
      </c>
      <c r="X17" s="122" t="inlineStr">
        <is>
          <t>102% · 1 of 1</t>
        </is>
      </c>
      <c r="Y17" s="122" t="inlineStr">
        <is>
          <t>Learning agility · AI literacy</t>
        </is>
      </c>
      <c r="Z17" s="122" t="inlineStr">
        <is>
          <t>Product, Platform &amp; Domain Knowledge · Business Analysis &amp; Requirements Engineering · Stakeholder &amp; Client Management</t>
        </is>
      </c>
    </row>
    <row r="18" ht="158" customHeight="1">
      <c r="A18" s="165" t="inlineStr">
        <is>
          <t>A</t>
        </is>
      </c>
      <c r="B18" s="26" t="inlineStr">
        <is>
          <t>A2</t>
        </is>
      </c>
      <c r="C18" s="138" t="inlineStr">
        <is>
          <t>Associate</t>
        </is>
      </c>
      <c r="D18" s="110" t="inlineStr">
        <is>
          <t>Taxonomy Analyst</t>
        </is>
      </c>
      <c r="E18" s="111" t="inlineStr">
        <is>
          <t>Taxonomy Design &amp; Regulatory Consulting</t>
        </is>
      </c>
      <c r="F18" s="111" t="inlineStr">
        <is>
          <t>Consulting &amp; Professional Services</t>
        </is>
      </c>
      <c r="G18" s="111" t="inlineStr">
        <is>
          <t>XBRL Consulting</t>
        </is>
      </c>
      <c r="H18" s="111" t="inlineStr">
        <is>
          <t>IC</t>
        </is>
      </c>
      <c r="I18" s="112" t="n">
        <v>2</v>
      </c>
      <c r="J18" s="166" t="n">
        <v>2</v>
      </c>
      <c r="K18" s="167" t="n">
        <v>2</v>
      </c>
      <c r="L18" s="167" t="n">
        <v>2</v>
      </c>
      <c r="M18" s="167" t="inlineStr">
        <is>
          <t>—</t>
        </is>
      </c>
      <c r="N18" s="115" t="inlineStr">
        <is>
          <t>Index ≥ 90% · meets; must-haves at required level</t>
        </is>
      </c>
      <c r="O18"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8"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8" s="168" t="inlineStr">
        <is>
          <t>Not required at this level · Band A has one common path; leadership is not scored.</t>
        </is>
      </c>
      <c r="R18" s="119" t="inlineStr">
        <is>
          <t>• ★ XBRL, iXBRL &amp; Taxonomy: Applies the skill to standard work with routine guidance; work spot-checked.
• ★ Accounting &amp; Reporting Standards · IFRS/US GAAP: Applies the skill to standard work with routine guidance; work spot-checked.</t>
        </is>
      </c>
      <c r="S18" s="169" t="inlineStr">
        <is>
          <r>
            <rPr>
              <rFont val="Calibri"/>
              <sz val="10"/>
            </rPr>
            <t xml:space="preserve">• </t>
          </r>
          <r>
            <rPr>
              <rFont val="Calibri"/>
              <b val="1"/>
              <sz val="10"/>
            </rPr>
            <t>Regulatory &amp; BFSI Domain:</t>
          </r>
          <r>
            <rPr>
              <rFont val="Calibri"/>
              <sz val="10"/>
            </rPr>
            <t xml:space="preserve"> Applies the skill to standard work with routine guidance; work spot-checked.
• </t>
          </r>
          <r>
            <rPr>
              <rFont val="Calibri"/>
              <b val="1"/>
              <sz val="10"/>
            </rPr>
            <t>Process Improvement &amp; Quality Mindset:</t>
          </r>
          <r>
            <rPr>
              <rFont val="Calibri"/>
              <sz val="10"/>
            </rPr>
            <t xml:space="preserve"> Applies the skill to standard work with routine guidance; work spot-checked.
• </t>
          </r>
          <r>
            <rPr>
              <rFont val="Calibri"/>
              <b val="1"/>
              <sz val="10"/>
            </rPr>
            <t>Advanced Excel &amp; Productivity Tools:</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t>
          </r>
        </is>
      </c>
      <c r="T18" s="169" t="inlineStr">
        <is>
          <t>—</t>
        </is>
      </c>
      <c r="U18" s="121" t="inlineStr">
        <is>
          <t>Tagging test on a real filing; Accounting test; Domain interview; Work sample / case; Practical test; Work sample / portfolio</t>
        </is>
      </c>
      <c r="V18" s="122" t="inlineStr">
        <is>
          <t>XBRL US GAAP Certificate · AICPA &amp; XBRL US or equivalent; CA / CMA / ACCA / CFA / IFRS certificate; Domain certifications · optional; Lean / Six Sigma · optional; MOS Excel · optional; Vendor AI certifications · optional</t>
        </is>
      </c>
      <c r="W18" s="122" t="inlineStr">
        <is>
          <t>XBRL certificate preferred from A3; filing deadlines and confidentiality; mandatory: POSH, Code of Conduct, InfoSec &amp; Privacy</t>
        </is>
      </c>
      <c r="X18" s="122" t="inlineStr">
        <is>
          <t>85% · 0 of 2</t>
        </is>
      </c>
      <c r="Y18" s="122" t="inlineStr">
        <is>
          <t>Accounting standards · Regulatory domain · Excel &amp; tools · AI / GenAI</t>
        </is>
      </c>
      <c r="Z18" s="122" t="inlineStr">
        <is>
          <t>AI, GenAI &amp; Prompt Engineering · XBRL, iXBRL &amp; Taxonomy · Project, Program &amp; Agile Management · Advanced Excel &amp; Productivity Tools</t>
        </is>
      </c>
    </row>
    <row r="19" ht="158" customHeight="1">
      <c r="A19" s="165" t="inlineStr">
        <is>
          <t>A</t>
        </is>
      </c>
      <c r="B19" s="26" t="inlineStr">
        <is>
          <t>A2</t>
        </is>
      </c>
      <c r="C19" s="138" t="inlineStr">
        <is>
          <t>Associate</t>
        </is>
      </c>
      <c r="D19" s="110" t="inlineStr">
        <is>
          <t>Financial Analyst</t>
        </is>
      </c>
      <c r="E19" s="111" t="inlineStr">
        <is>
          <t>XBRL Tagging, Conversion &amp; Filing</t>
        </is>
      </c>
      <c r="F19" s="111" t="inlineStr">
        <is>
          <t>Consulting &amp; Professional Services</t>
        </is>
      </c>
      <c r="G19" s="111" t="inlineStr">
        <is>
          <t>XBRL Consulting</t>
        </is>
      </c>
      <c r="H19" s="111" t="inlineStr">
        <is>
          <t>IC</t>
        </is>
      </c>
      <c r="I19" s="112" t="n">
        <v>3</v>
      </c>
      <c r="J19" s="166" t="n">
        <v>2</v>
      </c>
      <c r="K19" s="167" t="n">
        <v>2</v>
      </c>
      <c r="L19" s="167" t="n">
        <v>2</v>
      </c>
      <c r="M19" s="167" t="inlineStr">
        <is>
          <t>—</t>
        </is>
      </c>
      <c r="N19" s="115" t="inlineStr">
        <is>
          <t>Index ≥ 90% · meets; must-haves at required level</t>
        </is>
      </c>
      <c r="O19"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9"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9" s="168" t="inlineStr">
        <is>
          <t>Not required at this level · Band A has one common path; leadership is not scored.</t>
        </is>
      </c>
      <c r="R19" s="119" t="inlineStr">
        <is>
          <t>• ★ XBRL, iXBRL &amp; Taxonomy: Applies the skill to standard work with routine guidance; work spot-checked.
• ★ Accounting &amp; Reporting Standards · IFRS/US GAAP: Applies the skill to standard work with routine guidance; work spot-checked.</t>
        </is>
      </c>
      <c r="S19" s="169" t="inlineStr">
        <is>
          <r>
            <rPr>
              <rFont val="Calibri"/>
              <sz val="10"/>
            </rPr>
            <t xml:space="preserve">• </t>
          </r>
          <r>
            <rPr>
              <rFont val="Calibri"/>
              <b val="1"/>
              <sz val="10"/>
            </rPr>
            <t>Regulatory &amp; BFSI Domain:</t>
          </r>
          <r>
            <rPr>
              <rFont val="Calibri"/>
              <sz val="10"/>
            </rPr>
            <t xml:space="preserve"> Applies the skill to standard work with routine guidance; work spot-checked.
• </t>
          </r>
          <r>
            <rPr>
              <rFont val="Calibri"/>
              <b val="1"/>
              <sz val="10"/>
            </rPr>
            <t>Process Improvement &amp; Quality Mindset:</t>
          </r>
          <r>
            <rPr>
              <rFont val="Calibri"/>
              <sz val="10"/>
            </rPr>
            <t xml:space="preserve"> Applies the skill to standard work with routine guidance; work spot-checked.
• </t>
          </r>
          <r>
            <rPr>
              <rFont val="Calibri"/>
              <b val="1"/>
              <sz val="10"/>
            </rPr>
            <t>Advanced Excel &amp; Productivity Tools:</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t>
          </r>
        </is>
      </c>
      <c r="T19" s="169" t="inlineStr">
        <is>
          <t>—</t>
        </is>
      </c>
      <c r="U19" s="121" t="inlineStr">
        <is>
          <t>Tagging test on a real filing; Accounting test; Domain interview; Work sample / case; Practical test; Work sample / portfolio</t>
        </is>
      </c>
      <c r="V19" s="122" t="inlineStr">
        <is>
          <t>XBRL US GAAP Certificate · AICPA &amp; XBRL US or equivalent; CA / CMA / ACCA / CFA / IFRS certificate; Domain certifications · optional; Lean / Six Sigma · optional; MOS Excel · optional; Vendor AI certifications · optional</t>
        </is>
      </c>
      <c r="W19" s="122" t="inlineStr">
        <is>
          <t>XBRL certificate preferred from A3; filing deadlines and confidentiality; mandatory: POSH, Code of Conduct, InfoSec &amp; Privacy</t>
        </is>
      </c>
      <c r="X19" s="122" t="inlineStr">
        <is>
          <t>92% · 2 of 3</t>
        </is>
      </c>
      <c r="Y19" s="122" t="inlineStr">
        <is>
          <t>AI / GenAI · Innovation · Accounting standards · Digital fluency</t>
        </is>
      </c>
      <c r="Z19" s="122" t="inlineStr">
        <is>
          <t>AI, GenAI &amp; Prompt Engineering · Advanced Excel &amp; Productivity Tools · Accounting &amp; Reporting Standards · IFRS/US GAAP · Data Analytics, BI &amp; Visualisation</t>
        </is>
      </c>
    </row>
    <row r="20" ht="158" customHeight="1">
      <c r="A20" s="165" t="inlineStr">
        <is>
          <t>A</t>
        </is>
      </c>
      <c r="B20" s="26" t="inlineStr">
        <is>
          <t>A2</t>
        </is>
      </c>
      <c r="C20" s="138" t="inlineStr">
        <is>
          <t>Associate</t>
        </is>
      </c>
      <c r="D20" s="110" t="inlineStr">
        <is>
          <t>Support Executive</t>
        </is>
      </c>
      <c r="E20" s="111" t="inlineStr">
        <is>
          <t>Application &amp; Product Support</t>
        </is>
      </c>
      <c r="F20" s="111" t="inlineStr">
        <is>
          <t>Customer Success &amp; Support</t>
        </is>
      </c>
      <c r="G20" s="111" t="inlineStr">
        <is>
          <t>Support</t>
        </is>
      </c>
      <c r="H20" s="111" t="inlineStr">
        <is>
          <t>IC</t>
        </is>
      </c>
      <c r="I20" s="112" t="n">
        <v>1</v>
      </c>
      <c r="J20" s="166" t="n">
        <v>2</v>
      </c>
      <c r="K20" s="167" t="n">
        <v>2</v>
      </c>
      <c r="L20" s="167" t="n">
        <v>2</v>
      </c>
      <c r="M20" s="167" t="inlineStr">
        <is>
          <t>—</t>
        </is>
      </c>
      <c r="N20" s="115" t="inlineStr">
        <is>
          <t>Index ≥ 90% · meets; must-haves at required level</t>
        </is>
      </c>
      <c r="O20"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0"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0" s="168" t="inlineStr">
        <is>
          <t>Not required at this level · Band A has one common path; leadership is not scored.</t>
        </is>
      </c>
      <c r="R20" s="119" t="inlineStr">
        <is>
          <t>• ★ Product, Platform &amp; Domain Knowledge: Applies the skill to standard work with routine guidance; work spot-checked.
• ★ Stakeholder &amp; Client Management: Applies the skill to standard work with routine guidance; work spot-checked.</t>
        </is>
      </c>
      <c r="S20" s="169" t="inlineStr">
        <is>
          <r>
            <rPr>
              <rFont val="Calibri"/>
              <sz val="10"/>
            </rPr>
            <t xml:space="preserve">• </t>
          </r>
          <r>
            <rPr>
              <rFont val="Calibri"/>
              <b val="1"/>
              <sz val="10"/>
            </rPr>
            <t>Communication &amp; Presentation:</t>
          </r>
          <r>
            <rPr>
              <rFont val="Calibri"/>
              <sz val="10"/>
            </rPr>
            <t xml:space="preserve"> Applies the skill to standard work with routine guidance; work spot-checked.
• </t>
          </r>
          <r>
            <rPr>
              <rFont val="Calibri"/>
              <b val="1"/>
              <sz val="10"/>
            </rPr>
            <t>Database, SQL &amp; Data Engineering:</t>
          </r>
          <r>
            <rPr>
              <rFont val="Calibri"/>
              <sz val="10"/>
            </rPr>
            <t xml:space="preserve"> Applies the skill to standard work with routine guidance; work spot-checked.
• </t>
          </r>
          <r>
            <rPr>
              <rFont val="Calibri"/>
              <b val="1"/>
              <sz val="10"/>
            </rPr>
            <t>Regulatory &amp; BFSI Domain:</t>
          </r>
          <r>
            <rPr>
              <rFont val="Calibri"/>
              <sz val="10"/>
            </rPr>
            <t xml:space="preserve"> Applies the skill to standard work with routine guidance; work spot-checked.
• </t>
          </r>
          <r>
            <rPr>
              <rFont val="Calibri"/>
              <b val="1"/>
              <sz val="10"/>
            </rPr>
            <t>Process Improvement &amp; Quality Mindset:</t>
          </r>
          <r>
            <rPr>
              <rFont val="Calibri"/>
              <sz val="10"/>
            </rPr>
            <t xml:space="preserve"> Applies the skill to standard work with routine guidance; work spot-checked.</t>
          </r>
        </is>
      </c>
      <c r="T20" s="169" t="inlineStr">
        <is>
          <t>—</t>
        </is>
      </c>
      <c r="U20" s="121" t="inlineStr">
        <is>
          <t>Scenario interview; Role play / behavioural interview; Presentation / writing test; SQL test / case; Domain interview; Work sample / case</t>
        </is>
      </c>
      <c r="V20" s="122" t="inlineStr">
        <is>
          <t>Internal product certification; Database certifications · optional; Domain certifications · optional; Lean / Six Sigma · optional</t>
        </is>
      </c>
      <c r="W20" s="122" t="inlineStr">
        <is>
          <t>ITIL / service-desk practice; SLA management; mandatory: POSH, Code of Conduct, InfoSec &amp; Privacy</t>
        </is>
      </c>
      <c r="X20" s="122" t="inlineStr">
        <is>
          <t>79% · 0 of 1</t>
        </is>
      </c>
      <c r="Y20" s="122" t="inlineStr">
        <is>
          <t>Product &amp; domain · Regulatory domain · Quality &amp; process</t>
        </is>
      </c>
      <c r="Z20" s="122" t="inlineStr">
        <is>
          <t>Project, Program &amp; Agile Management</t>
        </is>
      </c>
    </row>
    <row r="21" ht="158" customHeight="1">
      <c r="A21" s="165" t="inlineStr">
        <is>
          <t>A</t>
        </is>
      </c>
      <c r="B21" s="26" t="inlineStr">
        <is>
          <t>A2</t>
        </is>
      </c>
      <c r="C21" s="138" t="inlineStr">
        <is>
          <t>Associate</t>
        </is>
      </c>
      <c r="D21" s="110" t="inlineStr">
        <is>
          <t>AI/ML Engineer</t>
        </is>
      </c>
      <c r="E21" s="111" t="inlineStr">
        <is>
          <t>AI / ML &amp; GenAI Engineering</t>
        </is>
      </c>
      <c r="F21" s="111" t="inlineStr">
        <is>
          <t>Engineering &amp; Development</t>
        </is>
      </c>
      <c r="G21" s="111" t="inlineStr">
        <is>
          <t>Technology</t>
        </is>
      </c>
      <c r="H21" s="111" t="inlineStr">
        <is>
          <t>IC</t>
        </is>
      </c>
      <c r="I21" s="112" t="n">
        <v>1</v>
      </c>
      <c r="J21" s="166" t="n">
        <v>2</v>
      </c>
      <c r="K21" s="167" t="n">
        <v>2</v>
      </c>
      <c r="L21" s="167" t="n">
        <v>2</v>
      </c>
      <c r="M21" s="167" t="inlineStr">
        <is>
          <t>—</t>
        </is>
      </c>
      <c r="N21" s="115" t="inlineStr">
        <is>
          <t>Index ≥ 90% · meets; must-haves at required level</t>
        </is>
      </c>
      <c r="O21"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1"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1" s="168" t="inlineStr">
        <is>
          <t>Not required at this level · Band A has one common path; leadership is not scored.</t>
        </is>
      </c>
      <c r="R21" s="119" t="inlineStr">
        <is>
          <t>• ★ Programming &amp; Tech-Stack Depth: Applies the skill to standard work with routine guidance; work spot-checked.
• ★ System Design &amp; Architecture: Applies the skill to standard work with routine guidance; work spot-checked.</t>
        </is>
      </c>
      <c r="S21" s="169" t="inlineStr">
        <is>
          <r>
            <rPr>
              <rFont val="Calibri"/>
              <sz val="10"/>
            </rPr>
            <t xml:space="preserve">• </t>
          </r>
          <r>
            <rPr>
              <rFont val="Calibri"/>
              <b val="1"/>
              <sz val="10"/>
            </rPr>
            <t>Database, SQL &amp; Data Engineering:</t>
          </r>
          <r>
            <rPr>
              <rFont val="Calibri"/>
              <sz val="10"/>
            </rPr>
            <t xml:space="preserve"> Applies the skill to standard work with routine guidance; work spot-checked.
• </t>
          </r>
          <r>
            <rPr>
              <rFont val="Calibri"/>
              <b val="1"/>
              <sz val="10"/>
            </rPr>
            <t>Cloud, DevOps &amp; CI/CD:</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t>
          </r>
        </is>
      </c>
      <c r="T21" s="169" t="inlineStr">
        <is>
          <t>—</t>
        </is>
      </c>
      <c r="U21" s="121" t="inlineStr">
        <is>
          <t>Coding test + code review; System-design interview / design review; SQL test / case; Practical task; Work sample / portfolio; Scenario interview</t>
        </is>
      </c>
      <c r="V21" s="122" t="inlineStr">
        <is>
          <t>Cloud / language certifications · optional; AWS / Azure architect · optional; Database certifications · optional; AWS / Azure / Kubernetes certifications; Vendor AI certifications · optional; Internal product certification</t>
        </is>
      </c>
      <c r="W21" s="122" t="inlineStr">
        <is>
          <t>Secure coding · OWASP, code review, unit testing; mandatory: POSH, Code of Conduct, InfoSec &amp; Privacy</t>
        </is>
      </c>
      <c r="X21" s="122" t="inlineStr">
        <is>
          <t>96% · 1 of 1</t>
        </is>
      </c>
      <c r="Y21" s="122" t="inlineStr">
        <is>
          <t>Programming &amp; stack · System design · Product &amp; domain</t>
        </is>
      </c>
      <c r="Z21" s="122" t="inlineStr">
        <is>
          <t>AI, GenAI &amp; Prompt Engineering · Broader Ownership &amp; Cross-functional Exposure · Cloud, DevOps &amp; CI/CD</t>
        </is>
      </c>
    </row>
    <row r="22" ht="158" customHeight="1">
      <c r="A22" s="165" t="inlineStr">
        <is>
          <t>A</t>
        </is>
      </c>
      <c r="B22" s="26" t="inlineStr">
        <is>
          <t>A2</t>
        </is>
      </c>
      <c r="C22" s="138" t="inlineStr">
        <is>
          <t>Associate</t>
        </is>
      </c>
      <c r="D22" s="110" t="inlineStr">
        <is>
          <t>Software Engineer</t>
        </is>
      </c>
      <c r="E22" s="111" t="inlineStr">
        <is>
          <t>Backend Development</t>
        </is>
      </c>
      <c r="F22" s="111" t="inlineStr">
        <is>
          <t>Engineering &amp; Development</t>
        </is>
      </c>
      <c r="G22" s="111" t="inlineStr">
        <is>
          <t>Technology</t>
        </is>
      </c>
      <c r="H22" s="111" t="inlineStr">
        <is>
          <t>IC</t>
        </is>
      </c>
      <c r="I22" s="112" t="n">
        <v>3</v>
      </c>
      <c r="J22" s="166" t="n">
        <v>2</v>
      </c>
      <c r="K22" s="167" t="n">
        <v>2</v>
      </c>
      <c r="L22" s="167" t="n">
        <v>2</v>
      </c>
      <c r="M22" s="167" t="inlineStr">
        <is>
          <t>—</t>
        </is>
      </c>
      <c r="N22" s="115" t="inlineStr">
        <is>
          <t>Index ≥ 90% · meets; must-haves at required level</t>
        </is>
      </c>
      <c r="O22"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2"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2" s="168" t="inlineStr">
        <is>
          <t>Not required at this level · Band A has one common path; leadership is not scored.</t>
        </is>
      </c>
      <c r="R22" s="119" t="inlineStr">
        <is>
          <t>• ★ Programming &amp; Tech-Stack Depth: Applies the skill to standard work with routine guidance; work spot-checked.
• ★ System Design &amp; Architecture: Applies the skill to standard work with routine guidance; work spot-checked.</t>
        </is>
      </c>
      <c r="S22" s="169" t="inlineStr">
        <is>
          <r>
            <rPr>
              <rFont val="Calibri"/>
              <sz val="10"/>
            </rPr>
            <t xml:space="preserve">• </t>
          </r>
          <r>
            <rPr>
              <rFont val="Calibri"/>
              <b val="1"/>
              <sz val="10"/>
            </rPr>
            <t>Database, SQL &amp; Data Engineering:</t>
          </r>
          <r>
            <rPr>
              <rFont val="Calibri"/>
              <sz val="10"/>
            </rPr>
            <t xml:space="preserve"> Applies the skill to standard work with routine guidance; work spot-checked.
• </t>
          </r>
          <r>
            <rPr>
              <rFont val="Calibri"/>
              <b val="1"/>
              <sz val="10"/>
            </rPr>
            <t>Cloud, DevOps &amp; CI/CD:</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t>
          </r>
        </is>
      </c>
      <c r="T22" s="169" t="inlineStr">
        <is>
          <t>—</t>
        </is>
      </c>
      <c r="U22" s="121" t="inlineStr">
        <is>
          <t>Coding test + code review; System-design interview / design review; SQL test / case; Practical task; Work sample / portfolio; Scenario interview</t>
        </is>
      </c>
      <c r="V22" s="122" t="inlineStr">
        <is>
          <t>Cloud / language certifications · optional; AWS / Azure architect · optional; Database certifications · optional; AWS / Azure / Kubernetes certifications; Vendor AI certifications · optional; Internal product certification</t>
        </is>
      </c>
      <c r="W22" s="122" t="inlineStr">
        <is>
          <t>Secure coding · OWASP, code review, unit testing; mandatory: POSH, Code of Conduct, InfoSec &amp; Privacy</t>
        </is>
      </c>
      <c r="X22" s="122" t="inlineStr">
        <is>
          <t>97% · 3 of 3</t>
        </is>
      </c>
      <c r="Y22" s="122" t="inlineStr">
        <is>
          <t>Cloud &amp; DevOps · System design · SQL &amp; data · Data literacy</t>
        </is>
      </c>
      <c r="Z22" s="122" t="inlineStr">
        <is>
          <t>Programming &amp; Tech-Stack Depth · Database, SQL &amp; Data Engineering · Product, Platform &amp; Domain Knowledge · Process Improvement &amp; Quality Mindset</t>
        </is>
      </c>
    </row>
    <row r="23" ht="158" customHeight="1">
      <c r="A23" s="165" t="inlineStr">
        <is>
          <t>A</t>
        </is>
      </c>
      <c r="B23" s="26" t="inlineStr">
        <is>
          <t>A2</t>
        </is>
      </c>
      <c r="C23" s="138" t="inlineStr">
        <is>
          <t>Associate</t>
        </is>
      </c>
      <c r="D23" s="110" t="inlineStr">
        <is>
          <t>UI Developer</t>
        </is>
      </c>
      <c r="E23" s="111" t="inlineStr">
        <is>
          <t>Front-End / UI Development</t>
        </is>
      </c>
      <c r="F23" s="111" t="inlineStr">
        <is>
          <t>Engineering &amp; Development</t>
        </is>
      </c>
      <c r="G23" s="111" t="inlineStr">
        <is>
          <t>Technology</t>
        </is>
      </c>
      <c r="H23" s="111" t="inlineStr">
        <is>
          <t>IC</t>
        </is>
      </c>
      <c r="I23" s="112" t="n">
        <v>5</v>
      </c>
      <c r="J23" s="166" t="n">
        <v>2</v>
      </c>
      <c r="K23" s="167" t="n">
        <v>2</v>
      </c>
      <c r="L23" s="167" t="n">
        <v>2</v>
      </c>
      <c r="M23" s="167" t="inlineStr">
        <is>
          <t>—</t>
        </is>
      </c>
      <c r="N23" s="115" t="inlineStr">
        <is>
          <t>Index ≥ 90% · meets; must-haves at required level</t>
        </is>
      </c>
      <c r="O23"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3"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3" s="168" t="inlineStr">
        <is>
          <t>Not required at this level · Band A has one common path; leadership is not scored.</t>
        </is>
      </c>
      <c r="R23" s="119" t="inlineStr">
        <is>
          <t>• ★ Programming &amp; Tech-Stack Depth: Applies the skill to standard work with routine guidance; work spot-checked.
• ★ System Design &amp; Architecture: Applies the skill to standard work with routine guidance; work spot-checked.</t>
        </is>
      </c>
      <c r="S23" s="169" t="inlineStr">
        <is>
          <r>
            <rPr>
              <rFont val="Calibri"/>
              <sz val="10"/>
            </rPr>
            <t xml:space="preserve">• </t>
          </r>
          <r>
            <rPr>
              <rFont val="Calibri"/>
              <b val="1"/>
              <sz val="10"/>
            </rPr>
            <t>Database, SQL &amp; Data Engineering:</t>
          </r>
          <r>
            <rPr>
              <rFont val="Calibri"/>
              <sz val="10"/>
            </rPr>
            <t xml:space="preserve"> Applies the skill to standard work with routine guidance; work spot-checked.
• </t>
          </r>
          <r>
            <rPr>
              <rFont val="Calibri"/>
              <b val="1"/>
              <sz val="10"/>
            </rPr>
            <t>Cloud, DevOps &amp; CI/CD:</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t>
          </r>
        </is>
      </c>
      <c r="T23" s="169" t="inlineStr">
        <is>
          <t>—</t>
        </is>
      </c>
      <c r="U23" s="121" t="inlineStr">
        <is>
          <t>Coding test + code review; System-design interview / design review; SQL test / case; Practical task; Work sample / portfolio; Scenario interview</t>
        </is>
      </c>
      <c r="V23" s="122" t="inlineStr">
        <is>
          <t>Cloud / language certifications · optional; AWS / Azure architect · optional; Database certifications · optional; AWS / Azure / Kubernetes certifications; Vendor AI certifications · optional; Internal product certification</t>
        </is>
      </c>
      <c r="W23" s="122" t="inlineStr">
        <is>
          <t>Secure coding · OWASP, code review, unit testing; mandatory: POSH, Code of Conduct, InfoSec &amp; Privacy</t>
        </is>
      </c>
      <c r="X23" s="122" t="inlineStr">
        <is>
          <t>90% · 3 of 5</t>
        </is>
      </c>
      <c r="Y23" s="122" t="inlineStr">
        <is>
          <t>SQL &amp; data · Learning agility · AI / GenAI · Cloud &amp; DevOps</t>
        </is>
      </c>
      <c r="Z23" s="122" t="inlineStr">
        <is>
          <t>AI, GenAI &amp; Prompt Engineering · Project, Program &amp; Agile Management · Programming &amp; Tech-Stack Depth · Product, Platform &amp; Domain Knowledge</t>
        </is>
      </c>
    </row>
    <row r="24" ht="158" customHeight="1">
      <c r="A24" s="165" t="inlineStr">
        <is>
          <t>A</t>
        </is>
      </c>
      <c r="B24" s="26" t="inlineStr">
        <is>
          <t>A2</t>
        </is>
      </c>
      <c r="C24" s="138" t="inlineStr">
        <is>
          <t>Associate</t>
        </is>
      </c>
      <c r="D24" s="110" t="inlineStr">
        <is>
          <t>Software Engineer</t>
        </is>
      </c>
      <c r="E24" s="111" t="inlineStr">
        <is>
          <t>Full-Stack Development</t>
        </is>
      </c>
      <c r="F24" s="111" t="inlineStr">
        <is>
          <t>Engineering &amp; Development</t>
        </is>
      </c>
      <c r="G24" s="111" t="inlineStr">
        <is>
          <t>Technology</t>
        </is>
      </c>
      <c r="H24" s="111" t="inlineStr">
        <is>
          <t>IC</t>
        </is>
      </c>
      <c r="I24" s="112" t="n">
        <v>4</v>
      </c>
      <c r="J24" s="166" t="n">
        <v>2</v>
      </c>
      <c r="K24" s="167" t="n">
        <v>2</v>
      </c>
      <c r="L24" s="167" t="n">
        <v>2</v>
      </c>
      <c r="M24" s="167" t="inlineStr">
        <is>
          <t>—</t>
        </is>
      </c>
      <c r="N24" s="115" t="inlineStr">
        <is>
          <t>Index ≥ 90% · meets; must-haves at required level</t>
        </is>
      </c>
      <c r="O24"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4"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4" s="168" t="inlineStr">
        <is>
          <t>Not required at this level · Band A has one common path; leadership is not scored.</t>
        </is>
      </c>
      <c r="R24" s="119" t="inlineStr">
        <is>
          <t>• ★ Programming &amp; Tech-Stack Depth: Applies the skill to standard work with routine guidance; work spot-checked.
• ★ System Design &amp; Architecture: Applies the skill to standard work with routine guidance; work spot-checked.</t>
        </is>
      </c>
      <c r="S24" s="169" t="inlineStr">
        <is>
          <r>
            <rPr>
              <rFont val="Calibri"/>
              <sz val="10"/>
            </rPr>
            <t xml:space="preserve">• </t>
          </r>
          <r>
            <rPr>
              <rFont val="Calibri"/>
              <b val="1"/>
              <sz val="10"/>
            </rPr>
            <t>Database, SQL &amp; Data Engineering:</t>
          </r>
          <r>
            <rPr>
              <rFont val="Calibri"/>
              <sz val="10"/>
            </rPr>
            <t xml:space="preserve"> Applies the skill to standard work with routine guidance; work spot-checked.
• </t>
          </r>
          <r>
            <rPr>
              <rFont val="Calibri"/>
              <b val="1"/>
              <sz val="10"/>
            </rPr>
            <t>Cloud, DevOps &amp; CI/CD:</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t>
          </r>
        </is>
      </c>
      <c r="T24" s="169" t="inlineStr">
        <is>
          <t>—</t>
        </is>
      </c>
      <c r="U24" s="121" t="inlineStr">
        <is>
          <t>Coding test + code review; System-design interview / design review; SQL test / case; Practical task; Work sample / portfolio; Scenario interview</t>
        </is>
      </c>
      <c r="V24" s="122" t="inlineStr">
        <is>
          <t>Cloud / language certifications · optional; AWS / Azure architect · optional; Database certifications · optional; AWS / Azure / Kubernetes certifications; Vendor AI certifications · optional; Internal product certification</t>
        </is>
      </c>
      <c r="W24" s="122" t="inlineStr">
        <is>
          <t>Secure coding · OWASP, code review, unit testing; mandatory: POSH, Code of Conduct, InfoSec &amp; Privacy</t>
        </is>
      </c>
      <c r="X24" s="122" t="inlineStr">
        <is>
          <t>92% · 2 of 4</t>
        </is>
      </c>
      <c r="Y24" s="122" t="inlineStr">
        <is>
          <t>System design · SQL &amp; data · Cloud &amp; DevOps · Problem solving</t>
        </is>
      </c>
      <c r="Z24" s="122" t="inlineStr">
        <is>
          <t>AI, GenAI &amp; Prompt Engineering · Product, Platform &amp; Domain Knowledge · Stakeholder &amp; Client Management · Programming &amp; Tech-Stack Depth</t>
        </is>
      </c>
    </row>
    <row r="25" ht="158" customHeight="1">
      <c r="A25" s="165" t="inlineStr">
        <is>
          <t>A</t>
        </is>
      </c>
      <c r="B25" s="26" t="inlineStr">
        <is>
          <t>A2</t>
        </is>
      </c>
      <c r="C25" s="138" t="inlineStr">
        <is>
          <t>Associate</t>
        </is>
      </c>
      <c r="D25" s="110" t="inlineStr">
        <is>
          <t>QA Engineer</t>
        </is>
      </c>
      <c r="E25" s="111" t="inlineStr">
        <is>
          <t>Functional &amp; Domain Testing</t>
        </is>
      </c>
      <c r="F25" s="111" t="inlineStr">
        <is>
          <t>Quality Assurance</t>
        </is>
      </c>
      <c r="G25" s="111" t="inlineStr">
        <is>
          <t>Quality Assurance</t>
        </is>
      </c>
      <c r="H25" s="111" t="inlineStr">
        <is>
          <t>IC</t>
        </is>
      </c>
      <c r="I25" s="112" t="n">
        <v>1</v>
      </c>
      <c r="J25" s="166" t="n">
        <v>2</v>
      </c>
      <c r="K25" s="167" t="n">
        <v>2</v>
      </c>
      <c r="L25" s="167" t="n">
        <v>2</v>
      </c>
      <c r="M25" s="167" t="inlineStr">
        <is>
          <t>—</t>
        </is>
      </c>
      <c r="N25" s="115" t="inlineStr">
        <is>
          <t>Index ≥ 90% · meets; must-haves at required level</t>
        </is>
      </c>
      <c r="O25"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5"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5" s="168" t="inlineStr">
        <is>
          <t>Not required at this level · Band A has one common path; leadership is not scored.</t>
        </is>
      </c>
      <c r="R25" s="119" t="inlineStr">
        <is>
          <t>• ★ Test Automation &amp; QA Engineering: Applies the skill to standard work with routine guidance; work spot-checked.
• ★ Product, Platform &amp; Domain Knowledge: Applies the skill to standard work with routine guidance; work spot-checked.</t>
        </is>
      </c>
      <c r="S25" s="169" t="inlineStr">
        <is>
          <r>
            <rPr>
              <rFont val="Calibri"/>
              <sz val="10"/>
            </rPr>
            <t xml:space="preserve">• </t>
          </r>
          <r>
            <rPr>
              <rFont val="Calibri"/>
              <b val="1"/>
              <sz val="10"/>
            </rPr>
            <t>Database, SQL &amp; Data Engineering:</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Process Improvement &amp; Quality Mindset:</t>
          </r>
          <r>
            <rPr>
              <rFont val="Calibri"/>
              <sz val="10"/>
            </rPr>
            <t xml:space="preserve"> Applies the skill to standard work with routine guidance; work spot-checked.
• </t>
          </r>
          <r>
            <rPr>
              <rFont val="Calibri"/>
              <b val="1"/>
              <sz val="10"/>
            </rPr>
            <t>Communication &amp; Presentation:</t>
          </r>
          <r>
            <rPr>
              <rFont val="Calibri"/>
              <sz val="10"/>
            </rPr>
            <t xml:space="preserve"> Applies the skill to standard work with routine guidance; work spot-checked.</t>
          </r>
        </is>
      </c>
      <c r="T25" s="169" t="inlineStr">
        <is>
          <t>—</t>
        </is>
      </c>
      <c r="U25" s="121" t="inlineStr">
        <is>
          <t>Testing practical; Scenario interview; SQL test / case; Work sample / portfolio; Work sample / case; Presentation / writing test</t>
        </is>
      </c>
      <c r="V25" s="122" t="inlineStr">
        <is>
          <t>ISTQB Foundation / Advanced; Internal product certification; Database certifications · optional; Vendor AI certifications · optional; Lean / Six Sigma · optional</t>
        </is>
      </c>
      <c r="W25" s="122" t="inlineStr">
        <is>
          <t>ISTQB or equivalent preferred from B1; mandatory: POSH, Code of Conduct, InfoSec &amp; Privacy</t>
        </is>
      </c>
      <c r="X25" s="122" t="inlineStr">
        <is>
          <t>94% · 1 of 1</t>
        </is>
      </c>
      <c r="Y25" s="122" t="inlineStr">
        <is>
          <t>Product &amp; domain · Communication · Innovation</t>
        </is>
      </c>
      <c r="Z25" s="122" t="inlineStr">
        <is>
          <t>QE.FUNC-F: risk-based testing · test design · automation · defect analysis</t>
        </is>
      </c>
    </row>
    <row r="26" ht="158" customHeight="1">
      <c r="A26" s="165" t="inlineStr">
        <is>
          <t>A</t>
        </is>
      </c>
      <c r="B26" s="26" t="inlineStr">
        <is>
          <t>A3</t>
        </is>
      </c>
      <c r="C26" s="138" t="inlineStr">
        <is>
          <t>Senior Associate</t>
        </is>
      </c>
      <c r="D26" s="110" t="inlineStr">
        <is>
          <t>Business Analysis Specialist</t>
        </is>
      </c>
      <c r="E26" s="111" t="inlineStr">
        <is>
          <t>Business Analysis</t>
        </is>
      </c>
      <c r="F26" s="111" t="inlineStr">
        <is>
          <t>Business Analysis</t>
        </is>
      </c>
      <c r="G26" s="111" t="inlineStr">
        <is>
          <t>Technology</t>
        </is>
      </c>
      <c r="H26" s="111" t="inlineStr">
        <is>
          <t>IC</t>
        </is>
      </c>
      <c r="I26" s="112" t="n">
        <v>1</v>
      </c>
      <c r="J26" s="166" t="n">
        <v>2</v>
      </c>
      <c r="K26" s="167" t="n">
        <v>2</v>
      </c>
      <c r="L26" s="167" t="n">
        <v>3</v>
      </c>
      <c r="M26" s="167" t="inlineStr">
        <is>
          <t>—</t>
        </is>
      </c>
      <c r="N26" s="115" t="inlineStr">
        <is>
          <t>Index ≥ 90% · meets; must-haves at required level</t>
        </is>
      </c>
      <c r="O26"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6"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6" s="168" t="inlineStr">
        <is>
          <t>Not required at this level · Band A has one common path; leadership is not scored.</t>
        </is>
      </c>
      <c r="R26" s="119" t="inlineStr">
        <is>
          <t>• ★ Business Analysis &amp; Requirements Engineering: Writes BRD / FSD / user stories and validates them
• ★ Regulatory &amp; BFSI Domain: Knows the relevant regulators, returns and rules</t>
        </is>
      </c>
      <c r="S26" s="169" t="inlineStr">
        <is>
          <r>
            <rPr>
              <rFont val="Calibri"/>
              <sz val="10"/>
            </rPr>
            <t xml:space="preserve">•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t>
          </r>
        </is>
      </c>
      <c r="T26" s="169" t="inlineStr">
        <is>
          <t>—</t>
        </is>
      </c>
      <c r="U26" s="121" t="inlineStr">
        <is>
          <t>Case study; Domain interview; Scenario interview; SQL test / case; Role play / behavioural interview; Presentation / writing test</t>
        </is>
      </c>
      <c r="V26" s="122" t="inlineStr">
        <is>
          <t>CBAP / CCBA · optional; Domain certifications · optional; Internal product certification; Database certifications · optional</t>
        </is>
      </c>
      <c r="W26" s="122" t="inlineStr">
        <is>
          <t>Regulatory reporting domain · RBI / SEBI / IRDAI / SEC; mandatory: POSH, Code of Conduct, InfoSec &amp; Privacy</t>
        </is>
      </c>
      <c r="X26" s="122" t="inlineStr">
        <is>
          <t>96% · 1 of 1</t>
        </is>
      </c>
      <c r="Y26" s="122" t="inlineStr">
        <is>
          <t>Regulatory domain · SQL &amp; data · AI literacy</t>
        </is>
      </c>
      <c r="Z26" s="122" t="inlineStr">
        <is>
          <t>Stakeholder &amp; Client Management</t>
        </is>
      </c>
    </row>
    <row r="27" ht="158" customHeight="1">
      <c r="A27" s="165" t="inlineStr">
        <is>
          <t>A</t>
        </is>
      </c>
      <c r="B27" s="26" t="inlineStr">
        <is>
          <t>A3</t>
        </is>
      </c>
      <c r="C27" s="138" t="inlineStr">
        <is>
          <t>Senior Associate</t>
        </is>
      </c>
      <c r="D27" s="110" t="inlineStr">
        <is>
          <t>Senior Business Analyst</t>
        </is>
      </c>
      <c r="E27" s="111" t="inlineStr">
        <is>
          <t>Business Analysis</t>
        </is>
      </c>
      <c r="F27" s="111" t="inlineStr">
        <is>
          <t>Business Analysis</t>
        </is>
      </c>
      <c r="G27" s="111" t="inlineStr">
        <is>
          <t>Technology</t>
        </is>
      </c>
      <c r="H27" s="111" t="inlineStr">
        <is>
          <t>IC</t>
        </is>
      </c>
      <c r="I27" s="112" t="n">
        <v>7</v>
      </c>
      <c r="J27" s="166" t="n">
        <v>2</v>
      </c>
      <c r="K27" s="167" t="n">
        <v>2</v>
      </c>
      <c r="L27" s="167" t="n">
        <v>3</v>
      </c>
      <c r="M27" s="167" t="inlineStr">
        <is>
          <t>—</t>
        </is>
      </c>
      <c r="N27" s="115" t="inlineStr">
        <is>
          <t>Index ≥ 90% · meets; must-haves at required level</t>
        </is>
      </c>
      <c r="O27"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7"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7" s="168" t="inlineStr">
        <is>
          <t>Not required at this level · Band A has one common path; leadership is not scored.</t>
        </is>
      </c>
      <c r="R27" s="119" t="inlineStr">
        <is>
          <t>• ★ Business Analysis &amp; Requirements Engineering: Writes BRD / FSD / user stories and validates them
• ★ Regulatory &amp; BFSI Domain: Knows the relevant regulators, returns and rules</t>
        </is>
      </c>
      <c r="S27" s="169" t="inlineStr">
        <is>
          <r>
            <rPr>
              <rFont val="Calibri"/>
              <sz val="10"/>
            </rPr>
            <t xml:space="preserve">•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t>
          </r>
        </is>
      </c>
      <c r="T27" s="169" t="inlineStr">
        <is>
          <t>—</t>
        </is>
      </c>
      <c r="U27" s="121" t="inlineStr">
        <is>
          <t>Case study; Domain interview; Scenario interview; SQL test / case; Role play / behavioural interview; Presentation / writing test</t>
        </is>
      </c>
      <c r="V27" s="122" t="inlineStr">
        <is>
          <t>CBAP / CCBA · optional; Domain certifications · optional; Internal product certification; Database certifications · optional</t>
        </is>
      </c>
      <c r="W27" s="122" t="inlineStr">
        <is>
          <t>Regulatory reporting domain · RBI / SEBI / IRDAI / SEC; mandatory: POSH, Code of Conduct, InfoSec &amp; Privacy</t>
        </is>
      </c>
      <c r="X27" s="122" t="inlineStr">
        <is>
          <t>100% · 7 of 7</t>
        </is>
      </c>
      <c r="Y27" s="122" t="inlineStr">
        <is>
          <t>SQL &amp; data · Regulatory domain · AI literacy · Learning agility</t>
        </is>
      </c>
      <c r="Z27" s="122" t="inlineStr">
        <is>
          <t>AI, GenAI &amp; Prompt Engineering · Project, Program &amp; Agile Management · Stakeholder &amp; Client Management · Business Analysis &amp; Requirements Engineering</t>
        </is>
      </c>
    </row>
    <row r="28" ht="158" customHeight="1">
      <c r="A28" s="165" t="inlineStr">
        <is>
          <t>A</t>
        </is>
      </c>
      <c r="B28" s="26" t="inlineStr">
        <is>
          <t>A3</t>
        </is>
      </c>
      <c r="C28" s="138" t="inlineStr">
        <is>
          <t>Senior Associate</t>
        </is>
      </c>
      <c r="D28" s="110" t="inlineStr">
        <is>
          <t>Senior Taxonomy Analyst</t>
        </is>
      </c>
      <c r="E28" s="111" t="inlineStr">
        <is>
          <t>Taxonomy Design &amp; Regulatory Consulting</t>
        </is>
      </c>
      <c r="F28" s="111" t="inlineStr">
        <is>
          <t>Consulting &amp; Professional Services</t>
        </is>
      </c>
      <c r="G28" s="111" t="inlineStr">
        <is>
          <t>XBRL Consulting</t>
        </is>
      </c>
      <c r="H28" s="111" t="inlineStr">
        <is>
          <t>IC</t>
        </is>
      </c>
      <c r="I28" s="112" t="n">
        <v>12</v>
      </c>
      <c r="J28" s="166" t="n">
        <v>2</v>
      </c>
      <c r="K28" s="167" t="n">
        <v>2</v>
      </c>
      <c r="L28" s="167" t="n">
        <v>3</v>
      </c>
      <c r="M28" s="167" t="inlineStr">
        <is>
          <t>—</t>
        </is>
      </c>
      <c r="N28" s="115" t="inlineStr">
        <is>
          <t>Index ≥ 90% · meets; must-haves at required level</t>
        </is>
      </c>
      <c r="O28"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8"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8" s="168" t="inlineStr">
        <is>
          <t>Not required at this level · Band A has one common path; leadership is not scored.</t>
        </is>
      </c>
      <c r="R28" s="119" t="inlineStr">
        <is>
          <t>• ★ XBRL, iXBRL &amp; Taxonomy: Tags and validates filings accurately for a market
• ★ Accounting &amp; Reporting Standards · IFRS/US GAAP: Applies IFRS / US GAAP / Ind AS correctly</t>
        </is>
      </c>
      <c r="S28" s="169"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t>
          </r>
        </is>
      </c>
      <c r="T28" s="169" t="inlineStr">
        <is>
          <t>—</t>
        </is>
      </c>
      <c r="U28" s="121" t="inlineStr">
        <is>
          <t>Tagging test on a real filing; Accounting test; Domain interview; Work sample / case; Practical test; Work sample / portfolio</t>
        </is>
      </c>
      <c r="V28" s="122" t="inlineStr">
        <is>
          <t>XBRL US GAAP Certificate · AICPA &amp; XBRL US or equivalent; CA / CMA / ACCA / CFA / IFRS certificate; Domain certifications · optional; Lean / Six Sigma · optional; MOS Excel · optional; Vendor AI certifications · optional</t>
        </is>
      </c>
      <c r="W28" s="122" t="inlineStr">
        <is>
          <t>XBRL certificate preferred from A3; filing deadlines and confidentiality; mandatory: POSH, Code of Conduct, InfoSec &amp; Privacy</t>
        </is>
      </c>
      <c r="X28" s="122" t="inlineStr">
        <is>
          <t>87% · 4 of 12</t>
        </is>
      </c>
      <c r="Y28" s="122" t="inlineStr">
        <is>
          <t>AI / GenAI · Accounting standards · Regulatory domain · Learning agility</t>
        </is>
      </c>
      <c r="Z28" s="122" t="inlineStr">
        <is>
          <t>AI, GenAI &amp; Prompt Engineering · Project, Program &amp; Agile Management · Process Improvement &amp; Quality Mindset · Product, Platform &amp; Domain Knowledge</t>
        </is>
      </c>
    </row>
    <row r="29" ht="158" customHeight="1">
      <c r="A29" s="165" t="inlineStr">
        <is>
          <t>A</t>
        </is>
      </c>
      <c r="B29" s="26" t="inlineStr">
        <is>
          <t>A3</t>
        </is>
      </c>
      <c r="C29" s="138" t="inlineStr">
        <is>
          <t>Senior Associate</t>
        </is>
      </c>
      <c r="D29" s="110" t="inlineStr">
        <is>
          <t>Taxonomy Specialist</t>
        </is>
      </c>
      <c r="E29" s="111" t="inlineStr">
        <is>
          <t>Taxonomy Design &amp; Regulatory Consulting</t>
        </is>
      </c>
      <c r="F29" s="111" t="inlineStr">
        <is>
          <t>Consulting &amp; Professional Services</t>
        </is>
      </c>
      <c r="G29" s="111" t="inlineStr">
        <is>
          <t>XBRL Consulting</t>
        </is>
      </c>
      <c r="H29" s="111" t="inlineStr">
        <is>
          <t>IC</t>
        </is>
      </c>
      <c r="I29" s="112" t="n">
        <v>2</v>
      </c>
      <c r="J29" s="166" t="n">
        <v>2</v>
      </c>
      <c r="K29" s="167" t="n">
        <v>2</v>
      </c>
      <c r="L29" s="167" t="n">
        <v>3</v>
      </c>
      <c r="M29" s="167" t="inlineStr">
        <is>
          <t>—</t>
        </is>
      </c>
      <c r="N29" s="115" t="inlineStr">
        <is>
          <t>Index ≥ 90% · meets; must-haves at required level</t>
        </is>
      </c>
      <c r="O29"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9"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9" s="168" t="inlineStr">
        <is>
          <t>Not required at this level · Band A has one common path; leadership is not scored.</t>
        </is>
      </c>
      <c r="R29" s="119" t="inlineStr">
        <is>
          <t>• ★ XBRL, iXBRL &amp; Taxonomy: Tags and validates filings accurately for a market
• ★ Accounting &amp; Reporting Standards · IFRS/US GAAP: Applies IFRS / US GAAP / Ind AS correctly</t>
        </is>
      </c>
      <c r="S29" s="169"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t>
          </r>
        </is>
      </c>
      <c r="T29" s="169" t="inlineStr">
        <is>
          <t>—</t>
        </is>
      </c>
      <c r="U29" s="121" t="inlineStr">
        <is>
          <t>Tagging test on a real filing; Accounting test; Domain interview; Work sample / case; Practical test; Work sample / portfolio</t>
        </is>
      </c>
      <c r="V29" s="122" t="inlineStr">
        <is>
          <t>XBRL US GAAP Certificate · AICPA &amp; XBRL US or equivalent; CA / CMA / ACCA / CFA / IFRS certificate; Domain certifications · optional; Lean / Six Sigma · optional; MOS Excel · optional; Vendor AI certifications · optional</t>
        </is>
      </c>
      <c r="W29" s="122" t="inlineStr">
        <is>
          <t>XBRL certificate preferred from A3; filing deadlines and confidentiality; mandatory: POSH, Code of Conduct, InfoSec &amp; Privacy</t>
        </is>
      </c>
      <c r="X29" s="122" t="inlineStr">
        <is>
          <t>96% · 2 of 2</t>
        </is>
      </c>
      <c r="Y29" s="122" t="inlineStr">
        <is>
          <t>Accounting standards · Learning agility · Innovation · AI / GenAI</t>
        </is>
      </c>
      <c r="Z29" s="122" t="inlineStr">
        <is>
          <t>Project, Program &amp; Agile Management · AI, GenAI &amp; Prompt Engineering · Process Improvement &amp; Quality Mindset · Broader Ownership &amp; Cross-functional Exposure</t>
        </is>
      </c>
    </row>
    <row r="30" ht="158" customHeight="1">
      <c r="A30" s="165" t="inlineStr">
        <is>
          <t>A</t>
        </is>
      </c>
      <c r="B30" s="26" t="inlineStr">
        <is>
          <t>A3</t>
        </is>
      </c>
      <c r="C30" s="138" t="inlineStr">
        <is>
          <t>Senior Associate</t>
        </is>
      </c>
      <c r="D30" s="110" t="inlineStr">
        <is>
          <t>Senior Financial Analyst</t>
        </is>
      </c>
      <c r="E30" s="111" t="inlineStr">
        <is>
          <t>XBRL Tagging, Conversion &amp; Filing</t>
        </is>
      </c>
      <c r="F30" s="111" t="inlineStr">
        <is>
          <t>Consulting &amp; Professional Services</t>
        </is>
      </c>
      <c r="G30" s="111" t="inlineStr">
        <is>
          <t>XBRL Consulting</t>
        </is>
      </c>
      <c r="H30" s="111" t="inlineStr">
        <is>
          <t>IC</t>
        </is>
      </c>
      <c r="I30" s="112" t="n">
        <v>3</v>
      </c>
      <c r="J30" s="166" t="n">
        <v>2</v>
      </c>
      <c r="K30" s="167" t="n">
        <v>2</v>
      </c>
      <c r="L30" s="167" t="n">
        <v>3</v>
      </c>
      <c r="M30" s="167" t="inlineStr">
        <is>
          <t>—</t>
        </is>
      </c>
      <c r="N30" s="115" t="inlineStr">
        <is>
          <t>Index ≥ 90% · meets; must-haves at required level</t>
        </is>
      </c>
      <c r="O30"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0"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0" s="168" t="inlineStr">
        <is>
          <t>Not required at this level · Band A has one common path; leadership is not scored.</t>
        </is>
      </c>
      <c r="R30" s="119" t="inlineStr">
        <is>
          <t>• ★ XBRL, iXBRL &amp; Taxonomy: Tags and validates filings accurately for a market
• ★ Accounting &amp; Reporting Standards · IFRS/US GAAP: Applies IFRS / US GAAP / Ind AS correctly</t>
        </is>
      </c>
      <c r="S30" s="169"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t>
          </r>
        </is>
      </c>
      <c r="T30" s="169" t="inlineStr">
        <is>
          <t>—</t>
        </is>
      </c>
      <c r="U30" s="121" t="inlineStr">
        <is>
          <t>Tagging test on a real filing; Accounting test; Domain interview; Work sample / case; Practical test; Work sample / portfolio</t>
        </is>
      </c>
      <c r="V30" s="122" t="inlineStr">
        <is>
          <t>XBRL US GAAP Certificate · AICPA &amp; XBRL US or equivalent; CA / CMA / ACCA / CFA / IFRS certificate; Domain certifications · optional; Lean / Six Sigma · optional; MOS Excel · optional; Vendor AI certifications · optional</t>
        </is>
      </c>
      <c r="W30" s="122" t="inlineStr">
        <is>
          <t>XBRL certificate preferred from A3; filing deadlines and confidentiality; mandatory: POSH, Code of Conduct, InfoSec &amp; Privacy</t>
        </is>
      </c>
      <c r="X30" s="122" t="inlineStr">
        <is>
          <t>88% · 1 of 3</t>
        </is>
      </c>
      <c r="Y30" s="122" t="inlineStr">
        <is>
          <t>Accounting standards · Digital fluency · Innovation · AI / GenAI</t>
        </is>
      </c>
      <c r="Z30" s="122" t="inlineStr">
        <is>
          <t>AI, GenAI &amp; Prompt Engineering · Advanced Excel &amp; Productivity Tools · Accounting &amp; Reporting Standards · IFRS/US GAAP · Project, Program &amp; Agile Management</t>
        </is>
      </c>
    </row>
    <row r="31" ht="158" customHeight="1">
      <c r="A31" s="165" t="inlineStr">
        <is>
          <t>A</t>
        </is>
      </c>
      <c r="B31" s="26" t="inlineStr">
        <is>
          <t>A3</t>
        </is>
      </c>
      <c r="C31" s="138" t="inlineStr">
        <is>
          <t>Senior Associate</t>
        </is>
      </c>
      <c r="D31" s="110" t="inlineStr">
        <is>
          <t>Senior Support Executive</t>
        </is>
      </c>
      <c r="E31" s="111" t="inlineStr">
        <is>
          <t>Application &amp; Product Support</t>
        </is>
      </c>
      <c r="F31" s="111" t="inlineStr">
        <is>
          <t>Customer Success &amp; Support</t>
        </is>
      </c>
      <c r="G31" s="111" t="inlineStr">
        <is>
          <t>Support</t>
        </is>
      </c>
      <c r="H31" s="111" t="inlineStr">
        <is>
          <t>IC</t>
        </is>
      </c>
      <c r="I31" s="112" t="n">
        <v>8</v>
      </c>
      <c r="J31" s="166" t="n">
        <v>2</v>
      </c>
      <c r="K31" s="167" t="n">
        <v>2</v>
      </c>
      <c r="L31" s="167" t="n">
        <v>3</v>
      </c>
      <c r="M31" s="167" t="inlineStr">
        <is>
          <t>—</t>
        </is>
      </c>
      <c r="N31" s="115" t="inlineStr">
        <is>
          <t>Index ≥ 90% · meets; must-haves at required level</t>
        </is>
      </c>
      <c r="O31"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1"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1" s="168" t="inlineStr">
        <is>
          <t>Not required at this level · Band A has one common path; leadership is not scored.</t>
        </is>
      </c>
      <c r="R31" s="119" t="inlineStr">
        <is>
          <t>• ★ Product, Platform &amp; Domain Knowledge: Handles most product and domain scenarios
• ★ Stakeholder &amp; Client Management: Manages client communication and expectations for own work</t>
        </is>
      </c>
      <c r="S31" s="169" t="inlineStr">
        <is>
          <r>
            <rPr>
              <rFont val="Calibri"/>
              <sz val="10"/>
            </rPr>
            <t xml:space="preserve">•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t>
          </r>
        </is>
      </c>
      <c r="T31" s="169" t="inlineStr">
        <is>
          <t>—</t>
        </is>
      </c>
      <c r="U31" s="121" t="inlineStr">
        <is>
          <t>Scenario interview; Role play / behavioural interview; Presentation / writing test; SQL test / case; Domain interview; Work sample / case</t>
        </is>
      </c>
      <c r="V31" s="122" t="inlineStr">
        <is>
          <t>Internal product certification; Database certifications · optional; Domain certifications · optional; Lean / Six Sigma · optional</t>
        </is>
      </c>
      <c r="W31" s="122" t="inlineStr">
        <is>
          <t>ITIL / service-desk practice; SLA management; mandatory: POSH, Code of Conduct, InfoSec &amp; Privacy</t>
        </is>
      </c>
      <c r="X31" s="122" t="inlineStr">
        <is>
          <t>99% · 8 of 8</t>
        </is>
      </c>
      <c r="Y31" s="122" t="inlineStr">
        <is>
          <t>Learning agility · AI literacy · Regulatory domain · Digital fluency</t>
        </is>
      </c>
      <c r="Z31" s="122" t="inlineStr">
        <is>
          <t>Project, Program &amp; Agile Management · Process Improvement &amp; Quality Mindset · Programming &amp; Tech-Stack Depth · AI, GenAI &amp; Prompt Engineering</t>
        </is>
      </c>
    </row>
    <row r="32" ht="158" customHeight="1">
      <c r="A32" s="165" t="inlineStr">
        <is>
          <t>A</t>
        </is>
      </c>
      <c r="B32" s="26" t="inlineStr">
        <is>
          <t>A3</t>
        </is>
      </c>
      <c r="C32" s="138" t="inlineStr">
        <is>
          <t>Senior Associate</t>
        </is>
      </c>
      <c r="D32" s="110" t="inlineStr">
        <is>
          <t>Senior AI/ML Engineer</t>
        </is>
      </c>
      <c r="E32" s="111" t="inlineStr">
        <is>
          <t>AI / ML &amp; GenAI Engineering</t>
        </is>
      </c>
      <c r="F32" s="111" t="inlineStr">
        <is>
          <t>Engineering &amp; Development</t>
        </is>
      </c>
      <c r="G32" s="111" t="inlineStr">
        <is>
          <t>Technology</t>
        </is>
      </c>
      <c r="H32" s="111" t="inlineStr">
        <is>
          <t>IC</t>
        </is>
      </c>
      <c r="I32" s="112" t="n">
        <v>2</v>
      </c>
      <c r="J32" s="166" t="n">
        <v>2</v>
      </c>
      <c r="K32" s="167" t="n">
        <v>2</v>
      </c>
      <c r="L32" s="167" t="n">
        <v>3</v>
      </c>
      <c r="M32" s="167" t="inlineStr">
        <is>
          <t>—</t>
        </is>
      </c>
      <c r="N32" s="115" t="inlineStr">
        <is>
          <t>Index ≥ 90% · meets; must-haves at required level</t>
        </is>
      </c>
      <c r="O32"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2"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2" s="168" t="inlineStr">
        <is>
          <t>Not required at this level · Band A has one common path; leadership is not scored.</t>
        </is>
      </c>
      <c r="R32" s="119" t="inlineStr">
        <is>
          <t>• ★ Programming &amp; Tech-Stack Depth: Builds features with clean, tested code
• ★ System Design &amp; Architecture: Designs components and integrations for a module</t>
        </is>
      </c>
      <c r="S32"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32" s="169" t="inlineStr">
        <is>
          <t>—</t>
        </is>
      </c>
      <c r="U32" s="121" t="inlineStr">
        <is>
          <t>Coding test + code review; System-design interview / design review; SQL test / case; Practical task; Work sample / portfolio; Scenario interview</t>
        </is>
      </c>
      <c r="V32" s="122" t="inlineStr">
        <is>
          <t>Cloud / language certifications · optional; AWS / Azure architect · optional; Database certifications · optional; AWS / Azure / Kubernetes certifications; Vendor AI certifications · optional; Internal product certification</t>
        </is>
      </c>
      <c r="W32" s="122" t="inlineStr">
        <is>
          <t>Secure coding · OWASP, code review, unit testing; mandatory: POSH, Code of Conduct, InfoSec &amp; Privacy</t>
        </is>
      </c>
      <c r="X32" s="122" t="inlineStr">
        <is>
          <t>102% · 2 of 2</t>
        </is>
      </c>
      <c r="Y32" s="122" t="inlineStr">
        <is>
          <t>System design · SQL &amp; data · Cloud &amp; DevOps</t>
        </is>
      </c>
      <c r="Z32" s="122" t="inlineStr">
        <is>
          <t>AI, GenAI &amp; Prompt Engineering · Programming &amp; Tech-Stack Depth · Database, SQL &amp; Data Engineering · Project, Program &amp; Agile Management</t>
        </is>
      </c>
    </row>
    <row r="33" ht="158" customHeight="1">
      <c r="A33" s="165" t="inlineStr">
        <is>
          <t>A</t>
        </is>
      </c>
      <c r="B33" s="26" t="inlineStr">
        <is>
          <t>A3</t>
        </is>
      </c>
      <c r="C33" s="138" t="inlineStr">
        <is>
          <t>Senior Associate</t>
        </is>
      </c>
      <c r="D33" s="110" t="inlineStr">
        <is>
          <t>Senior Software Engineer</t>
        </is>
      </c>
      <c r="E33" s="111" t="inlineStr">
        <is>
          <t>Backend Development</t>
        </is>
      </c>
      <c r="F33" s="111" t="inlineStr">
        <is>
          <t>Engineering &amp; Development</t>
        </is>
      </c>
      <c r="G33" s="111" t="inlineStr">
        <is>
          <t>Technology</t>
        </is>
      </c>
      <c r="H33" s="111" t="inlineStr">
        <is>
          <t>IC</t>
        </is>
      </c>
      <c r="I33" s="112" t="n">
        <v>32</v>
      </c>
      <c r="J33" s="166" t="n">
        <v>2</v>
      </c>
      <c r="K33" s="167" t="n">
        <v>2</v>
      </c>
      <c r="L33" s="167" t="n">
        <v>3</v>
      </c>
      <c r="M33" s="167" t="inlineStr">
        <is>
          <t>—</t>
        </is>
      </c>
      <c r="N33" s="115" t="inlineStr">
        <is>
          <t>Index ≥ 90% · meets; must-haves at required level</t>
        </is>
      </c>
      <c r="O33"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3"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3" s="168" t="inlineStr">
        <is>
          <t>Not required at this level · Band A has one common path; leadership is not scored.</t>
        </is>
      </c>
      <c r="R33" s="119" t="inlineStr">
        <is>
          <t>• ★ Programming &amp; Tech-Stack Depth: Builds features with clean, tested code
• ★ System Design &amp; Architecture: Designs components and integrations for a module</t>
        </is>
      </c>
      <c r="S33"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33" s="169" t="inlineStr">
        <is>
          <t>—</t>
        </is>
      </c>
      <c r="U33" s="121" t="inlineStr">
        <is>
          <t>Coding test + code review; System-design interview / design review; SQL test / case; Practical task; Work sample / portfolio; Scenario interview</t>
        </is>
      </c>
      <c r="V33" s="122" t="inlineStr">
        <is>
          <t>Cloud / language certifications · optional; AWS / Azure architect · optional; Database certifications · optional; AWS / Azure / Kubernetes certifications; Vendor AI certifications · optional; Internal product certification</t>
        </is>
      </c>
      <c r="W33" s="122" t="inlineStr">
        <is>
          <t>Secure coding · OWASP, code review, unit testing; mandatory: POSH, Code of Conduct, InfoSec &amp; Privacy</t>
        </is>
      </c>
      <c r="X33" s="122" t="inlineStr">
        <is>
          <t>94% · 22 of 32</t>
        </is>
      </c>
      <c r="Y33" s="122" t="inlineStr">
        <is>
          <t>System design · SQL &amp; data · AI / GenAI · Cloud &amp; DevOps</t>
        </is>
      </c>
      <c r="Z33" s="122" t="inlineStr">
        <is>
          <t>AI, GenAI &amp; Prompt Engineering · Programming &amp; Tech-Stack Depth · Project, Program &amp; Agile Management · Product, Platform &amp; Domain Knowledge</t>
        </is>
      </c>
    </row>
    <row r="34" ht="158" customHeight="1">
      <c r="A34" s="165" t="inlineStr">
        <is>
          <t>A</t>
        </is>
      </c>
      <c r="B34" s="26" t="inlineStr">
        <is>
          <t>A3</t>
        </is>
      </c>
      <c r="C34" s="138" t="inlineStr">
        <is>
          <t>Senior Associate</t>
        </is>
      </c>
      <c r="D34" s="110" t="inlineStr">
        <is>
          <t>Technical Specialist</t>
        </is>
      </c>
      <c r="E34" s="111" t="inlineStr">
        <is>
          <t>Backend Development</t>
        </is>
      </c>
      <c r="F34" s="111" t="inlineStr">
        <is>
          <t>Engineering &amp; Development</t>
        </is>
      </c>
      <c r="G34" s="111" t="inlineStr">
        <is>
          <t>Technology</t>
        </is>
      </c>
      <c r="H34" s="111" t="inlineStr">
        <is>
          <t>IC</t>
        </is>
      </c>
      <c r="I34" s="112" t="n">
        <v>1</v>
      </c>
      <c r="J34" s="166" t="n">
        <v>2</v>
      </c>
      <c r="K34" s="167" t="n">
        <v>2</v>
      </c>
      <c r="L34" s="167" t="n">
        <v>3</v>
      </c>
      <c r="M34" s="167" t="inlineStr">
        <is>
          <t>—</t>
        </is>
      </c>
      <c r="N34" s="115" t="inlineStr">
        <is>
          <t>Index ≥ 90% · meets; must-haves at required level</t>
        </is>
      </c>
      <c r="O34"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4"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4" s="168" t="inlineStr">
        <is>
          <t>Not required at this level · Band A has one common path; leadership is not scored.</t>
        </is>
      </c>
      <c r="R34" s="119" t="inlineStr">
        <is>
          <t>• ★ Programming &amp; Tech-Stack Depth: Builds features with clean, tested code
• ★ System Design &amp; Architecture: Designs components and integrations for a module</t>
        </is>
      </c>
      <c r="S34"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34" s="169" t="inlineStr">
        <is>
          <t>—</t>
        </is>
      </c>
      <c r="U34" s="121" t="inlineStr">
        <is>
          <t>Coding test + code review; System-design interview / design review; SQL test / case; Practical task; Work sample / portfolio; Scenario interview</t>
        </is>
      </c>
      <c r="V34" s="122" t="inlineStr">
        <is>
          <t>Cloud / language certifications · optional; AWS / Azure architect · optional; Database certifications · optional; AWS / Azure / Kubernetes certifications; Vendor AI certifications · optional; Internal product certification</t>
        </is>
      </c>
      <c r="W34" s="122" t="inlineStr">
        <is>
          <t>Secure coding · OWASP, code review, unit testing; mandatory: POSH, Code of Conduct, InfoSec &amp; Privacy</t>
        </is>
      </c>
      <c r="X34" s="122" t="inlineStr">
        <is>
          <t>110% · 1 of 1</t>
        </is>
      </c>
      <c r="Y34" s="122" t="inlineStr">
        <is>
          <t>—</t>
        </is>
      </c>
      <c r="Z34" s="122" t="inlineStr">
        <is>
          <t>Cloud, DevOps &amp; CI/CD · AI, GenAI &amp; Prompt Engineering</t>
        </is>
      </c>
    </row>
    <row r="35" ht="158" customHeight="1">
      <c r="A35" s="165" t="inlineStr">
        <is>
          <t>A</t>
        </is>
      </c>
      <c r="B35" s="26" t="inlineStr">
        <is>
          <t>A3</t>
        </is>
      </c>
      <c r="C35" s="138" t="inlineStr">
        <is>
          <t>Senior Associate</t>
        </is>
      </c>
      <c r="D35" s="110" t="inlineStr">
        <is>
          <t>Database Specialist</t>
        </is>
      </c>
      <c r="E35" s="111" t="inlineStr">
        <is>
          <t>Data Engineering &amp; Database Development</t>
        </is>
      </c>
      <c r="F35" s="111" t="inlineStr">
        <is>
          <t>Engineering &amp; Development</t>
        </is>
      </c>
      <c r="G35" s="111" t="inlineStr">
        <is>
          <t>Technology</t>
        </is>
      </c>
      <c r="H35" s="111" t="inlineStr">
        <is>
          <t>IC</t>
        </is>
      </c>
      <c r="I35" s="112" t="n">
        <v>1</v>
      </c>
      <c r="J35" s="166" t="n">
        <v>2</v>
      </c>
      <c r="K35" s="167" t="n">
        <v>2</v>
      </c>
      <c r="L35" s="167" t="n">
        <v>3</v>
      </c>
      <c r="M35" s="167" t="inlineStr">
        <is>
          <t>—</t>
        </is>
      </c>
      <c r="N35" s="115" t="inlineStr">
        <is>
          <t>Index ≥ 90% · meets; must-haves at required level</t>
        </is>
      </c>
      <c r="O35"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5"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5" s="168" t="inlineStr">
        <is>
          <t>Not required at this level · Band A has one common path; leadership is not scored.</t>
        </is>
      </c>
      <c r="R35" s="119" t="inlineStr">
        <is>
          <t>• ★ Programming &amp; Tech-Stack Depth: Builds features with clean, tested code
• ★ System Design &amp; Architecture: Designs components and integrations for a module</t>
        </is>
      </c>
      <c r="S35"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35" s="169" t="inlineStr">
        <is>
          <t>—</t>
        </is>
      </c>
      <c r="U35" s="121" t="inlineStr">
        <is>
          <t>Coding test + code review; System-design interview / design review; SQL test / case; Practical task; Work sample / portfolio; Scenario interview</t>
        </is>
      </c>
      <c r="V35" s="122" t="inlineStr">
        <is>
          <t>Cloud / language certifications · optional; AWS / Azure architect · optional; Database certifications · optional; AWS / Azure / Kubernetes certifications; Vendor AI certifications · optional; Internal product certification</t>
        </is>
      </c>
      <c r="W35" s="122" t="inlineStr">
        <is>
          <t>Secure coding · OWASP, code review, unit testing; mandatory: POSH, Code of Conduct, InfoSec &amp; Privacy</t>
        </is>
      </c>
      <c r="X35" s="122" t="inlineStr">
        <is>
          <t>108% · 1 of 1</t>
        </is>
      </c>
      <c r="Y35" s="122" t="inlineStr">
        <is>
          <t>—</t>
        </is>
      </c>
      <c r="Z35" s="122" t="inlineStr">
        <is>
          <t>Stakeholder &amp; Client Management · AI, GenAI &amp; Prompt Engineering · Programming &amp; Tech-Stack Depth</t>
        </is>
      </c>
    </row>
    <row r="36" ht="158" customHeight="1">
      <c r="A36" s="165" t="inlineStr">
        <is>
          <t>A</t>
        </is>
      </c>
      <c r="B36" s="26" t="inlineStr">
        <is>
          <t>A3</t>
        </is>
      </c>
      <c r="C36" s="138" t="inlineStr">
        <is>
          <t>Senior Associate</t>
        </is>
      </c>
      <c r="D36" s="110" t="inlineStr">
        <is>
          <t>Senior Database Engineer</t>
        </is>
      </c>
      <c r="E36" s="111" t="inlineStr">
        <is>
          <t>Data Engineering &amp; Database Development</t>
        </is>
      </c>
      <c r="F36" s="111" t="inlineStr">
        <is>
          <t>Engineering &amp; Development</t>
        </is>
      </c>
      <c r="G36" s="111" t="inlineStr">
        <is>
          <t>Technology</t>
        </is>
      </c>
      <c r="H36" s="111" t="inlineStr">
        <is>
          <t>IC</t>
        </is>
      </c>
      <c r="I36" s="112" t="n">
        <v>2</v>
      </c>
      <c r="J36" s="166" t="n">
        <v>2</v>
      </c>
      <c r="K36" s="167" t="n">
        <v>2</v>
      </c>
      <c r="L36" s="167" t="n">
        <v>3</v>
      </c>
      <c r="M36" s="167" t="inlineStr">
        <is>
          <t>—</t>
        </is>
      </c>
      <c r="N36" s="115" t="inlineStr">
        <is>
          <t>Index ≥ 90% · meets; must-haves at required level</t>
        </is>
      </c>
      <c r="O36"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6"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6" s="168" t="inlineStr">
        <is>
          <t>Not required at this level · Band A has one common path; leadership is not scored.</t>
        </is>
      </c>
      <c r="R36" s="119" t="inlineStr">
        <is>
          <t>• ★ Programming &amp; Tech-Stack Depth: Builds features with clean, tested code
• ★ System Design &amp; Architecture: Designs components and integrations for a module</t>
        </is>
      </c>
      <c r="S36"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36" s="169" t="inlineStr">
        <is>
          <t>—</t>
        </is>
      </c>
      <c r="U36" s="121" t="inlineStr">
        <is>
          <t>Coding test + code review; System-design interview / design review; SQL test / case; Practical task; Work sample / portfolio; Scenario interview</t>
        </is>
      </c>
      <c r="V36" s="122" t="inlineStr">
        <is>
          <t>Cloud / language certifications · optional; AWS / Azure architect · optional; Database certifications · optional; AWS / Azure / Kubernetes certifications; Vendor AI certifications · optional; Internal product certification</t>
        </is>
      </c>
      <c r="W36" s="122" t="inlineStr">
        <is>
          <t>Secure coding · OWASP, code review, unit testing; mandatory: POSH, Code of Conduct, InfoSec &amp; Privacy</t>
        </is>
      </c>
      <c r="X36" s="122" t="inlineStr">
        <is>
          <t>106% · 2 of 2</t>
        </is>
      </c>
      <c r="Y36" s="122" t="inlineStr">
        <is>
          <t>System design · AI / GenAI · Learning agility</t>
        </is>
      </c>
      <c r="Z36" s="122" t="inlineStr">
        <is>
          <t>AI, GenAI &amp; Prompt Engineering · Project, Program &amp; Agile Management · Cloud, DevOps &amp; CI/CD · Database, SQL &amp; Data Engineering</t>
        </is>
      </c>
    </row>
    <row r="37" ht="158" customHeight="1">
      <c r="A37" s="165" t="inlineStr">
        <is>
          <t>A</t>
        </is>
      </c>
      <c r="B37" s="26" t="inlineStr">
        <is>
          <t>A3</t>
        </is>
      </c>
      <c r="C37" s="138" t="inlineStr">
        <is>
          <t>Senior Associate</t>
        </is>
      </c>
      <c r="D37" s="110" t="inlineStr">
        <is>
          <t>Senior DevOps Engineer</t>
        </is>
      </c>
      <c r="E37" s="111" t="inlineStr">
        <is>
          <t>DevOps &amp; Release Engineering</t>
        </is>
      </c>
      <c r="F37" s="111" t="inlineStr">
        <is>
          <t>Engineering &amp; Development</t>
        </is>
      </c>
      <c r="G37" s="111" t="inlineStr">
        <is>
          <t>Technology</t>
        </is>
      </c>
      <c r="H37" s="111" t="inlineStr">
        <is>
          <t>IC</t>
        </is>
      </c>
      <c r="I37" s="112" t="n">
        <v>1</v>
      </c>
      <c r="J37" s="166" t="n">
        <v>2</v>
      </c>
      <c r="K37" s="167" t="n">
        <v>2</v>
      </c>
      <c r="L37" s="167" t="n">
        <v>3</v>
      </c>
      <c r="M37" s="167" t="inlineStr">
        <is>
          <t>—</t>
        </is>
      </c>
      <c r="N37" s="115" t="inlineStr">
        <is>
          <t>Index ≥ 90% · meets; must-haves at required level</t>
        </is>
      </c>
      <c r="O37"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7"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7" s="168" t="inlineStr">
        <is>
          <t>Not required at this level · Band A has one common path; leadership is not scored.</t>
        </is>
      </c>
      <c r="R37" s="119" t="inlineStr">
        <is>
          <t>• ★ Programming &amp; Tech-Stack Depth: Builds features with clean, tested code
• ★ System Design &amp; Architecture: Designs components and integrations for a module</t>
        </is>
      </c>
      <c r="S37"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37" s="169" t="inlineStr">
        <is>
          <t>—</t>
        </is>
      </c>
      <c r="U37" s="121" t="inlineStr">
        <is>
          <t>Coding test + code review; System-design interview / design review; SQL test / case; Practical task; Work sample / portfolio; Scenario interview</t>
        </is>
      </c>
      <c r="V37" s="122" t="inlineStr">
        <is>
          <t>Cloud / language certifications · optional; AWS / Azure architect · optional; Database certifications · optional; AWS / Azure / Kubernetes certifications; Vendor AI certifications · optional; Internal product certification</t>
        </is>
      </c>
      <c r="W37" s="122" t="inlineStr">
        <is>
          <t>Secure coding · OWASP, code review, unit testing; mandatory: POSH, Code of Conduct, InfoSec &amp; Privacy</t>
        </is>
      </c>
      <c r="X37" s="122" t="inlineStr">
        <is>
          <t>94% · 1 of 1</t>
        </is>
      </c>
      <c r="Y37" s="122" t="inlineStr">
        <is>
          <t>System design · Cloud &amp; DevOps · AI / GenAI</t>
        </is>
      </c>
      <c r="Z37" s="122" t="inlineStr">
        <is>
          <t>Cloud, DevOps &amp; CI/CD · AI, GenAI &amp; Prompt Engineering · Cybersecurity &amp; Infrastructure</t>
        </is>
      </c>
    </row>
    <row r="38" ht="158" customHeight="1">
      <c r="A38" s="165" t="inlineStr">
        <is>
          <t>A</t>
        </is>
      </c>
      <c r="B38" s="26" t="inlineStr">
        <is>
          <t>A3</t>
        </is>
      </c>
      <c r="C38" s="138" t="inlineStr">
        <is>
          <t>Senior Associate</t>
        </is>
      </c>
      <c r="D38" s="110" t="inlineStr">
        <is>
          <t>Senior UI Developer</t>
        </is>
      </c>
      <c r="E38" s="111" t="inlineStr">
        <is>
          <t>Front-End / UI Development</t>
        </is>
      </c>
      <c r="F38" s="111" t="inlineStr">
        <is>
          <t>Engineering &amp; Development</t>
        </is>
      </c>
      <c r="G38" s="111" t="inlineStr">
        <is>
          <t>Design, Technology</t>
        </is>
      </c>
      <c r="H38" s="111" t="inlineStr">
        <is>
          <t>IC</t>
        </is>
      </c>
      <c r="I38" s="112" t="n">
        <v>5</v>
      </c>
      <c r="J38" s="166" t="n">
        <v>2</v>
      </c>
      <c r="K38" s="167" t="n">
        <v>2</v>
      </c>
      <c r="L38" s="167" t="n">
        <v>3</v>
      </c>
      <c r="M38" s="167" t="inlineStr">
        <is>
          <t>—</t>
        </is>
      </c>
      <c r="N38" s="115" t="inlineStr">
        <is>
          <t>Index ≥ 90% · meets; must-haves at required level</t>
        </is>
      </c>
      <c r="O38"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8"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8" s="168" t="inlineStr">
        <is>
          <t>Not required at this level · Band A has one common path; leadership is not scored.</t>
        </is>
      </c>
      <c r="R38" s="119" t="inlineStr">
        <is>
          <t>• ★ Programming &amp; Tech-Stack Depth: Builds features with clean, tested code
• ★ System Design &amp; Architecture: Designs components and integrations for a module</t>
        </is>
      </c>
      <c r="S38"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38" s="169" t="inlineStr">
        <is>
          <t>—</t>
        </is>
      </c>
      <c r="U38" s="121" t="inlineStr">
        <is>
          <t>Coding test + code review; System-design interview / design review; SQL test / case; Practical task; Work sample / portfolio; Scenario interview</t>
        </is>
      </c>
      <c r="V38" s="122" t="inlineStr">
        <is>
          <t>Cloud / language certifications · optional; AWS / Azure architect · optional; Database certifications · optional; AWS / Azure / Kubernetes certifications; Vendor AI certifications · optional; Internal product certification</t>
        </is>
      </c>
      <c r="W38" s="122" t="inlineStr">
        <is>
          <t>Secure coding · OWASP, code review, unit testing; mandatory: POSH, Code of Conduct, InfoSec &amp; Privacy</t>
        </is>
      </c>
      <c r="X38" s="122" t="inlineStr">
        <is>
          <t>89% · 2 of 5</t>
        </is>
      </c>
      <c r="Y38" s="122" t="inlineStr">
        <is>
          <t>SQL &amp; data · Programming &amp; stack · System design · Data literacy</t>
        </is>
      </c>
      <c r="Z38" s="122" t="inlineStr">
        <is>
          <t>AI, GenAI &amp; Prompt Engineering · Programming &amp; Tech-Stack Depth · Project, Program &amp; Agile Management · Stakeholder &amp; Client Management</t>
        </is>
      </c>
    </row>
    <row r="39" ht="158" customHeight="1">
      <c r="A39" s="165" t="inlineStr">
        <is>
          <t>A</t>
        </is>
      </c>
      <c r="B39" s="26" t="inlineStr">
        <is>
          <t>A3</t>
        </is>
      </c>
      <c r="C39" s="138" t="inlineStr">
        <is>
          <t>Senior Associate</t>
        </is>
      </c>
      <c r="D39" s="110" t="inlineStr">
        <is>
          <t>Senior Software Engineer</t>
        </is>
      </c>
      <c r="E39" s="111" t="inlineStr">
        <is>
          <t>Full-Stack Development</t>
        </is>
      </c>
      <c r="F39" s="111" t="inlineStr">
        <is>
          <t>Engineering &amp; Development</t>
        </is>
      </c>
      <c r="G39" s="111" t="inlineStr">
        <is>
          <t>Technology</t>
        </is>
      </c>
      <c r="H39" s="111" t="inlineStr">
        <is>
          <t>IC</t>
        </is>
      </c>
      <c r="I39" s="112" t="n">
        <v>7</v>
      </c>
      <c r="J39" s="166" t="n">
        <v>2</v>
      </c>
      <c r="K39" s="167" t="n">
        <v>2</v>
      </c>
      <c r="L39" s="167" t="n">
        <v>3</v>
      </c>
      <c r="M39" s="167" t="inlineStr">
        <is>
          <t>—</t>
        </is>
      </c>
      <c r="N39" s="115" t="inlineStr">
        <is>
          <t>Index ≥ 90% · meets; must-haves at required level</t>
        </is>
      </c>
      <c r="O39"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9"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9" s="168" t="inlineStr">
        <is>
          <t>Not required at this level · Band A has one common path; leadership is not scored.</t>
        </is>
      </c>
      <c r="R39" s="119" t="inlineStr">
        <is>
          <t>• ★ Programming &amp; Tech-Stack Depth: Builds features with clean, tested code
• ★ System Design &amp; Architecture: Designs components and integrations for a module</t>
        </is>
      </c>
      <c r="S39"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39" s="169" t="inlineStr">
        <is>
          <t>—</t>
        </is>
      </c>
      <c r="U39" s="121" t="inlineStr">
        <is>
          <t>Coding test + code review; System-design interview / design review; SQL test / case; Practical task; Work sample / portfolio; Scenario interview</t>
        </is>
      </c>
      <c r="V39" s="122" t="inlineStr">
        <is>
          <t>Cloud / language certifications · optional; AWS / Azure architect · optional; Database certifications · optional; AWS / Azure / Kubernetes certifications; Vendor AI certifications · optional; Internal product certification</t>
        </is>
      </c>
      <c r="W39" s="122" t="inlineStr">
        <is>
          <t>Secure coding · OWASP, code review, unit testing; mandatory: POSH, Code of Conduct, InfoSec &amp; Privacy</t>
        </is>
      </c>
      <c r="X39" s="122" t="inlineStr">
        <is>
          <t>93% · 4 of 7</t>
        </is>
      </c>
      <c r="Y39" s="122" t="inlineStr">
        <is>
          <t>System design · SQL &amp; data · AI / GenAI · Cloud &amp; DevOps</t>
        </is>
      </c>
      <c r="Z39" s="122" t="inlineStr">
        <is>
          <t>AI, GenAI &amp; Prompt Engineering · Project, Program &amp; Agile Management · Programming &amp; Tech-Stack Depth · Stakeholder &amp; Client Management</t>
        </is>
      </c>
    </row>
    <row r="40" ht="158" customHeight="1">
      <c r="A40" s="165" t="inlineStr">
        <is>
          <t>A</t>
        </is>
      </c>
      <c r="B40" s="26" t="inlineStr">
        <is>
          <t>A3</t>
        </is>
      </c>
      <c r="C40" s="138" t="inlineStr">
        <is>
          <t>Senior Associate</t>
        </is>
      </c>
      <c r="D40" s="110" t="inlineStr">
        <is>
          <t>Technical Specialist</t>
        </is>
      </c>
      <c r="E40" s="111" t="inlineStr">
        <is>
          <t>Full-Stack Development</t>
        </is>
      </c>
      <c r="F40" s="111" t="inlineStr">
        <is>
          <t>Engineering &amp; Development</t>
        </is>
      </c>
      <c r="G40" s="111" t="inlineStr">
        <is>
          <t>Technology</t>
        </is>
      </c>
      <c r="H40" s="111" t="inlineStr">
        <is>
          <t>IC</t>
        </is>
      </c>
      <c r="I40" s="112" t="n">
        <v>1</v>
      </c>
      <c r="J40" s="166" t="n">
        <v>2</v>
      </c>
      <c r="K40" s="167" t="n">
        <v>2</v>
      </c>
      <c r="L40" s="167" t="n">
        <v>3</v>
      </c>
      <c r="M40" s="167" t="inlineStr">
        <is>
          <t>—</t>
        </is>
      </c>
      <c r="N40" s="115" t="inlineStr">
        <is>
          <t>Index ≥ 90% · meets; must-haves at required level</t>
        </is>
      </c>
      <c r="O40"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40"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40" s="168" t="inlineStr">
        <is>
          <t>Not required at this level · Band A has one common path; leadership is not scored.</t>
        </is>
      </c>
      <c r="R40" s="119" t="inlineStr">
        <is>
          <t>• ★ Programming &amp; Tech-Stack Depth: Builds features with clean, tested code
• ★ System Design &amp; Architecture: Designs components and integrations for a module</t>
        </is>
      </c>
      <c r="S40"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40" s="169" t="inlineStr">
        <is>
          <t>—</t>
        </is>
      </c>
      <c r="U40" s="121" t="inlineStr">
        <is>
          <t>Coding test + code review; System-design interview / design review; SQL test / case; Practical task; Work sample / portfolio; Scenario interview</t>
        </is>
      </c>
      <c r="V40" s="122" t="inlineStr">
        <is>
          <t>Cloud / language certifications · optional; AWS / Azure architect · optional; Database certifications · optional; AWS / Azure / Kubernetes certifications; Vendor AI certifications · optional; Internal product certification</t>
        </is>
      </c>
      <c r="W40" s="122" t="inlineStr">
        <is>
          <t>Secure coding · OWASP, code review, unit testing; mandatory: POSH, Code of Conduct, InfoSec &amp; Privacy</t>
        </is>
      </c>
      <c r="X40" s="122" t="inlineStr">
        <is>
          <t>102% · 1 of 1</t>
        </is>
      </c>
      <c r="Y40" s="122" t="inlineStr">
        <is>
          <t>SQL &amp; data · Data literacy</t>
        </is>
      </c>
      <c r="Z40" s="122" t="inlineStr">
        <is>
          <t>AI, GenAI &amp; Prompt Engineering · Programming &amp; Tech-Stack Depth · Process Improvement &amp; Quality Mindset</t>
        </is>
      </c>
    </row>
    <row r="41" ht="158" customHeight="1">
      <c r="A41" s="165" t="inlineStr">
        <is>
          <t>A</t>
        </is>
      </c>
      <c r="B41" s="26" t="inlineStr">
        <is>
          <t>A3</t>
        </is>
      </c>
      <c r="C41" s="138" t="inlineStr">
        <is>
          <t>Senior Associate</t>
        </is>
      </c>
      <c r="D41" s="110" t="inlineStr">
        <is>
          <t>Senior Marketing Operations Associate</t>
        </is>
      </c>
      <c r="E41" s="111" t="inlineStr">
        <is>
          <t>Marketing Operations &amp; Automation</t>
        </is>
      </c>
      <c r="F41" s="111" t="inlineStr">
        <is>
          <t>Marketing &amp; Communications</t>
        </is>
      </c>
      <c r="G41" s="111" t="inlineStr">
        <is>
          <t>Marketing</t>
        </is>
      </c>
      <c r="H41" s="111" t="inlineStr">
        <is>
          <t>IC</t>
        </is>
      </c>
      <c r="I41" s="112" t="n">
        <v>1</v>
      </c>
      <c r="J41" s="166" t="n">
        <v>2</v>
      </c>
      <c r="K41" s="167" t="n">
        <v>2</v>
      </c>
      <c r="L41" s="167" t="n">
        <v>3</v>
      </c>
      <c r="M41" s="167" t="inlineStr">
        <is>
          <t>—</t>
        </is>
      </c>
      <c r="N41" s="115" t="inlineStr">
        <is>
          <t>Index ≥ 90% · meets; must-haves at required level</t>
        </is>
      </c>
      <c r="O41"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41"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41" s="168" t="inlineStr">
        <is>
          <t>Not required at this level · Band A has one common path; leadership is not scored.</t>
        </is>
      </c>
      <c r="R41" s="119" t="inlineStr">
        <is>
          <t>• ★ Marketing Tech &amp; Digital Marketing: Runs campaigns, CRM, SEO and social channels
• ★ Communication &amp; Presentation: Writes and presents clearly to clients and teams</t>
        </is>
      </c>
      <c r="S41" s="169"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41" s="169" t="inlineStr">
        <is>
          <t>—</t>
        </is>
      </c>
      <c r="U41" s="121" t="inlineStr">
        <is>
          <t>Portfolio / case; Presentation / writing test; Data case / practical; Work sample / portfolio; Scenario interview; Case interview</t>
        </is>
      </c>
      <c r="V41" s="122" t="inlineStr">
        <is>
          <t>Google / HubSpot certifications; Power BI / Tableau · optional; Vendor AI certifications · optional; Internal product certification; MBA / PGDM · preferred at C+</t>
        </is>
      </c>
      <c r="W41" s="122" t="inlineStr">
        <is>
          <t>Brand and data-privacy rules for campaigns; mandatory: POSH, Code of Conduct, InfoSec &amp; Privacy</t>
        </is>
      </c>
      <c r="X41" s="122" t="inlineStr">
        <is>
          <t>86% · 0 of 1</t>
        </is>
      </c>
      <c r="Y41" s="122" t="inlineStr">
        <is>
          <t>Communication · AI / GenAI · Product &amp; domain</t>
        </is>
      </c>
      <c r="Z41" s="122" t="inlineStr">
        <is>
          <t>Data Analytics, BI &amp; Visualisation · Project, Program &amp; Agile Management · Marketing Tech &amp; Digital Marketing</t>
        </is>
      </c>
    </row>
    <row r="42" ht="158" customHeight="1">
      <c r="A42" s="165" t="inlineStr">
        <is>
          <t>A</t>
        </is>
      </c>
      <c r="B42" s="26" t="inlineStr">
        <is>
          <t>A3</t>
        </is>
      </c>
      <c r="C42" s="138" t="inlineStr">
        <is>
          <t>Senior Associate</t>
        </is>
      </c>
      <c r="D42" s="110" t="inlineStr">
        <is>
          <t>QA Specialist</t>
        </is>
      </c>
      <c r="E42" s="111" t="inlineStr">
        <is>
          <t>Functional &amp; Domain Testing</t>
        </is>
      </c>
      <c r="F42" s="111" t="inlineStr">
        <is>
          <t>Quality Assurance</t>
        </is>
      </c>
      <c r="G42" s="111" t="inlineStr">
        <is>
          <t>Quality Assurance</t>
        </is>
      </c>
      <c r="H42" s="111" t="inlineStr">
        <is>
          <t>IC</t>
        </is>
      </c>
      <c r="I42" s="112" t="n">
        <v>1</v>
      </c>
      <c r="J42" s="166" t="n">
        <v>2</v>
      </c>
      <c r="K42" s="167" t="n">
        <v>2</v>
      </c>
      <c r="L42" s="167" t="n">
        <v>3</v>
      </c>
      <c r="M42" s="167" t="inlineStr">
        <is>
          <t>—</t>
        </is>
      </c>
      <c r="N42" s="115" t="inlineStr">
        <is>
          <t>Index ≥ 90% · meets; must-haves at required level</t>
        </is>
      </c>
      <c r="O42"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42"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42" s="168" t="inlineStr">
        <is>
          <t>Not required at this level · Band A has one common path; leadership is not scored.</t>
        </is>
      </c>
      <c r="R42" s="119" t="inlineStr">
        <is>
          <t>• ★ Test Automation &amp; QA Engineering: Designs test cases; automates regression / API tests
• ★ Product, Platform &amp; Domain Knowledge: Handles most product and domain scenarios</t>
        </is>
      </c>
      <c r="S42"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t>
          </r>
        </is>
      </c>
      <c r="T42" s="169" t="inlineStr">
        <is>
          <t>—</t>
        </is>
      </c>
      <c r="U42" s="121" t="inlineStr">
        <is>
          <t>Testing practical; Scenario interview; SQL test / case; Work sample / portfolio; Work sample / case; Presentation / writing test</t>
        </is>
      </c>
      <c r="V42" s="122" t="inlineStr">
        <is>
          <t>ISTQB Foundation / Advanced; Internal product certification; Database certifications · optional; Vendor AI certifications · optional; Lean / Six Sigma · optional</t>
        </is>
      </c>
      <c r="W42" s="122" t="inlineStr">
        <is>
          <t>ISTQB or equivalent preferred from B1; mandatory: POSH, Code of Conduct, InfoSec &amp; Privacy</t>
        </is>
      </c>
      <c r="X42" s="122" t="inlineStr">
        <is>
          <t>103% · 1 of 1</t>
        </is>
      </c>
      <c r="Y42" s="122" t="inlineStr">
        <is>
          <t>Learning agility</t>
        </is>
      </c>
      <c r="Z42" s="122" t="inlineStr">
        <is>
          <t>AI, GenAI &amp; Prompt Engineering · Test Automation &amp; QA Engineering · Stakeholder &amp; Client Management</t>
        </is>
      </c>
    </row>
    <row r="43" ht="158" customHeight="1">
      <c r="A43" s="165" t="inlineStr">
        <is>
          <t>A</t>
        </is>
      </c>
      <c r="B43" s="26" t="inlineStr">
        <is>
          <t>A3</t>
        </is>
      </c>
      <c r="C43" s="138" t="inlineStr">
        <is>
          <t>Senior Associate</t>
        </is>
      </c>
      <c r="D43" s="110" t="inlineStr">
        <is>
          <t>Senior QA Engineer</t>
        </is>
      </c>
      <c r="E43" s="111" t="inlineStr">
        <is>
          <t>Functional &amp; Domain Testing</t>
        </is>
      </c>
      <c r="F43" s="111" t="inlineStr">
        <is>
          <t>Quality Assurance</t>
        </is>
      </c>
      <c r="G43" s="111" t="inlineStr">
        <is>
          <t>Quality Assurance</t>
        </is>
      </c>
      <c r="H43" s="111" t="inlineStr">
        <is>
          <t>IC</t>
        </is>
      </c>
      <c r="I43" s="112" t="n">
        <v>10</v>
      </c>
      <c r="J43" s="166" t="n">
        <v>2</v>
      </c>
      <c r="K43" s="167" t="n">
        <v>2</v>
      </c>
      <c r="L43" s="167" t="n">
        <v>3</v>
      </c>
      <c r="M43" s="167" t="inlineStr">
        <is>
          <t>—</t>
        </is>
      </c>
      <c r="N43" s="115" t="inlineStr">
        <is>
          <t>Index ≥ 90% · meets; must-haves at required level</t>
        </is>
      </c>
      <c r="O43"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43"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43" s="168" t="inlineStr">
        <is>
          <t>Not required at this level · Band A has one common path; leadership is not scored.</t>
        </is>
      </c>
      <c r="R43" s="119" t="inlineStr">
        <is>
          <t>• ★ Test Automation &amp; QA Engineering: Designs test cases; automates regression / API tests
• ★ Product, Platform &amp; Domain Knowledge: Handles most product and domain scenarios</t>
        </is>
      </c>
      <c r="S43"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t>
          </r>
        </is>
      </c>
      <c r="T43" s="169" t="inlineStr">
        <is>
          <t>—</t>
        </is>
      </c>
      <c r="U43" s="121" t="inlineStr">
        <is>
          <t>Testing practical; Scenario interview; SQL test / case; Work sample / portfolio; Work sample / case; Presentation / writing test</t>
        </is>
      </c>
      <c r="V43" s="122" t="inlineStr">
        <is>
          <t>ISTQB Foundation / Advanced; Internal product certification; Database certifications · optional; Vendor AI certifications · optional; Lean / Six Sigma · optional</t>
        </is>
      </c>
      <c r="W43" s="122" t="inlineStr">
        <is>
          <t>ISTQB or equivalent preferred from B1; mandatory: POSH, Code of Conduct, InfoSec &amp; Privacy</t>
        </is>
      </c>
      <c r="X43" s="122" t="inlineStr">
        <is>
          <t>100% · 8 of 10</t>
        </is>
      </c>
      <c r="Y43" s="122" t="inlineStr">
        <is>
          <t>SQL &amp; data · AI / GenAI · Problem solving · Ownership</t>
        </is>
      </c>
      <c r="Z43" s="122" t="inlineStr">
        <is>
          <t>AI, GenAI &amp; Prompt Engineering · Test Automation &amp; QA Engineering · Stakeholder &amp; Client Management · Project, Program &amp; Agile Management</t>
        </is>
      </c>
    </row>
    <row r="44" ht="158" customHeight="1">
      <c r="A44" s="165" t="inlineStr">
        <is>
          <t>A</t>
        </is>
      </c>
      <c r="B44" s="26" t="inlineStr">
        <is>
          <t>A3</t>
        </is>
      </c>
      <c r="C44" s="138" t="inlineStr">
        <is>
          <t>Senior Associate</t>
        </is>
      </c>
      <c r="D44" s="110" t="inlineStr">
        <is>
          <t>Senior QA Automation Engineer</t>
        </is>
      </c>
      <c r="E44" s="111" t="inlineStr">
        <is>
          <t>Test Automation</t>
        </is>
      </c>
      <c r="F44" s="111" t="inlineStr">
        <is>
          <t>Quality Assurance</t>
        </is>
      </c>
      <c r="G44" s="111" t="inlineStr">
        <is>
          <t>Quality Assurance</t>
        </is>
      </c>
      <c r="H44" s="111" t="inlineStr">
        <is>
          <t>IC</t>
        </is>
      </c>
      <c r="I44" s="112" t="n">
        <v>1</v>
      </c>
      <c r="J44" s="166" t="n">
        <v>2</v>
      </c>
      <c r="K44" s="167" t="n">
        <v>2</v>
      </c>
      <c r="L44" s="167" t="n">
        <v>3</v>
      </c>
      <c r="M44" s="167" t="inlineStr">
        <is>
          <t>—</t>
        </is>
      </c>
      <c r="N44" s="115" t="inlineStr">
        <is>
          <t>Index ≥ 90% · meets; must-haves at required level</t>
        </is>
      </c>
      <c r="O44"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44" s="168"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44" s="168" t="inlineStr">
        <is>
          <t>Not required at this level · Band A has one common path; leadership is not scored.</t>
        </is>
      </c>
      <c r="R44" s="119" t="inlineStr">
        <is>
          <t>• ★ Test Automation &amp; QA Engineering: Designs test cases; automates regression / API tests
• ★ Product, Platform &amp; Domain Knowledge: Handles most product and domain scenarios</t>
        </is>
      </c>
      <c r="S44"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t>
          </r>
        </is>
      </c>
      <c r="T44" s="169" t="inlineStr">
        <is>
          <t>—</t>
        </is>
      </c>
      <c r="U44" s="121" t="inlineStr">
        <is>
          <t>Testing practical; Scenario interview; SQL test / case; Work sample / portfolio; Work sample / case; Presentation / writing test</t>
        </is>
      </c>
      <c r="V44" s="122" t="inlineStr">
        <is>
          <t>ISTQB Foundation / Advanced; Internal product certification; Database certifications · optional; Vendor AI certifications · optional; Lean / Six Sigma · optional</t>
        </is>
      </c>
      <c r="W44" s="122" t="inlineStr">
        <is>
          <t>ISTQB or equivalent preferred from B1; mandatory: POSH, Code of Conduct, InfoSec &amp; Privacy</t>
        </is>
      </c>
      <c r="X44" s="122" t="inlineStr">
        <is>
          <t>100% · 1 of 1</t>
        </is>
      </c>
      <c r="Y44" s="122" t="inlineStr">
        <is>
          <t>SQL &amp; data · AI / GenAI</t>
        </is>
      </c>
      <c r="Z44" s="122" t="inlineStr">
        <is>
          <t>AI, GenAI &amp; Prompt Engineering · Stakeholder &amp; Client Management · Process Improvement &amp; Quality Mindset</t>
        </is>
      </c>
    </row>
    <row r="45" ht="20" customHeight="1">
      <c r="A45" s="164" t="inlineStr">
        <is>
          <t>Band B — Specialist / Manager</t>
        </is>
      </c>
    </row>
    <row r="46" ht="184" customHeight="1">
      <c r="A46" s="170" t="inlineStr">
        <is>
          <t>B</t>
        </is>
      </c>
      <c r="B46" s="20" t="inlineStr">
        <is>
          <t>B1</t>
        </is>
      </c>
      <c r="C46" s="18" t="inlineStr">
        <is>
          <t>Specialist</t>
        </is>
      </c>
      <c r="D46" s="110" t="inlineStr">
        <is>
          <t>Business Analysis Specialist</t>
        </is>
      </c>
      <c r="E46" s="111" t="inlineStr">
        <is>
          <t>Business Analysis</t>
        </is>
      </c>
      <c r="F46" s="111" t="inlineStr">
        <is>
          <t>Business Analysis</t>
        </is>
      </c>
      <c r="G46" s="111" t="inlineStr">
        <is>
          <t>Technology</t>
        </is>
      </c>
      <c r="H46" s="111" t="inlineStr">
        <is>
          <t>IC</t>
        </is>
      </c>
      <c r="I46" s="112" t="n">
        <v>2</v>
      </c>
      <c r="J46" s="166" t="n">
        <v>3</v>
      </c>
      <c r="K46" s="167" t="n">
        <v>3</v>
      </c>
      <c r="L46" s="167" t="n">
        <v>3</v>
      </c>
      <c r="M46" s="167" t="n">
        <v>1</v>
      </c>
      <c r="N46" s="115" t="inlineStr">
        <is>
          <t>Index ≥ 90% · meets; must-haves at required level</t>
        </is>
      </c>
      <c r="O46"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46"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46" s="168"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46" s="119" t="inlineStr">
        <is>
          <t>• ★ Business Analysis &amp; Requirements Engineering: Writes BRD / FSD / user stories and validates them
• ★ Regulatory &amp; BFSI Domain: Knows the relevant regulators, returns and rules</t>
        </is>
      </c>
      <c r="S46" s="169" t="inlineStr">
        <is>
          <r>
            <rPr>
              <rFont val="Calibri"/>
              <sz val="10"/>
            </rPr>
            <t xml:space="preserve">•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t>
          </r>
        </is>
      </c>
      <c r="T46" s="169" t="inlineStr">
        <is>
          <t>—</t>
        </is>
      </c>
      <c r="U46" s="121" t="inlineStr">
        <is>
          <t>Case study; Domain interview; Scenario interview; SQL test / case; Role play / behavioural interview; Presentation / writing test</t>
        </is>
      </c>
      <c r="V46" s="122" t="inlineStr">
        <is>
          <t>CBAP / CCBA · optional; Domain certifications · optional; Internal product certification; Database certifications · optional</t>
        </is>
      </c>
      <c r="W46" s="122" t="inlineStr">
        <is>
          <t>Regulatory reporting domain · RBI / SEBI / IRDAI / SEC; mandatory: POSH, Code of Conduct, InfoSec &amp; Privacy</t>
        </is>
      </c>
      <c r="X46" s="122" t="inlineStr">
        <is>
          <t>102% · 2 of 2</t>
        </is>
      </c>
      <c r="Y46" s="122" t="inlineStr">
        <is>
          <t>SQL &amp; data · AI literacy · Learning agility</t>
        </is>
      </c>
      <c r="Z46" s="122" t="inlineStr">
        <is>
          <t>AI, GenAI &amp; Prompt Engineering · Data Analytics, BI &amp; Visualisation · Advanced Excel &amp; Productivity Tools · PD.BA-F: elicitation</t>
        </is>
      </c>
    </row>
    <row r="47" ht="184" customHeight="1">
      <c r="A47" s="170" t="inlineStr">
        <is>
          <t>B</t>
        </is>
      </c>
      <c r="B47" s="20" t="inlineStr">
        <is>
          <t>B1</t>
        </is>
      </c>
      <c r="C47" s="18" t="inlineStr">
        <is>
          <t>Specialist</t>
        </is>
      </c>
      <c r="D47" s="110" t="inlineStr">
        <is>
          <t>Senior Taxonomy Specialist</t>
        </is>
      </c>
      <c r="E47" s="111" t="inlineStr">
        <is>
          <t>Taxonomy Design &amp; Regulatory Consulting</t>
        </is>
      </c>
      <c r="F47" s="111" t="inlineStr">
        <is>
          <t>Consulting &amp; Professional Services</t>
        </is>
      </c>
      <c r="G47" s="111" t="inlineStr">
        <is>
          <t>XBRL Consulting</t>
        </is>
      </c>
      <c r="H47" s="111" t="inlineStr">
        <is>
          <t>IC</t>
        </is>
      </c>
      <c r="I47" s="112" t="n">
        <v>1</v>
      </c>
      <c r="J47" s="166" t="n">
        <v>3</v>
      </c>
      <c r="K47" s="167" t="n">
        <v>3</v>
      </c>
      <c r="L47" s="167" t="n">
        <v>3</v>
      </c>
      <c r="M47" s="167" t="n">
        <v>1</v>
      </c>
      <c r="N47" s="115" t="inlineStr">
        <is>
          <t>Index ≥ 90% · meets; must-haves at required level</t>
        </is>
      </c>
      <c r="O47"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47"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47" s="168"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47" s="119" t="inlineStr">
        <is>
          <t>• ★ XBRL, iXBRL &amp; Taxonomy: Tags and validates filings accurately for a market
• ★ Accounting &amp; Reporting Standards · IFRS/US GAAP: Applies IFRS / US GAAP / Ind AS correctly</t>
        </is>
      </c>
      <c r="S47" s="169"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t>
          </r>
        </is>
      </c>
      <c r="T47" s="169" t="inlineStr">
        <is>
          <t>—</t>
        </is>
      </c>
      <c r="U47" s="121" t="inlineStr">
        <is>
          <t>Tagging test on a real filing; Accounting test; Domain interview; Work sample / case; Practical test; Work sample / portfolio</t>
        </is>
      </c>
      <c r="V47" s="122" t="inlineStr">
        <is>
          <t>XBRL US GAAP Certificate · AICPA &amp; XBRL US or equivalent; CA / CMA / ACCA / CFA / IFRS certificate; Domain certifications · optional; Lean / Six Sigma · optional; MOS Excel · optional; Vendor AI certifications · optional</t>
        </is>
      </c>
      <c r="W47" s="122" t="inlineStr">
        <is>
          <t>XBRL certificate preferred from A3; filing deadlines and confidentiality; mandatory: POSH, Code of Conduct, InfoSec &amp; Privacy</t>
        </is>
      </c>
      <c r="X47" s="122" t="inlineStr">
        <is>
          <t>89% · 0 of 1</t>
        </is>
      </c>
      <c r="Y47" s="122" t="inlineStr">
        <is>
          <t>Accounting standards · AI / GenAI · Learning agility</t>
        </is>
      </c>
      <c r="Z47" s="122" t="inlineStr">
        <is>
          <t>AI, GenAI &amp; Prompt Engineering · Project, Program &amp; Agile Management</t>
        </is>
      </c>
    </row>
    <row r="48" ht="184" customHeight="1">
      <c r="A48" s="170" t="inlineStr">
        <is>
          <t>B</t>
        </is>
      </c>
      <c r="B48" s="20" t="inlineStr">
        <is>
          <t>B1</t>
        </is>
      </c>
      <c r="C48" s="18" t="inlineStr">
        <is>
          <t>Specialist</t>
        </is>
      </c>
      <c r="D48" s="110" t="inlineStr">
        <is>
          <t>Taxonomy Specialist</t>
        </is>
      </c>
      <c r="E48" s="111" t="inlineStr">
        <is>
          <t>Taxonomy Design &amp; Regulatory Consulting</t>
        </is>
      </c>
      <c r="F48" s="111" t="inlineStr">
        <is>
          <t>Consulting &amp; Professional Services</t>
        </is>
      </c>
      <c r="G48" s="111" t="inlineStr">
        <is>
          <t>XBRL Consulting</t>
        </is>
      </c>
      <c r="H48" s="111" t="inlineStr">
        <is>
          <t>IC</t>
        </is>
      </c>
      <c r="I48" s="112" t="n">
        <v>2</v>
      </c>
      <c r="J48" s="166" t="n">
        <v>3</v>
      </c>
      <c r="K48" s="167" t="n">
        <v>3</v>
      </c>
      <c r="L48" s="167" t="n">
        <v>3</v>
      </c>
      <c r="M48" s="167" t="n">
        <v>1</v>
      </c>
      <c r="N48" s="115" t="inlineStr">
        <is>
          <t>Index ≥ 90% · meets; must-haves at required level</t>
        </is>
      </c>
      <c r="O48"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48"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48" s="168"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48" s="119" t="inlineStr">
        <is>
          <t>• ★ XBRL, iXBRL &amp; Taxonomy: Tags and validates filings accurately for a market
• ★ Accounting &amp; Reporting Standards · IFRS/US GAAP: Applies IFRS / US GAAP / Ind AS correctly</t>
        </is>
      </c>
      <c r="S48" s="169"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t>
          </r>
        </is>
      </c>
      <c r="T48" s="169" t="inlineStr">
        <is>
          <t>—</t>
        </is>
      </c>
      <c r="U48" s="121" t="inlineStr">
        <is>
          <t>Tagging test on a real filing; Accounting test; Domain interview; Work sample / case; Practical test; Work sample / portfolio</t>
        </is>
      </c>
      <c r="V48" s="122" t="inlineStr">
        <is>
          <t>XBRL US GAAP Certificate · AICPA &amp; XBRL US or equivalent; CA / CMA / ACCA / CFA / IFRS certificate; Domain certifications · optional; Lean / Six Sigma · optional; MOS Excel · optional; Vendor AI certifications · optional</t>
        </is>
      </c>
      <c r="W48" s="122" t="inlineStr">
        <is>
          <t>XBRL certificate preferred from A3; filing deadlines and confidentiality; mandatory: POSH, Code of Conduct, InfoSec &amp; Privacy</t>
        </is>
      </c>
      <c r="X48" s="122" t="inlineStr">
        <is>
          <t>98% · 2 of 2</t>
        </is>
      </c>
      <c r="Y48" s="122" t="inlineStr">
        <is>
          <t>Accounting standards · AI / GenAI · Innovation · Regulatory domain</t>
        </is>
      </c>
      <c r="Z48" s="122" t="inlineStr">
        <is>
          <t>AI, GenAI &amp; Prompt Engineering · XBRL, iXBRL &amp; Taxonomy · Accounting &amp; Reporting Standards · IFRS/US GAAP · Product, Platform &amp; Domain Knowledge</t>
        </is>
      </c>
    </row>
    <row r="49" ht="184" customHeight="1">
      <c r="A49" s="170" t="inlineStr">
        <is>
          <t>B</t>
        </is>
      </c>
      <c r="B49" s="20" t="inlineStr">
        <is>
          <t>B1</t>
        </is>
      </c>
      <c r="C49" s="18" t="inlineStr">
        <is>
          <t>Specialist</t>
        </is>
      </c>
      <c r="D49" s="110" t="inlineStr">
        <is>
          <t>Support Specialist</t>
        </is>
      </c>
      <c r="E49" s="111" t="inlineStr">
        <is>
          <t>Application &amp; Product Support</t>
        </is>
      </c>
      <c r="F49" s="111" t="inlineStr">
        <is>
          <t>Customer Success &amp; Support</t>
        </is>
      </c>
      <c r="G49" s="111" t="inlineStr">
        <is>
          <t>Support</t>
        </is>
      </c>
      <c r="H49" s="111" t="inlineStr">
        <is>
          <t>IC</t>
        </is>
      </c>
      <c r="I49" s="112" t="n">
        <v>2</v>
      </c>
      <c r="J49" s="166" t="n">
        <v>3</v>
      </c>
      <c r="K49" s="167" t="n">
        <v>3</v>
      </c>
      <c r="L49" s="167" t="n">
        <v>3</v>
      </c>
      <c r="M49" s="167" t="n">
        <v>1</v>
      </c>
      <c r="N49" s="115" t="inlineStr">
        <is>
          <t>Index ≥ 90% · meets; must-haves at required level</t>
        </is>
      </c>
      <c r="O49"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49"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49" s="168"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49" s="119" t="inlineStr">
        <is>
          <t>• ★ Product, Platform &amp; Domain Knowledge: Handles most product and domain scenarios
• ★ Stakeholder &amp; Client Management: Manages client communication and expectations for own work</t>
        </is>
      </c>
      <c r="S49" s="169" t="inlineStr">
        <is>
          <r>
            <rPr>
              <rFont val="Calibri"/>
              <sz val="10"/>
            </rPr>
            <t xml:space="preserve">•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t>
          </r>
        </is>
      </c>
      <c r="T49" s="169" t="inlineStr">
        <is>
          <t>—</t>
        </is>
      </c>
      <c r="U49" s="121" t="inlineStr">
        <is>
          <t>Scenario interview; Role play / behavioural interview; Presentation / writing test; SQL test / case; Domain interview; Work sample / case</t>
        </is>
      </c>
      <c r="V49" s="122" t="inlineStr">
        <is>
          <t>Internal product certification; Database certifications · optional; Domain certifications · optional; Lean / Six Sigma · optional</t>
        </is>
      </c>
      <c r="W49" s="122" t="inlineStr">
        <is>
          <t>ITIL / service-desk practice; SLA management; mandatory: POSH, Code of Conduct, InfoSec &amp; Privacy</t>
        </is>
      </c>
      <c r="X49" s="122" t="inlineStr">
        <is>
          <t>94% · 2 of 2</t>
        </is>
      </c>
      <c r="Y49" s="122" t="inlineStr">
        <is>
          <t>Regulatory domain · SQL &amp; data · Data literacy · Product &amp; domain</t>
        </is>
      </c>
      <c r="Z49" s="122" t="inlineStr">
        <is>
          <t>People Leadership &amp; Mentoring · Broader Ownership &amp; Cross-functional Exposure · Project, Program &amp; Agile Management · AI, GenAI &amp; Prompt Engineering</t>
        </is>
      </c>
    </row>
    <row r="50" ht="184" customHeight="1">
      <c r="A50" s="170" t="inlineStr">
        <is>
          <t>B</t>
        </is>
      </c>
      <c r="B50" s="20" t="inlineStr">
        <is>
          <t>B1</t>
        </is>
      </c>
      <c r="C50" s="18" t="inlineStr">
        <is>
          <t>Specialist</t>
        </is>
      </c>
      <c r="D50" s="110" t="inlineStr">
        <is>
          <t>Technical Specialist</t>
        </is>
      </c>
      <c r="E50" s="111" t="inlineStr">
        <is>
          <t>Backend Development</t>
        </is>
      </c>
      <c r="F50" s="111" t="inlineStr">
        <is>
          <t>Engineering &amp; Development</t>
        </is>
      </c>
      <c r="G50" s="111" t="inlineStr">
        <is>
          <t>Technology</t>
        </is>
      </c>
      <c r="H50" s="111" t="inlineStr">
        <is>
          <t>IC</t>
        </is>
      </c>
      <c r="I50" s="112" t="n">
        <v>1</v>
      </c>
      <c r="J50" s="166" t="n">
        <v>3</v>
      </c>
      <c r="K50" s="167" t="n">
        <v>3</v>
      </c>
      <c r="L50" s="167" t="n">
        <v>3</v>
      </c>
      <c r="M50" s="167" t="n">
        <v>1</v>
      </c>
      <c r="N50" s="115" t="inlineStr">
        <is>
          <t>Index ≥ 90% · meets; must-haves at required level</t>
        </is>
      </c>
      <c r="O50"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0"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0" s="168"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50" s="119" t="inlineStr">
        <is>
          <t>• ★ Programming &amp; Tech-Stack Depth: Builds features with clean, tested code
• ★ System Design &amp; Architecture: Designs components and integrations for a module</t>
        </is>
      </c>
      <c r="S50"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50" s="169" t="inlineStr">
        <is>
          <t>—</t>
        </is>
      </c>
      <c r="U50" s="121" t="inlineStr">
        <is>
          <t>Coding test + code review; System-design interview / design review; SQL test / case; Practical task; Work sample / portfolio; Scenario interview</t>
        </is>
      </c>
      <c r="V50" s="122" t="inlineStr">
        <is>
          <t>Cloud / language certifications · optional; AWS / Azure architect · optional; Database certifications · optional; AWS / Azure / Kubernetes certifications; Vendor AI certifications · optional; Internal product certification</t>
        </is>
      </c>
      <c r="W50" s="122" t="inlineStr">
        <is>
          <t>Secure coding · OWASP, code review, unit testing; mandatory: POSH, Code of Conduct, InfoSec &amp; Privacy</t>
        </is>
      </c>
      <c r="X50" s="122" t="inlineStr">
        <is>
          <t>100% · 1 of 1</t>
        </is>
      </c>
      <c r="Y50" s="122" t="inlineStr">
        <is>
          <t>Programming &amp; stack · AI / GenAI</t>
        </is>
      </c>
      <c r="Z50" s="122" t="inlineStr">
        <is>
          <t>SE.APP-F: API design · secure coding · database access · automated testing</t>
        </is>
      </c>
    </row>
    <row r="51" ht="184" customHeight="1">
      <c r="A51" s="170" t="inlineStr">
        <is>
          <t>B</t>
        </is>
      </c>
      <c r="B51" s="20" t="inlineStr">
        <is>
          <t>B1</t>
        </is>
      </c>
      <c r="C51" s="18" t="inlineStr">
        <is>
          <t>Specialist</t>
        </is>
      </c>
      <c r="D51" s="110" t="inlineStr">
        <is>
          <t>Technical Specialist</t>
        </is>
      </c>
      <c r="E51" s="111" t="inlineStr">
        <is>
          <t>Full-Stack Development</t>
        </is>
      </c>
      <c r="F51" s="111" t="inlineStr">
        <is>
          <t>Engineering &amp; Development</t>
        </is>
      </c>
      <c r="G51" s="111" t="inlineStr">
        <is>
          <t>Technology</t>
        </is>
      </c>
      <c r="H51" s="111" t="inlineStr">
        <is>
          <t>IC</t>
        </is>
      </c>
      <c r="I51" s="112" t="n">
        <v>2</v>
      </c>
      <c r="J51" s="166" t="n">
        <v>3</v>
      </c>
      <c r="K51" s="167" t="n">
        <v>3</v>
      </c>
      <c r="L51" s="167" t="n">
        <v>3</v>
      </c>
      <c r="M51" s="167" t="n">
        <v>1</v>
      </c>
      <c r="N51" s="115" t="inlineStr">
        <is>
          <t>Index ≥ 90% · meets; must-haves at required level</t>
        </is>
      </c>
      <c r="O51"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1"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1" s="168"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51" s="119" t="inlineStr">
        <is>
          <t>• ★ Programming &amp; Tech-Stack Depth: Builds features with clean, tested code
• ★ System Design &amp; Architecture: Designs components and integrations for a module</t>
        </is>
      </c>
      <c r="S51"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51" s="169" t="inlineStr">
        <is>
          <t>—</t>
        </is>
      </c>
      <c r="U51" s="121" t="inlineStr">
        <is>
          <t>Coding test + code review; System-design interview / design review; SQL test / case; Practical task; Work sample / portfolio; Scenario interview</t>
        </is>
      </c>
      <c r="V51" s="122" t="inlineStr">
        <is>
          <t>Cloud / language certifications · optional; AWS / Azure architect · optional; Database certifications · optional; AWS / Azure / Kubernetes certifications; Vendor AI certifications · optional; Internal product certification</t>
        </is>
      </c>
      <c r="W51" s="122" t="inlineStr">
        <is>
          <t>Secure coding · OWASP, code review, unit testing; mandatory: POSH, Code of Conduct, InfoSec &amp; Privacy</t>
        </is>
      </c>
      <c r="X51" s="122" t="inlineStr">
        <is>
          <t>100% · 2 of 2</t>
        </is>
      </c>
      <c r="Y51" s="122" t="inlineStr">
        <is>
          <t>System design · AI / GenAI</t>
        </is>
      </c>
      <c r="Z51" s="122" t="inlineStr">
        <is>
          <t>AI, GenAI &amp; Prompt Engineering · Stakeholder &amp; Client Management · Product, Platform &amp; Domain Knowledge · Project, Program &amp; Agile Management</t>
        </is>
      </c>
    </row>
    <row r="52" ht="184" customHeight="1">
      <c r="A52" s="170" t="inlineStr">
        <is>
          <t>B</t>
        </is>
      </c>
      <c r="B52" s="20" t="inlineStr">
        <is>
          <t>B1</t>
        </is>
      </c>
      <c r="C52" s="18" t="inlineStr">
        <is>
          <t>Specialist</t>
        </is>
      </c>
      <c r="D52" s="110" t="inlineStr">
        <is>
          <t>Associate Project Manager</t>
        </is>
      </c>
      <c r="E52" s="111" t="inlineStr">
        <is>
          <t>Project &amp; Program Delivery</t>
        </is>
      </c>
      <c r="F52" s="111" t="inlineStr">
        <is>
          <t>Project &amp; Program Management</t>
        </is>
      </c>
      <c r="G52" s="111" t="inlineStr">
        <is>
          <t>Technology</t>
        </is>
      </c>
      <c r="H52" s="111" t="inlineStr">
        <is>
          <t>IC</t>
        </is>
      </c>
      <c r="I52" s="112" t="n">
        <v>1</v>
      </c>
      <c r="J52" s="166" t="n">
        <v>3</v>
      </c>
      <c r="K52" s="167" t="n">
        <v>3</v>
      </c>
      <c r="L52" s="167" t="n">
        <v>3</v>
      </c>
      <c r="M52" s="167" t="n">
        <v>1</v>
      </c>
      <c r="N52" s="115" t="inlineStr">
        <is>
          <t>Index ≥ 90% · meets; must-haves at required level</t>
        </is>
      </c>
      <c r="O52"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2"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2" s="168"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52" s="119" t="inlineStr">
        <is>
          <t>• ★ Project, Program &amp; Agile Management: Plans and tracks delivery; manages risk and scope
• ★ Stakeholder &amp; Client Management: Manages client communication and expectations for own work</t>
        </is>
      </c>
      <c r="S52" s="169" t="inlineStr">
        <is>
          <r>
            <rPr>
              <rFont val="Calibri"/>
              <sz val="10"/>
            </rPr>
            <t xml:space="preserve">• </t>
          </r>
          <r>
            <rPr>
              <rFont val="Calibri"/>
              <b val="1"/>
              <sz val="10"/>
            </rPr>
            <t>Communication &amp; Presentation:</t>
          </r>
          <r>
            <rPr>
              <rFont val="Calibri"/>
              <sz val="10"/>
            </rPr>
            <t xml:space="preserve"> Writes and presents clearly to clients and teams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 </t>
          </r>
          <r>
            <rPr>
              <rFont val="Calibri"/>
              <b val="1"/>
              <sz val="10"/>
            </rPr>
            <t>Product, Platform &amp; Domain Knowledge:</t>
          </r>
          <r>
            <rPr>
              <rFont val="Calibri"/>
              <sz val="10"/>
            </rPr>
            <t xml:space="preserve"> Handles most product and domain scenarios</t>
          </r>
        </is>
      </c>
      <c r="T52" s="169" t="inlineStr">
        <is>
          <t>—</t>
        </is>
      </c>
      <c r="U52" s="121" t="inlineStr">
        <is>
          <t>Case interview; Role play / behavioural interview; Presentation / writing test; Work sample / case; Scenario interview</t>
        </is>
      </c>
      <c r="V52" s="122" t="inlineStr">
        <is>
          <t>PMP / PRINCE2 / CSM / SAFe; Lean / Six Sigma · optional; MBA / PGDM · preferred at C+; Internal product certification</t>
        </is>
      </c>
      <c r="W52" s="122" t="inlineStr">
        <is>
          <t>Hybrid delivery governance; mandatory: POSH, Code of Conduct, InfoSec &amp; Privacy</t>
        </is>
      </c>
      <c r="X52" s="122" t="inlineStr">
        <is>
          <t>108% · 1 of 1</t>
        </is>
      </c>
      <c r="Y52" s="122" t="inlineStr">
        <is>
          <t>—</t>
        </is>
      </c>
      <c r="Z52" s="122" t="inlineStr">
        <is>
          <t>AI, GenAI &amp; Prompt Engineering · People Leadership &amp; Mentoring · Project, Program &amp; Agile Management</t>
        </is>
      </c>
    </row>
    <row r="53" ht="184" customHeight="1">
      <c r="A53" s="170" t="inlineStr">
        <is>
          <t>B</t>
        </is>
      </c>
      <c r="B53" s="20" t="inlineStr">
        <is>
          <t>B1</t>
        </is>
      </c>
      <c r="C53" s="18" t="inlineStr">
        <is>
          <t>Specialist</t>
        </is>
      </c>
      <c r="D53" s="110" t="inlineStr">
        <is>
          <t>Pre-Sales Specialist</t>
        </is>
      </c>
      <c r="E53" s="111" t="inlineStr">
        <is>
          <t>Pre-Sales &amp; Solution Demos</t>
        </is>
      </c>
      <c r="F53" s="111" t="inlineStr">
        <is>
          <t>Sales &amp; Business Development</t>
        </is>
      </c>
      <c r="G53" s="111" t="inlineStr">
        <is>
          <t>Sales</t>
        </is>
      </c>
      <c r="H53" s="111" t="inlineStr">
        <is>
          <t>IC</t>
        </is>
      </c>
      <c r="I53" s="112" t="n">
        <v>1</v>
      </c>
      <c r="J53" s="166" t="n">
        <v>3</v>
      </c>
      <c r="K53" s="167" t="n">
        <v>3</v>
      </c>
      <c r="L53" s="167" t="n">
        <v>3</v>
      </c>
      <c r="M53" s="167" t="n">
        <v>1</v>
      </c>
      <c r="N53" s="115" t="inlineStr">
        <is>
          <t>Index ≥ 90% · meets; must-haves at required level</t>
        </is>
      </c>
      <c r="O53"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3"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3" s="168"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53" s="119" t="inlineStr">
        <is>
          <t>• ★ Sales, Negotiation &amp; Account Growth: Builds pipeline and closes deals
• ★ Marketing Tech &amp; Digital Marketing: Runs campaigns, CRM, SEO and social channels</t>
        </is>
      </c>
      <c r="S53" s="169" t="inlineStr">
        <is>
          <r>
            <rPr>
              <rFont val="Calibri"/>
              <sz val="10"/>
            </rPr>
            <t xml:space="preserve">•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53" s="169" t="inlineStr">
        <is>
          <t>—</t>
        </is>
      </c>
      <c r="U53" s="121" t="inlineStr">
        <is>
          <t>Sales role play; Portfolio / case; Role play / behavioural interview; Presentation / writing test; Scenario interview; Case interview</t>
        </is>
      </c>
      <c r="V53" s="122" t="inlineStr">
        <is>
          <t>Google / HubSpot certifications; Internal product certification; MBA / PGDM · preferred at C+</t>
        </is>
      </c>
      <c r="W53" s="122" t="inlineStr">
        <is>
          <t>CRM hygiene; contract basics; mandatory: POSH, Code of Conduct, InfoSec &amp; Privacy</t>
        </is>
      </c>
      <c r="X53" s="122" t="inlineStr">
        <is>
          <t>90% · 0 of 1</t>
        </is>
      </c>
      <c r="Y53" s="122" t="inlineStr">
        <is>
          <t>Sales &amp; negotiation · Stakeholder mgmt · Business acumen</t>
        </is>
      </c>
      <c r="Z53" s="122" t="inlineStr">
        <is>
          <t>AI, GenAI &amp; Prompt Engineering · Advanced Excel &amp; Productivity Tools · People Leadership &amp; Mentoring</t>
        </is>
      </c>
    </row>
    <row r="54" ht="184" customHeight="1">
      <c r="A54" s="170" t="inlineStr">
        <is>
          <t>B</t>
        </is>
      </c>
      <c r="B54" s="20" t="inlineStr">
        <is>
          <t>B1</t>
        </is>
      </c>
      <c r="C54" s="18" t="inlineStr">
        <is>
          <t>Specialist</t>
        </is>
      </c>
      <c r="D54" s="110" t="inlineStr">
        <is>
          <t>AI/ML Specialist – POD Lead</t>
        </is>
      </c>
      <c r="E54" s="111" t="inlineStr">
        <is>
          <t>AI / ML &amp; GenAI Engineering</t>
        </is>
      </c>
      <c r="F54" s="111" t="inlineStr">
        <is>
          <t>Engineering &amp; Development</t>
        </is>
      </c>
      <c r="G54" s="111" t="inlineStr">
        <is>
          <t>Technology</t>
        </is>
      </c>
      <c r="H54" s="111" t="inlineStr">
        <is>
          <t>POD Lead</t>
        </is>
      </c>
      <c r="I54" s="112" t="n">
        <v>1</v>
      </c>
      <c r="J54" s="166" t="n">
        <v>3</v>
      </c>
      <c r="K54" s="167" t="n">
        <v>3</v>
      </c>
      <c r="L54" s="167" t="n">
        <v>3</v>
      </c>
      <c r="M54" s="167" t="n">
        <v>2</v>
      </c>
      <c r="N54" s="115" t="inlineStr">
        <is>
          <t>Index ≥ 90% · meets; must-haves at required level</t>
        </is>
      </c>
      <c r="O54"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4"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4"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54" s="119" t="inlineStr">
        <is>
          <t>• ★ Programming &amp; Tech-Stack Depth: Builds features with clean, tested code
• ★ System Design &amp; Architecture: Designs components and integrations for a module</t>
        </is>
      </c>
      <c r="S54"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54" s="169" t="inlineStr">
        <is>
          <t>—</t>
        </is>
      </c>
      <c r="U54" s="121" t="inlineStr">
        <is>
          <t>Coding test + code review; System-design interview / design review; SQL test / case; Practical task; Work sample / portfolio; Scenario interview</t>
        </is>
      </c>
      <c r="V54" s="122" t="inlineStr">
        <is>
          <t>Cloud / language certifications · optional; AWS / Azure architect · optional; Database certifications · optional; AWS / Azure / Kubernetes certifications; Vendor AI certifications · optional; Internal product certification</t>
        </is>
      </c>
      <c r="W54" s="122" t="inlineStr">
        <is>
          <t>Secure coding · OWASP, code review, unit testing; mandatory: POSH, Code of Conduct, InfoSec &amp; Privacy</t>
        </is>
      </c>
      <c r="X54" s="122" t="inlineStr">
        <is>
          <t>84% · 0 of 1</t>
        </is>
      </c>
      <c r="Y54" s="122" t="inlineStr">
        <is>
          <t>System design · SQL &amp; data · Product &amp; domain</t>
        </is>
      </c>
      <c r="Z54" s="122" t="inlineStr">
        <is>
          <t>AI, GenAI &amp; Prompt Engineering</t>
        </is>
      </c>
    </row>
    <row r="55" ht="184" customHeight="1">
      <c r="A55" s="170" t="inlineStr">
        <is>
          <t>B</t>
        </is>
      </c>
      <c r="B55" s="20" t="inlineStr">
        <is>
          <t>B1</t>
        </is>
      </c>
      <c r="C55" s="18" t="inlineStr">
        <is>
          <t>Specialist</t>
        </is>
      </c>
      <c r="D55" s="110" t="inlineStr">
        <is>
          <t>Senior Technical Specialist – POD Lead</t>
        </is>
      </c>
      <c r="E55" s="111" t="inlineStr">
        <is>
          <t>Backend Development</t>
        </is>
      </c>
      <c r="F55" s="111" t="inlineStr">
        <is>
          <t>Engineering &amp; Development</t>
        </is>
      </c>
      <c r="G55" s="111" t="inlineStr">
        <is>
          <t>Technology</t>
        </is>
      </c>
      <c r="H55" s="111" t="inlineStr">
        <is>
          <t>POD Lead</t>
        </is>
      </c>
      <c r="I55" s="112" t="n">
        <v>2</v>
      </c>
      <c r="J55" s="166" t="n">
        <v>3</v>
      </c>
      <c r="K55" s="167" t="n">
        <v>3</v>
      </c>
      <c r="L55" s="167" t="n">
        <v>3</v>
      </c>
      <c r="M55" s="167" t="n">
        <v>2</v>
      </c>
      <c r="N55" s="115" t="inlineStr">
        <is>
          <t>Index ≥ 90% · meets; must-haves at required level</t>
        </is>
      </c>
      <c r="O55"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5"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5"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55" s="119" t="inlineStr">
        <is>
          <t>• ★ Programming &amp; Tech-Stack Depth: Builds features with clean, tested code
• ★ System Design &amp; Architecture: Designs components and integrations for a module</t>
        </is>
      </c>
      <c r="S55"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55" s="169" t="inlineStr">
        <is>
          <t>—</t>
        </is>
      </c>
      <c r="U55" s="121" t="inlineStr">
        <is>
          <t>Coding test + code review; System-design interview / design review; SQL test / case; Practical task; Work sample / portfolio; Scenario interview</t>
        </is>
      </c>
      <c r="V55" s="122" t="inlineStr">
        <is>
          <t>Cloud / language certifications · optional; AWS / Azure architect · optional; Database certifications · optional; AWS / Azure / Kubernetes certifications; Vendor AI certifications · optional; Internal product certification</t>
        </is>
      </c>
      <c r="W55" s="122" t="inlineStr">
        <is>
          <t>Secure coding · OWASP, code review, unit testing; mandatory: POSH, Code of Conduct, InfoSec &amp; Privacy</t>
        </is>
      </c>
      <c r="X55" s="122" t="inlineStr">
        <is>
          <t>96% · 2 of 2</t>
        </is>
      </c>
      <c r="Y55" s="122" t="inlineStr">
        <is>
          <t>System design · AI / GenAI · Programming &amp; stack · SQL &amp; data</t>
        </is>
      </c>
      <c r="Z55" s="122" t="inlineStr">
        <is>
          <t>People Leadership &amp; Mentoring · Project, Program &amp; Agile Management · Product, Platform &amp; Domain Knowledge · Stakeholder &amp; Client Management</t>
        </is>
      </c>
    </row>
    <row r="56" ht="184" customHeight="1">
      <c r="A56" s="170" t="inlineStr">
        <is>
          <t>B</t>
        </is>
      </c>
      <c r="B56" s="20" t="inlineStr">
        <is>
          <t>B1</t>
        </is>
      </c>
      <c r="C56" s="18" t="inlineStr">
        <is>
          <t>Specialist</t>
        </is>
      </c>
      <c r="D56" s="110" t="inlineStr">
        <is>
          <t>Technical Specialist – POD Lead</t>
        </is>
      </c>
      <c r="E56" s="111" t="inlineStr">
        <is>
          <t>Backend Development</t>
        </is>
      </c>
      <c r="F56" s="111" t="inlineStr">
        <is>
          <t>Engineering &amp; Development</t>
        </is>
      </c>
      <c r="G56" s="111" t="inlineStr">
        <is>
          <t>Technology</t>
        </is>
      </c>
      <c r="H56" s="111" t="inlineStr">
        <is>
          <t>POD Lead</t>
        </is>
      </c>
      <c r="I56" s="112" t="n">
        <v>3</v>
      </c>
      <c r="J56" s="166" t="n">
        <v>3</v>
      </c>
      <c r="K56" s="167" t="n">
        <v>3</v>
      </c>
      <c r="L56" s="167" t="n">
        <v>3</v>
      </c>
      <c r="M56" s="167" t="n">
        <v>2</v>
      </c>
      <c r="N56" s="115" t="inlineStr">
        <is>
          <t>Index ≥ 90% · meets; must-haves at required level</t>
        </is>
      </c>
      <c r="O56"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6"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6"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56" s="119" t="inlineStr">
        <is>
          <t>• ★ Programming &amp; Tech-Stack Depth: Builds features with clean, tested code
• ★ System Design &amp; Architecture: Designs components and integrations for a module</t>
        </is>
      </c>
      <c r="S56"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56" s="169" t="inlineStr">
        <is>
          <t>—</t>
        </is>
      </c>
      <c r="U56" s="121" t="inlineStr">
        <is>
          <t>Coding test + code review; System-design interview / design review; SQL test / case; Practical task; Work sample / portfolio; Scenario interview</t>
        </is>
      </c>
      <c r="V56" s="122" t="inlineStr">
        <is>
          <t>Cloud / language certifications · optional; AWS / Azure architect · optional; Database certifications · optional; AWS / Azure / Kubernetes certifications; Vendor AI certifications · optional; Internal product certification</t>
        </is>
      </c>
      <c r="W56" s="122" t="inlineStr">
        <is>
          <t>Secure coding · OWASP, code review, unit testing; mandatory: POSH, Code of Conduct, InfoSec &amp; Privacy</t>
        </is>
      </c>
      <c r="X56" s="122" t="inlineStr">
        <is>
          <t>95% · 3 of 3</t>
        </is>
      </c>
      <c r="Y56" s="122" t="inlineStr">
        <is>
          <t>System design · SQL &amp; data · Learning agility · Decision making</t>
        </is>
      </c>
      <c r="Z56" s="122" t="inlineStr">
        <is>
          <t>Stakeholder &amp; Client Management · Process Improvement &amp; Quality Mindset · Product, Platform &amp; Domain Knowledge · AI, GenAI &amp; Prompt Engineering</t>
        </is>
      </c>
    </row>
    <row r="57" ht="184" customHeight="1">
      <c r="A57" s="170" t="inlineStr">
        <is>
          <t>B</t>
        </is>
      </c>
      <c r="B57" s="20" t="inlineStr">
        <is>
          <t>B1</t>
        </is>
      </c>
      <c r="C57" s="18" t="inlineStr">
        <is>
          <t>Specialist</t>
        </is>
      </c>
      <c r="D57" s="110" t="inlineStr">
        <is>
          <t>UI Specialist – POD Lead</t>
        </is>
      </c>
      <c r="E57" s="111" t="inlineStr">
        <is>
          <t>Front-End / UI Development</t>
        </is>
      </c>
      <c r="F57" s="111" t="inlineStr">
        <is>
          <t>Engineering &amp; Development</t>
        </is>
      </c>
      <c r="G57" s="111" t="inlineStr">
        <is>
          <t>Design</t>
        </is>
      </c>
      <c r="H57" s="111" t="inlineStr">
        <is>
          <t>POD Lead</t>
        </is>
      </c>
      <c r="I57" s="112" t="n">
        <v>1</v>
      </c>
      <c r="J57" s="166" t="n">
        <v>3</v>
      </c>
      <c r="K57" s="167" t="n">
        <v>3</v>
      </c>
      <c r="L57" s="167" t="n">
        <v>3</v>
      </c>
      <c r="M57" s="167" t="n">
        <v>2</v>
      </c>
      <c r="N57" s="115" t="inlineStr">
        <is>
          <t>Index ≥ 90% · meets; must-haves at required level</t>
        </is>
      </c>
      <c r="O57"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7"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7"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57" s="119" t="inlineStr">
        <is>
          <t>• ★ Programming &amp; Tech-Stack Depth: Builds features with clean, tested code
• ★ System Design &amp; Architecture: Designs components and integrations for a module</t>
        </is>
      </c>
      <c r="S57"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57" s="169" t="inlineStr">
        <is>
          <t>—</t>
        </is>
      </c>
      <c r="U57" s="121" t="inlineStr">
        <is>
          <t>Coding test + code review; System-design interview / design review; SQL test / case; Practical task; Work sample / portfolio; Scenario interview</t>
        </is>
      </c>
      <c r="V57" s="122" t="inlineStr">
        <is>
          <t>Cloud / language certifications · optional; AWS / Azure architect · optional; Database certifications · optional; AWS / Azure / Kubernetes certifications; Vendor AI certifications · optional; Internal product certification</t>
        </is>
      </c>
      <c r="W57" s="122" t="inlineStr">
        <is>
          <t>Secure coding · OWASP, code review, unit testing; mandatory: POSH, Code of Conduct, InfoSec &amp; Privacy</t>
        </is>
      </c>
      <c r="X57" s="122" t="inlineStr">
        <is>
          <t>88% · 0 of 1</t>
        </is>
      </c>
      <c r="Y57" s="122" t="inlineStr">
        <is>
          <t>Programming &amp; stack · System design · SQL &amp; data</t>
        </is>
      </c>
      <c r="Z57" s="122" t="inlineStr">
        <is>
          <t>AI, GenAI &amp; Prompt Engineering</t>
        </is>
      </c>
    </row>
    <row r="58" ht="184" customHeight="1">
      <c r="A58" s="170" t="inlineStr">
        <is>
          <t>B</t>
        </is>
      </c>
      <c r="B58" s="20" t="inlineStr">
        <is>
          <t>B1</t>
        </is>
      </c>
      <c r="C58" s="18" t="inlineStr">
        <is>
          <t>Specialist</t>
        </is>
      </c>
      <c r="D58" s="110" t="inlineStr">
        <is>
          <t>Technical Specialist – POD Lead</t>
        </is>
      </c>
      <c r="E58" s="111" t="inlineStr">
        <is>
          <t>Full-Stack Development</t>
        </is>
      </c>
      <c r="F58" s="111" t="inlineStr">
        <is>
          <t>Engineering &amp; Development</t>
        </is>
      </c>
      <c r="G58" s="111" t="inlineStr">
        <is>
          <t>Technology</t>
        </is>
      </c>
      <c r="H58" s="111" t="inlineStr">
        <is>
          <t>POD Lead</t>
        </is>
      </c>
      <c r="I58" s="112" t="n">
        <v>2</v>
      </c>
      <c r="J58" s="166" t="n">
        <v>3</v>
      </c>
      <c r="K58" s="167" t="n">
        <v>3</v>
      </c>
      <c r="L58" s="167" t="n">
        <v>3</v>
      </c>
      <c r="M58" s="167" t="n">
        <v>2</v>
      </c>
      <c r="N58" s="115" t="inlineStr">
        <is>
          <t>Index ≥ 90% · meets; must-haves at required level</t>
        </is>
      </c>
      <c r="O58"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8"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8"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58" s="119" t="inlineStr">
        <is>
          <t>• ★ Programming &amp; Tech-Stack Depth: Builds features with clean, tested code
• ★ System Design &amp; Architecture: Designs components and integrations for a module</t>
        </is>
      </c>
      <c r="S58"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58" s="169" t="inlineStr">
        <is>
          <t>—</t>
        </is>
      </c>
      <c r="U58" s="121" t="inlineStr">
        <is>
          <t>Coding test + code review; System-design interview / design review; SQL test / case; Practical task; Work sample / portfolio; Scenario interview</t>
        </is>
      </c>
      <c r="V58" s="122" t="inlineStr">
        <is>
          <t>Cloud / language certifications · optional; AWS / Azure architect · optional; Database certifications · optional; AWS / Azure / Kubernetes certifications; Vendor AI certifications · optional; Internal product certification</t>
        </is>
      </c>
      <c r="W58" s="122" t="inlineStr">
        <is>
          <t>Secure coding · OWASP, code review, unit testing; mandatory: POSH, Code of Conduct, InfoSec &amp; Privacy</t>
        </is>
      </c>
      <c r="X58" s="122" t="inlineStr">
        <is>
          <t>102% · 2 of 2</t>
        </is>
      </c>
      <c r="Y58" s="122" t="inlineStr">
        <is>
          <t>System design · Learning agility · Strategic acumen · AI / GenAI</t>
        </is>
      </c>
      <c r="Z58" s="122" t="inlineStr">
        <is>
          <t>Project, Program &amp; Agile Management · AI, GenAI &amp; Prompt Engineering · Programming &amp; Tech-Stack Depth · System Design &amp; Architecture</t>
        </is>
      </c>
    </row>
    <row r="59" ht="184" customHeight="1">
      <c r="A59" s="170" t="inlineStr">
        <is>
          <t>B</t>
        </is>
      </c>
      <c r="B59" s="20" t="inlineStr">
        <is>
          <t>B1</t>
        </is>
      </c>
      <c r="C59" s="18" t="inlineStr">
        <is>
          <t>Specialist</t>
        </is>
      </c>
      <c r="D59" s="110" t="inlineStr">
        <is>
          <t>Associate Project Manager – POD Lead</t>
        </is>
      </c>
      <c r="E59" s="111" t="inlineStr">
        <is>
          <t>Project &amp; Program Delivery</t>
        </is>
      </c>
      <c r="F59" s="111" t="inlineStr">
        <is>
          <t>Project &amp; Program Management</t>
        </is>
      </c>
      <c r="G59" s="111" t="inlineStr">
        <is>
          <t>Technology</t>
        </is>
      </c>
      <c r="H59" s="111" t="inlineStr">
        <is>
          <t>POD Lead</t>
        </is>
      </c>
      <c r="I59" s="112" t="n">
        <v>1</v>
      </c>
      <c r="J59" s="166" t="n">
        <v>3</v>
      </c>
      <c r="K59" s="167" t="n">
        <v>3</v>
      </c>
      <c r="L59" s="167" t="n">
        <v>3</v>
      </c>
      <c r="M59" s="167" t="n">
        <v>2</v>
      </c>
      <c r="N59" s="115" t="inlineStr">
        <is>
          <t>Index ≥ 90% · meets; must-haves at required level</t>
        </is>
      </c>
      <c r="O59"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9"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9"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59" s="119" t="inlineStr">
        <is>
          <t>• ★ Project, Program &amp; Agile Management: Plans and tracks delivery; manages risk and scope
• ★ Stakeholder &amp; Client Management: Manages client communication and expectations for own work</t>
        </is>
      </c>
      <c r="S59" s="169" t="inlineStr">
        <is>
          <r>
            <rPr>
              <rFont val="Calibri"/>
              <sz val="10"/>
            </rPr>
            <t xml:space="preserve">• </t>
          </r>
          <r>
            <rPr>
              <rFont val="Calibri"/>
              <b val="1"/>
              <sz val="10"/>
            </rPr>
            <t>Communication &amp; Presentation:</t>
          </r>
          <r>
            <rPr>
              <rFont val="Calibri"/>
              <sz val="10"/>
            </rPr>
            <t xml:space="preserve"> Writes and presents clearly to clients and teams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 </t>
          </r>
          <r>
            <rPr>
              <rFont val="Calibri"/>
              <b val="1"/>
              <sz val="10"/>
            </rPr>
            <t>Product, Platform &amp; Domain Knowledge:</t>
          </r>
          <r>
            <rPr>
              <rFont val="Calibri"/>
              <sz val="10"/>
            </rPr>
            <t xml:space="preserve"> Handles most product and domain scenarios</t>
          </r>
        </is>
      </c>
      <c r="T59" s="169" t="inlineStr">
        <is>
          <t>—</t>
        </is>
      </c>
      <c r="U59" s="121" t="inlineStr">
        <is>
          <t>Case interview; Role play / behavioural interview; Presentation / writing test; Work sample / case; Scenario interview</t>
        </is>
      </c>
      <c r="V59" s="122" t="inlineStr">
        <is>
          <t>PMP / PRINCE2 / CSM / SAFe; Lean / Six Sigma · optional; MBA / PGDM · preferred at C+; Internal product certification</t>
        </is>
      </c>
      <c r="W59" s="122" t="inlineStr">
        <is>
          <t>Hybrid delivery governance; mandatory: POSH, Code of Conduct, InfoSec &amp; Privacy</t>
        </is>
      </c>
      <c r="X59" s="122" t="inlineStr">
        <is>
          <t>109% · 1 of 1</t>
        </is>
      </c>
      <c r="Y59" s="122" t="inlineStr">
        <is>
          <t>—</t>
        </is>
      </c>
      <c r="Z59" s="122" t="inlineStr">
        <is>
          <t>People Leadership &amp; Mentoring · Project, Program &amp; Agile Management · AI, GenAI &amp; Prompt Engineering</t>
        </is>
      </c>
    </row>
    <row r="60" ht="184" customHeight="1">
      <c r="A60" s="170" t="inlineStr">
        <is>
          <t>B</t>
        </is>
      </c>
      <c r="B60" s="20" t="inlineStr">
        <is>
          <t>B1</t>
        </is>
      </c>
      <c r="C60" s="18" t="inlineStr">
        <is>
          <t>Specialist</t>
        </is>
      </c>
      <c r="D60" s="110" t="inlineStr">
        <is>
          <t>Project Manager – POD Lead</t>
        </is>
      </c>
      <c r="E60" s="111" t="inlineStr">
        <is>
          <t>Project &amp; Program Delivery</t>
        </is>
      </c>
      <c r="F60" s="111" t="inlineStr">
        <is>
          <t>Project &amp; Program Management</t>
        </is>
      </c>
      <c r="G60" s="111" t="inlineStr">
        <is>
          <t>Technology</t>
        </is>
      </c>
      <c r="H60" s="111" t="inlineStr">
        <is>
          <t>POD Lead</t>
        </is>
      </c>
      <c r="I60" s="112" t="n">
        <v>1</v>
      </c>
      <c r="J60" s="166" t="n">
        <v>3</v>
      </c>
      <c r="K60" s="167" t="n">
        <v>3</v>
      </c>
      <c r="L60" s="167" t="n">
        <v>3</v>
      </c>
      <c r="M60" s="167" t="n">
        <v>2</v>
      </c>
      <c r="N60" s="115" t="inlineStr">
        <is>
          <t>Index ≥ 90% · meets; must-haves at required level</t>
        </is>
      </c>
      <c r="O60"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0"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0"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0" s="119" t="inlineStr">
        <is>
          <t>• ★ Project, Program &amp; Agile Management: Plans and tracks delivery; manages risk and scope
• ★ Stakeholder &amp; Client Management: Manages client communication and expectations for own work</t>
        </is>
      </c>
      <c r="S60" s="169" t="inlineStr">
        <is>
          <r>
            <rPr>
              <rFont val="Calibri"/>
              <sz val="10"/>
            </rPr>
            <t xml:space="preserve">• </t>
          </r>
          <r>
            <rPr>
              <rFont val="Calibri"/>
              <b val="1"/>
              <sz val="10"/>
            </rPr>
            <t>Communication &amp; Presentation:</t>
          </r>
          <r>
            <rPr>
              <rFont val="Calibri"/>
              <sz val="10"/>
            </rPr>
            <t xml:space="preserve"> Writes and presents clearly to clients and teams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 </t>
          </r>
          <r>
            <rPr>
              <rFont val="Calibri"/>
              <b val="1"/>
              <sz val="10"/>
            </rPr>
            <t>Product, Platform &amp; Domain Knowledge:</t>
          </r>
          <r>
            <rPr>
              <rFont val="Calibri"/>
              <sz val="10"/>
            </rPr>
            <t xml:space="preserve"> Handles most product and domain scenarios</t>
          </r>
        </is>
      </c>
      <c r="T60" s="169" t="inlineStr">
        <is>
          <t>—</t>
        </is>
      </c>
      <c r="U60" s="121" t="inlineStr">
        <is>
          <t>Case interview; Role play / behavioural interview; Presentation / writing test; Work sample / case; Scenario interview</t>
        </is>
      </c>
      <c r="V60" s="122" t="inlineStr">
        <is>
          <t>PMP / PRINCE2 / CSM / SAFe; Lean / Six Sigma · optional; MBA / PGDM · preferred at C+; Internal product certification</t>
        </is>
      </c>
      <c r="W60" s="122" t="inlineStr">
        <is>
          <t>Hybrid delivery governance; mandatory: POSH, Code of Conduct, InfoSec &amp; Privacy</t>
        </is>
      </c>
      <c r="X60" s="122" t="inlineStr">
        <is>
          <t>103% · 1 of 1</t>
        </is>
      </c>
      <c r="Y60" s="122" t="inlineStr">
        <is>
          <t>Product &amp; domain · Problem solving</t>
        </is>
      </c>
      <c r="Z60" s="122" t="inlineStr">
        <is>
          <t>Project, Program &amp; Agile Management · People Leadership &amp; Mentoring · Process Improvement &amp; Quality Mindset</t>
        </is>
      </c>
    </row>
    <row r="61" ht="184" customHeight="1">
      <c r="A61" s="170" t="inlineStr">
        <is>
          <t>B</t>
        </is>
      </c>
      <c r="B61" s="20" t="inlineStr">
        <is>
          <t>B1</t>
        </is>
      </c>
      <c r="C61" s="18" t="inlineStr">
        <is>
          <t>Specialist</t>
        </is>
      </c>
      <c r="D61" s="110" t="inlineStr">
        <is>
          <t>QA Specialist – POD Lead</t>
        </is>
      </c>
      <c r="E61" s="111" t="inlineStr">
        <is>
          <t>Functional &amp; Domain Testing</t>
        </is>
      </c>
      <c r="F61" s="111" t="inlineStr">
        <is>
          <t>Quality Assurance</t>
        </is>
      </c>
      <c r="G61" s="111" t="inlineStr">
        <is>
          <t>Quality Assurance</t>
        </is>
      </c>
      <c r="H61" s="111" t="inlineStr">
        <is>
          <t>POD Lead</t>
        </is>
      </c>
      <c r="I61" s="112" t="n">
        <v>3</v>
      </c>
      <c r="J61" s="166" t="n">
        <v>3</v>
      </c>
      <c r="K61" s="167" t="n">
        <v>3</v>
      </c>
      <c r="L61" s="167" t="n">
        <v>3</v>
      </c>
      <c r="M61" s="167" t="n">
        <v>2</v>
      </c>
      <c r="N61" s="115" t="inlineStr">
        <is>
          <t>Index ≥ 90% · meets; must-haves at required level</t>
        </is>
      </c>
      <c r="O61"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1"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1"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1" s="119" t="inlineStr">
        <is>
          <t>• ★ Test Automation &amp; QA Engineering: Designs test cases; automates regression / API tests
• ★ Product, Platform &amp; Domain Knowledge: Handles most product and domain scenarios</t>
        </is>
      </c>
      <c r="S61" s="169"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t>
          </r>
        </is>
      </c>
      <c r="T61" s="169" t="inlineStr">
        <is>
          <t>—</t>
        </is>
      </c>
      <c r="U61" s="121" t="inlineStr">
        <is>
          <t>Testing practical; Scenario interview; SQL test / case; Work sample / portfolio; Work sample / case; Presentation / writing test</t>
        </is>
      </c>
      <c r="V61" s="122" t="inlineStr">
        <is>
          <t>ISTQB Foundation / Advanced; Internal product certification; Database certifications · optional; Vendor AI certifications · optional; Lean / Six Sigma · optional</t>
        </is>
      </c>
      <c r="W61" s="122" t="inlineStr">
        <is>
          <t>ISTQB or equivalent preferred from B1; mandatory: POSH, Code of Conduct, InfoSec &amp; Privacy</t>
        </is>
      </c>
      <c r="X61" s="122" t="inlineStr">
        <is>
          <t>105% · 3 of 3</t>
        </is>
      </c>
      <c r="Y61" s="122" t="inlineStr">
        <is>
          <t>Decision making · Problem solving · Learning agility · Strategic acumen</t>
        </is>
      </c>
      <c r="Z61" s="122" t="inlineStr">
        <is>
          <t>AI, GenAI &amp; Prompt Engineering · Product, Platform &amp; Domain Knowledge · People Leadership &amp; Mentoring · Test Automation &amp; QA Engineering</t>
        </is>
      </c>
    </row>
    <row r="62" ht="184" customHeight="1">
      <c r="A62" s="170" t="inlineStr">
        <is>
          <t>B</t>
        </is>
      </c>
      <c r="B62" s="20" t="inlineStr">
        <is>
          <t>B1</t>
        </is>
      </c>
      <c r="C62" s="18" t="inlineStr">
        <is>
          <t>Specialist</t>
        </is>
      </c>
      <c r="D62" s="110" t="inlineStr">
        <is>
          <t>Account Executive – POD Lead</t>
        </is>
      </c>
      <c r="E62" s="111" t="inlineStr">
        <is>
          <t>Enterprise Sales &amp; Account Management</t>
        </is>
      </c>
      <c r="F62" s="111" t="inlineStr">
        <is>
          <t>Sales &amp; Business Development</t>
        </is>
      </c>
      <c r="G62" s="111" t="inlineStr">
        <is>
          <t>Sales</t>
        </is>
      </c>
      <c r="H62" s="111" t="inlineStr">
        <is>
          <t>POD Lead</t>
        </is>
      </c>
      <c r="I62" s="112" t="n">
        <v>1</v>
      </c>
      <c r="J62" s="166" t="n">
        <v>3</v>
      </c>
      <c r="K62" s="167" t="n">
        <v>3</v>
      </c>
      <c r="L62" s="167" t="n">
        <v>3</v>
      </c>
      <c r="M62" s="167" t="n">
        <v>2</v>
      </c>
      <c r="N62" s="115" t="inlineStr">
        <is>
          <t>Index ≥ 90% · meets; must-haves at required level</t>
        </is>
      </c>
      <c r="O62"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2"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2"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2" s="119" t="inlineStr">
        <is>
          <t>• ★ Sales, Negotiation &amp; Account Growth: Builds pipeline and closes deals
• ★ Marketing Tech &amp; Digital Marketing: Runs campaigns, CRM, SEO and social channels</t>
        </is>
      </c>
      <c r="S62" s="169" t="inlineStr">
        <is>
          <r>
            <rPr>
              <rFont val="Calibri"/>
              <sz val="10"/>
            </rPr>
            <t xml:space="preserve">•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62" s="169" t="inlineStr">
        <is>
          <t>—</t>
        </is>
      </c>
      <c r="U62" s="121" t="inlineStr">
        <is>
          <t>Sales role play; Portfolio / case; Role play / behavioural interview; Presentation / writing test; Scenario interview; Case interview</t>
        </is>
      </c>
      <c r="V62" s="122" t="inlineStr">
        <is>
          <t>Google / HubSpot certifications; Internal product certification; MBA / PGDM · preferred at C+</t>
        </is>
      </c>
      <c r="W62" s="122" t="inlineStr">
        <is>
          <t>CRM hygiene; contract basics; mandatory: POSH, Code of Conduct, InfoSec &amp; Privacy</t>
        </is>
      </c>
      <c r="X62" s="122" t="inlineStr">
        <is>
          <t>103% · 1 of 1</t>
        </is>
      </c>
      <c r="Y62" s="122" t="inlineStr">
        <is>
          <t>Problem solving · Learning agility · AI literacy</t>
        </is>
      </c>
      <c r="Z62" s="122" t="inlineStr">
        <is>
          <t>Project, Program &amp; Agile Management · AI, GenAI &amp; Prompt Engineering · People Leadership &amp; Mentoring</t>
        </is>
      </c>
    </row>
    <row r="63" ht="184" customHeight="1">
      <c r="A63" s="170" t="inlineStr">
        <is>
          <t>B</t>
        </is>
      </c>
      <c r="B63" s="20" t="inlineStr">
        <is>
          <t>B1</t>
        </is>
      </c>
      <c r="C63" s="18" t="inlineStr">
        <is>
          <t>Team Lead</t>
        </is>
      </c>
      <c r="D63" s="110" t="inlineStr">
        <is>
          <t>Team Lead – Business Analysis</t>
        </is>
      </c>
      <c r="E63" s="111" t="inlineStr">
        <is>
          <t>Business Analysis</t>
        </is>
      </c>
      <c r="F63" s="111" t="inlineStr">
        <is>
          <t>Business Analysis</t>
        </is>
      </c>
      <c r="G63" s="111" t="inlineStr">
        <is>
          <t>Technology</t>
        </is>
      </c>
      <c r="H63" s="111" t="inlineStr">
        <is>
          <t>People Manager</t>
        </is>
      </c>
      <c r="I63" s="112" t="n">
        <v>1</v>
      </c>
      <c r="J63" s="166" t="n">
        <v>3</v>
      </c>
      <c r="K63" s="167" t="n">
        <v>3</v>
      </c>
      <c r="L63" s="167" t="n">
        <v>3</v>
      </c>
      <c r="M63" s="167" t="n">
        <v>2</v>
      </c>
      <c r="N63" s="115" t="inlineStr">
        <is>
          <t>Index ≥ 90% · meets; must-haves at required level</t>
        </is>
      </c>
      <c r="O63"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3"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3"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3" s="119" t="inlineStr">
        <is>
          <t>• ★ Business Analysis &amp; Requirements Engineering: Writes BRD / FSD / user stories and validates them
• ★ Regulatory &amp; BFSI Domain: Knows the relevant regulators, returns and rules</t>
        </is>
      </c>
      <c r="S63" s="169" t="inlineStr">
        <is>
          <r>
            <rPr>
              <rFont val="Calibri"/>
              <sz val="10"/>
            </rPr>
            <t xml:space="preserve">•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t>
          </r>
        </is>
      </c>
      <c r="T63" s="169" t="inlineStr">
        <is>
          <t>—</t>
        </is>
      </c>
      <c r="U63" s="121" t="inlineStr">
        <is>
          <t>Case study; Domain interview; Scenario interview; SQL test / case; Role play / behavioural interview; Presentation / writing test</t>
        </is>
      </c>
      <c r="V63" s="122" t="inlineStr">
        <is>
          <t>CBAP / CCBA · optional; Domain certifications · optional; Internal product certification; Database certifications · optional</t>
        </is>
      </c>
      <c r="W63" s="122" t="inlineStr">
        <is>
          <t>Regulatory reporting domain · RBI / SEBI / IRDAI / SEC; mandatory: POSH, Code of Conduct, InfoSec &amp; Privacy</t>
        </is>
      </c>
      <c r="X63" s="122" t="inlineStr">
        <is>
          <t>97% · 1 of 1</t>
        </is>
      </c>
      <c r="Y63" s="122" t="inlineStr">
        <is>
          <t>Regulatory domain · SQL &amp; data · AI literacy</t>
        </is>
      </c>
      <c r="Z63" s="122" t="inlineStr">
        <is>
          <t>Project, Program &amp; Agile Management</t>
        </is>
      </c>
    </row>
    <row r="64" ht="184" customHeight="1">
      <c r="A64" s="170" t="inlineStr">
        <is>
          <t>B</t>
        </is>
      </c>
      <c r="B64" s="20" t="inlineStr">
        <is>
          <t>B1</t>
        </is>
      </c>
      <c r="C64" s="18" t="inlineStr">
        <is>
          <t>Team Lead</t>
        </is>
      </c>
      <c r="D64" s="110" t="inlineStr">
        <is>
          <t>Team Lead – Product Marketing</t>
        </is>
      </c>
      <c r="E64" s="111" t="inlineStr">
        <is>
          <t>Product Marketing</t>
        </is>
      </c>
      <c r="F64" s="111" t="inlineStr">
        <is>
          <t>Marketing &amp; Communications</t>
        </is>
      </c>
      <c r="G64" s="111" t="inlineStr">
        <is>
          <t>Marketing</t>
        </is>
      </c>
      <c r="H64" s="111" t="inlineStr">
        <is>
          <t>People Manager</t>
        </is>
      </c>
      <c r="I64" s="112" t="n">
        <v>1</v>
      </c>
      <c r="J64" s="166" t="n">
        <v>3</v>
      </c>
      <c r="K64" s="167" t="n">
        <v>3</v>
      </c>
      <c r="L64" s="167" t="n">
        <v>3</v>
      </c>
      <c r="M64" s="167" t="n">
        <v>2</v>
      </c>
      <c r="N64" s="115" t="inlineStr">
        <is>
          <t>Index ≥ 90% · meets; must-haves at required level</t>
        </is>
      </c>
      <c r="O64"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4"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4"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4" s="119" t="inlineStr">
        <is>
          <t>• ★ Marketing Tech &amp; Digital Marketing: Runs campaigns, CRM, SEO and social channels
• ★ Communication &amp; Presentation: Writes and presents clearly to clients and teams</t>
        </is>
      </c>
      <c r="S64" s="169"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64" s="169" t="inlineStr">
        <is>
          <t>—</t>
        </is>
      </c>
      <c r="U64" s="121" t="inlineStr">
        <is>
          <t>Portfolio / case; Presentation / writing test; Data case / practical; Work sample / portfolio; Scenario interview; Case interview</t>
        </is>
      </c>
      <c r="V64" s="122" t="inlineStr">
        <is>
          <t>Google / HubSpot certifications; Power BI / Tableau · optional; Vendor AI certifications · optional; Internal product certification; MBA / PGDM · preferred at C+</t>
        </is>
      </c>
      <c r="W64" s="122" t="inlineStr">
        <is>
          <t>Brand and data-privacy rules for campaigns; mandatory: POSH, Code of Conduct, InfoSec &amp; Privacy</t>
        </is>
      </c>
      <c r="X64" s="122" t="inlineStr">
        <is>
          <t>99% · 1 of 1</t>
        </is>
      </c>
      <c r="Y64" s="122" t="inlineStr">
        <is>
          <t>AI / GenAI · Learning agility · Digital fluency</t>
        </is>
      </c>
      <c r="Z64" s="122" t="inlineStr">
        <is>
          <t>Data Analytics, BI &amp; Visualisation · Advanced Excel &amp; Productivity Tools · People Leadership &amp; Mentoring</t>
        </is>
      </c>
    </row>
    <row r="65" ht="184" customHeight="1">
      <c r="A65" s="170" t="inlineStr">
        <is>
          <t>B</t>
        </is>
      </c>
      <c r="B65" s="20" t="inlineStr">
        <is>
          <t>B2</t>
        </is>
      </c>
      <c r="C65" s="18" t="inlineStr">
        <is>
          <t>Senior Specialist</t>
        </is>
      </c>
      <c r="D65" s="110" t="inlineStr">
        <is>
          <t>Senior Taxonomy Specialist</t>
        </is>
      </c>
      <c r="E65" s="111" t="inlineStr">
        <is>
          <t>Taxonomy Design &amp; Regulatory Consulting</t>
        </is>
      </c>
      <c r="F65" s="111" t="inlineStr">
        <is>
          <t>Consulting &amp; Professional Services</t>
        </is>
      </c>
      <c r="G65" s="111" t="inlineStr">
        <is>
          <t>XBRL Consulting</t>
        </is>
      </c>
      <c r="H65" s="111" t="inlineStr">
        <is>
          <t>IC</t>
        </is>
      </c>
      <c r="I65" s="112" t="n">
        <v>3</v>
      </c>
      <c r="J65" s="166" t="n">
        <v>3</v>
      </c>
      <c r="K65" s="167" t="n">
        <v>3</v>
      </c>
      <c r="L65" s="167" t="n">
        <v>4</v>
      </c>
      <c r="M65" s="167" t="n">
        <v>2</v>
      </c>
      <c r="N65" s="115" t="inlineStr">
        <is>
          <t>Index ≥ 90% · meets; must-haves at required level</t>
        </is>
      </c>
      <c r="O65"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5"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5"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5" s="119" t="inlineStr">
        <is>
          <t>• ★ XBRL, iXBRL &amp; Taxonomy: Resolves complex tagging and taxonomy issues; builds extensions; reviews others
• ★ Accounting &amp; Reporting Standards · IFRS/US GAAP: Advises on complex disclosures and standards changes</t>
        </is>
      </c>
      <c r="S65" s="169" t="inlineStr">
        <is>
          <r>
            <rPr>
              <rFont val="Calibri"/>
              <sz val="10"/>
            </rPr>
            <t xml:space="preserve">•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t>
          </r>
        </is>
      </c>
      <c r="T65" s="169" t="inlineStr">
        <is>
          <t>—</t>
        </is>
      </c>
      <c r="U65" s="121" t="inlineStr">
        <is>
          <t>Tagging test on a real filing; Accounting test; Domain interview; Work sample / case; Practical test; Work sample / portfolio</t>
        </is>
      </c>
      <c r="V65" s="122" t="inlineStr">
        <is>
          <t>XBRL US GAAP Certificate · AICPA &amp; XBRL US or equivalent; CA / CMA / ACCA / CFA / IFRS certificate; Domain certifications · optional; Lean / Six Sigma · optional; MOS Excel · optional; Vendor AI certifications · optional</t>
        </is>
      </c>
      <c r="W65" s="122" t="inlineStr">
        <is>
          <t>XBRL certificate preferred from A3; filing deadlines and confidentiality; mandatory: POSH, Code of Conduct, InfoSec &amp; Privacy</t>
        </is>
      </c>
      <c r="X65" s="122" t="inlineStr">
        <is>
          <t>97% · 3 of 3</t>
        </is>
      </c>
      <c r="Y65" s="122" t="inlineStr">
        <is>
          <t>Accounting standards · Regulatory domain · AI / GenAI · Strategic acumen</t>
        </is>
      </c>
      <c r="Z65" s="122" t="inlineStr">
        <is>
          <t>AI, GenAI &amp; Prompt Engineering · People Leadership &amp; Mentoring · Project, Program &amp; Agile Management · System Design &amp; Architecture</t>
        </is>
      </c>
    </row>
    <row r="66" ht="184" customHeight="1">
      <c r="A66" s="170" t="inlineStr">
        <is>
          <t>B</t>
        </is>
      </c>
      <c r="B66" s="20" t="inlineStr">
        <is>
          <t>B2</t>
        </is>
      </c>
      <c r="C66" s="18" t="inlineStr">
        <is>
          <t>Senior Specialist</t>
        </is>
      </c>
      <c r="D66" s="110" t="inlineStr">
        <is>
          <t>Lead Software Engineer</t>
        </is>
      </c>
      <c r="E66" s="111" t="inlineStr">
        <is>
          <t>Backend Development</t>
        </is>
      </c>
      <c r="F66" s="111" t="inlineStr">
        <is>
          <t>Engineering &amp; Development</t>
        </is>
      </c>
      <c r="G66" s="111" t="inlineStr">
        <is>
          <t>Technology</t>
        </is>
      </c>
      <c r="H66" s="111" t="inlineStr">
        <is>
          <t>IC</t>
        </is>
      </c>
      <c r="I66" s="112" t="n">
        <v>3</v>
      </c>
      <c r="J66" s="166" t="n">
        <v>3</v>
      </c>
      <c r="K66" s="167" t="n">
        <v>3</v>
      </c>
      <c r="L66" s="167" t="n">
        <v>4</v>
      </c>
      <c r="M66" s="167" t="n">
        <v>2</v>
      </c>
      <c r="N66" s="115" t="inlineStr">
        <is>
          <t>Index ≥ 90% · meets; must-haves at required level</t>
        </is>
      </c>
      <c r="O66"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6"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6"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6" s="119" t="inlineStr">
        <is>
          <t>• ★ Programming &amp; Tech-Stack Depth: Sets coding standards; solves performance and design issues across modules
• ★ System Design &amp; Architecture: Designs scalable, secure solutions across products; reviews designs</t>
        </is>
      </c>
      <c r="S66" s="169"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66" s="169" t="inlineStr">
        <is>
          <t>—</t>
        </is>
      </c>
      <c r="U66" s="121" t="inlineStr">
        <is>
          <t>Coding test + code review; System-design interview / design review; SQL test / case; Practical task; Work sample / portfolio; Scenario interview</t>
        </is>
      </c>
      <c r="V66" s="122" t="inlineStr">
        <is>
          <t>Cloud / language certifications · optional; AWS / Azure architect · optional; Database certifications · optional; AWS / Azure / Kubernetes certifications; Vendor AI certifications · optional; Internal product certification</t>
        </is>
      </c>
      <c r="W66" s="122" t="inlineStr">
        <is>
          <t>Secure coding · OWASP, code review, unit testing; mandatory: POSH, Code of Conduct, InfoSec &amp; Privacy</t>
        </is>
      </c>
      <c r="X66" s="122" t="inlineStr">
        <is>
          <t>98% · 3 of 3</t>
        </is>
      </c>
      <c r="Y66" s="122" t="inlineStr">
        <is>
          <t>SQL &amp; data · Programming &amp; stack · Strategic acumen · Cloud &amp; DevOps</t>
        </is>
      </c>
      <c r="Z66" s="122" t="inlineStr">
        <is>
          <t>People Leadership &amp; Mentoring · System Design &amp; Architecture · Cloud, DevOps &amp; CI/CD · AI, GenAI &amp; Prompt Engineering</t>
        </is>
      </c>
    </row>
    <row r="67" ht="184" customHeight="1">
      <c r="A67" s="170" t="inlineStr">
        <is>
          <t>B</t>
        </is>
      </c>
      <c r="B67" s="20" t="inlineStr">
        <is>
          <t>B2</t>
        </is>
      </c>
      <c r="C67" s="18" t="inlineStr">
        <is>
          <t>Senior Specialist</t>
        </is>
      </c>
      <c r="D67" s="110" t="inlineStr">
        <is>
          <t>Senior Technical Specialist</t>
        </is>
      </c>
      <c r="E67" s="111" t="inlineStr">
        <is>
          <t>Backend Development</t>
        </is>
      </c>
      <c r="F67" s="111" t="inlineStr">
        <is>
          <t>Engineering &amp; Development</t>
        </is>
      </c>
      <c r="G67" s="111" t="inlineStr">
        <is>
          <t>Technology</t>
        </is>
      </c>
      <c r="H67" s="111" t="inlineStr">
        <is>
          <t>IC</t>
        </is>
      </c>
      <c r="I67" s="112" t="n">
        <v>1</v>
      </c>
      <c r="J67" s="166" t="n">
        <v>3</v>
      </c>
      <c r="K67" s="167" t="n">
        <v>3</v>
      </c>
      <c r="L67" s="167" t="n">
        <v>4</v>
      </c>
      <c r="M67" s="167" t="n">
        <v>2</v>
      </c>
      <c r="N67" s="115" t="inlineStr">
        <is>
          <t>Index ≥ 90% · meets; must-haves at required level</t>
        </is>
      </c>
      <c r="O67"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7"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7"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7" s="119" t="inlineStr">
        <is>
          <t>• ★ Programming &amp; Tech-Stack Depth: Sets coding standards; solves performance and design issues across modules
• ★ System Design &amp; Architecture: Designs scalable, secure solutions across products; reviews designs</t>
        </is>
      </c>
      <c r="S67" s="169"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67" s="169" t="inlineStr">
        <is>
          <t>—</t>
        </is>
      </c>
      <c r="U67" s="121" t="inlineStr">
        <is>
          <t>Coding test + code review; System-design interview / design review; SQL test / case; Practical task; Work sample / portfolio; Scenario interview</t>
        </is>
      </c>
      <c r="V67" s="122" t="inlineStr">
        <is>
          <t>Cloud / language certifications · optional; AWS / Azure architect · optional; Database certifications · optional; AWS / Azure / Kubernetes certifications; Vendor AI certifications · optional; Internal product certification</t>
        </is>
      </c>
      <c r="W67" s="122" t="inlineStr">
        <is>
          <t>Secure coding · OWASP, code review, unit testing; mandatory: POSH, Code of Conduct, InfoSec &amp; Privacy</t>
        </is>
      </c>
      <c r="X67" s="122" t="inlineStr">
        <is>
          <t>107% · 1 of 1</t>
        </is>
      </c>
      <c r="Y67" s="122" t="inlineStr">
        <is>
          <t>Strategic acumen</t>
        </is>
      </c>
      <c r="Z67" s="122" t="inlineStr">
        <is>
          <t>Project, Program &amp; Agile Management · Broader Ownership &amp; Cross-functional Exposure · Cloud, DevOps &amp; CI/CD</t>
        </is>
      </c>
    </row>
    <row r="68" ht="184" customHeight="1">
      <c r="A68" s="170" t="inlineStr">
        <is>
          <t>B</t>
        </is>
      </c>
      <c r="B68" s="20" t="inlineStr">
        <is>
          <t>B2</t>
        </is>
      </c>
      <c r="C68" s="18" t="inlineStr">
        <is>
          <t>Senior Specialist</t>
        </is>
      </c>
      <c r="D68" s="110" t="inlineStr">
        <is>
          <t>Project Manager</t>
        </is>
      </c>
      <c r="E68" s="111" t="inlineStr">
        <is>
          <t>Project &amp; Program Delivery</t>
        </is>
      </c>
      <c r="F68" s="111" t="inlineStr">
        <is>
          <t>Project &amp; Program Management</t>
        </is>
      </c>
      <c r="G68" s="111" t="inlineStr">
        <is>
          <t>Technology</t>
        </is>
      </c>
      <c r="H68" s="111" t="inlineStr">
        <is>
          <t>IC</t>
        </is>
      </c>
      <c r="I68" s="112" t="n">
        <v>1</v>
      </c>
      <c r="J68" s="166" t="n">
        <v>3</v>
      </c>
      <c r="K68" s="167" t="n">
        <v>3</v>
      </c>
      <c r="L68" s="167" t="n">
        <v>4</v>
      </c>
      <c r="M68" s="167" t="n">
        <v>2</v>
      </c>
      <c r="N68" s="115" t="inlineStr">
        <is>
          <t>Index ≥ 90% · meets; must-haves at required level</t>
        </is>
      </c>
      <c r="O68"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8"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8" s="168"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8" s="119" t="inlineStr">
        <is>
          <t>• ★ Project, Program &amp; Agile Management: Runs programmes across teams; improves delivery methods
• ★ Stakeholder &amp; Client Management: Owns key relationships; resolves escalations</t>
        </is>
      </c>
      <c r="S68" s="169" t="inlineStr">
        <is>
          <r>
            <rPr>
              <rFont val="Calibri"/>
              <sz val="10"/>
            </rPr>
            <t xml:space="preserve">•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t>
          </r>
        </is>
      </c>
      <c r="T68" s="169" t="inlineStr">
        <is>
          <t>—</t>
        </is>
      </c>
      <c r="U68" s="121" t="inlineStr">
        <is>
          <t>Case interview; Role play / behavioural interview; Presentation / writing test; Work sample / case; Scenario interview</t>
        </is>
      </c>
      <c r="V68" s="122" t="inlineStr">
        <is>
          <t>PMP / PRINCE2 / CSM / SAFe; Lean / Six Sigma · optional; MBA / PGDM · preferred at C+; Internal product certification</t>
        </is>
      </c>
      <c r="W68" s="122" t="inlineStr">
        <is>
          <t>Hybrid delivery governance; mandatory: POSH, Code of Conduct, InfoSec &amp; Privacy</t>
        </is>
      </c>
      <c r="X68" s="122" t="inlineStr">
        <is>
          <t>101% · 1 of 1</t>
        </is>
      </c>
      <c r="Y68" s="122" t="inlineStr">
        <is>
          <t>Data literacy</t>
        </is>
      </c>
      <c r="Z68" s="122" t="inlineStr">
        <is>
          <t>Project, Program &amp; Agile Management · Stakeholder &amp; Client Management · Strategic Thinking &amp; Business Acumen</t>
        </is>
      </c>
    </row>
    <row r="69" ht="184" customHeight="1">
      <c r="A69" s="170" t="inlineStr">
        <is>
          <t>B</t>
        </is>
      </c>
      <c r="B69" s="20" t="inlineStr">
        <is>
          <t>B2</t>
        </is>
      </c>
      <c r="C69" s="18" t="inlineStr">
        <is>
          <t>Senior Specialist</t>
        </is>
      </c>
      <c r="D69" s="110" t="inlineStr">
        <is>
          <t>Senior Technical Specialist – POD Lead</t>
        </is>
      </c>
      <c r="E69" s="111" t="inlineStr">
        <is>
          <t>Backend Development</t>
        </is>
      </c>
      <c r="F69" s="111" t="inlineStr">
        <is>
          <t>Engineering &amp; Development</t>
        </is>
      </c>
      <c r="G69" s="111" t="inlineStr">
        <is>
          <t>Technology</t>
        </is>
      </c>
      <c r="H69" s="111" t="inlineStr">
        <is>
          <t>POD Lead</t>
        </is>
      </c>
      <c r="I69" s="112" t="n">
        <v>1</v>
      </c>
      <c r="J69" s="166" t="n">
        <v>3</v>
      </c>
      <c r="K69" s="167" t="n">
        <v>3</v>
      </c>
      <c r="L69" s="167" t="n">
        <v>4</v>
      </c>
      <c r="M69" s="167" t="n">
        <v>3</v>
      </c>
      <c r="N69" s="115" t="inlineStr">
        <is>
          <t>Index ≥ 90% · meets; must-haves at required level</t>
        </is>
      </c>
      <c r="O69"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9"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9"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69" s="119" t="inlineStr">
        <is>
          <t>• ★ Programming &amp; Tech-Stack Depth: Sets coding standards; solves performance and design issues across modules
• ★ System Design &amp; Architecture: Designs scalable, secure solutions across products; reviews designs</t>
        </is>
      </c>
      <c r="S69" s="169"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69" s="169" t="inlineStr">
        <is>
          <t>—</t>
        </is>
      </c>
      <c r="U69" s="121" t="inlineStr">
        <is>
          <t>Coding test + code review; System-design interview / design review; SQL test / case; Practical task; Work sample / portfolio; Scenario interview</t>
        </is>
      </c>
      <c r="V69" s="122" t="inlineStr">
        <is>
          <t>Cloud / language certifications · optional; AWS / Azure architect · optional; Database certifications · optional; AWS / Azure / Kubernetes certifications; Vendor AI certifications · optional; Internal product certification</t>
        </is>
      </c>
      <c r="W69" s="122" t="inlineStr">
        <is>
          <t>Secure coding · OWASP, code review, unit testing; mandatory: POSH, Code of Conduct, InfoSec &amp; Privacy</t>
        </is>
      </c>
      <c r="X69" s="122" t="inlineStr">
        <is>
          <t>103% · 1 of 1</t>
        </is>
      </c>
      <c r="Y69" s="122" t="inlineStr">
        <is>
          <t>AI / GenAI</t>
        </is>
      </c>
      <c r="Z69" s="122" t="inlineStr">
        <is>
          <t>System Design &amp; Architecture · Cloud, DevOps &amp; CI/CD · AI, GenAI &amp; Prompt Engineering</t>
        </is>
      </c>
    </row>
    <row r="70" ht="184" customHeight="1">
      <c r="A70" s="170" t="inlineStr">
        <is>
          <t>B</t>
        </is>
      </c>
      <c r="B70" s="20" t="inlineStr">
        <is>
          <t>B2</t>
        </is>
      </c>
      <c r="C70" s="18" t="inlineStr">
        <is>
          <t>Senior Specialist</t>
        </is>
      </c>
      <c r="D70" s="110" t="inlineStr">
        <is>
          <t>Senior Technical Specialist – POD Lead</t>
        </is>
      </c>
      <c r="E70" s="111" t="inlineStr">
        <is>
          <t>Full-Stack Development</t>
        </is>
      </c>
      <c r="F70" s="111" t="inlineStr">
        <is>
          <t>Engineering &amp; Development</t>
        </is>
      </c>
      <c r="G70" s="111" t="inlineStr">
        <is>
          <t>Technology</t>
        </is>
      </c>
      <c r="H70" s="111" t="inlineStr">
        <is>
          <t>POD Lead</t>
        </is>
      </c>
      <c r="I70" s="112" t="n">
        <v>1</v>
      </c>
      <c r="J70" s="166" t="n">
        <v>3</v>
      </c>
      <c r="K70" s="167" t="n">
        <v>3</v>
      </c>
      <c r="L70" s="167" t="n">
        <v>4</v>
      </c>
      <c r="M70" s="167" t="n">
        <v>3</v>
      </c>
      <c r="N70" s="115" t="inlineStr">
        <is>
          <t>Index ≥ 90% · meets; must-haves at required level</t>
        </is>
      </c>
      <c r="O70"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0"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0"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0" s="119" t="inlineStr">
        <is>
          <t>• ★ Programming &amp; Tech-Stack Depth: Sets coding standards; solves performance and design issues across modules
• ★ System Design &amp; Architecture: Designs scalable, secure solutions across products; reviews designs</t>
        </is>
      </c>
      <c r="S70" s="169"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70" s="169" t="inlineStr">
        <is>
          <t>—</t>
        </is>
      </c>
      <c r="U70" s="121" t="inlineStr">
        <is>
          <t>Coding test + code review; System-design interview / design review; SQL test / case; Practical task; Work sample / portfolio; Scenario interview</t>
        </is>
      </c>
      <c r="V70" s="122" t="inlineStr">
        <is>
          <t>Cloud / language certifications · optional; AWS / Azure architect · optional; Database certifications · optional; AWS / Azure / Kubernetes certifications; Vendor AI certifications · optional; Internal product certification</t>
        </is>
      </c>
      <c r="W70" s="122" t="inlineStr">
        <is>
          <t>Secure coding · OWASP, code review, unit testing; mandatory: POSH, Code of Conduct, InfoSec &amp; Privacy</t>
        </is>
      </c>
      <c r="X70" s="122" t="inlineStr">
        <is>
          <t>105% · 1 of 1</t>
        </is>
      </c>
      <c r="Y70" s="122" t="inlineStr">
        <is>
          <t>AI / GenAI · Learning agility</t>
        </is>
      </c>
      <c r="Z70" s="122" t="inlineStr">
        <is>
          <t>Cloud, DevOps &amp; CI/CD · Cybersecurity &amp; Infrastructure · People Leadership &amp; Mentoring</t>
        </is>
      </c>
    </row>
    <row r="71" ht="184" customHeight="1">
      <c r="A71" s="170" t="inlineStr">
        <is>
          <t>B</t>
        </is>
      </c>
      <c r="B71" s="20" t="inlineStr">
        <is>
          <t>B2</t>
        </is>
      </c>
      <c r="C71" s="18" t="inlineStr">
        <is>
          <t>Senior Specialist</t>
        </is>
      </c>
      <c r="D71" s="110" t="inlineStr">
        <is>
          <t>Senior QA Specialist – POD Lead</t>
        </is>
      </c>
      <c r="E71" s="111" t="inlineStr">
        <is>
          <t>Test Management &amp; QA Leadership</t>
        </is>
      </c>
      <c r="F71" s="111" t="inlineStr">
        <is>
          <t>Quality Assurance</t>
        </is>
      </c>
      <c r="G71" s="111" t="inlineStr">
        <is>
          <t>Quality Assurance</t>
        </is>
      </c>
      <c r="H71" s="111" t="inlineStr">
        <is>
          <t>POD Lead</t>
        </is>
      </c>
      <c r="I71" s="112" t="n">
        <v>1</v>
      </c>
      <c r="J71" s="166" t="n">
        <v>3</v>
      </c>
      <c r="K71" s="167" t="n">
        <v>3</v>
      </c>
      <c r="L71" s="167" t="n">
        <v>4</v>
      </c>
      <c r="M71" s="167" t="n">
        <v>3</v>
      </c>
      <c r="N71" s="115" t="inlineStr">
        <is>
          <t>Index ≥ 90% · meets; must-haves at required level</t>
        </is>
      </c>
      <c r="O71"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1"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1"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1" s="119" t="inlineStr">
        <is>
          <t>• ★ Test Automation &amp; QA Engineering: Sets test strategy and automation frameworks
• ★ Product, Platform &amp; Domain Knowledge: Recognised product / domain expert; trains others</t>
        </is>
      </c>
      <c r="S71" s="169"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AI, GenAI &amp; Prompt Engineering:</t>
          </r>
          <r>
            <rPr>
              <rFont val="Calibri"/>
              <sz val="10"/>
            </rPr>
            <t xml:space="preserve"> Builds AI features or AI-enabled processes; sets safe-use practice
• </t>
          </r>
          <r>
            <rPr>
              <rFont val="Calibri"/>
              <b val="1"/>
              <sz val="10"/>
            </rPr>
            <t>Process Improvement &amp; Quality Mindset:</t>
          </r>
          <r>
            <rPr>
              <rFont val="Calibri"/>
              <sz val="10"/>
            </rPr>
            <t xml:space="preserve"> Redesigns team processes; reduces error rates measurably
• </t>
          </r>
          <r>
            <rPr>
              <rFont val="Calibri"/>
              <b val="1"/>
              <sz val="10"/>
            </rPr>
            <t>Communication &amp; Presentation:</t>
          </r>
          <r>
            <rPr>
              <rFont val="Calibri"/>
              <sz val="10"/>
            </rPr>
            <t xml:space="preserve"> Presents to senior stakeholders; shapes messaging</t>
          </r>
        </is>
      </c>
      <c r="T71" s="169" t="inlineStr">
        <is>
          <t>—</t>
        </is>
      </c>
      <c r="U71" s="121" t="inlineStr">
        <is>
          <t>Testing practical; Scenario interview; SQL test / case; Work sample / portfolio; Work sample / case; Presentation / writing test</t>
        </is>
      </c>
      <c r="V71" s="122" t="inlineStr">
        <is>
          <t>ISTQB Foundation / Advanced; Internal product certification; Database certifications · optional; Vendor AI certifications · optional; Lean / Six Sigma · optional</t>
        </is>
      </c>
      <c r="W71" s="122" t="inlineStr">
        <is>
          <t>ISTQB or equivalent preferred from B1; mandatory: POSH, Code of Conduct, InfoSec &amp; Privacy</t>
        </is>
      </c>
      <c r="X71" s="122" t="inlineStr">
        <is>
          <t>107% · 1 of 1</t>
        </is>
      </c>
      <c r="Y71" s="122" t="inlineStr">
        <is>
          <t>—</t>
        </is>
      </c>
      <c r="Z71" s="122" t="inlineStr">
        <is>
          <t>Process Improvement &amp; Quality Mindset · AI, GenAI &amp; Prompt Engineering · People Leadership &amp; Mentoring</t>
        </is>
      </c>
    </row>
    <row r="72" ht="184" customHeight="1">
      <c r="A72" s="170" t="inlineStr">
        <is>
          <t>B</t>
        </is>
      </c>
      <c r="B72" s="20" t="inlineStr">
        <is>
          <t>B2</t>
        </is>
      </c>
      <c r="C72" s="18" t="inlineStr">
        <is>
          <t>Senior Specialist</t>
        </is>
      </c>
      <c r="D72" s="110" t="inlineStr">
        <is>
          <t>Senior Account Executive – POD Lead</t>
        </is>
      </c>
      <c r="E72" s="111" t="inlineStr">
        <is>
          <t>Sales Leadership</t>
        </is>
      </c>
      <c r="F72" s="111" t="inlineStr">
        <is>
          <t>Sales &amp; Business Development</t>
        </is>
      </c>
      <c r="G72" s="111" t="inlineStr">
        <is>
          <t>Sales</t>
        </is>
      </c>
      <c r="H72" s="111" t="inlineStr">
        <is>
          <t>POD Lead</t>
        </is>
      </c>
      <c r="I72" s="112" t="n">
        <v>1</v>
      </c>
      <c r="J72" s="166" t="n">
        <v>3</v>
      </c>
      <c r="K72" s="167" t="n">
        <v>3</v>
      </c>
      <c r="L72" s="167" t="n">
        <v>4</v>
      </c>
      <c r="M72" s="167" t="n">
        <v>3</v>
      </c>
      <c r="N72" s="115" t="inlineStr">
        <is>
          <t>Index ≥ 90% · meets; must-haves at required level</t>
        </is>
      </c>
      <c r="O72"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2"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2"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2" s="119" t="inlineStr">
        <is>
          <t>• ★ Sales, Negotiation &amp; Account Growth: Owns key accounts; negotiates complex deals; grows revenue
• ★ Marketing Tech &amp; Digital Marketing: Owns digital strategy, funnel and marketing analytics</t>
        </is>
      </c>
      <c r="S72" s="169"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72" s="169" t="inlineStr">
        <is>
          <t>—</t>
        </is>
      </c>
      <c r="U72" s="121" t="inlineStr">
        <is>
          <t>Sales role play; Portfolio / case; Role play / behavioural interview; Presentation / writing test; Scenario interview; Case interview</t>
        </is>
      </c>
      <c r="V72" s="122" t="inlineStr">
        <is>
          <t>Google / HubSpot certifications; Internal product certification; MBA / PGDM · preferred at C+</t>
        </is>
      </c>
      <c r="W72" s="122" t="inlineStr">
        <is>
          <t>CRM hygiene; contract basics; mandatory: POSH, Code of Conduct, InfoSec &amp; Privacy</t>
        </is>
      </c>
      <c r="X72" s="122" t="inlineStr">
        <is>
          <t>101% · 1 of 1</t>
        </is>
      </c>
      <c r="Y72" s="122" t="inlineStr">
        <is>
          <t>Problem solving · AI literacy · Data literacy</t>
        </is>
      </c>
      <c r="Z72" s="122" t="inlineStr">
        <is>
          <t>AI, GenAI &amp; Prompt Engineering · People Leadership &amp; Mentoring · Strategic Thinking &amp; Business Acumen</t>
        </is>
      </c>
    </row>
    <row r="73" ht="184" customHeight="1">
      <c r="A73" s="170" t="inlineStr">
        <is>
          <t>B</t>
        </is>
      </c>
      <c r="B73" s="20" t="inlineStr">
        <is>
          <t>B2</t>
        </is>
      </c>
      <c r="C73" s="18" t="inlineStr">
        <is>
          <t>Manager</t>
        </is>
      </c>
      <c r="D73" s="110" t="inlineStr">
        <is>
          <t>Manager – Taxonomy Consulting</t>
        </is>
      </c>
      <c r="E73" s="111" t="inlineStr">
        <is>
          <t>Taxonomy Design &amp; Regulatory Consulting</t>
        </is>
      </c>
      <c r="F73" s="111" t="inlineStr">
        <is>
          <t>Consulting &amp; Professional Services</t>
        </is>
      </c>
      <c r="G73" s="111" t="inlineStr">
        <is>
          <t>XBRL Consulting</t>
        </is>
      </c>
      <c r="H73" s="111" t="inlineStr">
        <is>
          <t>People Manager</t>
        </is>
      </c>
      <c r="I73" s="112" t="n">
        <v>1</v>
      </c>
      <c r="J73" s="166" t="n">
        <v>3</v>
      </c>
      <c r="K73" s="167" t="n">
        <v>3</v>
      </c>
      <c r="L73" s="167" t="n">
        <v>4</v>
      </c>
      <c r="M73" s="167" t="n">
        <v>3</v>
      </c>
      <c r="N73" s="115" t="inlineStr">
        <is>
          <t>Index ≥ 90% · meets; must-haves at required level</t>
        </is>
      </c>
      <c r="O73"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3"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3"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3" s="119" t="inlineStr">
        <is>
          <t>• ★ XBRL, iXBRL &amp; Taxonomy: Resolves complex tagging and taxonomy issues; builds extensions; reviews others
• ★ Accounting &amp; Reporting Standards · IFRS/US GAAP: Advises on complex disclosures and standards changes</t>
        </is>
      </c>
      <c r="S73" s="169" t="inlineStr">
        <is>
          <r>
            <rPr>
              <rFont val="Calibri"/>
              <sz val="10"/>
            </rPr>
            <t xml:space="preserve">•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t>
          </r>
        </is>
      </c>
      <c r="T73" s="169" t="inlineStr">
        <is>
          <t>—</t>
        </is>
      </c>
      <c r="U73" s="121" t="inlineStr">
        <is>
          <t>Tagging test on a real filing; Accounting test; Domain interview; Work sample / case; Practical test; Work sample / portfolio</t>
        </is>
      </c>
      <c r="V73" s="122" t="inlineStr">
        <is>
          <t>XBRL US GAAP Certificate · AICPA &amp; XBRL US or equivalent; CA / CMA / ACCA / CFA / IFRS certificate; Domain certifications · optional; Lean / Six Sigma · optional; MOS Excel · optional; Vendor AI certifications · optional</t>
        </is>
      </c>
      <c r="W73" s="122" t="inlineStr">
        <is>
          <t>XBRL certificate preferred from A3; filing deadlines and confidentiality; mandatory: POSH, Code of Conduct, InfoSec &amp; Privacy</t>
        </is>
      </c>
      <c r="X73" s="122" t="inlineStr">
        <is>
          <t>95% · 1 of 1</t>
        </is>
      </c>
      <c r="Y73" s="122" t="inlineStr">
        <is>
          <t>Accounting standards · Regulatory domain · AI / GenAI</t>
        </is>
      </c>
      <c r="Z73" s="122" t="inlineStr">
        <is>
          <t>AI, GenAI &amp; Prompt Engineering · People Leadership &amp; Mentoring · Project, Program &amp; Agile Management</t>
        </is>
      </c>
    </row>
    <row r="74" ht="184" customHeight="1">
      <c r="A74" s="170" t="inlineStr">
        <is>
          <t>B</t>
        </is>
      </c>
      <c r="B74" s="20" t="inlineStr">
        <is>
          <t>B2</t>
        </is>
      </c>
      <c r="C74" s="18" t="inlineStr">
        <is>
          <t>Manager</t>
        </is>
      </c>
      <c r="D74" s="110" t="inlineStr">
        <is>
          <t>Senior Manager – Taxonomy Consulting</t>
        </is>
      </c>
      <c r="E74" s="111" t="inlineStr">
        <is>
          <t>Taxonomy Design &amp; Regulatory Consulting</t>
        </is>
      </c>
      <c r="F74" s="111" t="inlineStr">
        <is>
          <t>Consulting &amp; Professional Services</t>
        </is>
      </c>
      <c r="G74" s="111" t="inlineStr">
        <is>
          <t>XBRL Consulting</t>
        </is>
      </c>
      <c r="H74" s="111" t="inlineStr">
        <is>
          <t>People Manager</t>
        </is>
      </c>
      <c r="I74" s="112" t="n">
        <v>1</v>
      </c>
      <c r="J74" s="166" t="n">
        <v>3</v>
      </c>
      <c r="K74" s="167" t="n">
        <v>3</v>
      </c>
      <c r="L74" s="167" t="n">
        <v>4</v>
      </c>
      <c r="M74" s="167" t="n">
        <v>3</v>
      </c>
      <c r="N74" s="115" t="inlineStr">
        <is>
          <t>Index ≥ 90% · meets; must-haves at required level</t>
        </is>
      </c>
      <c r="O74"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4"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4"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4" s="119" t="inlineStr">
        <is>
          <t>• ★ XBRL, iXBRL &amp; Taxonomy: Resolves complex tagging and taxonomy issues; builds extensions; reviews others
• ★ Accounting &amp; Reporting Standards · IFRS/US GAAP: Advises on complex disclosures and standards changes</t>
        </is>
      </c>
      <c r="S74" s="169" t="inlineStr">
        <is>
          <r>
            <rPr>
              <rFont val="Calibri"/>
              <sz val="10"/>
            </rPr>
            <t xml:space="preserve">•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t>
          </r>
        </is>
      </c>
      <c r="T74" s="169" t="inlineStr">
        <is>
          <t>—</t>
        </is>
      </c>
      <c r="U74" s="121" t="inlineStr">
        <is>
          <t>Tagging test on a real filing; Accounting test; Domain interview; Work sample / case; Practical test; Work sample / portfolio</t>
        </is>
      </c>
      <c r="V74" s="122" t="inlineStr">
        <is>
          <t>XBRL US GAAP Certificate · AICPA &amp; XBRL US or equivalent; CA / CMA / ACCA / CFA / IFRS certificate; Domain certifications · optional; Lean / Six Sigma · optional; MOS Excel · optional; Vendor AI certifications · optional</t>
        </is>
      </c>
      <c r="W74" s="122" t="inlineStr">
        <is>
          <t>XBRL certificate preferred from A3; filing deadlines and confidentiality; mandatory: POSH, Code of Conduct, InfoSec &amp; Privacy</t>
        </is>
      </c>
      <c r="X74" s="122" t="inlineStr">
        <is>
          <t>97% · 1 of 1</t>
        </is>
      </c>
      <c r="Y74" s="122" t="inlineStr">
        <is>
          <t>Accounting standards · Regulatory domain · AI / GenAI</t>
        </is>
      </c>
      <c r="Z74" s="122" t="inlineStr">
        <is>
          <t>AI, GenAI &amp; Prompt Engineering · People Leadership &amp; Mentoring · Project, Program &amp; Agile Management</t>
        </is>
      </c>
    </row>
    <row r="75" ht="184" customHeight="1">
      <c r="A75" s="170" t="inlineStr">
        <is>
          <t>B</t>
        </is>
      </c>
      <c r="B75" s="20" t="inlineStr">
        <is>
          <t>B2</t>
        </is>
      </c>
      <c r="C75" s="18" t="inlineStr">
        <is>
          <t>Manager</t>
        </is>
      </c>
      <c r="D75" s="110" t="inlineStr">
        <is>
          <t>Engineering Manager</t>
        </is>
      </c>
      <c r="E75" s="111" t="inlineStr">
        <is>
          <t>Backend Development</t>
        </is>
      </c>
      <c r="F75" s="111" t="inlineStr">
        <is>
          <t>Engineering &amp; Development</t>
        </is>
      </c>
      <c r="G75" s="111" t="inlineStr">
        <is>
          <t>Technology</t>
        </is>
      </c>
      <c r="H75" s="111" t="inlineStr">
        <is>
          <t>People Manager</t>
        </is>
      </c>
      <c r="I75" s="112" t="n">
        <v>1</v>
      </c>
      <c r="J75" s="166" t="n">
        <v>3</v>
      </c>
      <c r="K75" s="167" t="n">
        <v>3</v>
      </c>
      <c r="L75" s="167" t="n">
        <v>4</v>
      </c>
      <c r="M75" s="167" t="n">
        <v>3</v>
      </c>
      <c r="N75" s="115" t="inlineStr">
        <is>
          <t>Index ≥ 90% · meets; must-haves at required level</t>
        </is>
      </c>
      <c r="O75"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5"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5"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5" s="119" t="inlineStr">
        <is>
          <t>• ★ Programming &amp; Tech-Stack Depth: Sets coding standards; solves performance and design issues across modules
• ★ System Design &amp; Architecture: Designs scalable, secure solutions across products; reviews designs</t>
        </is>
      </c>
      <c r="S75" s="169"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75" s="169" t="inlineStr">
        <is>
          <t>—</t>
        </is>
      </c>
      <c r="U75" s="121" t="inlineStr">
        <is>
          <t>Coding test + code review; System-design interview / design review; SQL test / case; Practical task; Work sample / portfolio; Scenario interview</t>
        </is>
      </c>
      <c r="V75" s="122" t="inlineStr">
        <is>
          <t>Cloud / language certifications · optional; AWS / Azure architect · optional; Database certifications · optional; AWS / Azure / Kubernetes certifications; Vendor AI certifications · optional; Internal product certification</t>
        </is>
      </c>
      <c r="W75" s="122" t="inlineStr">
        <is>
          <t>Secure coding · OWASP, code review, unit testing; mandatory: POSH, Code of Conduct, InfoSec &amp; Privacy</t>
        </is>
      </c>
      <c r="X75" s="122" t="inlineStr">
        <is>
          <t>96% · 1 of 1</t>
        </is>
      </c>
      <c r="Y75" s="122" t="inlineStr">
        <is>
          <t>System design · SQL &amp; data · AI / GenAI</t>
        </is>
      </c>
      <c r="Z75" s="122" t="inlineStr">
        <is>
          <t>System Design &amp; Architecture · AI, GenAI &amp; Prompt Engineering · People Leadership &amp; Mentoring</t>
        </is>
      </c>
    </row>
    <row r="76" ht="184" customHeight="1">
      <c r="A76" s="170" t="inlineStr">
        <is>
          <t>B</t>
        </is>
      </c>
      <c r="B76" s="20" t="inlineStr">
        <is>
          <t>B2</t>
        </is>
      </c>
      <c r="C76" s="18" t="inlineStr">
        <is>
          <t>Manager</t>
        </is>
      </c>
      <c r="D76" s="110" t="inlineStr">
        <is>
          <t>Engineering Manager</t>
        </is>
      </c>
      <c r="E76" s="111" t="inlineStr">
        <is>
          <t>Full-Stack Development</t>
        </is>
      </c>
      <c r="F76" s="111" t="inlineStr">
        <is>
          <t>Engineering &amp; Development</t>
        </is>
      </c>
      <c r="G76" s="111" t="inlineStr">
        <is>
          <t>Technology</t>
        </is>
      </c>
      <c r="H76" s="111" t="inlineStr">
        <is>
          <t>People Manager</t>
        </is>
      </c>
      <c r="I76" s="112" t="n">
        <v>1</v>
      </c>
      <c r="J76" s="166" t="n">
        <v>3</v>
      </c>
      <c r="K76" s="167" t="n">
        <v>3</v>
      </c>
      <c r="L76" s="167" t="n">
        <v>4</v>
      </c>
      <c r="M76" s="167" t="n">
        <v>3</v>
      </c>
      <c r="N76" s="115" t="inlineStr">
        <is>
          <t>Index ≥ 90% · meets; must-haves at required level</t>
        </is>
      </c>
      <c r="O76"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6"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6"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6" s="119" t="inlineStr">
        <is>
          <t>• ★ Programming &amp; Tech-Stack Depth: Sets coding standards; solves performance and design issues across modules
• ★ System Design &amp; Architecture: Designs scalable, secure solutions across products; reviews designs</t>
        </is>
      </c>
      <c r="S76" s="169"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76" s="169" t="inlineStr">
        <is>
          <t>—</t>
        </is>
      </c>
      <c r="U76" s="121" t="inlineStr">
        <is>
          <t>Coding test + code review; System-design interview / design review; SQL test / case; Practical task; Work sample / portfolio; Scenario interview</t>
        </is>
      </c>
      <c r="V76" s="122" t="inlineStr">
        <is>
          <t>Cloud / language certifications · optional; AWS / Azure architect · optional; Database certifications · optional; AWS / Azure / Kubernetes certifications; Vendor AI certifications · optional; Internal product certification</t>
        </is>
      </c>
      <c r="W76" s="122" t="inlineStr">
        <is>
          <t>Secure coding · OWASP, code review, unit testing; mandatory: POSH, Code of Conduct, InfoSec &amp; Privacy</t>
        </is>
      </c>
      <c r="X76" s="122" t="inlineStr">
        <is>
          <t>103% · 1 of 1</t>
        </is>
      </c>
      <c r="Y76" s="122" t="inlineStr">
        <is>
          <t>Decision making</t>
        </is>
      </c>
      <c r="Z76" s="122" t="inlineStr">
        <is>
          <t>System Design &amp; Architecture · Product, Platform &amp; Domain Knowledge · People Leadership &amp; Mentoring</t>
        </is>
      </c>
    </row>
    <row r="77" ht="184" customHeight="1">
      <c r="A77" s="170" t="inlineStr">
        <is>
          <t>B</t>
        </is>
      </c>
      <c r="B77" s="20" t="inlineStr">
        <is>
          <t>B2</t>
        </is>
      </c>
      <c r="C77" s="18" t="inlineStr">
        <is>
          <t>Manager</t>
        </is>
      </c>
      <c r="D77" s="110" t="inlineStr">
        <is>
          <t>Delivery Manager</t>
        </is>
      </c>
      <c r="E77" s="111" t="inlineStr">
        <is>
          <t>Project &amp; Program Delivery</t>
        </is>
      </c>
      <c r="F77" s="111" t="inlineStr">
        <is>
          <t>Project &amp; Program Management</t>
        </is>
      </c>
      <c r="G77" s="111" t="inlineStr">
        <is>
          <t>Technology</t>
        </is>
      </c>
      <c r="H77" s="111" t="inlineStr">
        <is>
          <t>People Manager</t>
        </is>
      </c>
      <c r="I77" s="112" t="n">
        <v>4</v>
      </c>
      <c r="J77" s="166" t="n">
        <v>3</v>
      </c>
      <c r="K77" s="167" t="n">
        <v>3</v>
      </c>
      <c r="L77" s="167" t="n">
        <v>4</v>
      </c>
      <c r="M77" s="167" t="n">
        <v>3</v>
      </c>
      <c r="N77" s="115" t="inlineStr">
        <is>
          <t>Index ≥ 90% · meets; must-haves at required level</t>
        </is>
      </c>
      <c r="O77"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7"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7"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7" s="119" t="inlineStr">
        <is>
          <t>• ★ Project, Program &amp; Agile Management: Runs programmes across teams; improves delivery methods
• ★ Stakeholder &amp; Client Management: Owns key relationships; resolves escalations</t>
        </is>
      </c>
      <c r="S77" s="169" t="inlineStr">
        <is>
          <r>
            <rPr>
              <rFont val="Calibri"/>
              <sz val="10"/>
            </rPr>
            <t xml:space="preserve">•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t>
          </r>
        </is>
      </c>
      <c r="T77" s="169" t="inlineStr">
        <is>
          <t>—</t>
        </is>
      </c>
      <c r="U77" s="121" t="inlineStr">
        <is>
          <t>Case interview; Role play / behavioural interview; Presentation / writing test; Work sample / case; Scenario interview</t>
        </is>
      </c>
      <c r="V77" s="122" t="inlineStr">
        <is>
          <t>PMP / PRINCE2 / CSM / SAFe; Lean / Six Sigma · optional; MBA / PGDM · preferred at C+; Internal product certification</t>
        </is>
      </c>
      <c r="W77" s="122" t="inlineStr">
        <is>
          <t>Hybrid delivery governance; mandatory: POSH, Code of Conduct, InfoSec &amp; Privacy</t>
        </is>
      </c>
      <c r="X77" s="122" t="inlineStr">
        <is>
          <t>101% · 4 of 4</t>
        </is>
      </c>
      <c r="Y77" s="122" t="inlineStr">
        <is>
          <t>Problem solving · Decision making · Product &amp; domain · AI literacy</t>
        </is>
      </c>
      <c r="Z77" s="122" t="inlineStr">
        <is>
          <t>People Leadership &amp; Mentoring · AI, GenAI &amp; Prompt Engineering · Stakeholder &amp; Client Management · Product, Platform &amp; Domain Knowledge</t>
        </is>
      </c>
    </row>
    <row r="78" ht="184" customHeight="1">
      <c r="A78" s="170" t="inlineStr">
        <is>
          <t>B</t>
        </is>
      </c>
      <c r="B78" s="20" t="inlineStr">
        <is>
          <t>B2</t>
        </is>
      </c>
      <c r="C78" s="18" t="inlineStr">
        <is>
          <t>Manager</t>
        </is>
      </c>
      <c r="D78" s="110" t="inlineStr">
        <is>
          <t>Project Manager</t>
        </is>
      </c>
      <c r="E78" s="111" t="inlineStr">
        <is>
          <t>Project &amp; Program Delivery</t>
        </is>
      </c>
      <c r="F78" s="111" t="inlineStr">
        <is>
          <t>Project &amp; Program Management</t>
        </is>
      </c>
      <c r="G78" s="111" t="inlineStr">
        <is>
          <t>Technology</t>
        </is>
      </c>
      <c r="H78" s="111" t="inlineStr">
        <is>
          <t>People Manager</t>
        </is>
      </c>
      <c r="I78" s="112" t="n">
        <v>2</v>
      </c>
      <c r="J78" s="166" t="n">
        <v>3</v>
      </c>
      <c r="K78" s="167" t="n">
        <v>3</v>
      </c>
      <c r="L78" s="167" t="n">
        <v>4</v>
      </c>
      <c r="M78" s="167" t="n">
        <v>3</v>
      </c>
      <c r="N78" s="115" t="inlineStr">
        <is>
          <t>Index ≥ 90% · meets; must-haves at required level</t>
        </is>
      </c>
      <c r="O78"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8"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8"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8" s="119" t="inlineStr">
        <is>
          <t>• ★ Project, Program &amp; Agile Management: Runs programmes across teams; improves delivery methods
• ★ Stakeholder &amp; Client Management: Owns key relationships; resolves escalations</t>
        </is>
      </c>
      <c r="S78" s="169" t="inlineStr">
        <is>
          <r>
            <rPr>
              <rFont val="Calibri"/>
              <sz val="10"/>
            </rPr>
            <t xml:space="preserve">•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t>
          </r>
        </is>
      </c>
      <c r="T78" s="169" t="inlineStr">
        <is>
          <t>—</t>
        </is>
      </c>
      <c r="U78" s="121" t="inlineStr">
        <is>
          <t>Case interview; Role play / behavioural interview; Presentation / writing test; Work sample / case; Scenario interview</t>
        </is>
      </c>
      <c r="V78" s="122" t="inlineStr">
        <is>
          <t>PMP / PRINCE2 / CSM / SAFe; Lean / Six Sigma · optional; MBA / PGDM · preferred at C+; Internal product certification</t>
        </is>
      </c>
      <c r="W78" s="122" t="inlineStr">
        <is>
          <t>Hybrid delivery governance; mandatory: POSH, Code of Conduct, InfoSec &amp; Privacy</t>
        </is>
      </c>
      <c r="X78" s="122" t="inlineStr">
        <is>
          <t>100% · 2 of 2</t>
        </is>
      </c>
      <c r="Y78" s="122" t="inlineStr">
        <is>
          <t>Quality &amp; process · Problem solving · Data literacy · Decision making</t>
        </is>
      </c>
      <c r="Z78" s="122" t="inlineStr">
        <is>
          <t>People Leadership &amp; Mentoring · Stakeholder &amp; Client Management · Process Improvement &amp; Quality Mindset · Strategic Thinking &amp; Business Acumen</t>
        </is>
      </c>
    </row>
    <row r="79" ht="184" customHeight="1">
      <c r="A79" s="170" t="inlineStr">
        <is>
          <t>B</t>
        </is>
      </c>
      <c r="B79" s="20" t="inlineStr">
        <is>
          <t>B2</t>
        </is>
      </c>
      <c r="C79" s="18" t="inlineStr">
        <is>
          <t>Manager</t>
        </is>
      </c>
      <c r="D79" s="110" t="inlineStr">
        <is>
          <t>Senior QA Manager</t>
        </is>
      </c>
      <c r="E79" s="111" t="inlineStr">
        <is>
          <t>Test Management &amp; QA Leadership</t>
        </is>
      </c>
      <c r="F79" s="111" t="inlineStr">
        <is>
          <t>Quality Assurance</t>
        </is>
      </c>
      <c r="G79" s="111" t="inlineStr">
        <is>
          <t>Quality Assurance</t>
        </is>
      </c>
      <c r="H79" s="111" t="inlineStr">
        <is>
          <t>People Manager</t>
        </is>
      </c>
      <c r="I79" s="112" t="n">
        <v>1</v>
      </c>
      <c r="J79" s="166" t="n">
        <v>3</v>
      </c>
      <c r="K79" s="167" t="n">
        <v>3</v>
      </c>
      <c r="L79" s="167" t="n">
        <v>4</v>
      </c>
      <c r="M79" s="167" t="n">
        <v>3</v>
      </c>
      <c r="N79" s="115" t="inlineStr">
        <is>
          <t>Index ≥ 90% · meets; must-haves at required level</t>
        </is>
      </c>
      <c r="O79"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9"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9"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9" s="119" t="inlineStr">
        <is>
          <t>• ★ Test Automation &amp; QA Engineering: Sets test strategy and automation frameworks
• ★ Product, Platform &amp; Domain Knowledge: Recognised product / domain expert; trains others</t>
        </is>
      </c>
      <c r="S79" s="169"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AI, GenAI &amp; Prompt Engineering:</t>
          </r>
          <r>
            <rPr>
              <rFont val="Calibri"/>
              <sz val="10"/>
            </rPr>
            <t xml:space="preserve"> Builds AI features or AI-enabled processes; sets safe-use practice
• </t>
          </r>
          <r>
            <rPr>
              <rFont val="Calibri"/>
              <b val="1"/>
              <sz val="10"/>
            </rPr>
            <t>Process Improvement &amp; Quality Mindset:</t>
          </r>
          <r>
            <rPr>
              <rFont val="Calibri"/>
              <sz val="10"/>
            </rPr>
            <t xml:space="preserve"> Redesigns team processes; reduces error rates measurably
• </t>
          </r>
          <r>
            <rPr>
              <rFont val="Calibri"/>
              <b val="1"/>
              <sz val="10"/>
            </rPr>
            <t>Communication &amp; Presentation:</t>
          </r>
          <r>
            <rPr>
              <rFont val="Calibri"/>
              <sz val="10"/>
            </rPr>
            <t xml:space="preserve"> Presents to senior stakeholders; shapes messaging</t>
          </r>
        </is>
      </c>
      <c r="T79" s="169" t="inlineStr">
        <is>
          <t>—</t>
        </is>
      </c>
      <c r="U79" s="121" t="inlineStr">
        <is>
          <t>Testing practical; Scenario interview; SQL test / case; Work sample / portfolio; Work sample / case; Presentation / writing test</t>
        </is>
      </c>
      <c r="V79" s="122" t="inlineStr">
        <is>
          <t>ISTQB Foundation / Advanced; Internal product certification; Database certifications · optional; Vendor AI certifications · optional; Lean / Six Sigma · optional</t>
        </is>
      </c>
      <c r="W79" s="122" t="inlineStr">
        <is>
          <t>ISTQB or equivalent preferred from B1; mandatory: POSH, Code of Conduct, InfoSec &amp; Privacy</t>
        </is>
      </c>
      <c r="X79" s="122" t="inlineStr">
        <is>
          <t>98% · 1 of 1</t>
        </is>
      </c>
      <c r="Y79" s="122" t="inlineStr">
        <is>
          <t>SQL &amp; data · Problem solving · Data literacy</t>
        </is>
      </c>
      <c r="Z79" s="122" t="inlineStr">
        <is>
          <t>AI, GenAI &amp; Prompt Engineering · People Leadership &amp; Mentoring · Stakeholder &amp; Client Management</t>
        </is>
      </c>
    </row>
    <row r="80" ht="184" customHeight="1">
      <c r="A80" s="170" t="inlineStr">
        <is>
          <t>B</t>
        </is>
      </c>
      <c r="B80" s="20" t="inlineStr">
        <is>
          <t>B3</t>
        </is>
      </c>
      <c r="C80" s="18" t="inlineStr">
        <is>
          <t>Lead Specialist</t>
        </is>
      </c>
      <c r="D80" s="110" t="inlineStr">
        <is>
          <t>Associate Technical Architect</t>
        </is>
      </c>
      <c r="E80" s="111" t="inlineStr">
        <is>
          <t>Solution &amp; Technical Architecture</t>
        </is>
      </c>
      <c r="F80" s="111" t="inlineStr">
        <is>
          <t>Engineering &amp; Architecture</t>
        </is>
      </c>
      <c r="G80" s="111" t="inlineStr">
        <is>
          <t>Technology</t>
        </is>
      </c>
      <c r="H80" s="111" t="inlineStr">
        <is>
          <t>IC</t>
        </is>
      </c>
      <c r="I80" s="112" t="n">
        <v>1</v>
      </c>
      <c r="J80" s="166" t="n">
        <v>4</v>
      </c>
      <c r="K80" s="167" t="n">
        <v>3</v>
      </c>
      <c r="L80" s="167" t="n">
        <v>4</v>
      </c>
      <c r="M80" s="167" t="n">
        <v>3</v>
      </c>
      <c r="N80" s="115" t="inlineStr">
        <is>
          <t>Index ≥ 90% · meets; must-haves at required level</t>
        </is>
      </c>
      <c r="O80"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80"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0"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0" s="119" t="inlineStr">
        <is>
          <t>• ★ System Design &amp; Architecture: Designs scalable, secure solutions across products; reviews designs
• ★ Programming &amp; Tech-Stack Depth: Sets coding standards; solves performance and design issues across modules</t>
        </is>
      </c>
      <c r="S80" s="169" t="inlineStr">
        <is>
          <r>
            <rPr>
              <rFont val="Calibri"/>
              <sz val="10"/>
            </rPr>
            <t xml:space="preserve">•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t>
          </r>
        </is>
      </c>
      <c r="T80" s="169" t="inlineStr">
        <is>
          <t>—</t>
        </is>
      </c>
      <c r="U80" s="121" t="inlineStr">
        <is>
          <t>System-design interview / design review; Coding test + code review; Practical task; Role play / behavioural interview; Case interview</t>
        </is>
      </c>
      <c r="V80" s="122" t="inlineStr">
        <is>
          <t>AWS / Azure architect · optional; Cloud / language certifications · optional; AWS / Azure / Kubernetes certifications; Microsoft / CCNA / ISO 27001 / ITIL; MBA / PGDM · preferred at C+</t>
        </is>
      </c>
      <c r="W80" s="122" t="inlineStr">
        <is>
          <t>Architecture governance, security by design; mandatory: POSH, Code of Conduct, InfoSec &amp; Privacy</t>
        </is>
      </c>
      <c r="X80" s="122" t="inlineStr">
        <is>
          <t>96% · 1 of 1</t>
        </is>
      </c>
      <c r="Y80" s="122" t="inlineStr">
        <is>
          <t>Programming &amp; stack · Infra &amp; security · Business acumen</t>
        </is>
      </c>
      <c r="Z80" s="122" t="inlineStr">
        <is>
          <t>Project, Program &amp; Agile Management · AI, GenAI &amp; Prompt Engineering · People Leadership &amp; Mentoring</t>
        </is>
      </c>
    </row>
    <row r="81" ht="184" customHeight="1">
      <c r="A81" s="170" t="inlineStr">
        <is>
          <t>B</t>
        </is>
      </c>
      <c r="B81" s="20" t="inlineStr">
        <is>
          <t>B3</t>
        </is>
      </c>
      <c r="C81" s="18" t="inlineStr">
        <is>
          <t>Lead Specialist</t>
        </is>
      </c>
      <c r="D81" s="110" t="inlineStr">
        <is>
          <t>Technical Architect</t>
        </is>
      </c>
      <c r="E81" s="111" t="inlineStr">
        <is>
          <t>Solution &amp; Technical Architecture</t>
        </is>
      </c>
      <c r="F81" s="111" t="inlineStr">
        <is>
          <t>Engineering &amp; Architecture</t>
        </is>
      </c>
      <c r="G81" s="111" t="inlineStr">
        <is>
          <t>Technology</t>
        </is>
      </c>
      <c r="H81" s="111" t="inlineStr">
        <is>
          <t>IC</t>
        </is>
      </c>
      <c r="I81" s="112" t="n">
        <v>1</v>
      </c>
      <c r="J81" s="166" t="n">
        <v>4</v>
      </c>
      <c r="K81" s="167" t="n">
        <v>3</v>
      </c>
      <c r="L81" s="167" t="n">
        <v>4</v>
      </c>
      <c r="M81" s="167" t="n">
        <v>3</v>
      </c>
      <c r="N81" s="115" t="inlineStr">
        <is>
          <t>Index ≥ 90% · meets; must-haves at required level</t>
        </is>
      </c>
      <c r="O81"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81"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1"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1" s="119" t="inlineStr">
        <is>
          <t>• ★ System Design &amp; Architecture: Designs scalable, secure solutions across products; reviews designs
• ★ Programming &amp; Tech-Stack Depth: Sets coding standards; solves performance and design issues across modules</t>
        </is>
      </c>
      <c r="S81" s="169" t="inlineStr">
        <is>
          <r>
            <rPr>
              <rFont val="Calibri"/>
              <sz val="10"/>
            </rPr>
            <t xml:space="preserve">•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t>
          </r>
        </is>
      </c>
      <c r="T81" s="169" t="inlineStr">
        <is>
          <t>—</t>
        </is>
      </c>
      <c r="U81" s="121" t="inlineStr">
        <is>
          <t>System-design interview / design review; Coding test + code review; Practical task; Role play / behavioural interview; Case interview</t>
        </is>
      </c>
      <c r="V81" s="122" t="inlineStr">
        <is>
          <t>AWS / Azure architect · optional; Cloud / language certifications · optional; AWS / Azure / Kubernetes certifications; Microsoft / CCNA / ISO 27001 / ITIL; MBA / PGDM · preferred at C+</t>
        </is>
      </c>
      <c r="W81" s="122" t="inlineStr">
        <is>
          <t>Architecture governance, security by design; mandatory: POSH, Code of Conduct, InfoSec &amp; Privacy</t>
        </is>
      </c>
      <c r="X81" s="122" t="inlineStr">
        <is>
          <t>96% · 1 of 1</t>
        </is>
      </c>
      <c r="Y81" s="122" t="inlineStr">
        <is>
          <t>Business acumen · Ownership · Learning agility</t>
        </is>
      </c>
      <c r="Z81" s="122" t="inlineStr">
        <is>
          <t>System Design &amp; Architecture · People Leadership &amp; Mentoring · Strategic Thinking &amp; Business Acumen</t>
        </is>
      </c>
    </row>
    <row r="82" ht="184" customHeight="1">
      <c r="A82" s="170" t="inlineStr">
        <is>
          <t>B</t>
        </is>
      </c>
      <c r="B82" s="20" t="inlineStr">
        <is>
          <t>B3</t>
        </is>
      </c>
      <c r="C82" s="18" t="inlineStr">
        <is>
          <t>Lead Specialist</t>
        </is>
      </c>
      <c r="D82" s="110" t="inlineStr">
        <is>
          <t>Lead Software Engineer</t>
        </is>
      </c>
      <c r="E82" s="111" t="inlineStr">
        <is>
          <t>Backend Development</t>
        </is>
      </c>
      <c r="F82" s="111" t="inlineStr">
        <is>
          <t>Engineering &amp; Development</t>
        </is>
      </c>
      <c r="G82" s="111" t="inlineStr">
        <is>
          <t>Technology</t>
        </is>
      </c>
      <c r="H82" s="111" t="inlineStr">
        <is>
          <t>IC</t>
        </is>
      </c>
      <c r="I82" s="112" t="n">
        <v>1</v>
      </c>
      <c r="J82" s="166" t="n">
        <v>4</v>
      </c>
      <c r="K82" s="167" t="n">
        <v>3</v>
      </c>
      <c r="L82" s="167" t="n">
        <v>4</v>
      </c>
      <c r="M82" s="167" t="n">
        <v>3</v>
      </c>
      <c r="N82" s="115" t="inlineStr">
        <is>
          <t>Index ≥ 90% · meets; must-haves at required level</t>
        </is>
      </c>
      <c r="O82"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82"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2"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2" s="119" t="inlineStr">
        <is>
          <t>• ★ Programming &amp; Tech-Stack Depth: Sets coding standards; solves performance and design issues across modules
• ★ System Design &amp; Architecture: Designs scalable, secure solutions across products; reviews designs</t>
        </is>
      </c>
      <c r="S82" s="169"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82" s="169" t="inlineStr">
        <is>
          <t>—</t>
        </is>
      </c>
      <c r="U82" s="121" t="inlineStr">
        <is>
          <t>Coding test + code review; System-design interview / design review; SQL test / case; Practical task; Work sample / portfolio; Scenario interview</t>
        </is>
      </c>
      <c r="V82" s="122" t="inlineStr">
        <is>
          <t>Cloud / language certifications · optional; AWS / Azure architect · optional; Database certifications · optional; AWS / Azure / Kubernetes certifications; Vendor AI certifications · optional; Internal product certification</t>
        </is>
      </c>
      <c r="W82" s="122" t="inlineStr">
        <is>
          <t>Secure coding · OWASP, code review, unit testing; mandatory: POSH, Code of Conduct, InfoSec &amp; Privacy</t>
        </is>
      </c>
      <c r="X82" s="122" t="inlineStr">
        <is>
          <t>101% · 1 of 1</t>
        </is>
      </c>
      <c r="Y82" s="122" t="inlineStr">
        <is>
          <t>SQL &amp; data</t>
        </is>
      </c>
      <c r="Z82" s="122" t="inlineStr">
        <is>
          <t>People Leadership &amp; Mentoring · Project, Program &amp; Agile Management</t>
        </is>
      </c>
    </row>
    <row r="83" ht="184" customHeight="1">
      <c r="A83" s="170" t="inlineStr">
        <is>
          <t>B</t>
        </is>
      </c>
      <c r="B83" s="20" t="inlineStr">
        <is>
          <t>B3</t>
        </is>
      </c>
      <c r="C83" s="18" t="inlineStr">
        <is>
          <t>Lead Specialist</t>
        </is>
      </c>
      <c r="D83" s="110" t="inlineStr">
        <is>
          <t>Senior Product Manager</t>
        </is>
      </c>
      <c r="E83" s="111" t="inlineStr">
        <is>
          <t>Product Management</t>
        </is>
      </c>
      <c r="F83" s="111" t="inlineStr">
        <is>
          <t>Product Management</t>
        </is>
      </c>
      <c r="G83" s="111" t="inlineStr">
        <is>
          <t>Product Management</t>
        </is>
      </c>
      <c r="H83" s="111" t="inlineStr">
        <is>
          <t>IC</t>
        </is>
      </c>
      <c r="I83" s="112" t="n">
        <v>1</v>
      </c>
      <c r="J83" s="166" t="n">
        <v>4</v>
      </c>
      <c r="K83" s="167" t="n">
        <v>3</v>
      </c>
      <c r="L83" s="167" t="n">
        <v>4</v>
      </c>
      <c r="M83" s="167" t="n">
        <v>3</v>
      </c>
      <c r="N83" s="115" t="inlineStr">
        <is>
          <t>Index ≥ 90% · meets; must-haves at required level</t>
        </is>
      </c>
      <c r="O83"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83"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3"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3" s="119" t="inlineStr">
        <is>
          <t>• ★ Product, Platform &amp; Domain Knowledge: Recognised product / domain expert; trains others
• ★ Business Analysis &amp; Requirements Engineering: Leads complex requirement programmes; sets BA standards</t>
        </is>
      </c>
      <c r="S83" s="169" t="inlineStr">
        <is>
          <r>
            <rPr>
              <rFont val="Calibri"/>
              <sz val="10"/>
            </rPr>
            <t xml:space="preserve">• </t>
          </r>
          <r>
            <rPr>
              <rFont val="Calibri"/>
              <b val="1"/>
              <sz val="10"/>
            </rPr>
            <t>Data Analytics, BI &amp; Visualisation:</t>
          </r>
          <r>
            <rPr>
              <rFont val="Calibri"/>
              <sz val="10"/>
            </rPr>
            <t xml:space="preserve"> Defines metrics and analytics approach for a business
• </t>
          </r>
          <r>
            <rPr>
              <rFont val="Calibri"/>
              <b val="1"/>
              <sz val="10"/>
            </rPr>
            <t>Strategic Thinking &amp; Business Acumen:</t>
          </r>
          <r>
            <rPr>
              <rFont val="Calibri"/>
              <sz val="10"/>
            </rPr>
            <t xml:space="preserve"> Shapes strategy, pricing or investment choices
• </t>
          </r>
          <r>
            <rPr>
              <rFont val="Calibri"/>
              <b val="1"/>
              <sz val="10"/>
            </rPr>
            <t>Stakeholder &amp; Client Management:</t>
          </r>
          <r>
            <rPr>
              <rFont val="Calibri"/>
              <sz val="10"/>
            </rPr>
            <t xml:space="preserve"> Owns key relationships; resolves escalations
• </t>
          </r>
          <r>
            <rPr>
              <rFont val="Calibri"/>
              <b val="1"/>
              <sz val="10"/>
            </rPr>
            <t>AI, GenAI &amp; Prompt Engineering:</t>
          </r>
          <r>
            <rPr>
              <rFont val="Calibri"/>
              <sz val="10"/>
            </rPr>
            <t xml:space="preserve"> Builds AI features or AI-enabled processes; sets safe-use practice</t>
          </r>
        </is>
      </c>
      <c r="T83" s="169" t="inlineStr">
        <is>
          <t>—</t>
        </is>
      </c>
      <c r="U83" s="121" t="inlineStr">
        <is>
          <t>Scenario interview; Case study; Data case / practical; Case interview; Role play / behavioural interview; Work sample / portfolio</t>
        </is>
      </c>
      <c r="V83" s="122" t="inlineStr">
        <is>
          <t>Internal product certification; CBAP / CCBA · optional; Power BI / Tableau · optional; MBA / PGDM · preferred at C+; Vendor AI certifications · optional</t>
        </is>
      </c>
      <c r="W83" s="122" t="inlineStr">
        <is>
          <t>Product discovery, roadmap and P&amp;L basics; mandatory: POSH, Code of Conduct, InfoSec &amp; Privacy</t>
        </is>
      </c>
      <c r="X83" s="122" t="inlineStr">
        <is>
          <t>104% · 1 of 1</t>
        </is>
      </c>
      <c r="Y83" s="122" t="inlineStr">
        <is>
          <t>AI / GenAI · Learning agility</t>
        </is>
      </c>
      <c r="Z83" s="122" t="inlineStr">
        <is>
          <t>Product, Platform &amp; Domain Knowledge · Strategic Thinking &amp; Business Acumen · Broader Ownership &amp; Cross-functional Exposure</t>
        </is>
      </c>
    </row>
    <row r="84" ht="184" customHeight="1">
      <c r="A84" s="170" t="inlineStr">
        <is>
          <t>B</t>
        </is>
      </c>
      <c r="B84" s="20" t="inlineStr">
        <is>
          <t>B3</t>
        </is>
      </c>
      <c r="C84" s="18" t="inlineStr">
        <is>
          <t>Lead Specialist</t>
        </is>
      </c>
      <c r="D84" s="110" t="inlineStr">
        <is>
          <t>Program Manager</t>
        </is>
      </c>
      <c r="E84" s="111" t="inlineStr">
        <is>
          <t>Project &amp; Program Delivery</t>
        </is>
      </c>
      <c r="F84" s="111" t="inlineStr">
        <is>
          <t>Project &amp; Program Management</t>
        </is>
      </c>
      <c r="G84" s="111" t="inlineStr">
        <is>
          <t>Technology</t>
        </is>
      </c>
      <c r="H84" s="111" t="inlineStr">
        <is>
          <t>IC</t>
        </is>
      </c>
      <c r="I84" s="112" t="n">
        <v>1</v>
      </c>
      <c r="J84" s="166" t="n">
        <v>4</v>
      </c>
      <c r="K84" s="167" t="n">
        <v>3</v>
      </c>
      <c r="L84" s="167" t="n">
        <v>4</v>
      </c>
      <c r="M84" s="167" t="n">
        <v>3</v>
      </c>
      <c r="N84" s="115" t="inlineStr">
        <is>
          <t>Index ≥ 90% · meets; must-haves at required level</t>
        </is>
      </c>
      <c r="O84"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84"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4" s="168"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4" s="119" t="inlineStr">
        <is>
          <t>• ★ Project, Program &amp; Agile Management: Runs programmes across teams; improves delivery methods
• ★ Stakeholder &amp; Client Management: Owns key relationships; resolves escalations</t>
        </is>
      </c>
      <c r="S84" s="169" t="inlineStr">
        <is>
          <r>
            <rPr>
              <rFont val="Calibri"/>
              <sz val="10"/>
            </rPr>
            <t xml:space="preserve">•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t>
          </r>
        </is>
      </c>
      <c r="T84" s="169" t="inlineStr">
        <is>
          <t>—</t>
        </is>
      </c>
      <c r="U84" s="121" t="inlineStr">
        <is>
          <t>Case interview; Role play / behavioural interview; Presentation / writing test; Work sample / case; Scenario interview</t>
        </is>
      </c>
      <c r="V84" s="122" t="inlineStr">
        <is>
          <t>PMP / PRINCE2 / CSM / SAFe; Lean / Six Sigma · optional; MBA / PGDM · preferred at C+; Internal product certification</t>
        </is>
      </c>
      <c r="W84" s="122" t="inlineStr">
        <is>
          <t>Hybrid delivery governance; mandatory: POSH, Code of Conduct, InfoSec &amp; Privacy</t>
        </is>
      </c>
      <c r="X84" s="122" t="inlineStr">
        <is>
          <t>88% · 0 of 1</t>
        </is>
      </c>
      <c r="Y84" s="122" t="inlineStr">
        <is>
          <t>Quality &amp; process · Ownership · Problem solving</t>
        </is>
      </c>
      <c r="Z84" s="122" t="inlineStr">
        <is>
          <t>People Leadership &amp; Mentoring · Strategic Thinking &amp; Business Acumen</t>
        </is>
      </c>
    </row>
    <row r="85" ht="184" customHeight="1">
      <c r="A85" s="170" t="inlineStr">
        <is>
          <t>B</t>
        </is>
      </c>
      <c r="B85" s="20" t="inlineStr">
        <is>
          <t>B3</t>
        </is>
      </c>
      <c r="C85" s="18" t="inlineStr">
        <is>
          <t>Lead Specialist</t>
        </is>
      </c>
      <c r="D85" s="110" t="inlineStr">
        <is>
          <t>Associate Technical Architect – POD Lead</t>
        </is>
      </c>
      <c r="E85" s="111" t="inlineStr">
        <is>
          <t>Solution &amp; Technical Architecture</t>
        </is>
      </c>
      <c r="F85" s="111" t="inlineStr">
        <is>
          <t>Engineering &amp; Architecture</t>
        </is>
      </c>
      <c r="G85" s="111" t="inlineStr">
        <is>
          <t>Technology</t>
        </is>
      </c>
      <c r="H85" s="111" t="inlineStr">
        <is>
          <t>POD Lead</t>
        </is>
      </c>
      <c r="I85" s="112" t="n">
        <v>1</v>
      </c>
      <c r="J85" s="166" t="n">
        <v>4</v>
      </c>
      <c r="K85" s="167" t="n">
        <v>3</v>
      </c>
      <c r="L85" s="167" t="n">
        <v>4</v>
      </c>
      <c r="M85" s="167" t="n">
        <v>4</v>
      </c>
      <c r="N85" s="115" t="inlineStr">
        <is>
          <t>Index ≥ 90% · meets; must-haves at required level</t>
        </is>
      </c>
      <c r="O85"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85"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5" s="168"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85" s="119" t="inlineStr">
        <is>
          <t>• ★ System Design &amp; Architecture: Designs scalable, secure solutions across products; reviews designs
• ★ Programming &amp; Tech-Stack Depth: Sets coding standards; solves performance and design issues across modules</t>
        </is>
      </c>
      <c r="S85" s="169" t="inlineStr">
        <is>
          <r>
            <rPr>
              <rFont val="Calibri"/>
              <sz val="10"/>
            </rPr>
            <t xml:space="preserve">•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t>
          </r>
        </is>
      </c>
      <c r="T85" s="169" t="inlineStr">
        <is>
          <t>—</t>
        </is>
      </c>
      <c r="U85" s="121" t="inlineStr">
        <is>
          <t>System-design interview / design review; Coding test + code review; Practical task; Role play / behavioural interview; Case interview</t>
        </is>
      </c>
      <c r="V85" s="122" t="inlineStr">
        <is>
          <t>AWS / Azure architect · optional; Cloud / language certifications · optional; AWS / Azure / Kubernetes certifications; Microsoft / CCNA / ISO 27001 / ITIL; MBA / PGDM · preferred at C+</t>
        </is>
      </c>
      <c r="W85" s="122" t="inlineStr">
        <is>
          <t>Architecture governance, security by design; mandatory: POSH, Code of Conduct, InfoSec &amp; Privacy</t>
        </is>
      </c>
      <c r="X85" s="122" t="inlineStr">
        <is>
          <t>96% · 1 of 1</t>
        </is>
      </c>
      <c r="Y85" s="122" t="inlineStr">
        <is>
          <t>System design · Infra &amp; security · Business acumen</t>
        </is>
      </c>
      <c r="Z85" s="122" t="inlineStr">
        <is>
          <t>People Leadership &amp; Mentoring · Broader Ownership &amp; Cross-functional Exposure · System Design &amp; Architecture</t>
        </is>
      </c>
    </row>
    <row r="86" ht="184" customHeight="1">
      <c r="A86" s="170" t="inlineStr">
        <is>
          <t>B</t>
        </is>
      </c>
      <c r="B86" s="20" t="inlineStr">
        <is>
          <t>B3</t>
        </is>
      </c>
      <c r="C86" s="18" t="inlineStr">
        <is>
          <t>Lead Specialist</t>
        </is>
      </c>
      <c r="D86" s="110" t="inlineStr">
        <is>
          <t>Lead Software Engineer – POD Lead</t>
        </is>
      </c>
      <c r="E86" s="111" t="inlineStr">
        <is>
          <t>Backend Development</t>
        </is>
      </c>
      <c r="F86" s="111" t="inlineStr">
        <is>
          <t>Engineering &amp; Development</t>
        </is>
      </c>
      <c r="G86" s="111" t="inlineStr">
        <is>
          <t>Technology</t>
        </is>
      </c>
      <c r="H86" s="111" t="inlineStr">
        <is>
          <t>POD Lead</t>
        </is>
      </c>
      <c r="I86" s="112" t="n">
        <v>1</v>
      </c>
      <c r="J86" s="166" t="n">
        <v>4</v>
      </c>
      <c r="K86" s="167" t="n">
        <v>3</v>
      </c>
      <c r="L86" s="167" t="n">
        <v>4</v>
      </c>
      <c r="M86" s="167" t="n">
        <v>4</v>
      </c>
      <c r="N86" s="115" t="inlineStr">
        <is>
          <t>Index ≥ 90% · meets; must-haves at required level</t>
        </is>
      </c>
      <c r="O86"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86"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6" s="168"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86" s="119" t="inlineStr">
        <is>
          <t>• ★ Programming &amp; Tech-Stack Depth: Sets coding standards; solves performance and design issues across modules
• ★ System Design &amp; Architecture: Designs scalable, secure solutions across products; reviews designs</t>
        </is>
      </c>
      <c r="S86" s="169"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86" s="169" t="inlineStr">
        <is>
          <t>—</t>
        </is>
      </c>
      <c r="U86" s="121" t="inlineStr">
        <is>
          <t>Coding test + code review; System-design interview / design review; SQL test / case; Practical task; Work sample / portfolio; Scenario interview</t>
        </is>
      </c>
      <c r="V86" s="122" t="inlineStr">
        <is>
          <t>Cloud / language certifications · optional; AWS / Azure architect · optional; Database certifications · optional; AWS / Azure / Kubernetes certifications; Vendor AI certifications · optional; Internal product certification</t>
        </is>
      </c>
      <c r="W86" s="122" t="inlineStr">
        <is>
          <t>Secure coding · OWASP, code review, unit testing; mandatory: POSH, Code of Conduct, InfoSec &amp; Privacy</t>
        </is>
      </c>
      <c r="X86" s="122" t="inlineStr">
        <is>
          <t>101% · 1 of 1</t>
        </is>
      </c>
      <c r="Y86" s="122" t="inlineStr">
        <is>
          <t>Programming &amp; stack · Decision making</t>
        </is>
      </c>
      <c r="Z86" s="122" t="inlineStr">
        <is>
          <t>AI, GenAI &amp; Prompt Engineering · Project, Program &amp; Agile Management · People Leadership &amp; Mentoring</t>
        </is>
      </c>
    </row>
    <row r="87" ht="184" customHeight="1">
      <c r="A87" s="170" t="inlineStr">
        <is>
          <t>B</t>
        </is>
      </c>
      <c r="B87" s="20" t="inlineStr">
        <is>
          <t>B3</t>
        </is>
      </c>
      <c r="C87" s="18" t="inlineStr">
        <is>
          <t>Lead Specialist</t>
        </is>
      </c>
      <c r="D87" s="110" t="inlineStr">
        <is>
          <t>Lead Software Engineer – POD Lead</t>
        </is>
      </c>
      <c r="E87" s="111" t="inlineStr">
        <is>
          <t>Full-Stack Development</t>
        </is>
      </c>
      <c r="F87" s="111" t="inlineStr">
        <is>
          <t>Engineering &amp; Development</t>
        </is>
      </c>
      <c r="G87" s="111" t="inlineStr">
        <is>
          <t>Technology</t>
        </is>
      </c>
      <c r="H87" s="111" t="inlineStr">
        <is>
          <t>POD Lead</t>
        </is>
      </c>
      <c r="I87" s="112" t="n">
        <v>1</v>
      </c>
      <c r="J87" s="166" t="n">
        <v>4</v>
      </c>
      <c r="K87" s="167" t="n">
        <v>3</v>
      </c>
      <c r="L87" s="167" t="n">
        <v>4</v>
      </c>
      <c r="M87" s="167" t="n">
        <v>4</v>
      </c>
      <c r="N87" s="115" t="inlineStr">
        <is>
          <t>Index ≥ 90% · meets; must-haves at required level</t>
        </is>
      </c>
      <c r="O87"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87"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7" s="168"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87" s="119" t="inlineStr">
        <is>
          <t>• ★ Programming &amp; Tech-Stack Depth: Sets coding standards; solves performance and design issues across modules
• ★ System Design &amp; Architecture: Designs scalable, secure solutions across products; reviews designs</t>
        </is>
      </c>
      <c r="S87" s="169"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87" s="169" t="inlineStr">
        <is>
          <t>—</t>
        </is>
      </c>
      <c r="U87" s="121" t="inlineStr">
        <is>
          <t>Coding test + code review; System-design interview / design review; SQL test / case; Practical task; Work sample / portfolio; Scenario interview</t>
        </is>
      </c>
      <c r="V87" s="122" t="inlineStr">
        <is>
          <t>Cloud / language certifications · optional; AWS / Azure architect · optional; Database certifications · optional; AWS / Azure / Kubernetes certifications; Vendor AI certifications · optional; Internal product certification</t>
        </is>
      </c>
      <c r="W87" s="122" t="inlineStr">
        <is>
          <t>Secure coding · OWASP, code review, unit testing; mandatory: POSH, Code of Conduct, InfoSec &amp; Privacy</t>
        </is>
      </c>
      <c r="X87" s="122" t="inlineStr">
        <is>
          <t>92% · 1 of 1</t>
        </is>
      </c>
      <c r="Y87" s="122" t="inlineStr">
        <is>
          <t>System design · SQL &amp; data · Cloud &amp; DevOps</t>
        </is>
      </c>
      <c r="Z87" s="122" t="inlineStr">
        <is>
          <t>AI, GenAI &amp; Prompt Engineering · People Leadership &amp; Mentoring · Project, Program &amp; Agile Management</t>
        </is>
      </c>
    </row>
    <row r="88" ht="184" customHeight="1">
      <c r="A88" s="170" t="inlineStr">
        <is>
          <t>B</t>
        </is>
      </c>
      <c r="B88" s="20" t="inlineStr">
        <is>
          <t>B3</t>
        </is>
      </c>
      <c r="C88" s="18" t="inlineStr">
        <is>
          <t>Lead Specialist</t>
        </is>
      </c>
      <c r="D88" s="110" t="inlineStr">
        <is>
          <t>Lead Alliances Specialist – POD Lead</t>
        </is>
      </c>
      <c r="E88" s="111" t="inlineStr">
        <is>
          <t>Partnerships &amp; Alliances</t>
        </is>
      </c>
      <c r="F88" s="111" t="inlineStr">
        <is>
          <t>Sales &amp; Business Development</t>
        </is>
      </c>
      <c r="G88" s="111" t="inlineStr">
        <is>
          <t>Sales</t>
        </is>
      </c>
      <c r="H88" s="111" t="inlineStr">
        <is>
          <t>POD Lead</t>
        </is>
      </c>
      <c r="I88" s="112" t="n">
        <v>1</v>
      </c>
      <c r="J88" s="166" t="n">
        <v>4</v>
      </c>
      <c r="K88" s="167" t="n">
        <v>3</v>
      </c>
      <c r="L88" s="167" t="n">
        <v>4</v>
      </c>
      <c r="M88" s="167" t="n">
        <v>4</v>
      </c>
      <c r="N88" s="115" t="inlineStr">
        <is>
          <t>Index ≥ 90% · meets; must-haves at required level</t>
        </is>
      </c>
      <c r="O88"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88" s="168"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8" s="168"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88" s="119" t="inlineStr">
        <is>
          <t>• ★ Sales, Negotiation &amp; Account Growth: Owns key accounts; negotiates complex deals; grows revenue
• ★ Marketing Tech &amp; Digital Marketing: Owns digital strategy, funnel and marketing analytics</t>
        </is>
      </c>
      <c r="S88" s="169"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88" s="169" t="inlineStr">
        <is>
          <t>—</t>
        </is>
      </c>
      <c r="U88" s="121" t="inlineStr">
        <is>
          <t>Sales role play; Portfolio / case; Role play / behavioural interview; Presentation / writing test; Scenario interview; Case interview</t>
        </is>
      </c>
      <c r="V88" s="122" t="inlineStr">
        <is>
          <t>Google / HubSpot certifications; Internal product certification; MBA / PGDM · preferred at C+</t>
        </is>
      </c>
      <c r="W88" s="122" t="inlineStr">
        <is>
          <t>CRM hygiene; contract basics; mandatory: POSH, Code of Conduct, InfoSec &amp; Privacy</t>
        </is>
      </c>
      <c r="X88" s="122" t="inlineStr">
        <is>
          <t>99% · 1 of 1</t>
        </is>
      </c>
      <c r="Y88" s="122" t="inlineStr">
        <is>
          <t>Digital marketing · Communication · Problem solving</t>
        </is>
      </c>
      <c r="Z88" s="122" t="inlineStr">
        <is>
          <t>Project, Program &amp; Agile Management · Strategic Thinking &amp; Business Acumen · Broader Ownership &amp; Cross-functional Exposure</t>
        </is>
      </c>
    </row>
    <row r="89" ht="20" customHeight="1">
      <c r="A89" s="164" t="inlineStr">
        <is>
          <t>B+ — Player-Coach transition step</t>
        </is>
      </c>
    </row>
    <row r="90" ht="184" customHeight="1">
      <c r="A90" s="171" t="inlineStr">
        <is>
          <t>B+</t>
        </is>
      </c>
      <c r="B90" s="30" t="inlineStr">
        <is>
          <t>B+</t>
        </is>
      </c>
      <c r="C90" s="154" t="inlineStr">
        <is>
          <t>Practice Lead · Player-Coach</t>
        </is>
      </c>
      <c r="D90" s="110" t="inlineStr">
        <is>
          <t>Practice Lead – Solution &amp; Technical Architecture · Player-Coach</t>
        </is>
      </c>
      <c r="E90" s="111" t="inlineStr">
        <is>
          <t>Solution &amp; Technical Architecture</t>
        </is>
      </c>
      <c r="F90" s="111" t="inlineStr">
        <is>
          <t>Engineering &amp; Architecture</t>
        </is>
      </c>
      <c r="G90" s="111" t="inlineStr">
        <is>
          <t>Technology</t>
        </is>
      </c>
      <c r="H90" s="111" t="inlineStr">
        <is>
          <t>Player-Coach</t>
        </is>
      </c>
      <c r="I90" s="112" t="n">
        <v>4</v>
      </c>
      <c r="J90" s="166" t="n">
        <v>4</v>
      </c>
      <c r="K90" s="167" t="n">
        <v>4</v>
      </c>
      <c r="L90" s="167" t="n">
        <v>4</v>
      </c>
      <c r="M90" s="167" t="n">
        <v>4</v>
      </c>
      <c r="N90" s="115" t="inlineStr">
        <is>
          <t>Index ≥ 90% · meets; must-haves at required level</t>
        </is>
      </c>
      <c r="O90"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0" s="168"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90" s="168"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0" s="119" t="inlineStr">
        <is>
          <t>• ★ System Design &amp; Architecture: Designs scalable, secure solutions across products; reviews designs
• ★ Programming &amp; Tech-Stack Depth: Sets coding standards; solves performance and design issues across modules</t>
        </is>
      </c>
      <c r="S90" s="169" t="inlineStr">
        <is>
          <r>
            <rPr>
              <rFont val="Calibri"/>
              <sz val="10"/>
            </rPr>
            <t xml:space="preserve">•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t>
          </r>
        </is>
      </c>
      <c r="T90" s="169" t="inlineStr">
        <is>
          <t>—</t>
        </is>
      </c>
      <c r="U90" s="121" t="inlineStr">
        <is>
          <t>System-design interview / design review; Coding test + code review; Practical task; Role play / behavioural interview; Case interview</t>
        </is>
      </c>
      <c r="V90" s="122" t="inlineStr">
        <is>
          <t>AWS / Azure architect · optional; Cloud / language certifications · optional; AWS / Azure / Kubernetes certifications; Microsoft / CCNA / ISO 27001 / ITIL; MBA / PGDM · preferred at C+</t>
        </is>
      </c>
      <c r="W90" s="122" t="inlineStr">
        <is>
          <t>Architecture governance, security by design; mandatory: POSH, Code of Conduct, InfoSec &amp; Privacy</t>
        </is>
      </c>
      <c r="X90" s="122" t="inlineStr">
        <is>
          <t>101% · 4 of 4</t>
        </is>
      </c>
      <c r="Y90" s="122" t="inlineStr">
        <is>
          <t>Infra &amp; security · AI literacy · Data literacy · Cloud &amp; DevOps</t>
        </is>
      </c>
      <c r="Z90" s="122" t="inlineStr">
        <is>
          <t>People Leadership &amp; Mentoring · Stakeholder &amp; Client Management · AI, GenAI &amp; Prompt Engineering · Project, Program &amp; Agile Management</t>
        </is>
      </c>
    </row>
    <row r="91" ht="184" customHeight="1">
      <c r="A91" s="171" t="inlineStr">
        <is>
          <t>B+</t>
        </is>
      </c>
      <c r="B91" s="30" t="inlineStr">
        <is>
          <t>B+</t>
        </is>
      </c>
      <c r="C91" s="154" t="inlineStr">
        <is>
          <t>Practice Lead · Player-Coach</t>
        </is>
      </c>
      <c r="D91" s="110" t="inlineStr">
        <is>
          <t>Practice Lead – Project &amp; Program Delivery · Player-Coach</t>
        </is>
      </c>
      <c r="E91" s="111" t="inlineStr">
        <is>
          <t>Project &amp; Program Delivery</t>
        </is>
      </c>
      <c r="F91" s="111" t="inlineStr">
        <is>
          <t>Project &amp; Program Management</t>
        </is>
      </c>
      <c r="G91" s="111" t="inlineStr">
        <is>
          <t>Technology</t>
        </is>
      </c>
      <c r="H91" s="111" t="inlineStr">
        <is>
          <t>Player-Coach</t>
        </is>
      </c>
      <c r="I91" s="112" t="n">
        <v>1</v>
      </c>
      <c r="J91" s="166" t="n">
        <v>4</v>
      </c>
      <c r="K91" s="167" t="n">
        <v>4</v>
      </c>
      <c r="L91" s="167" t="n">
        <v>4</v>
      </c>
      <c r="M91" s="167" t="n">
        <v>4</v>
      </c>
      <c r="N91" s="115" t="inlineStr">
        <is>
          <t>Index ≥ 90% · meets; must-haves at required level</t>
        </is>
      </c>
      <c r="O91"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1" s="168"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91" s="168"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1" s="119" t="inlineStr">
        <is>
          <t>• ★ Project, Program &amp; Agile Management: Runs programmes across teams; improves delivery methods
• ★ Stakeholder &amp; Client Management: Owns key relationships; resolves escalations</t>
        </is>
      </c>
      <c r="S91" s="169" t="inlineStr">
        <is>
          <r>
            <rPr>
              <rFont val="Calibri"/>
              <sz val="10"/>
            </rPr>
            <t xml:space="preserve">•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t>
          </r>
        </is>
      </c>
      <c r="T91" s="169" t="inlineStr">
        <is>
          <t>—</t>
        </is>
      </c>
      <c r="U91" s="121" t="inlineStr">
        <is>
          <t>Case interview; Role play / behavioural interview; Presentation / writing test; Work sample / case; Scenario interview</t>
        </is>
      </c>
      <c r="V91" s="122" t="inlineStr">
        <is>
          <t>PMP / PRINCE2 / CSM / SAFe; Lean / Six Sigma · optional; MBA / PGDM · preferred at C+; Internal product certification</t>
        </is>
      </c>
      <c r="W91" s="122" t="inlineStr">
        <is>
          <t>Hybrid delivery governance; mandatory: POSH, Code of Conduct, InfoSec &amp; Privacy</t>
        </is>
      </c>
      <c r="X91" s="122" t="inlineStr">
        <is>
          <t>100% · 1 of 1</t>
        </is>
      </c>
      <c r="Y91" s="122" t="inlineStr">
        <is>
          <t>Quality &amp; process · Problem solving</t>
        </is>
      </c>
      <c r="Z91" s="122" t="inlineStr">
        <is>
          <t>Strategic Thinking &amp; Business Acumen · AI, GenAI &amp; Prompt Engineering · People Leadership &amp; Mentoring</t>
        </is>
      </c>
    </row>
    <row r="92" ht="20" customHeight="1">
      <c r="A92" s="164" t="inlineStr">
        <is>
          <t>Band C — Principal / Head</t>
        </is>
      </c>
    </row>
    <row r="93" ht="184" customHeight="1">
      <c r="A93" s="172" t="inlineStr">
        <is>
          <t>C</t>
        </is>
      </c>
      <c r="B93" s="33" t="inlineStr">
        <is>
          <t>C1</t>
        </is>
      </c>
      <c r="C93" s="149" t="inlineStr">
        <is>
          <t>Principal</t>
        </is>
      </c>
      <c r="D93" s="110" t="inlineStr">
        <is>
          <t>Technical Architect</t>
        </is>
      </c>
      <c r="E93" s="111" t="inlineStr">
        <is>
          <t>Solution &amp; Technical Architecture</t>
        </is>
      </c>
      <c r="F93" s="111" t="inlineStr">
        <is>
          <t>Engineering &amp; Architecture</t>
        </is>
      </c>
      <c r="G93" s="111" t="inlineStr">
        <is>
          <t>Technology</t>
        </is>
      </c>
      <c r="H93" s="111" t="inlineStr">
        <is>
          <t>IC</t>
        </is>
      </c>
      <c r="I93" s="112" t="n">
        <v>1</v>
      </c>
      <c r="J93" s="166" t="n">
        <v>4</v>
      </c>
      <c r="K93" s="167" t="n">
        <v>4</v>
      </c>
      <c r="L93" s="167" t="n">
        <v>4</v>
      </c>
      <c r="M93" s="167" t="n">
        <v>4</v>
      </c>
      <c r="N93" s="115" t="inlineStr">
        <is>
          <t>Index ≥ 90% · meets; must-haves at required level</t>
        </is>
      </c>
      <c r="O93"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3" s="168"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93" s="168"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3" s="119" t="inlineStr">
        <is>
          <t>• ★ System Design &amp; Architecture: Designs scalable, secure solutions across products; reviews designs
• ★ Programming &amp; Tech-Stack Depth: Sets coding standards; solves performance and design issues across modules</t>
        </is>
      </c>
      <c r="S93" s="169" t="inlineStr">
        <is>
          <r>
            <rPr>
              <rFont val="Calibri"/>
              <sz val="10"/>
            </rPr>
            <t xml:space="preserve">•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t>
          </r>
        </is>
      </c>
      <c r="T93" s="169" t="inlineStr">
        <is>
          <t>—</t>
        </is>
      </c>
      <c r="U93" s="121" t="inlineStr">
        <is>
          <t>System-design interview / design review; Coding test + code review; Practical task; Role play / behavioural interview; Case interview</t>
        </is>
      </c>
      <c r="V93" s="122" t="inlineStr">
        <is>
          <t>AWS / Azure architect · optional; Cloud / language certifications · optional; AWS / Azure / Kubernetes certifications; Microsoft / CCNA / ISO 27001 / ITIL; MBA / PGDM · preferred at C+</t>
        </is>
      </c>
      <c r="W93" s="122" t="inlineStr">
        <is>
          <t>Architecture governance, security by design; mandatory: POSH, Code of Conduct, InfoSec &amp; Privacy</t>
        </is>
      </c>
      <c r="X93" s="122" t="inlineStr">
        <is>
          <t>96% · 1 of 1</t>
        </is>
      </c>
      <c r="Y93" s="122" t="inlineStr">
        <is>
          <t>Cloud &amp; DevOps · Infra &amp; security · Problem solving</t>
        </is>
      </c>
      <c r="Z93" s="122" t="inlineStr">
        <is>
          <t>People Leadership &amp; Mentoring · Strategic Thinking &amp; Business Acumen · Cloud, DevOps &amp; CI/CD</t>
        </is>
      </c>
    </row>
    <row r="94" ht="184" customHeight="1">
      <c r="A94" s="172" t="inlineStr">
        <is>
          <t>C</t>
        </is>
      </c>
      <c r="B94" s="33" t="inlineStr">
        <is>
          <t>C1</t>
        </is>
      </c>
      <c r="C94" s="149" t="inlineStr">
        <is>
          <t>Principal</t>
        </is>
      </c>
      <c r="D94" s="110" t="inlineStr">
        <is>
          <t>Principal – Enterprise Sales</t>
        </is>
      </c>
      <c r="E94" s="111" t="inlineStr">
        <is>
          <t>Sales Leadership</t>
        </is>
      </c>
      <c r="F94" s="111" t="inlineStr">
        <is>
          <t>Sales &amp; Business Development</t>
        </is>
      </c>
      <c r="G94" s="111" t="inlineStr">
        <is>
          <t>Sales</t>
        </is>
      </c>
      <c r="H94" s="111" t="inlineStr">
        <is>
          <t>IC</t>
        </is>
      </c>
      <c r="I94" s="112" t="n">
        <v>1</v>
      </c>
      <c r="J94" s="166" t="n">
        <v>4</v>
      </c>
      <c r="K94" s="167" t="n">
        <v>4</v>
      </c>
      <c r="L94" s="167" t="n">
        <v>4</v>
      </c>
      <c r="M94" s="167" t="n">
        <v>4</v>
      </c>
      <c r="N94" s="115" t="inlineStr">
        <is>
          <t>Index ≥ 90% · meets; must-haves at required level</t>
        </is>
      </c>
      <c r="O94"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4" s="168"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94" s="168"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4" s="119" t="inlineStr">
        <is>
          <t>• ★ Sales, Negotiation &amp; Account Growth: Owns key accounts; negotiates complex deals; grows revenue
• ★ Marketing Tech &amp; Digital Marketing: Owns digital strategy, funnel and marketing analytics</t>
        </is>
      </c>
      <c r="S94" s="169"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94" s="169" t="inlineStr">
        <is>
          <t>—</t>
        </is>
      </c>
      <c r="U94" s="121" t="inlineStr">
        <is>
          <t>Sales role play; Portfolio / case; Role play / behavioural interview; Presentation / writing test; Scenario interview; Case interview</t>
        </is>
      </c>
      <c r="V94" s="122" t="inlineStr">
        <is>
          <t>Google / HubSpot certifications; Internal product certification; MBA / PGDM · preferred at C+</t>
        </is>
      </c>
      <c r="W94" s="122" t="inlineStr">
        <is>
          <t>CRM hygiene; contract basics; mandatory: POSH, Code of Conduct, InfoSec &amp; Privacy</t>
        </is>
      </c>
      <c r="X94" s="122" t="inlineStr">
        <is>
          <t>85% · 0 of 1</t>
        </is>
      </c>
      <c r="Y94" s="122" t="inlineStr">
        <is>
          <t>Digital marketing · Communication · Business acumen</t>
        </is>
      </c>
      <c r="Z94" s="122" t="inlineStr">
        <is>
          <t>Strategic Thinking &amp; Business Acumen</t>
        </is>
      </c>
    </row>
    <row r="95" ht="184" customHeight="1">
      <c r="A95" s="172" t="inlineStr">
        <is>
          <t>C</t>
        </is>
      </c>
      <c r="B95" s="33" t="inlineStr">
        <is>
          <t>C2</t>
        </is>
      </c>
      <c r="C95" s="149" t="inlineStr">
        <is>
          <t>Head of Function</t>
        </is>
      </c>
      <c r="D95" s="110" t="inlineStr">
        <is>
          <t>Head – Consulting</t>
        </is>
      </c>
      <c r="E95" s="111" t="inlineStr">
        <is>
          <t>Professional Services Leadership</t>
        </is>
      </c>
      <c r="F95" s="111" t="inlineStr">
        <is>
          <t>Consulting &amp; Professional Services</t>
        </is>
      </c>
      <c r="G95" s="111" t="inlineStr">
        <is>
          <t>XBRL Consulting</t>
        </is>
      </c>
      <c r="H95" s="111" t="inlineStr">
        <is>
          <t>People Manager</t>
        </is>
      </c>
      <c r="I95" s="112" t="n">
        <v>1</v>
      </c>
      <c r="J95" s="166" t="n">
        <v>4</v>
      </c>
      <c r="K95" s="167" t="n">
        <v>4</v>
      </c>
      <c r="L95" s="167" t="n">
        <v>5</v>
      </c>
      <c r="M95" s="167" t="n">
        <v>4</v>
      </c>
      <c r="N95" s="115" t="inlineStr">
        <is>
          <t>Index ≥ 90% · meets; must-haves at required level</t>
        </is>
      </c>
      <c r="O95"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5" s="168"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95" s="168"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5" s="119" t="inlineStr">
        <is>
          <t>• ★ XBRL, iXBRL &amp; Taxonomy: Resolves complex tagging and taxonomy issues; builds extensions; reviews others — and sets the standard across IRIS · expert
• ★ Accounting &amp; Reporting Standards · IFRS/US GAAP: Advises on complex disclosures and standards changes — and sets the standard across IRIS · expert</t>
        </is>
      </c>
      <c r="S95" s="169" t="inlineStr">
        <is>
          <r>
            <rPr>
              <rFont val="Calibri"/>
              <sz val="10"/>
            </rPr>
            <t xml:space="preserve">• </t>
          </r>
          <r>
            <rPr>
              <rFont val="Calibri"/>
              <b val="1"/>
              <sz val="10"/>
            </rPr>
            <t>Regulatory &amp; BFSI Domain:</t>
          </r>
          <r>
            <rPr>
              <rFont val="Calibri"/>
              <sz val="10"/>
            </rPr>
            <t xml:space="preserve"> Interprets new regulation; advises clients and product — and sets the standard across IRIS · expert
• </t>
          </r>
          <r>
            <rPr>
              <rFont val="Calibri"/>
              <b val="1"/>
              <sz val="10"/>
            </rPr>
            <t>Process Improvement &amp; Quality Mindset:</t>
          </r>
          <r>
            <rPr>
              <rFont val="Calibri"/>
              <sz val="10"/>
            </rPr>
            <t xml:space="preserve"> Redesigns team processes; reduces error rates measurably — and sets the standard across IRIS · expert
• </t>
          </r>
          <r>
            <rPr>
              <rFont val="Calibri"/>
              <b val="1"/>
              <sz val="10"/>
            </rPr>
            <t>Advanced Excel &amp; Productivity Tools:</t>
          </r>
          <r>
            <rPr>
              <rFont val="Calibri"/>
              <sz val="10"/>
            </rPr>
            <t xml:space="preserve"> Builds templates and automation used by the team — and sets the standard across IRIS · expert
• </t>
          </r>
          <r>
            <rPr>
              <rFont val="Calibri"/>
              <b val="1"/>
              <sz val="10"/>
            </rPr>
            <t>AI, GenAI &amp; Prompt Engineering:</t>
          </r>
          <r>
            <rPr>
              <rFont val="Calibri"/>
              <sz val="10"/>
            </rPr>
            <t xml:space="preserve"> Builds AI features or AI-enabled processes; sets safe-use practice — and sets the standard across IRIS · expert</t>
          </r>
        </is>
      </c>
      <c r="T95" s="169" t="inlineStr">
        <is>
          <t>—</t>
        </is>
      </c>
      <c r="U95" s="121" t="inlineStr">
        <is>
          <t>Tagging test on a real filing; Accounting test; Domain interview; Work sample / case; Practical test; Work sample / portfolio</t>
        </is>
      </c>
      <c r="V95" s="122" t="inlineStr">
        <is>
          <t>XBRL US GAAP Certificate · AICPA &amp; XBRL US or equivalent; CA / CMA / ACCA / CFA / IFRS certificate; Domain certifications · optional; Lean / Six Sigma · optional; MOS Excel · optional; Vendor AI certifications · optional</t>
        </is>
      </c>
      <c r="W95" s="122" t="inlineStr">
        <is>
          <t>XBRL certificate preferred from A3; filing deadlines and confidentiality; mandatory: POSH, Code of Conduct, InfoSec &amp; Privacy</t>
        </is>
      </c>
      <c r="X95" s="122" t="inlineStr">
        <is>
          <t>80% · 0 of 1</t>
        </is>
      </c>
      <c r="Y95" s="122" t="inlineStr">
        <is>
          <t>XBRL &amp; taxonomy · Accounting standards · Regulatory domain</t>
        </is>
      </c>
      <c r="Z95" s="122" t="inlineStr">
        <is>
          <t>People Leadership &amp; Mentoring · Strategic Thinking &amp; Business Acumen</t>
        </is>
      </c>
    </row>
    <row r="96" ht="184" customHeight="1">
      <c r="A96" s="172" t="inlineStr">
        <is>
          <t>C</t>
        </is>
      </c>
      <c r="B96" s="33" t="inlineStr">
        <is>
          <t>C2</t>
        </is>
      </c>
      <c r="C96" s="149" t="inlineStr">
        <is>
          <t>Head of Function</t>
        </is>
      </c>
      <c r="D96" s="110" t="inlineStr">
        <is>
          <t>Head – Delivery</t>
        </is>
      </c>
      <c r="E96" s="111" t="inlineStr">
        <is>
          <t>Delivery Leadership</t>
        </is>
      </c>
      <c r="F96" s="111" t="inlineStr">
        <is>
          <t>Project &amp; Program Management</t>
        </is>
      </c>
      <c r="G96" s="111" t="inlineStr">
        <is>
          <t>Technology</t>
        </is>
      </c>
      <c r="H96" s="111" t="inlineStr">
        <is>
          <t>People Manager</t>
        </is>
      </c>
      <c r="I96" s="112" t="n">
        <v>1</v>
      </c>
      <c r="J96" s="166" t="n">
        <v>4</v>
      </c>
      <c r="K96" s="167" t="n">
        <v>4</v>
      </c>
      <c r="L96" s="167" t="n">
        <v>5</v>
      </c>
      <c r="M96" s="167" t="n">
        <v>4</v>
      </c>
      <c r="N96" s="115" t="inlineStr">
        <is>
          <t>Index ≥ 90% · meets; must-haves at required level</t>
        </is>
      </c>
      <c r="O96"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6" s="168"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96" s="168"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6" s="119" t="inlineStr">
        <is>
          <t>• ★ Project, Program &amp; Agile Management: Runs programmes across teams; improves delivery methods — and sets the standard across IRIS · expert
• ★ Stakeholder &amp; Client Management: Owns key relationships; resolves escalations — and sets the standard across IRIS · expert</t>
        </is>
      </c>
      <c r="S96" s="169" t="inlineStr">
        <is>
          <r>
            <rPr>
              <rFont val="Calibri"/>
              <sz val="10"/>
            </rPr>
            <t xml:space="preserve">• </t>
          </r>
          <r>
            <rPr>
              <rFont val="Calibri"/>
              <b val="1"/>
              <sz val="10"/>
            </rPr>
            <t>Communication &amp; Presentation:</t>
          </r>
          <r>
            <rPr>
              <rFont val="Calibri"/>
              <sz val="10"/>
            </rPr>
            <t xml:space="preserve"> Presents to senior stakeholders; shapes messaging — and sets the standard across IRIS · expert
• </t>
          </r>
          <r>
            <rPr>
              <rFont val="Calibri"/>
              <b val="1"/>
              <sz val="10"/>
            </rPr>
            <t>Process Improvement &amp; Quality Mindset:</t>
          </r>
          <r>
            <rPr>
              <rFont val="Calibri"/>
              <sz val="10"/>
            </rPr>
            <t xml:space="preserve"> Redesigns team processes; reduces error rates measurably — and sets the standard across IRIS · expert
• </t>
          </r>
          <r>
            <rPr>
              <rFont val="Calibri"/>
              <b val="1"/>
              <sz val="10"/>
            </rPr>
            <t>Strategic Thinking &amp; Business Acumen:</t>
          </r>
          <r>
            <rPr>
              <rFont val="Calibri"/>
              <sz val="10"/>
            </rPr>
            <t xml:space="preserve"> Shapes strategy, pricing or investment choices — and sets the standard across IRIS · expert
• </t>
          </r>
          <r>
            <rPr>
              <rFont val="Calibri"/>
              <b val="1"/>
              <sz val="10"/>
            </rPr>
            <t>Product, Platform &amp; Domain Knowledge:</t>
          </r>
          <r>
            <rPr>
              <rFont val="Calibri"/>
              <sz val="10"/>
            </rPr>
            <t xml:space="preserve"> Recognised product / domain expert; trains others — and sets the standard across IRIS · expert</t>
          </r>
        </is>
      </c>
      <c r="T96" s="169" t="inlineStr">
        <is>
          <t>—</t>
        </is>
      </c>
      <c r="U96" s="121" t="inlineStr">
        <is>
          <t>Case interview; Role play / behavioural interview; Presentation / writing test; Work sample / case; Scenario interview</t>
        </is>
      </c>
      <c r="V96" s="122" t="inlineStr">
        <is>
          <t>PMP / PRINCE2 / CSM / SAFe; Lean / Six Sigma · optional; MBA / PGDM · preferred at C+; Internal product certification</t>
        </is>
      </c>
      <c r="W96" s="122" t="inlineStr">
        <is>
          <t>Hybrid delivery governance; mandatory: POSH, Code of Conduct, InfoSec &amp; Privacy</t>
        </is>
      </c>
      <c r="X96" s="122" t="inlineStr">
        <is>
          <t>—</t>
        </is>
      </c>
      <c r="Y96" s="122" t="inlineStr">
        <is>
          <t>—</t>
        </is>
      </c>
      <c r="Z96" s="122" t="inlineStr">
        <is>
          <t>People Leadership &amp; Mentoring · Strategic Thinking &amp; Business Acumen</t>
        </is>
      </c>
    </row>
    <row r="97" ht="184" customHeight="1">
      <c r="A97" s="172" t="inlineStr">
        <is>
          <t>C</t>
        </is>
      </c>
      <c r="B97" s="33" t="inlineStr">
        <is>
          <t>C2</t>
        </is>
      </c>
      <c r="C97" s="149" t="inlineStr">
        <is>
          <t>Head of Function</t>
        </is>
      </c>
      <c r="D97" s="110" t="inlineStr">
        <is>
          <t>Head – Sales</t>
        </is>
      </c>
      <c r="E97" s="111" t="inlineStr">
        <is>
          <t>Sales Leadership</t>
        </is>
      </c>
      <c r="F97" s="111" t="inlineStr">
        <is>
          <t>Sales &amp; Business Development</t>
        </is>
      </c>
      <c r="G97" s="111" t="inlineStr">
        <is>
          <t>Sales</t>
        </is>
      </c>
      <c r="H97" s="111" t="inlineStr">
        <is>
          <t>People Manager</t>
        </is>
      </c>
      <c r="I97" s="112" t="n">
        <v>1</v>
      </c>
      <c r="J97" s="166" t="n">
        <v>4</v>
      </c>
      <c r="K97" s="167" t="n">
        <v>4</v>
      </c>
      <c r="L97" s="167" t="n">
        <v>5</v>
      </c>
      <c r="M97" s="167" t="n">
        <v>4</v>
      </c>
      <c r="N97" s="115" t="inlineStr">
        <is>
          <t>Index ≥ 90% · meets; must-haves at required level</t>
        </is>
      </c>
      <c r="O97"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7" s="168"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97" s="168"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7" s="119" t="inlineStr">
        <is>
          <t>• ★ Sales, Negotiation &amp; Account Growth: Owns key accounts; negotiates complex deals; grows revenue — and sets the standard across IRIS · expert
• ★ Marketing Tech &amp; Digital Marketing: Owns digital strategy, funnel and marketing analytics — and sets the standard across IRIS · expert</t>
        </is>
      </c>
      <c r="S97" s="169" t="inlineStr">
        <is>
          <r>
            <rPr>
              <rFont val="Calibri"/>
              <sz val="10"/>
            </rPr>
            <t xml:space="preserve">• </t>
          </r>
          <r>
            <rPr>
              <rFont val="Calibri"/>
              <b val="1"/>
              <sz val="10"/>
            </rPr>
            <t>Stakeholder &amp; Client Management:</t>
          </r>
          <r>
            <rPr>
              <rFont val="Calibri"/>
              <sz val="10"/>
            </rPr>
            <t xml:space="preserve"> Owns key relationships; resolves escalations — and sets the standard across IRIS · expert
• </t>
          </r>
          <r>
            <rPr>
              <rFont val="Calibri"/>
              <b val="1"/>
              <sz val="10"/>
            </rPr>
            <t>Communication &amp; Presentation:</t>
          </r>
          <r>
            <rPr>
              <rFont val="Calibri"/>
              <sz val="10"/>
            </rPr>
            <t xml:space="preserve"> Presents to senior stakeholders; shapes messaging — and sets the standard across IRIS · expert
• </t>
          </r>
          <r>
            <rPr>
              <rFont val="Calibri"/>
              <b val="1"/>
              <sz val="10"/>
            </rPr>
            <t>Product, Platform &amp; Domain Knowledge:</t>
          </r>
          <r>
            <rPr>
              <rFont val="Calibri"/>
              <sz val="10"/>
            </rPr>
            <t xml:space="preserve"> Recognised product / domain expert; trains others — and sets the standard across IRIS · expert
• </t>
          </r>
          <r>
            <rPr>
              <rFont val="Calibri"/>
              <b val="1"/>
              <sz val="10"/>
            </rPr>
            <t>Strategic Thinking &amp; Business Acumen:</t>
          </r>
          <r>
            <rPr>
              <rFont val="Calibri"/>
              <sz val="10"/>
            </rPr>
            <t xml:space="preserve"> Shapes strategy, pricing or investment choices — and sets the standard across IRIS · expert</t>
          </r>
        </is>
      </c>
      <c r="T97" s="169" t="inlineStr">
        <is>
          <t>—</t>
        </is>
      </c>
      <c r="U97" s="121" t="inlineStr">
        <is>
          <t>Sales role play; Portfolio / case; Role play / behavioural interview; Presentation / writing test; Scenario interview; Case interview</t>
        </is>
      </c>
      <c r="V97" s="122" t="inlineStr">
        <is>
          <t>Google / HubSpot certifications; Internal product certification; MBA / PGDM · preferred at C+</t>
        </is>
      </c>
      <c r="W97" s="122" t="inlineStr">
        <is>
          <t>CRM hygiene; contract basics; mandatory: POSH, Code of Conduct, InfoSec &amp; Privacy</t>
        </is>
      </c>
      <c r="X97" s="122" t="inlineStr">
        <is>
          <t>—</t>
        </is>
      </c>
      <c r="Y97" s="122" t="inlineStr">
        <is>
          <t>—</t>
        </is>
      </c>
      <c r="Z97" s="122" t="inlineStr">
        <is>
          <t>People Leadership &amp; Mentoring · Strategic Thinking &amp; Business Acumen</t>
        </is>
      </c>
    </row>
    <row r="98" ht="20" customHeight="1">
      <c r="A98" s="164" t="inlineStr">
        <is>
          <t>Band D — Business leadership</t>
        </is>
      </c>
    </row>
    <row r="99" ht="197" customHeight="1">
      <c r="A99" s="173" t="inlineStr">
        <is>
          <t>D</t>
        </is>
      </c>
      <c r="B99" s="39" t="inlineStr">
        <is>
          <t>D2</t>
        </is>
      </c>
      <c r="C99" s="148" t="inlineStr">
        <is>
          <t>Vice President</t>
        </is>
      </c>
      <c r="D99" s="110" t="inlineStr">
        <is>
          <t>Business Head – SupTech &amp; Bank-RegTech</t>
        </is>
      </c>
      <c r="E99" s="111" t="inlineStr">
        <is>
          <t>Business &amp; Functional Leadership</t>
        </is>
      </c>
      <c r="F99" s="111" t="inlineStr">
        <is>
          <t>Executive Leadership</t>
        </is>
      </c>
      <c r="G99" s="111" t="inlineStr">
        <is>
          <t>Sales</t>
        </is>
      </c>
      <c r="H99" s="111" t="inlineStr">
        <is>
          <t>People Manager</t>
        </is>
      </c>
      <c r="I99" s="112" t="n">
        <v>1</v>
      </c>
      <c r="J99" s="166" t="n">
        <v>5</v>
      </c>
      <c r="K99" s="167" t="n">
        <v>4</v>
      </c>
      <c r="L99" s="167" t="n">
        <v>4</v>
      </c>
      <c r="M99" s="167" t="n">
        <v>5</v>
      </c>
      <c r="N99" s="115" t="inlineStr">
        <is>
          <t>Index ≥ 90% · meets; must-haves at required level</t>
        </is>
      </c>
      <c r="O99" s="118" t="inlineStr">
        <is>
          <r>
            <rPr>
              <rFont val="Calibri"/>
              <sz val="10"/>
            </rPr>
            <t xml:space="preserve">•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t>
          </r>
        </is>
      </c>
      <c r="P99" s="168"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99" s="168" t="inlineStr">
        <is>
          <r>
            <rPr>
              <rFont val="Calibri"/>
              <sz val="10"/>
            </rPr>
            <t xml:space="preserve">•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t>
          </r>
        </is>
      </c>
      <c r="R99" s="119" t="inlineStr">
        <is>
          <t>• ★ Strategic Thinking &amp; Business Acumen: Shapes strategy, pricing or investment choices
• ★ People Leadership &amp; Mentoring: Leads leaders; builds succession</t>
        </is>
      </c>
      <c r="S99" s="169"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t>
          </r>
        </is>
      </c>
      <c r="T99" s="169" t="inlineStr">
        <is>
          <t>—</t>
        </is>
      </c>
      <c r="U99" s="121" t="inlineStr">
        <is>
          <t>Case interview; Behavioural interview; Role play / behavioural interview; Scenario interview; Domain interview; Presentation / writing test</t>
        </is>
      </c>
      <c r="V99" s="122" t="inlineStr">
        <is>
          <t>MBA / PGDM · preferred at C+; Internal product certification; Domain certifications · optional</t>
        </is>
      </c>
      <c r="W99" s="122" t="inlineStr">
        <is>
          <t>Governance, risk and regulatory accountability; mandatory: POSH, Code of Conduct, InfoSec &amp; Privacy</t>
        </is>
      </c>
      <c r="X99" s="122" t="inlineStr">
        <is>
          <t>—</t>
        </is>
      </c>
      <c r="Y99" s="122" t="inlineStr">
        <is>
          <t>—</t>
        </is>
      </c>
      <c r="Z99" s="122" t="inlineStr">
        <is>
          <t>Strategic Thinking &amp; Business Acumen</t>
        </is>
      </c>
    </row>
    <row r="100" ht="20" customHeight="1">
      <c r="A100" s="164" t="inlineStr">
        <is>
          <t>Band X — Consultants · statement of work</t>
        </is>
      </c>
    </row>
    <row r="101" ht="67" customHeight="1">
      <c r="A101" s="174" t="inlineStr">
        <is>
          <t>X</t>
        </is>
      </c>
      <c r="B101" s="45" t="inlineStr">
        <is>
          <t>X1</t>
        </is>
      </c>
      <c r="C101" s="136" t="inlineStr">
        <is>
          <t>Associate Consultant</t>
        </is>
      </c>
      <c r="D101" s="110" t="inlineStr">
        <is>
          <t>Associate Consultant – Taxonomy Design &amp; Regulatory Consulting</t>
        </is>
      </c>
      <c r="E101" s="111" t="inlineStr">
        <is>
          <t>Taxonomy Design &amp; Regulatory Consulting</t>
        </is>
      </c>
      <c r="F101" s="111" t="inlineStr">
        <is>
          <t>Consulting &amp; Professional Services</t>
        </is>
      </c>
      <c r="G101" s="111" t="inlineStr">
        <is>
          <t>XBRL Consulting</t>
        </is>
      </c>
      <c r="H101" s="111" t="inlineStr">
        <is>
          <t>Consultant</t>
        </is>
      </c>
      <c r="I101" s="112" t="n">
        <v>1</v>
      </c>
      <c r="J101" s="166" t="inlineStr">
        <is>
          <t>—</t>
        </is>
      </c>
      <c r="K101" s="167" t="inlineStr">
        <is>
          <t>—</t>
        </is>
      </c>
      <c r="L101" s="167" t="inlineStr">
        <is>
          <t>—</t>
        </is>
      </c>
      <c r="M101" s="167" t="inlineStr">
        <is>
          <t>—</t>
        </is>
      </c>
      <c r="N101" s="115" t="inlineStr">
        <is>
          <t>Index ≥ 90% · meets; must-haves at required level</t>
        </is>
      </c>
      <c r="O101" s="118" t="inlineStr">
        <is>
          <t>Per statement of work · consultant</t>
        </is>
      </c>
      <c r="P101" s="168" t="inlineStr">
        <is>
          <t>Per statement of work · consultant</t>
        </is>
      </c>
      <c r="Q101" s="168" t="inlineStr">
        <is>
          <t>Per statement of work · consultant</t>
        </is>
      </c>
      <c r="R101" s="119" t="inlineStr">
        <is>
          <t>Per statement of work · consultant</t>
        </is>
      </c>
      <c r="S101" s="169" t="inlineStr">
        <is>
          <t>Per statement of work · consultant</t>
        </is>
      </c>
      <c r="T101" s="169" t="inlineStr">
        <is>
          <t>Per statement of work · consultant</t>
        </is>
      </c>
      <c r="U101" s="121" t="inlineStr">
        <is>
          <t>—</t>
        </is>
      </c>
      <c r="V101" s="122" t="inlineStr">
        <is>
          <t>—</t>
        </is>
      </c>
      <c r="W101" s="122" t="inlineStr">
        <is>
          <t>—</t>
        </is>
      </c>
      <c r="X101" s="122" t="inlineStr">
        <is>
          <t>—</t>
        </is>
      </c>
      <c r="Y101" s="122" t="inlineStr">
        <is>
          <t>—</t>
        </is>
      </c>
      <c r="Z101" s="122" t="inlineStr">
        <is>
          <t>AI, GenAI &amp; Prompt Engineering · Project, Program &amp; Agile Management</t>
        </is>
      </c>
    </row>
    <row r="102" ht="67" customHeight="1">
      <c r="A102" s="174" t="inlineStr">
        <is>
          <t>X</t>
        </is>
      </c>
      <c r="B102" s="45" t="inlineStr">
        <is>
          <t>X1</t>
        </is>
      </c>
      <c r="C102" s="136" t="inlineStr">
        <is>
          <t>Associate Consultant</t>
        </is>
      </c>
      <c r="D102" s="110" t="inlineStr">
        <is>
          <t>Associate Consultant – Software Development</t>
        </is>
      </c>
      <c r="E102" s="111" t="inlineStr">
        <is>
          <t>Backend Development</t>
        </is>
      </c>
      <c r="F102" s="111" t="inlineStr">
        <is>
          <t>Engineering &amp; Development</t>
        </is>
      </c>
      <c r="G102" s="111" t="inlineStr">
        <is>
          <t>Technology</t>
        </is>
      </c>
      <c r="H102" s="111" t="inlineStr">
        <is>
          <t>Consultant</t>
        </is>
      </c>
      <c r="I102" s="112" t="n">
        <v>13</v>
      </c>
      <c r="J102" s="166" t="inlineStr">
        <is>
          <t>—</t>
        </is>
      </c>
      <c r="K102" s="167" t="inlineStr">
        <is>
          <t>—</t>
        </is>
      </c>
      <c r="L102" s="167" t="inlineStr">
        <is>
          <t>—</t>
        </is>
      </c>
      <c r="M102" s="167" t="inlineStr">
        <is>
          <t>—</t>
        </is>
      </c>
      <c r="N102" s="115" t="inlineStr">
        <is>
          <t>Index ≥ 90% · meets; must-haves at required level</t>
        </is>
      </c>
      <c r="O102" s="118" t="inlineStr">
        <is>
          <t>Per statement of work · consultant</t>
        </is>
      </c>
      <c r="P102" s="168" t="inlineStr">
        <is>
          <t>Per statement of work · consultant</t>
        </is>
      </c>
      <c r="Q102" s="168" t="inlineStr">
        <is>
          <t>Per statement of work · consultant</t>
        </is>
      </c>
      <c r="R102" s="119" t="inlineStr">
        <is>
          <t>Per statement of work · consultant</t>
        </is>
      </c>
      <c r="S102" s="169" t="inlineStr">
        <is>
          <t>Per statement of work · consultant</t>
        </is>
      </c>
      <c r="T102" s="169" t="inlineStr">
        <is>
          <t>Per statement of work · consultant</t>
        </is>
      </c>
      <c r="U102" s="121" t="inlineStr">
        <is>
          <t>—</t>
        </is>
      </c>
      <c r="V102" s="122" t="inlineStr">
        <is>
          <t>—</t>
        </is>
      </c>
      <c r="W102" s="122" t="inlineStr">
        <is>
          <t>—</t>
        </is>
      </c>
      <c r="X102" s="122" t="inlineStr">
        <is>
          <t>—</t>
        </is>
      </c>
      <c r="Y102" s="122" t="inlineStr">
        <is>
          <t>—</t>
        </is>
      </c>
      <c r="Z102" s="122" t="inlineStr">
        <is>
          <t>—</t>
        </is>
      </c>
    </row>
    <row r="103" ht="67" customHeight="1">
      <c r="A103" s="174" t="inlineStr">
        <is>
          <t>X</t>
        </is>
      </c>
      <c r="B103" s="45" t="inlineStr">
        <is>
          <t>X2</t>
        </is>
      </c>
      <c r="C103" s="136" t="inlineStr">
        <is>
          <t>Consultant</t>
        </is>
      </c>
      <c r="D103" s="110" t="inlineStr">
        <is>
          <t>Consultant – Enterprise Sales &amp; Account Management</t>
        </is>
      </c>
      <c r="E103" s="111" t="inlineStr">
        <is>
          <t>Enterprise Sales &amp; Account Management</t>
        </is>
      </c>
      <c r="F103" s="111" t="inlineStr">
        <is>
          <t>Sales &amp; Business Development</t>
        </is>
      </c>
      <c r="G103" s="111" t="inlineStr">
        <is>
          <t>Sales</t>
        </is>
      </c>
      <c r="H103" s="111" t="inlineStr">
        <is>
          <t>Consultant</t>
        </is>
      </c>
      <c r="I103" s="112" t="n">
        <v>1</v>
      </c>
      <c r="J103" s="166" t="inlineStr">
        <is>
          <t>—</t>
        </is>
      </c>
      <c r="K103" s="167" t="inlineStr">
        <is>
          <t>—</t>
        </is>
      </c>
      <c r="L103" s="167" t="inlineStr">
        <is>
          <t>—</t>
        </is>
      </c>
      <c r="M103" s="167" t="inlineStr">
        <is>
          <t>—</t>
        </is>
      </c>
      <c r="N103" s="115" t="inlineStr">
        <is>
          <t>Index ≥ 90% · meets; must-haves at required level</t>
        </is>
      </c>
      <c r="O103" s="118" t="inlineStr">
        <is>
          <t>Per statement of work · consultant</t>
        </is>
      </c>
      <c r="P103" s="168" t="inlineStr">
        <is>
          <t>Per statement of work · consultant</t>
        </is>
      </c>
      <c r="Q103" s="168" t="inlineStr">
        <is>
          <t>Per statement of work · consultant</t>
        </is>
      </c>
      <c r="R103" s="119" t="inlineStr">
        <is>
          <t>Per statement of work · consultant</t>
        </is>
      </c>
      <c r="S103" s="169" t="inlineStr">
        <is>
          <t>Per statement of work · consultant</t>
        </is>
      </c>
      <c r="T103" s="169" t="inlineStr">
        <is>
          <t>Per statement of work · consultant</t>
        </is>
      </c>
      <c r="U103" s="121" t="inlineStr">
        <is>
          <t>—</t>
        </is>
      </c>
      <c r="V103" s="122" t="inlineStr">
        <is>
          <t>—</t>
        </is>
      </c>
      <c r="W103" s="122" t="inlineStr">
        <is>
          <t>—</t>
        </is>
      </c>
      <c r="X103" s="122" t="inlineStr">
        <is>
          <t>—</t>
        </is>
      </c>
      <c r="Y103" s="122" t="inlineStr">
        <is>
          <t>—</t>
        </is>
      </c>
      <c r="Z103" s="122" t="inlineStr">
        <is>
          <t>—</t>
        </is>
      </c>
    </row>
    <row r="104" ht="67" customHeight="1">
      <c r="A104" s="174" t="inlineStr">
        <is>
          <t>X</t>
        </is>
      </c>
      <c r="B104" s="45" t="inlineStr">
        <is>
          <t>X3</t>
        </is>
      </c>
      <c r="C104" s="136" t="inlineStr">
        <is>
          <t>Senior Consultant / Advisor</t>
        </is>
      </c>
      <c r="D104" s="110" t="inlineStr">
        <is>
          <t>Senior Consultant – Enterprise Leadership</t>
        </is>
      </c>
      <c r="E104" s="111" t="inlineStr">
        <is>
          <t>Enterprise Leadership</t>
        </is>
      </c>
      <c r="F104" s="111" t="inlineStr">
        <is>
          <t>Executive Leadership</t>
        </is>
      </c>
      <c r="G104" s="111" t="inlineStr">
        <is>
          <t>Sales</t>
        </is>
      </c>
      <c r="H104" s="111" t="inlineStr">
        <is>
          <t>Consultant</t>
        </is>
      </c>
      <c r="I104" s="112" t="n">
        <v>1</v>
      </c>
      <c r="J104" s="166" t="inlineStr">
        <is>
          <t>—</t>
        </is>
      </c>
      <c r="K104" s="167" t="inlineStr">
        <is>
          <t>—</t>
        </is>
      </c>
      <c r="L104" s="167" t="inlineStr">
        <is>
          <t>—</t>
        </is>
      </c>
      <c r="M104" s="167" t="inlineStr">
        <is>
          <t>—</t>
        </is>
      </c>
      <c r="N104" s="115" t="inlineStr">
        <is>
          <t>Index ≥ 90% · meets; must-haves at required level</t>
        </is>
      </c>
      <c r="O104" s="118" t="inlineStr">
        <is>
          <t>Per statement of work · consultant</t>
        </is>
      </c>
      <c r="P104" s="168" t="inlineStr">
        <is>
          <t>Per statement of work · consultant</t>
        </is>
      </c>
      <c r="Q104" s="168" t="inlineStr">
        <is>
          <t>Per statement of work · consultant</t>
        </is>
      </c>
      <c r="R104" s="119" t="inlineStr">
        <is>
          <t>Per statement of work · consultant</t>
        </is>
      </c>
      <c r="S104" s="169" t="inlineStr">
        <is>
          <t>Per statement of work · consultant</t>
        </is>
      </c>
      <c r="T104" s="169" t="inlineStr">
        <is>
          <t>Per statement of work · consultant</t>
        </is>
      </c>
      <c r="U104" s="121" t="inlineStr">
        <is>
          <t>—</t>
        </is>
      </c>
      <c r="V104" s="122" t="inlineStr">
        <is>
          <t>—</t>
        </is>
      </c>
      <c r="W104" s="122" t="inlineStr">
        <is>
          <t>—</t>
        </is>
      </c>
      <c r="X104" s="122" t="inlineStr">
        <is>
          <t>—</t>
        </is>
      </c>
      <c r="Y104" s="122" t="inlineStr">
        <is>
          <t>—</t>
        </is>
      </c>
      <c r="Z104" s="122" t="inlineStr">
        <is>
          <t>Strategic Thinking &amp; Business Acumen</t>
        </is>
      </c>
    </row>
  </sheetData>
  <mergeCells count="17">
    <mergeCell ref="A1:T1"/>
    <mergeCell ref="A45:Z45"/>
    <mergeCell ref="O5:Q5"/>
    <mergeCell ref="F4:G4"/>
    <mergeCell ref="U5:Z5"/>
    <mergeCell ref="A89:Z89"/>
    <mergeCell ref="A4:E4"/>
    <mergeCell ref="A5:I5"/>
    <mergeCell ref="J5:N5"/>
    <mergeCell ref="A3:T3"/>
    <mergeCell ref="R5:T5"/>
    <mergeCell ref="H4:M4"/>
    <mergeCell ref="A100:Z100"/>
    <mergeCell ref="A92:Z92"/>
    <mergeCell ref="A2:T2"/>
    <mergeCell ref="A7:Z7"/>
    <mergeCell ref="A98:Z98"/>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1.xml><?xml version="1.0" encoding="utf-8"?>
<worksheet xmlns="http://schemas.openxmlformats.org/spreadsheetml/2006/main">
  <sheetPr>
    <tabColor rgb="007030A0"/>
    <outlinePr summaryBelow="1" summaryRight="1"/>
    <pageSetUpPr fitToPage="1"/>
  </sheetPr>
  <dimension ref="A1:U278"/>
  <sheetViews>
    <sheetView showGridLines="0" workbookViewId="0">
      <pane ySplit="4" topLeftCell="A5" activePane="bottomLeft" state="frozen"/>
      <selection pane="bottomLeft" activeCell="A1" sqref="A1"/>
    </sheetView>
  </sheetViews>
  <sheetFormatPr baseColWidth="8" defaultRowHeight="15"/>
  <cols>
    <col width="20" customWidth="1" min="1" max="1"/>
    <col width="26" customWidth="1" min="2" max="2"/>
    <col width="30" customWidth="1" min="3" max="3"/>
    <col width="1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30" customWidth="1" min="16" max="16"/>
    <col width="30" customWidth="1" min="17" max="17"/>
    <col width="18" customWidth="1" min="18" max="18"/>
    <col width="20" customWidth="1" min="19" max="19"/>
    <col width="22" customWidth="1" min="20" max="20"/>
    <col width="13" customWidth="1" min="21" max="21"/>
  </cols>
  <sheetData>
    <row r="1" ht="34" customHeight="1">
      <c r="A1" s="1" t="inlineStr">
        <is>
          <t>Capability Framework — by department · Master M11, Steps 10–11</t>
        </is>
      </c>
      <c r="U1" s="246" t="inlineStr">
        <is>
          <t>◂ Contents</t>
        </is>
      </c>
    </row>
    <row r="2" ht="32" customHeight="1">
      <c r="A2" s="3" t="inlineStr">
        <is>
          <t>Sheet 5 · The level sizes the role; the capability framework defines what a person in it must be able to do, and how well · proficiency 1–5, aligned to SFIA 9. Company-wide clusters first, then each department: its families, capability health, technical competencies by level, learning focus and career paths.</t>
        </is>
      </c>
    </row>
    <row r="3">
      <c r="A3" s="4" t="inlineStr">
        <is>
          <t>IRIS · Job Architecture &amp; Job Design · Final v1.12 · October 2026 · Internal — Confidential</t>
        </is>
      </c>
    </row>
    <row r="4" ht="15" customHeight="1"/>
    <row r="5" ht="20" customHeight="1">
      <c r="A5" s="6" t="inlineStr">
        <is>
          <t>A. Rules and scale</t>
        </is>
      </c>
    </row>
    <row r="6" ht="15" customHeight="1">
      <c r="A6" s="12" t="inlineStr">
        <is>
          <t>ID</t>
        </is>
      </c>
      <c r="B6" s="12" t="inlineStr">
        <is>
          <t>Rule</t>
        </is>
      </c>
      <c r="C6" s="214" t="n"/>
      <c r="D6" s="214" t="n"/>
      <c r="E6" s="214" t="n"/>
      <c r="F6" s="214" t="n"/>
      <c r="G6" s="214" t="n"/>
      <c r="H6" s="214" t="n"/>
      <c r="I6" s="214" t="n"/>
      <c r="J6" s="214" t="n"/>
      <c r="K6" s="214" t="n"/>
      <c r="L6" s="214" t="n"/>
      <c r="M6" s="214" t="n"/>
      <c r="N6" s="214" t="n"/>
      <c r="O6" s="214" t="n"/>
      <c r="P6" s="213" t="n"/>
      <c r="Q6" s="12" t="inlineStr">
        <is>
          <t>Sources</t>
        </is>
      </c>
      <c r="R6" s="213" t="n"/>
    </row>
    <row r="7" ht="28" customHeight="1">
      <c r="A7" s="13" t="inlineStr">
        <is>
          <t>C1</t>
        </is>
      </c>
      <c r="B7" s="16" t="inlineStr">
        <is>
          <r>
            <rPr>
              <rFont val="Calibri"/>
              <b val="1"/>
              <sz val="10"/>
            </rPr>
            <t>Four clusters:</t>
          </r>
          <r>
            <rPr>
              <rFont val="Calibri"/>
              <sz val="10"/>
            </rPr>
            <t xml:space="preserve"> Core, Future-ready, Functional · 6 per family plus department technical competencies, Leadership. Additional requirements are gates, not scores.</t>
          </r>
        </is>
      </c>
      <c r="C7" s="214" t="n"/>
      <c r="D7" s="214" t="n"/>
      <c r="E7" s="214" t="n"/>
      <c r="F7" s="214" t="n"/>
      <c r="G7" s="214" t="n"/>
      <c r="H7" s="214" t="n"/>
      <c r="I7" s="214" t="n"/>
      <c r="J7" s="214" t="n"/>
      <c r="K7" s="214" t="n"/>
      <c r="L7" s="214" t="n"/>
      <c r="M7" s="214" t="n"/>
      <c r="N7" s="214" t="n"/>
      <c r="O7" s="214" t="n"/>
      <c r="P7" s="213" t="n"/>
      <c r="Q7" s="16" t="inlineStr">
        <is>
          <t>S14, S15, S12, S08</t>
        </is>
      </c>
      <c r="R7" s="213" t="n"/>
    </row>
    <row r="8" ht="15" customHeight="1">
      <c r="A8" s="13" t="inlineStr">
        <is>
          <t>C2</t>
        </is>
      </c>
      <c r="B8" s="16" t="inlineStr">
        <is>
          <t>Proficiency is rated 1–5 on a scale aligned to SFIA levels; the required proficiency is set by level.</t>
        </is>
      </c>
      <c r="C8" s="214" t="n"/>
      <c r="D8" s="214" t="n"/>
      <c r="E8" s="214" t="n"/>
      <c r="F8" s="214" t="n"/>
      <c r="G8" s="214" t="n"/>
      <c r="H8" s="214" t="n"/>
      <c r="I8" s="214" t="n"/>
      <c r="J8" s="214" t="n"/>
      <c r="K8" s="214" t="n"/>
      <c r="L8" s="214" t="n"/>
      <c r="M8" s="214" t="n"/>
      <c r="N8" s="214" t="n"/>
      <c r="O8" s="214" t="n"/>
      <c r="P8" s="213" t="n"/>
      <c r="Q8" s="16" t="inlineStr">
        <is>
          <t>S08</t>
        </is>
      </c>
      <c r="R8" s="213" t="n"/>
    </row>
    <row r="9" ht="15" customHeight="1">
      <c r="A9" s="13" t="inlineStr">
        <is>
          <t>C+</t>
        </is>
      </c>
      <c r="B9" s="16" t="inlineStr">
        <is>
          <t>Score per competency = rating ÷ required · capped at 120%. Cluster weights by level and track build the competency index.</t>
        </is>
      </c>
      <c r="C9" s="214" t="n"/>
      <c r="D9" s="214" t="n"/>
      <c r="E9" s="214" t="n"/>
      <c r="F9" s="214" t="n"/>
      <c r="G9" s="214" t="n"/>
      <c r="H9" s="214" t="n"/>
      <c r="I9" s="214" t="n"/>
      <c r="J9" s="214" t="n"/>
      <c r="K9" s="214" t="n"/>
      <c r="L9" s="214" t="n"/>
      <c r="M9" s="214" t="n"/>
      <c r="N9" s="214" t="n"/>
      <c r="O9" s="214" t="n"/>
      <c r="P9" s="213" t="n"/>
      <c r="Q9" s="16" t="inlineStr">
        <is>
          <t>—</t>
        </is>
      </c>
      <c r="R9" s="213" t="n"/>
    </row>
    <row r="10" ht="15" customHeight="1">
      <c r="A10" s="13" t="inlineStr">
        <is>
          <t>C4</t>
        </is>
      </c>
      <c r="B10" s="16" t="inlineStr">
        <is>
          <r>
            <rPr>
              <rFont val="Calibri"/>
              <b val="1"/>
              <sz val="10"/>
            </rPr>
            <t>Fit:</t>
          </r>
          <r>
            <rPr>
              <rFont val="Calibri"/>
              <sz val="10"/>
            </rPr>
            <t xml:space="preserve"> ≥ 105% exceeds · 90–104% meets · 75–89% developing · &lt; 75% gap.</t>
          </r>
        </is>
      </c>
      <c r="C10" s="214" t="n"/>
      <c r="D10" s="214" t="n"/>
      <c r="E10" s="214" t="n"/>
      <c r="F10" s="214" t="n"/>
      <c r="G10" s="214" t="n"/>
      <c r="H10" s="214" t="n"/>
      <c r="I10" s="214" t="n"/>
      <c r="J10" s="214" t="n"/>
      <c r="K10" s="214" t="n"/>
      <c r="L10" s="214" t="n"/>
      <c r="M10" s="214" t="n"/>
      <c r="N10" s="214" t="n"/>
      <c r="O10" s="214" t="n"/>
      <c r="P10" s="213" t="n"/>
      <c r="Q10" s="16" t="inlineStr">
        <is>
          <t>—</t>
        </is>
      </c>
      <c r="R10" s="213" t="n"/>
    </row>
    <row r="11" ht="15" customHeight="1">
      <c r="A11" s="13" t="inlineStr">
        <is>
          <t>C5</t>
        </is>
      </c>
      <c r="B11" s="16" t="inlineStr">
        <is>
          <t>Must-have · ★ competencies must be at the required proficiency for hiring and lateral moves.</t>
        </is>
      </c>
      <c r="C11" s="214" t="n"/>
      <c r="D11" s="214" t="n"/>
      <c r="E11" s="214" t="n"/>
      <c r="F11" s="214" t="n"/>
      <c r="G11" s="214" t="n"/>
      <c r="H11" s="214" t="n"/>
      <c r="I11" s="214" t="n"/>
      <c r="J11" s="214" t="n"/>
      <c r="K11" s="214" t="n"/>
      <c r="L11" s="214" t="n"/>
      <c r="M11" s="214" t="n"/>
      <c r="N11" s="214" t="n"/>
      <c r="O11" s="214" t="n"/>
      <c r="P11" s="213" t="n"/>
      <c r="Q11" s="16" t="inlineStr">
        <is>
          <t>S38</t>
        </is>
      </c>
      <c r="R11" s="213" t="n"/>
    </row>
    <row r="12" ht="15" customHeight="1"/>
    <row r="13" ht="15" customHeight="1">
      <c r="A13" s="12" t="inlineStr">
        <is>
          <t>Rating</t>
        </is>
      </c>
      <c r="B13" s="12" t="inlineStr">
        <is>
          <t>Label</t>
        </is>
      </c>
      <c r="C13" s="214" t="n"/>
      <c r="D13" s="213" t="n"/>
      <c r="E13" s="12" t="inlineStr">
        <is>
          <t>SFIA alignment</t>
        </is>
      </c>
      <c r="F13" s="214" t="n"/>
      <c r="G13" s="214" t="n"/>
      <c r="H13" s="213" t="n"/>
      <c r="I13" s="12" t="inlineStr">
        <is>
          <t>What it looks like</t>
        </is>
      </c>
      <c r="J13" s="214" t="n"/>
      <c r="K13" s="214" t="n"/>
      <c r="L13" s="214" t="n"/>
      <c r="M13" s="214" t="n"/>
      <c r="N13" s="214" t="n"/>
      <c r="O13" s="214" t="n"/>
      <c r="P13" s="214" t="n"/>
      <c r="Q13" s="214" t="n"/>
      <c r="R13" s="213" t="n"/>
    </row>
    <row r="14" ht="28" customHeight="1">
      <c r="A14" s="175" t="n">
        <v>1</v>
      </c>
      <c r="B14" s="16" t="inlineStr">
        <is>
          <t>Awareness</t>
        </is>
      </c>
      <c r="C14" s="214" t="n"/>
      <c r="D14" s="213" t="n"/>
      <c r="E14" s="16" t="inlineStr">
        <is>
          <t>SFIA 1–2 · Follow / Assist</t>
        </is>
      </c>
      <c r="F14" s="214" t="n"/>
      <c r="G14" s="214" t="n"/>
      <c r="H14" s="213" t="n"/>
      <c r="I14" s="16" t="inlineStr">
        <is>
          <t>Knows the concepts; does defined tasks with close guidance; all work reviewed.</t>
        </is>
      </c>
      <c r="J14" s="214" t="n"/>
      <c r="K14" s="214" t="n"/>
      <c r="L14" s="214" t="n"/>
      <c r="M14" s="214" t="n"/>
      <c r="N14" s="214" t="n"/>
      <c r="O14" s="214" t="n"/>
      <c r="P14" s="214" t="n"/>
      <c r="Q14" s="214" t="n"/>
      <c r="R14" s="213" t="n"/>
    </row>
    <row r="15" ht="28" customHeight="1">
      <c r="A15" s="175" t="n">
        <v>2</v>
      </c>
      <c r="B15" s="16" t="inlineStr">
        <is>
          <t>Working</t>
        </is>
      </c>
      <c r="C15" s="214" t="n"/>
      <c r="D15" s="213" t="n"/>
      <c r="E15" s="16" t="inlineStr">
        <is>
          <t>SFIA 2–3 · Assist / Apply</t>
        </is>
      </c>
      <c r="F15" s="214" t="n"/>
      <c r="G15" s="214" t="n"/>
      <c r="H15" s="213" t="n"/>
      <c r="I15" s="16" t="inlineStr">
        <is>
          <t>Applies the skill to standard work with routine guidance; work spot-checked.</t>
        </is>
      </c>
      <c r="J15" s="214" t="n"/>
      <c r="K15" s="214" t="n"/>
      <c r="L15" s="214" t="n"/>
      <c r="M15" s="214" t="n"/>
      <c r="N15" s="214" t="n"/>
      <c r="O15" s="214" t="n"/>
      <c r="P15" s="214" t="n"/>
      <c r="Q15" s="214" t="n"/>
      <c r="R15" s="213" t="n"/>
    </row>
    <row r="16" ht="28" customHeight="1">
      <c r="A16" s="175" t="n">
        <v>3</v>
      </c>
      <c r="B16" s="16" t="inlineStr">
        <is>
          <t>Practitioner</t>
        </is>
      </c>
      <c r="C16" s="214" t="n"/>
      <c r="D16" s="213" t="n"/>
      <c r="E16" s="16" t="inlineStr">
        <is>
          <t>SFIA 3–4 · Apply / Enable</t>
        </is>
      </c>
      <c r="F16" s="214" t="n"/>
      <c r="G16" s="214" t="n"/>
      <c r="H16" s="213" t="n"/>
      <c r="I16" s="16" t="inlineStr">
        <is>
          <t>Applies independently to varied, non-routine work; reviews and helps others.</t>
        </is>
      </c>
      <c r="J16" s="214" t="n"/>
      <c r="K16" s="214" t="n"/>
      <c r="L16" s="214" t="n"/>
      <c r="M16" s="214" t="n"/>
      <c r="N16" s="214" t="n"/>
      <c r="O16" s="214" t="n"/>
      <c r="P16" s="214" t="n"/>
      <c r="Q16" s="214" t="n"/>
      <c r="R16" s="213" t="n"/>
    </row>
    <row r="17" ht="28" customHeight="1">
      <c r="A17" s="175" t="n">
        <v>4</v>
      </c>
      <c r="B17" s="16" t="inlineStr">
        <is>
          <t>Advanced</t>
        </is>
      </c>
      <c r="C17" s="214" t="n"/>
      <c r="D17" s="213" t="n"/>
      <c r="E17" s="16" t="inlineStr">
        <is>
          <t>SFIA 4–5 · Enable / Ensure</t>
        </is>
      </c>
      <c r="F17" s="214" t="n"/>
      <c r="G17" s="214" t="n"/>
      <c r="H17" s="213" t="n"/>
      <c r="I17" s="16" t="inlineStr">
        <is>
          <t>Solves the hardest problems; sets standards; coaches others; the recognised go-to.</t>
        </is>
      </c>
      <c r="J17" s="214" t="n"/>
      <c r="K17" s="214" t="n"/>
      <c r="L17" s="214" t="n"/>
      <c r="M17" s="214" t="n"/>
      <c r="N17" s="214" t="n"/>
      <c r="O17" s="214" t="n"/>
      <c r="P17" s="214" t="n"/>
      <c r="Q17" s="214" t="n"/>
      <c r="R17" s="213" t="n"/>
    </row>
    <row r="18" ht="28" customHeight="1">
      <c r="A18" s="175" t="n">
        <v>5</v>
      </c>
      <c r="B18" s="16" t="inlineStr">
        <is>
          <t>Expert / Strategic</t>
        </is>
      </c>
      <c r="C18" s="214" t="n"/>
      <c r="D18" s="213" t="n"/>
      <c r="E18" s="16" t="inlineStr">
        <is>
          <t>SFIA 6–7 · Initiate / Set strategy</t>
        </is>
      </c>
      <c r="F18" s="214" t="n"/>
      <c r="G18" s="214" t="n"/>
      <c r="H18" s="213" t="n"/>
      <c r="I18" s="16" t="inlineStr">
        <is>
          <t>Shapes direction across IRIS or the industry; creates new methods; external authority.</t>
        </is>
      </c>
      <c r="J18" s="214" t="n"/>
      <c r="K18" s="214" t="n"/>
      <c r="L18" s="214" t="n"/>
      <c r="M18" s="214" t="n"/>
      <c r="N18" s="214" t="n"/>
      <c r="O18" s="214" t="n"/>
      <c r="P18" s="214" t="n"/>
      <c r="Q18" s="214" t="n"/>
      <c r="R18" s="213" t="n"/>
    </row>
    <row r="19" ht="15" customHeight="1"/>
    <row r="20" ht="15" customHeight="1">
      <c r="A20" s="12" t="inlineStr">
        <is>
          <t>Use</t>
        </is>
      </c>
      <c r="B20" s="213" t="n"/>
      <c r="C20" s="12" t="inlineStr">
        <is>
          <t>How</t>
        </is>
      </c>
      <c r="D20" s="214" t="n"/>
      <c r="E20" s="214" t="n"/>
      <c r="F20" s="214" t="n"/>
      <c r="G20" s="214" t="n"/>
      <c r="H20" s="213" t="n"/>
      <c r="I20" s="12" t="inlineStr">
        <is>
          <t>Decision rule</t>
        </is>
      </c>
      <c r="J20" s="214" t="n"/>
      <c r="K20" s="214" t="n"/>
      <c r="L20" s="214" t="n"/>
      <c r="M20" s="214" t="n"/>
      <c r="N20" s="214" t="n"/>
      <c r="O20" s="214" t="n"/>
      <c r="P20" s="214" t="n"/>
      <c r="Q20" s="214" t="n"/>
      <c r="R20" s="213" t="n"/>
    </row>
    <row r="21" ht="28" customHeight="1">
      <c r="A21" s="13" t="inlineStr">
        <is>
          <t>Internal placement</t>
        </is>
      </c>
      <c r="B21" s="213" t="n"/>
      <c r="C21" s="16" t="inlineStr">
        <is>
          <t>Rate the person against the required profile of the role's level.</t>
        </is>
      </c>
      <c r="D21" s="214" t="n"/>
      <c r="E21" s="214" t="n"/>
      <c r="F21" s="214" t="n"/>
      <c r="G21" s="214" t="n"/>
      <c r="H21" s="213" t="n"/>
      <c r="I21" s="16" t="inlineStr">
        <is>
          <t>Competency index ≥ 90% = meets the level; 75–89% = developing · placement confirmed with a plan; &lt; 75% = gap · placement reviewed.</t>
        </is>
      </c>
      <c r="J21" s="214" t="n"/>
      <c r="K21" s="214" t="n"/>
      <c r="L21" s="214" t="n"/>
      <c r="M21" s="214" t="n"/>
      <c r="N21" s="214" t="n"/>
      <c r="O21" s="214" t="n"/>
      <c r="P21" s="214" t="n"/>
      <c r="Q21" s="214" t="n"/>
      <c r="R21" s="213" t="n"/>
    </row>
    <row r="22" ht="28" customHeight="1">
      <c r="A22" s="13" t="inlineStr">
        <is>
          <t>Promotion</t>
        </is>
      </c>
      <c r="B22" s="213" t="n"/>
      <c r="C22" s="16" t="inlineStr">
        <is>
          <t>Rate against the NEXT level's profile; combine with the level framework rules and performance.</t>
        </is>
      </c>
      <c r="D22" s="214" t="n"/>
      <c r="E22" s="214" t="n"/>
      <c r="F22" s="214" t="n"/>
      <c r="G22" s="214" t="n"/>
      <c r="H22" s="213" t="n"/>
      <c r="I22" s="16" t="inlineStr">
        <is>
          <t>Next-level index ≥ 90% + rating ≥ 4 in the last 2 cycles + a role of that scope exists.</t>
        </is>
      </c>
      <c r="J22" s="214" t="n"/>
      <c r="K22" s="214" t="n"/>
      <c r="L22" s="214" t="n"/>
      <c r="M22" s="214" t="n"/>
      <c r="N22" s="214" t="n"/>
      <c r="O22" s="214" t="n"/>
      <c r="P22" s="214" t="n"/>
      <c r="Q22" s="214" t="n"/>
      <c r="R22" s="213" t="n"/>
    </row>
    <row r="23" ht="28" customHeight="1">
      <c r="A23" s="13" t="inlineStr">
        <is>
          <t>Lateral move</t>
        </is>
      </c>
      <c r="B23" s="213" t="n"/>
      <c r="C23" s="16" t="inlineStr">
        <is>
          <t>Rate against the target family's functional competencies at the current level.</t>
        </is>
      </c>
      <c r="D23" s="214" t="n"/>
      <c r="E23" s="214" t="n"/>
      <c r="F23" s="214" t="n"/>
      <c r="G23" s="214" t="n"/>
      <c r="H23" s="213" t="n"/>
      <c r="I23" s="16" t="inlineStr">
        <is>
          <t>Both must-have competencies of the target family evidenced, ≥ 67% of its functional set, index ≥ 75% — move with a 3–6 month plan.</t>
        </is>
      </c>
      <c r="J23" s="214" t="n"/>
      <c r="K23" s="214" t="n"/>
      <c r="L23" s="214" t="n"/>
      <c r="M23" s="214" t="n"/>
      <c r="N23" s="214" t="n"/>
      <c r="O23" s="214" t="n"/>
      <c r="P23" s="214" t="n"/>
      <c r="Q23" s="214" t="n"/>
      <c r="R23" s="213" t="n"/>
    </row>
    <row r="24" ht="28" customHeight="1">
      <c r="A24" s="13" t="inlineStr">
        <is>
          <t>Hiring · campus / lateral</t>
        </is>
      </c>
      <c r="B24" s="213" t="n"/>
      <c r="C24" s="16" t="inlineStr">
        <is>
          <r>
            <rPr>
              <rFont val="Calibri"/>
              <b val="1"/>
              <sz val="10"/>
            </rPr>
            <t>Interview scorecard:</t>
          </r>
          <r>
            <rPr>
              <rFont val="Calibri"/>
              <sz val="10"/>
            </rPr>
            <t xml:space="preserve"> assess each must-have and the cluster profile for the hiring level.</t>
          </r>
        </is>
      </c>
      <c r="D24" s="214" t="n"/>
      <c r="E24" s="214" t="n"/>
      <c r="F24" s="214" t="n"/>
      <c r="G24" s="214" t="n"/>
      <c r="H24" s="213" t="n"/>
      <c r="I24" s="16" t="inlineStr">
        <is>
          <t>All must-haves at required proficiency, no cluster below 75%, overall index ≥ 90%; else hire one level lower.</t>
        </is>
      </c>
      <c r="J24" s="214" t="n"/>
      <c r="K24" s="214" t="n"/>
      <c r="L24" s="214" t="n"/>
      <c r="M24" s="214" t="n"/>
      <c r="N24" s="214" t="n"/>
      <c r="O24" s="214" t="n"/>
      <c r="P24" s="214" t="n"/>
      <c r="Q24" s="214" t="n"/>
      <c r="R24" s="213" t="n"/>
    </row>
    <row r="25" ht="28" customHeight="1">
      <c r="A25" s="13" t="inlineStr">
        <is>
          <t>Development</t>
        </is>
      </c>
      <c r="B25" s="213" t="n"/>
      <c r="C25" s="16" t="inlineStr">
        <is>
          <t>Gaps · rating below required become the individual development plan; link to learning paths.</t>
        </is>
      </c>
      <c r="D25" s="214" t="n"/>
      <c r="E25" s="214" t="n"/>
      <c r="F25" s="214" t="n"/>
      <c r="G25" s="214" t="n"/>
      <c r="H25" s="213" t="n"/>
      <c r="I25" s="16" t="inlineStr">
        <is>
          <t>Top 3 gaps per person shown on sheet 8; reviewed twice a year.</t>
        </is>
      </c>
      <c r="J25" s="214" t="n"/>
      <c r="K25" s="214" t="n"/>
      <c r="L25" s="214" t="n"/>
      <c r="M25" s="214" t="n"/>
      <c r="N25" s="214" t="n"/>
      <c r="O25" s="214" t="n"/>
      <c r="P25" s="214" t="n"/>
      <c r="Q25" s="214" t="n"/>
      <c r="R25" s="213" t="n"/>
    </row>
    <row r="26" ht="15" customHeight="1"/>
    <row r="27" ht="20" customHeight="1">
      <c r="A27" s="6" t="inlineStr">
        <is>
          <t>B. Required proficiency by level and cluster weights · bottom to top</t>
        </is>
      </c>
    </row>
    <row r="28" ht="28" customHeight="1">
      <c r="A28" s="12" t="inlineStr">
        <is>
          <t>Level</t>
        </is>
      </c>
      <c r="B28" s="12" t="inlineStr">
        <is>
          <t>Core</t>
        </is>
      </c>
      <c r="C28" s="213" t="n"/>
      <c r="D28" s="12" t="inlineStr">
        <is>
          <t>Future-ready</t>
        </is>
      </c>
      <c r="E28" s="213" t="n"/>
      <c r="F28" s="12" t="inlineStr">
        <is>
          <t>Functional</t>
        </is>
      </c>
      <c r="G28" s="213" t="n"/>
      <c r="H28" s="12" t="inlineStr">
        <is>
          <t>Leadership — IC</t>
        </is>
      </c>
      <c r="I28" s="213" t="n"/>
      <c r="J28" s="12" t="inlineStr">
        <is>
          <t>Leadership — POD / Mgr</t>
        </is>
      </c>
      <c r="K28" s="213" t="n"/>
      <c r="L28" s="12" t="inlineStr">
        <is>
          <t>Weights IC</t>
        </is>
      </c>
      <c r="M28" s="214" t="n"/>
      <c r="N28" s="213" t="n"/>
      <c r="O28" s="12" t="inlineStr">
        <is>
          <t>Weights POD Lead</t>
        </is>
      </c>
      <c r="P28" s="213" t="n"/>
      <c r="Q28" s="12" t="inlineStr">
        <is>
          <t>Weights Manager</t>
        </is>
      </c>
      <c r="R28" s="213" t="n"/>
    </row>
    <row r="29" ht="28" customHeight="1">
      <c r="A29" s="26" t="inlineStr">
        <is>
          <t>A1</t>
        </is>
      </c>
      <c r="B29" s="26" t="n">
        <v>1</v>
      </c>
      <c r="C29" s="213" t="n"/>
      <c r="D29" s="26" t="n">
        <v>1</v>
      </c>
      <c r="E29" s="213" t="n"/>
      <c r="F29" s="26" t="n">
        <v>1</v>
      </c>
      <c r="G29" s="213" t="n"/>
      <c r="H29" s="26" t="inlineStr">
        <is>
          <t>not scored</t>
        </is>
      </c>
      <c r="I29" s="213" t="n"/>
      <c r="J29" s="26" t="inlineStr">
        <is>
          <t>not scored</t>
        </is>
      </c>
      <c r="K29" s="213" t="n"/>
      <c r="L29" s="26" t="inlineStr">
        <is>
          <t>30% / 20% / 50% / 0%</t>
        </is>
      </c>
      <c r="M29" s="214" t="n"/>
      <c r="N29" s="213" t="n"/>
      <c r="O29" s="26" t="inlineStr">
        <is>
          <t>—</t>
        </is>
      </c>
      <c r="P29" s="213" t="n"/>
      <c r="Q29" s="26" t="inlineStr">
        <is>
          <t>30% / 20% / 50% / 0%</t>
        </is>
      </c>
      <c r="R29" s="213" t="n"/>
    </row>
    <row r="30" ht="28" customHeight="1">
      <c r="A30" s="26" t="inlineStr">
        <is>
          <t>A2</t>
        </is>
      </c>
      <c r="B30" s="26" t="n">
        <v>2</v>
      </c>
      <c r="C30" s="213" t="n"/>
      <c r="D30" s="26" t="n">
        <v>2</v>
      </c>
      <c r="E30" s="213" t="n"/>
      <c r="F30" s="26" t="n">
        <v>2</v>
      </c>
      <c r="G30" s="213" t="n"/>
      <c r="H30" s="26" t="inlineStr">
        <is>
          <t>not scored</t>
        </is>
      </c>
      <c r="I30" s="213" t="n"/>
      <c r="J30" s="26" t="inlineStr">
        <is>
          <t>not scored</t>
        </is>
      </c>
      <c r="K30" s="213" t="n"/>
      <c r="L30" s="26" t="inlineStr">
        <is>
          <t>30% / 20% / 50% / 0%</t>
        </is>
      </c>
      <c r="M30" s="214" t="n"/>
      <c r="N30" s="213" t="n"/>
      <c r="O30" s="26" t="inlineStr">
        <is>
          <t>—</t>
        </is>
      </c>
      <c r="P30" s="213" t="n"/>
      <c r="Q30" s="26" t="inlineStr">
        <is>
          <t>30% / 20% / 50% / 0%</t>
        </is>
      </c>
      <c r="R30" s="213" t="n"/>
    </row>
    <row r="31" ht="28" customHeight="1">
      <c r="A31" s="26" t="inlineStr">
        <is>
          <t>A3</t>
        </is>
      </c>
      <c r="B31" s="26" t="n">
        <v>2</v>
      </c>
      <c r="C31" s="213" t="n"/>
      <c r="D31" s="26" t="n">
        <v>2</v>
      </c>
      <c r="E31" s="213" t="n"/>
      <c r="F31" s="26" t="n">
        <v>3</v>
      </c>
      <c r="G31" s="213" t="n"/>
      <c r="H31" s="26" t="inlineStr">
        <is>
          <t>not scored</t>
        </is>
      </c>
      <c r="I31" s="213" t="n"/>
      <c r="J31" s="26" t="inlineStr">
        <is>
          <t>not scored</t>
        </is>
      </c>
      <c r="K31" s="213" t="n"/>
      <c r="L31" s="26" t="inlineStr">
        <is>
          <t>30% / 20% / 50% / 0%</t>
        </is>
      </c>
      <c r="M31" s="214" t="n"/>
      <c r="N31" s="213" t="n"/>
      <c r="O31" s="26" t="inlineStr">
        <is>
          <t>—</t>
        </is>
      </c>
      <c r="P31" s="213" t="n"/>
      <c r="Q31" s="26" t="inlineStr">
        <is>
          <t>30% / 20% / 50% / 0%</t>
        </is>
      </c>
      <c r="R31" s="213" t="n"/>
    </row>
    <row r="32" ht="28" customHeight="1">
      <c r="A32" s="20" t="inlineStr">
        <is>
          <t>B1</t>
        </is>
      </c>
      <c r="B32" s="20" t="n">
        <v>3</v>
      </c>
      <c r="C32" s="213" t="n"/>
      <c r="D32" s="20" t="n">
        <v>3</v>
      </c>
      <c r="E32" s="213" t="n"/>
      <c r="F32" s="20" t="n">
        <v>3</v>
      </c>
      <c r="G32" s="213" t="n"/>
      <c r="H32" s="20" t="n">
        <v>1</v>
      </c>
      <c r="I32" s="213" t="n"/>
      <c r="J32" s="20" t="n">
        <v>2</v>
      </c>
      <c r="K32" s="213" t="n"/>
      <c r="L32" s="20" t="inlineStr">
        <is>
          <t>25% / 20% / 45% / 10%</t>
        </is>
      </c>
      <c r="M32" s="214" t="n"/>
      <c r="N32" s="213" t="n"/>
      <c r="O32" s="20" t="inlineStr">
        <is>
          <t>25% / 15% / 40% / 20%</t>
        </is>
      </c>
      <c r="P32" s="213" t="n"/>
      <c r="Q32" s="20" t="inlineStr">
        <is>
          <t>25% / 15% / 30% / 30%</t>
        </is>
      </c>
      <c r="R32" s="213" t="n"/>
    </row>
    <row r="33" ht="28" customHeight="1">
      <c r="A33" s="20" t="inlineStr">
        <is>
          <t>B2</t>
        </is>
      </c>
      <c r="B33" s="20" t="n">
        <v>3</v>
      </c>
      <c r="C33" s="213" t="n"/>
      <c r="D33" s="20" t="n">
        <v>3</v>
      </c>
      <c r="E33" s="213" t="n"/>
      <c r="F33" s="20" t="n">
        <v>4</v>
      </c>
      <c r="G33" s="213" t="n"/>
      <c r="H33" s="20" t="n">
        <v>2</v>
      </c>
      <c r="I33" s="213" t="n"/>
      <c r="J33" s="20" t="n">
        <v>3</v>
      </c>
      <c r="K33" s="213" t="n"/>
      <c r="L33" s="20" t="inlineStr">
        <is>
          <t>25% / 20% / 45% / 10%</t>
        </is>
      </c>
      <c r="M33" s="214" t="n"/>
      <c r="N33" s="213" t="n"/>
      <c r="O33" s="20" t="inlineStr">
        <is>
          <t>25% / 15% / 40% / 20%</t>
        </is>
      </c>
      <c r="P33" s="213" t="n"/>
      <c r="Q33" s="20" t="inlineStr">
        <is>
          <t>25% / 15% / 30% / 30%</t>
        </is>
      </c>
      <c r="R33" s="213" t="n"/>
    </row>
    <row r="34" ht="28" customHeight="1">
      <c r="A34" s="20" t="inlineStr">
        <is>
          <t>B3</t>
        </is>
      </c>
      <c r="B34" s="20" t="n">
        <v>4</v>
      </c>
      <c r="C34" s="213" t="n"/>
      <c r="D34" s="20" t="n">
        <v>3</v>
      </c>
      <c r="E34" s="213" t="n"/>
      <c r="F34" s="20" t="n">
        <v>4</v>
      </c>
      <c r="G34" s="213" t="n"/>
      <c r="H34" s="20" t="n">
        <v>3</v>
      </c>
      <c r="I34" s="213" t="n"/>
      <c r="J34" s="20" t="n">
        <v>4</v>
      </c>
      <c r="K34" s="213" t="n"/>
      <c r="L34" s="20" t="inlineStr">
        <is>
          <t>25% / 20% / 45% / 10%</t>
        </is>
      </c>
      <c r="M34" s="214" t="n"/>
      <c r="N34" s="213" t="n"/>
      <c r="O34" s="20" t="inlineStr">
        <is>
          <t>25% / 15% / 40% / 20%</t>
        </is>
      </c>
      <c r="P34" s="213" t="n"/>
      <c r="Q34" s="20" t="inlineStr">
        <is>
          <t>25% / 15% / 30% / 30%</t>
        </is>
      </c>
      <c r="R34" s="213" t="n"/>
    </row>
    <row r="35" ht="28" customHeight="1">
      <c r="A35" s="30" t="inlineStr">
        <is>
          <t>B+</t>
        </is>
      </c>
      <c r="B35" s="30" t="n">
        <v>4</v>
      </c>
      <c r="C35" s="213" t="n"/>
      <c r="D35" s="30" t="n">
        <v>4</v>
      </c>
      <c r="E35" s="213" t="n"/>
      <c r="F35" s="30" t="n">
        <v>4</v>
      </c>
      <c r="G35" s="213" t="n"/>
      <c r="H35" s="30" t="n">
        <v>4</v>
      </c>
      <c r="I35" s="213" t="n"/>
      <c r="J35" s="30" t="n">
        <v>4</v>
      </c>
      <c r="K35" s="213" t="n"/>
      <c r="L35" s="30" t="inlineStr">
        <is>
          <t>25% / 15% / 35% / 25%</t>
        </is>
      </c>
      <c r="M35" s="214" t="n"/>
      <c r="N35" s="213" t="n"/>
      <c r="O35" s="30" t="inlineStr">
        <is>
          <t>25% / 15% / 35% / 25%</t>
        </is>
      </c>
      <c r="P35" s="213" t="n"/>
      <c r="Q35" s="30" t="inlineStr">
        <is>
          <t>25% / 15% / 35% / 25%</t>
        </is>
      </c>
      <c r="R35" s="213" t="n"/>
    </row>
    <row r="36" ht="28" customHeight="1">
      <c r="A36" s="33" t="inlineStr">
        <is>
          <t>C1</t>
        </is>
      </c>
      <c r="B36" s="33" t="n">
        <v>4</v>
      </c>
      <c r="C36" s="213" t="n"/>
      <c r="D36" s="33" t="n">
        <v>4</v>
      </c>
      <c r="E36" s="213" t="n"/>
      <c r="F36" s="33" t="n">
        <v>4</v>
      </c>
      <c r="G36" s="213" t="n"/>
      <c r="H36" s="33" t="n">
        <v>4</v>
      </c>
      <c r="I36" s="213" t="n"/>
      <c r="J36" s="33" t="n">
        <v>4</v>
      </c>
      <c r="K36" s="213" t="n"/>
      <c r="L36" s="33" t="inlineStr">
        <is>
          <t>20% / 15% / 30% / 35%</t>
        </is>
      </c>
      <c r="M36" s="214" t="n"/>
      <c r="N36" s="213" t="n"/>
      <c r="O36" s="33" t="inlineStr">
        <is>
          <t>20% / 15% / 30% / 35%</t>
        </is>
      </c>
      <c r="P36" s="213" t="n"/>
      <c r="Q36" s="33" t="inlineStr">
        <is>
          <t>20% / 15% / 30% / 35%</t>
        </is>
      </c>
      <c r="R36" s="213" t="n"/>
    </row>
    <row r="37" ht="28" customHeight="1">
      <c r="A37" s="33" t="inlineStr">
        <is>
          <t>C2</t>
        </is>
      </c>
      <c r="B37" s="33" t="n">
        <v>4</v>
      </c>
      <c r="C37" s="213" t="n"/>
      <c r="D37" s="33" t="n">
        <v>4</v>
      </c>
      <c r="E37" s="213" t="n"/>
      <c r="F37" s="33" t="n">
        <v>5</v>
      </c>
      <c r="G37" s="213" t="n"/>
      <c r="H37" s="33" t="n">
        <v>4</v>
      </c>
      <c r="I37" s="213" t="n"/>
      <c r="J37" s="33" t="n">
        <v>4</v>
      </c>
      <c r="K37" s="213" t="n"/>
      <c r="L37" s="33" t="inlineStr">
        <is>
          <t>20% / 15% / 30% / 35%</t>
        </is>
      </c>
      <c r="M37" s="214" t="n"/>
      <c r="N37" s="213" t="n"/>
      <c r="O37" s="33" t="inlineStr">
        <is>
          <t>20% / 15% / 30% / 35%</t>
        </is>
      </c>
      <c r="P37" s="213" t="n"/>
      <c r="Q37" s="33" t="inlineStr">
        <is>
          <t>20% / 15% / 30% / 35%</t>
        </is>
      </c>
      <c r="R37" s="213" t="n"/>
    </row>
    <row r="38" ht="28" customHeight="1">
      <c r="A38" s="36" t="inlineStr">
        <is>
          <t>C+</t>
        </is>
      </c>
      <c r="B38" s="36" t="n">
        <v>5</v>
      </c>
      <c r="C38" s="213" t="n"/>
      <c r="D38" s="36" t="n">
        <v>4</v>
      </c>
      <c r="E38" s="213" t="n"/>
      <c r="F38" s="36" t="n">
        <v>5</v>
      </c>
      <c r="G38" s="213" t="n"/>
      <c r="H38" s="36" t="n">
        <v>5</v>
      </c>
      <c r="I38" s="213" t="n"/>
      <c r="J38" s="36" t="n">
        <v>5</v>
      </c>
      <c r="K38" s="213" t="n"/>
      <c r="L38" s="36" t="inlineStr">
        <is>
          <t>25% / 15% / 25% / 35%</t>
        </is>
      </c>
      <c r="M38" s="214" t="n"/>
      <c r="N38" s="213" t="n"/>
      <c r="O38" s="36" t="inlineStr">
        <is>
          <t>25% / 15% / 25% / 35%</t>
        </is>
      </c>
      <c r="P38" s="213" t="n"/>
      <c r="Q38" s="36" t="inlineStr">
        <is>
          <t>25% / 15% / 25% / 35%</t>
        </is>
      </c>
      <c r="R38" s="213" t="n"/>
    </row>
    <row r="39" ht="28" customHeight="1">
      <c r="A39" s="39" t="inlineStr">
        <is>
          <t>D1</t>
        </is>
      </c>
      <c r="B39" s="39" t="n">
        <v>5</v>
      </c>
      <c r="C39" s="213" t="n"/>
      <c r="D39" s="39" t="n">
        <v>4</v>
      </c>
      <c r="E39" s="213" t="n"/>
      <c r="F39" s="39" t="n">
        <v>4</v>
      </c>
      <c r="G39" s="213" t="n"/>
      <c r="H39" s="39" t="n">
        <v>5</v>
      </c>
      <c r="I39" s="213" t="n"/>
      <c r="J39" s="39" t="n">
        <v>5</v>
      </c>
      <c r="K39" s="213" t="n"/>
      <c r="L39" s="39" t="inlineStr">
        <is>
          <t>25% / 15% / 15% / 45%</t>
        </is>
      </c>
      <c r="M39" s="214" t="n"/>
      <c r="N39" s="213" t="n"/>
      <c r="O39" s="39" t="inlineStr">
        <is>
          <t>—</t>
        </is>
      </c>
      <c r="P39" s="213" t="n"/>
      <c r="Q39" s="39" t="inlineStr">
        <is>
          <t>25% / 15% / 15% / 45%</t>
        </is>
      </c>
      <c r="R39" s="213" t="n"/>
    </row>
    <row r="40" ht="28" customHeight="1">
      <c r="A40" s="39" t="inlineStr">
        <is>
          <t>D2</t>
        </is>
      </c>
      <c r="B40" s="39" t="n">
        <v>5</v>
      </c>
      <c r="C40" s="213" t="n"/>
      <c r="D40" s="39" t="n">
        <v>4</v>
      </c>
      <c r="E40" s="213" t="n"/>
      <c r="F40" s="39" t="n">
        <v>4</v>
      </c>
      <c r="G40" s="213" t="n"/>
      <c r="H40" s="39" t="n">
        <v>5</v>
      </c>
      <c r="I40" s="213" t="n"/>
      <c r="J40" s="39" t="n">
        <v>5</v>
      </c>
      <c r="K40" s="213" t="n"/>
      <c r="L40" s="39" t="inlineStr">
        <is>
          <t>25% / 15% / 15% / 45%</t>
        </is>
      </c>
      <c r="M40" s="214" t="n"/>
      <c r="N40" s="213" t="n"/>
      <c r="O40" s="39" t="inlineStr">
        <is>
          <t>—</t>
        </is>
      </c>
      <c r="P40" s="213" t="n"/>
      <c r="Q40" s="39" t="inlineStr">
        <is>
          <t>25% / 15% / 15% / 45%</t>
        </is>
      </c>
      <c r="R40" s="213" t="n"/>
    </row>
    <row r="41" ht="28" customHeight="1">
      <c r="A41" s="42" t="inlineStr">
        <is>
          <t>E1</t>
        </is>
      </c>
      <c r="B41" s="42" t="n">
        <v>5</v>
      </c>
      <c r="C41" s="213" t="n"/>
      <c r="D41" s="42" t="n">
        <v>5</v>
      </c>
      <c r="E41" s="213" t="n"/>
      <c r="F41" s="42" t="n">
        <v>4</v>
      </c>
      <c r="G41" s="213" t="n"/>
      <c r="H41" s="42" t="n">
        <v>5</v>
      </c>
      <c r="I41" s="213" t="n"/>
      <c r="J41" s="42" t="n">
        <v>5</v>
      </c>
      <c r="K41" s="213" t="n"/>
      <c r="L41" s="42" t="inlineStr">
        <is>
          <t>25% / 15% / 15% / 45%</t>
        </is>
      </c>
      <c r="M41" s="214" t="n"/>
      <c r="N41" s="213" t="n"/>
      <c r="O41" s="42" t="inlineStr">
        <is>
          <t>—</t>
        </is>
      </c>
      <c r="P41" s="213" t="n"/>
      <c r="Q41" s="42" t="inlineStr">
        <is>
          <t>25% / 15% / 15% / 45%</t>
        </is>
      </c>
      <c r="R41" s="213" t="n"/>
    </row>
    <row r="42" ht="28" customHeight="1">
      <c r="A42" s="42" t="inlineStr">
        <is>
          <t>E2</t>
        </is>
      </c>
      <c r="B42" s="42" t="n">
        <v>5</v>
      </c>
      <c r="C42" s="213" t="n"/>
      <c r="D42" s="42" t="n">
        <v>5</v>
      </c>
      <c r="E42" s="213" t="n"/>
      <c r="F42" s="42" t="n">
        <v>4</v>
      </c>
      <c r="G42" s="213" t="n"/>
      <c r="H42" s="42" t="n">
        <v>5</v>
      </c>
      <c r="I42" s="213" t="n"/>
      <c r="J42" s="42" t="n">
        <v>5</v>
      </c>
      <c r="K42" s="213" t="n"/>
      <c r="L42" s="42" t="inlineStr">
        <is>
          <t>25% / 15% / 15% / 45%</t>
        </is>
      </c>
      <c r="M42" s="214" t="n"/>
      <c r="N42" s="213" t="n"/>
      <c r="O42" s="42" t="inlineStr">
        <is>
          <t>—</t>
        </is>
      </c>
      <c r="P42" s="213" t="n"/>
      <c r="Q42" s="42" t="inlineStr">
        <is>
          <t>25% / 15% / 15% / 45%</t>
        </is>
      </c>
      <c r="R42" s="213" t="n"/>
    </row>
    <row r="43" ht="15" customHeight="1"/>
    <row r="44" ht="20" customHeight="1">
      <c r="A44" s="6" t="inlineStr">
        <is>
          <t>C. Company-wide competencies — Core, Future-ready, Leadership · with source mapping</t>
        </is>
      </c>
    </row>
    <row r="45" ht="28" customHeight="1">
      <c r="A45" s="12" t="inlineStr">
        <is>
          <t>Cluster</t>
        </is>
      </c>
      <c r="B45" s="12" t="inlineStr">
        <is>
          <t>Competency</t>
        </is>
      </c>
      <c r="C45" s="213" t="n"/>
      <c r="D45" s="12" t="inlineStr">
        <is>
          <t>Definition</t>
        </is>
      </c>
      <c r="E45" s="214" t="n"/>
      <c r="F45" s="213" t="n"/>
      <c r="G45" s="12" t="inlineStr">
        <is>
          <t>1 · Awareness</t>
        </is>
      </c>
      <c r="H45" s="213" t="n"/>
      <c r="I45" s="12" t="inlineStr">
        <is>
          <t>2 · Working</t>
        </is>
      </c>
      <c r="J45" s="213" t="n"/>
      <c r="K45" s="12" t="inlineStr">
        <is>
          <t>3 · Practitioner</t>
        </is>
      </c>
      <c r="L45" s="213" t="n"/>
      <c r="M45" s="12" t="inlineStr">
        <is>
          <t>4 · Advanced</t>
        </is>
      </c>
      <c r="N45" s="213" t="n"/>
      <c r="O45" s="12" t="inlineStr">
        <is>
          <t>5 · Expert / Strategic</t>
        </is>
      </c>
      <c r="P45" s="213" t="n"/>
      <c r="Q45" s="12" t="inlineStr">
        <is>
          <t>SHL Great Eight · KF Leadership Architect · Project Oxygen</t>
        </is>
      </c>
      <c r="R45" s="213" t="n"/>
    </row>
    <row r="46" ht="80" customHeight="1">
      <c r="A46" s="13" t="inlineStr">
        <is>
          <t>Core</t>
        </is>
      </c>
      <c r="B46" s="16" t="inlineStr">
        <is>
          <t>Ownership &amp; Accountability</t>
        </is>
      </c>
      <c r="C46" s="213" t="n"/>
      <c r="D46" s="16" t="inlineStr">
        <is>
          <t>Owns outcomes end to end — quality, deadlines and follow-through.</t>
        </is>
      </c>
      <c r="E46" s="214" t="n"/>
      <c r="F46" s="213" t="n"/>
      <c r="G46" s="16" t="inlineStr">
        <is>
          <t>Completes assigned tasks on time with help</t>
        </is>
      </c>
      <c r="H46" s="213" t="n"/>
      <c r="I46" s="16" t="inlineStr">
        <is>
          <t>Owns own deliverables; flags issues early</t>
        </is>
      </c>
      <c r="J46" s="213" t="n"/>
      <c r="K46" s="16" t="inlineStr">
        <is>
          <t>Owns a module, client or process end to end; fixes root causes</t>
        </is>
      </c>
      <c r="L46" s="213" t="n"/>
      <c r="M46" s="16" t="inlineStr">
        <is>
          <t>Owns team / practice outcomes; holds others to standards</t>
        </is>
      </c>
      <c r="N46" s="213" t="n"/>
      <c r="O46" s="16" t="inlineStr">
        <is>
          <t>Owns business outcomes; builds a culture of accountability</t>
        </is>
      </c>
      <c r="P46" s="213" t="n"/>
      <c r="Q46" s="16" t="inlineStr">
        <is>
          <t>Organising &amp; Executing; Enterprising &amp; Performing · Results — Ensures accountability</t>
        </is>
      </c>
      <c r="R46" s="213" t="n"/>
    </row>
    <row r="47" ht="67" customHeight="1">
      <c r="A47" s="13" t="inlineStr">
        <is>
          <t>Core</t>
        </is>
      </c>
      <c r="B47" s="16" t="inlineStr">
        <is>
          <t>Problem Solving &amp; Critical Thinking</t>
        </is>
      </c>
      <c r="C47" s="213" t="n"/>
      <c r="D47" s="16" t="inlineStr">
        <is>
          <t>Breaks problems down, finds root causes and makes sound judgements.</t>
        </is>
      </c>
      <c r="E47" s="214" t="n"/>
      <c r="F47" s="213" t="n"/>
      <c r="G47" s="16" t="inlineStr">
        <is>
          <t>Solves simple, familiar problems with guidance</t>
        </is>
      </c>
      <c r="H47" s="213" t="n"/>
      <c r="I47" s="16" t="inlineStr">
        <is>
          <t>Solves routine problems with known methods</t>
        </is>
      </c>
      <c r="J47" s="213" t="n"/>
      <c r="K47" s="16" t="inlineStr">
        <is>
          <t>Analyses non-routine problems; finds root causes</t>
        </is>
      </c>
      <c r="L47" s="213" t="n"/>
      <c r="M47" s="16" t="inlineStr">
        <is>
          <t>Solves complex, ambiguous problems; designs new approaches</t>
        </is>
      </c>
      <c r="N47" s="213" t="n"/>
      <c r="O47" s="16" t="inlineStr">
        <is>
          <t>Frames enterprise-level problems; sets the approach for others</t>
        </is>
      </c>
      <c r="P47" s="213" t="n"/>
      <c r="Q47" s="16" t="inlineStr">
        <is>
          <t>Analysing &amp; Interpreting · Thought — Manages complexity; Decision quality</t>
        </is>
      </c>
      <c r="R47" s="213" t="n"/>
    </row>
    <row r="48" ht="80" customHeight="1">
      <c r="A48" s="13" t="inlineStr">
        <is>
          <t>Core</t>
        </is>
      </c>
      <c r="B48" s="16" t="inlineStr">
        <is>
          <t>Communication &amp; Collaboration</t>
        </is>
      </c>
      <c r="C48" s="213" t="n"/>
      <c r="D48" s="16" t="inlineStr">
        <is>
          <t>Shares information clearly; works effectively within and across teams.</t>
        </is>
      </c>
      <c r="E48" s="214" t="n"/>
      <c r="F48" s="213" t="n"/>
      <c r="G48" s="16" t="inlineStr">
        <is>
          <t>Communicates clearly within the team</t>
        </is>
      </c>
      <c r="H48" s="213" t="n"/>
      <c r="I48" s="16" t="inlineStr">
        <is>
          <t>Explains own work clearly; cooperates across the team</t>
        </is>
      </c>
      <c r="J48" s="213" t="n"/>
      <c r="K48" s="16" t="inlineStr">
        <is>
          <t>Communicates with clients / stakeholders; collaborates across teams</t>
        </is>
      </c>
      <c r="L48" s="213" t="n"/>
      <c r="M48" s="16" t="inlineStr">
        <is>
          <t>Influences through communication; resolves conflict</t>
        </is>
      </c>
      <c r="N48" s="213" t="n"/>
      <c r="O48" s="16" t="inlineStr">
        <is>
          <t>Represents IRIS externally; builds cross-business partnerships</t>
        </is>
      </c>
      <c r="P48" s="213" t="n"/>
      <c r="Q48" s="16" t="inlineStr">
        <is>
          <t>Interacting &amp; Presenting; Supporting &amp; Co-operating · People — Communicates effectively; Collaborates · Good communicator; collaborates across the company</t>
        </is>
      </c>
      <c r="R48" s="213" t="n"/>
    </row>
    <row r="49" ht="80" customHeight="1">
      <c r="A49" s="13" t="inlineStr">
        <is>
          <t>Core</t>
        </is>
      </c>
      <c r="B49" s="16" t="inlineStr">
        <is>
          <t>Client &amp; Quality Focus</t>
        </is>
      </c>
      <c r="C49" s="213" t="n"/>
      <c r="D49" s="16" t="inlineStr">
        <is>
          <t>Understands client needs; gets it right first time; meets SLAs.</t>
        </is>
      </c>
      <c r="E49" s="214" t="n"/>
      <c r="F49" s="213" t="n"/>
      <c r="G49" s="16" t="inlineStr">
        <is>
          <t>Follows quality checklists</t>
        </is>
      </c>
      <c r="H49" s="213" t="n"/>
      <c r="I49" s="16" t="inlineStr">
        <is>
          <t>Delivers accurate work to standard and SLA</t>
        </is>
      </c>
      <c r="J49" s="213" t="n"/>
      <c r="K49" s="16" t="inlineStr">
        <is>
          <t>Anticipates client needs; prevents errors in own area</t>
        </is>
      </c>
      <c r="L49" s="213" t="n"/>
      <c r="M49" s="16" t="inlineStr">
        <is>
          <t>Sets quality standards; improves client experience for a team</t>
        </is>
      </c>
      <c r="N49" s="213" t="n"/>
      <c r="O49" s="16" t="inlineStr">
        <is>
          <t>Defines client and quality strategy for a business</t>
        </is>
      </c>
      <c r="P49" s="213" t="n"/>
      <c r="Q49" s="16" t="inlineStr">
        <is>
          <t>Organising &amp; Executing · Thought — Customer focus</t>
        </is>
      </c>
      <c r="R49" s="213" t="n"/>
    </row>
    <row r="50" ht="67" customHeight="1">
      <c r="A50" s="13" t="inlineStr">
        <is>
          <t>Core</t>
        </is>
      </c>
      <c r="B50" s="16" t="inlineStr">
        <is>
          <t>Learning Agility &amp; Adaptability</t>
        </is>
      </c>
      <c r="C50" s="213" t="n"/>
      <c r="D50" s="16" t="inlineStr">
        <is>
          <t>Learns fast, adapts to change and stays resilient under pressure.</t>
        </is>
      </c>
      <c r="E50" s="214" t="n"/>
      <c r="F50" s="213" t="n"/>
      <c r="G50" s="16" t="inlineStr">
        <is>
          <t>Learns new tasks with structured support</t>
        </is>
      </c>
      <c r="H50" s="213" t="n"/>
      <c r="I50" s="16" t="inlineStr">
        <is>
          <t>Picks up new tools and processes quickly</t>
        </is>
      </c>
      <c r="J50" s="213" t="n"/>
      <c r="K50" s="16" t="inlineStr">
        <is>
          <t>Adapts to changing priorities; learns independently</t>
        </is>
      </c>
      <c r="L50" s="213" t="n"/>
      <c r="M50" s="16" t="inlineStr">
        <is>
          <t>Leads others through change; builds team capability</t>
        </is>
      </c>
      <c r="N50" s="213" t="n"/>
      <c r="O50" s="16" t="inlineStr">
        <is>
          <t>Anticipates change; builds a learning organisation</t>
        </is>
      </c>
      <c r="P50" s="213" t="n"/>
      <c r="Q50" s="16" t="inlineStr">
        <is>
          <t>Adapting &amp; Coping · Self — Nimble learning; Situational adaptability</t>
        </is>
      </c>
      <c r="R50" s="213" t="n"/>
    </row>
    <row r="51" ht="67" customHeight="1">
      <c r="A51" s="13" t="inlineStr">
        <is>
          <t>Core</t>
        </is>
      </c>
      <c r="B51" s="16" t="inlineStr">
        <is>
          <t>Integrity, Compliance &amp; Information Security</t>
        </is>
      </c>
      <c r="C51" s="213" t="n"/>
      <c r="D51" s="16" t="inlineStr">
        <is>
          <t>Acts ethically; follows Code of Conduct, POSH, data-privacy and information-security rules.</t>
        </is>
      </c>
      <c r="E51" s="214" t="n"/>
      <c r="F51" s="213" t="n"/>
      <c r="G51" s="16" t="inlineStr">
        <is>
          <t>Knows and follows the policies</t>
        </is>
      </c>
      <c r="H51" s="213" t="n"/>
      <c r="I51" s="16" t="inlineStr">
        <is>
          <t>Applies policies consistently in own work</t>
        </is>
      </c>
      <c r="J51" s="213" t="n"/>
      <c r="K51" s="16" t="inlineStr">
        <is>
          <t>Spots and escalates compliance / security risks</t>
        </is>
      </c>
      <c r="L51" s="213" t="n"/>
      <c r="M51" s="16" t="inlineStr">
        <is>
          <t>Embeds compliance and security in team processes</t>
        </is>
      </c>
      <c r="N51" s="213" t="n"/>
      <c r="O51" s="16" t="inlineStr">
        <is>
          <t>Sets ethical and compliance standards for the business</t>
        </is>
      </c>
      <c r="P51" s="213" t="n"/>
      <c r="Q51" s="16" t="inlineStr">
        <is>
          <t>Supporting &amp; Co-operating · adhering to principles · People — Instils trust</t>
        </is>
      </c>
      <c r="R51" s="213" t="n"/>
    </row>
    <row r="52" ht="80" customHeight="1">
      <c r="A52" s="13" t="inlineStr">
        <is>
          <t>Future-ready</t>
        </is>
      </c>
      <c r="B52" s="16" t="inlineStr">
        <is>
          <t>AI Literacy &amp; Augmentation</t>
        </is>
      </c>
      <c r="C52" s="213" t="n"/>
      <c r="D52" s="16" t="inlineStr">
        <is>
          <t>Uses AI tools productively, checks their output critically and uses them responsibly.</t>
        </is>
      </c>
      <c r="E52" s="214" t="n"/>
      <c r="F52" s="213" t="n"/>
      <c r="G52" s="16" t="inlineStr">
        <is>
          <t>Aware of AI tools, their uses and risks</t>
        </is>
      </c>
      <c r="H52" s="213" t="n"/>
      <c r="I52" s="16" t="inlineStr">
        <is>
          <t>Uses approved AI tools for routine tasks and checks the output</t>
        </is>
      </c>
      <c r="J52" s="213" t="n"/>
      <c r="K52" s="16" t="inlineStr">
        <is>
          <t>Builds AI into own workflow; evaluates accuracy and bias</t>
        </is>
      </c>
      <c r="L52" s="213" t="n"/>
      <c r="M52" s="16" t="inlineStr">
        <is>
          <t>Designs AI-enabled processes for a team; sets safe-use practices</t>
        </is>
      </c>
      <c r="N52" s="213" t="n"/>
      <c r="O52" s="16" t="inlineStr">
        <is>
          <t>Leads AI strategy and governance for a function or IRIS</t>
        </is>
      </c>
      <c r="P52" s="213" t="n"/>
      <c r="Q52" s="16" t="inlineStr">
        <is>
          <t>Analysing &amp; Interpreting · Thought — Tech savvy</t>
        </is>
      </c>
      <c r="R52" s="213" t="n"/>
    </row>
    <row r="53" ht="67" customHeight="1">
      <c r="A53" s="13" t="inlineStr">
        <is>
          <t>Future-ready</t>
        </is>
      </c>
      <c r="B53" s="16" t="inlineStr">
        <is>
          <t>Data Literacy &amp; Analytics</t>
        </is>
      </c>
      <c r="C53" s="213" t="n"/>
      <c r="D53" s="16" t="inlineStr">
        <is>
          <t>Reads, questions and uses data to make decisions.</t>
        </is>
      </c>
      <c r="E53" s="214" t="n"/>
      <c r="F53" s="213" t="n"/>
      <c r="G53" s="16" t="inlineStr">
        <is>
          <t>Reads basic reports and numbers</t>
        </is>
      </c>
      <c r="H53" s="213" t="n"/>
      <c r="I53" s="16" t="inlineStr">
        <is>
          <t>Uses Excel / reports to check and present data</t>
        </is>
      </c>
      <c r="J53" s="213" t="n"/>
      <c r="K53" s="16" t="inlineStr">
        <is>
          <t>Analyses data · SQL, BI, advanced Excel to find insight</t>
        </is>
      </c>
      <c r="L53" s="213" t="n"/>
      <c r="M53" s="16" t="inlineStr">
        <is>
          <t>Defines metrics and dashboards for a team</t>
        </is>
      </c>
      <c r="N53" s="213" t="n"/>
      <c r="O53" s="16" t="inlineStr">
        <is>
          <t>Sets data strategy and data-driven decisions for a business</t>
        </is>
      </c>
      <c r="P53" s="213" t="n"/>
      <c r="Q53" s="16" t="inlineStr">
        <is>
          <t>Analysing &amp; Interpreting · Thought — Manages complexity</t>
        </is>
      </c>
      <c r="R53" s="213" t="n"/>
    </row>
    <row r="54" ht="67" customHeight="1">
      <c r="A54" s="13" t="inlineStr">
        <is>
          <t>Future-ready</t>
        </is>
      </c>
      <c r="B54" s="16" t="inlineStr">
        <is>
          <t>Digital Fluency &amp; Automation</t>
        </is>
      </c>
      <c r="C54" s="213" t="n"/>
      <c r="D54" s="16" t="inlineStr">
        <is>
          <t>Masters the digital tools of the role and automates repetitive work.</t>
        </is>
      </c>
      <c r="E54" s="214" t="n"/>
      <c r="F54" s="213" t="n"/>
      <c r="G54" s="16" t="inlineStr">
        <is>
          <t>Uses standard office and role tools</t>
        </is>
      </c>
      <c r="H54" s="213" t="n"/>
      <c r="I54" s="16" t="inlineStr">
        <is>
          <t>Uses role tools efficiently; follows digital workflows</t>
        </is>
      </c>
      <c r="J54" s="213" t="n"/>
      <c r="K54" s="16" t="inlineStr">
        <is>
          <t>Automates own repetitive work · macros, scripts, workflows</t>
        </is>
      </c>
      <c r="L54" s="213" t="n"/>
      <c r="M54" s="16" t="inlineStr">
        <is>
          <t>Automates team processes; selects tools</t>
        </is>
      </c>
      <c r="N54" s="213" t="n"/>
      <c r="O54" s="16" t="inlineStr">
        <is>
          <t>Drives digital transformation across a business</t>
        </is>
      </c>
      <c r="P54" s="213" t="n"/>
      <c r="Q54" s="16" t="inlineStr">
        <is>
          <t>Creating &amp; Conceptualising · Thought — Tech savvy</t>
        </is>
      </c>
      <c r="R54" s="213" t="n"/>
    </row>
    <row r="55" ht="54" customHeight="1">
      <c r="A55" s="13" t="inlineStr">
        <is>
          <t>Future-ready</t>
        </is>
      </c>
      <c r="B55" s="16" t="inlineStr">
        <is>
          <t>Innovation &amp; Continuous Improvement</t>
        </is>
      </c>
      <c r="C55" s="213" t="n"/>
      <c r="D55" s="16" t="inlineStr">
        <is>
          <t>Finds better ways of working and turns ideas into measurable improvements.</t>
        </is>
      </c>
      <c r="E55" s="214" t="n"/>
      <c r="F55" s="213" t="n"/>
      <c r="G55" s="16" t="inlineStr">
        <is>
          <t>Suggests small improvements</t>
        </is>
      </c>
      <c r="H55" s="213" t="n"/>
      <c r="I55" s="16" t="inlineStr">
        <is>
          <t>Improves own work methods</t>
        </is>
      </c>
      <c r="J55" s="213" t="n"/>
      <c r="K55" s="16" t="inlineStr">
        <is>
          <t>Delivers measurable improvements in own area</t>
        </is>
      </c>
      <c r="L55" s="213" t="n"/>
      <c r="M55" s="16" t="inlineStr">
        <is>
          <t>Leads improvement initiatives for a team</t>
        </is>
      </c>
      <c r="N55" s="213" t="n"/>
      <c r="O55" s="16" t="inlineStr">
        <is>
          <t>Creates new products, methods or business models</t>
        </is>
      </c>
      <c r="P55" s="213" t="n"/>
      <c r="Q55" s="16" t="inlineStr">
        <is>
          <t>Creating &amp; Conceptualising · Thought — Cultivates innovation</t>
        </is>
      </c>
      <c r="R55" s="213" t="n"/>
    </row>
    <row r="56" ht="54" customHeight="1">
      <c r="A56" s="13" t="inlineStr">
        <is>
          <t>Leadership</t>
        </is>
      </c>
      <c r="B56" s="16" t="inlineStr">
        <is>
          <t>Leading &amp; Developing People</t>
        </is>
      </c>
      <c r="C56" s="213" t="n"/>
      <c r="D56" s="16" t="inlineStr">
        <is>
          <t>Sets direction, coaches and grows people; builds capability.</t>
        </is>
      </c>
      <c r="E56" s="214" t="n"/>
      <c r="F56" s="213" t="n"/>
      <c r="G56" s="16" t="inlineStr">
        <is>
          <t>Not required</t>
        </is>
      </c>
      <c r="H56" s="213" t="n"/>
      <c r="I56" s="16" t="inlineStr">
        <is>
          <t>Guides and reviews 1–3 people · POD Lead</t>
        </is>
      </c>
      <c r="J56" s="213" t="n"/>
      <c r="K56" s="16" t="inlineStr">
        <is>
          <t>Leads a team; coaches and gives feedback</t>
        </is>
      </c>
      <c r="L56" s="213" t="n"/>
      <c r="M56" s="16" t="inlineStr">
        <is>
          <t>Leads leaders; builds bench strength</t>
        </is>
      </c>
      <c r="N56" s="213" t="n"/>
      <c r="O56" s="16" t="inlineStr">
        <is>
          <t>Builds the leadership pipeline and culture</t>
        </is>
      </c>
      <c r="P56" s="213" t="n"/>
      <c r="Q56" s="16" t="inlineStr">
        <is>
          <t>Leading &amp; Deciding · People — Develops talent; Builds effective teams · Is a good coach; supports career development; inclusive team</t>
        </is>
      </c>
      <c r="R56" s="213" t="n"/>
    </row>
    <row r="57" ht="67" customHeight="1">
      <c r="A57" s="13" t="inlineStr">
        <is>
          <t>Leadership</t>
        </is>
      </c>
      <c r="B57" s="16" t="inlineStr">
        <is>
          <t>Decision Making &amp; Delegation</t>
        </is>
      </c>
      <c r="C57" s="213" t="n"/>
      <c r="D57" s="16" t="inlineStr">
        <is>
          <t>Makes timely decisions with the right information; delegates well.</t>
        </is>
      </c>
      <c r="E57" s="214" t="n"/>
      <c r="F57" s="213" t="n"/>
      <c r="G57" s="16" t="inlineStr">
        <is>
          <t>Not required</t>
        </is>
      </c>
      <c r="H57" s="213" t="n"/>
      <c r="I57" s="16" t="inlineStr">
        <is>
          <t>Decides allocation within a pod</t>
        </is>
      </c>
      <c r="J57" s="213" t="n"/>
      <c r="K57" s="16" t="inlineStr">
        <is>
          <t>Decides team priorities and resourcing</t>
        </is>
      </c>
      <c r="L57" s="213" t="n"/>
      <c r="M57" s="16" t="inlineStr">
        <is>
          <t>Makes cross-team trade-offs; delegates authority</t>
        </is>
      </c>
      <c r="N57" s="213" t="n"/>
      <c r="O57" s="16" t="inlineStr">
        <is>
          <t>Makes enterprise / business-line decisions</t>
        </is>
      </c>
      <c r="P57" s="213" t="n"/>
      <c r="Q57" s="16" t="inlineStr">
        <is>
          <t>Leading &amp; Deciding · Results — Decision quality; Directs work · Empowers, does not micromanage; strong decision maker</t>
        </is>
      </c>
      <c r="R57" s="213" t="n"/>
    </row>
    <row r="58" ht="80" customHeight="1">
      <c r="A58" s="13" t="inlineStr">
        <is>
          <t>Leadership</t>
        </is>
      </c>
      <c r="B58" s="16" t="inlineStr">
        <is>
          <t>Strategic &amp; Business Acumen</t>
        </is>
      </c>
      <c r="C58" s="213" t="n"/>
      <c r="D58" s="16" t="inlineStr">
        <is>
          <t>Links work to business goals, finances, markets and regulation.</t>
        </is>
      </c>
      <c r="E58" s="214" t="n"/>
      <c r="F58" s="213" t="n"/>
      <c r="G58" s="16" t="inlineStr">
        <is>
          <t>Not required</t>
        </is>
      </c>
      <c r="H58" s="213" t="n"/>
      <c r="I58" s="16" t="inlineStr">
        <is>
          <t>Understands how own work drives client and business results</t>
        </is>
      </c>
      <c r="J58" s="213" t="n"/>
      <c r="K58" s="16" t="inlineStr">
        <is>
          <t>Plans team work against business goals and budgets</t>
        </is>
      </c>
      <c r="L58" s="213" t="n"/>
      <c r="M58" s="16" t="inlineStr">
        <is>
          <t>Shapes functional strategy, budget and market approach</t>
        </is>
      </c>
      <c r="N58" s="213" t="n"/>
      <c r="O58" s="16" t="inlineStr">
        <is>
          <t>Sets business strategy and P&amp;L direction</t>
        </is>
      </c>
      <c r="P58" s="213" t="n"/>
      <c r="Q58" s="16" t="inlineStr">
        <is>
          <t>Enterprising &amp; Performing · Thought — Business insight; Strategic mindset · Clear vision and strategy</t>
        </is>
      </c>
      <c r="R58" s="213" t="n"/>
    </row>
    <row r="59" ht="67" customHeight="1">
      <c r="A59" s="13" t="inlineStr">
        <is>
          <t>Leadership</t>
        </is>
      </c>
      <c r="B59" s="16" t="inlineStr">
        <is>
          <t>Influence &amp; Change Leadership</t>
        </is>
      </c>
      <c r="C59" s="213" t="n"/>
      <c r="D59" s="16" t="inlineStr">
        <is>
          <t>Builds support across stakeholders and leads change.</t>
        </is>
      </c>
      <c r="E59" s="214" t="n"/>
      <c r="F59" s="213" t="n"/>
      <c r="G59" s="16" t="inlineStr">
        <is>
          <t>Not required</t>
        </is>
      </c>
      <c r="H59" s="213" t="n"/>
      <c r="I59" s="16" t="inlineStr">
        <is>
          <t>Influences peers in own area</t>
        </is>
      </c>
      <c r="J59" s="213" t="n"/>
      <c r="K59" s="16" t="inlineStr">
        <is>
          <t>Influences across teams; leads local change</t>
        </is>
      </c>
      <c r="L59" s="213" t="n"/>
      <c r="M59" s="16" t="inlineStr">
        <is>
          <t>Influences senior stakeholders; leads function-wide change</t>
        </is>
      </c>
      <c r="N59" s="213" t="n"/>
      <c r="O59" s="16" t="inlineStr">
        <is>
          <t>Leads enterprise change; influences clients, regulators and partners</t>
        </is>
      </c>
      <c r="P59" s="213" t="n"/>
      <c r="Q59" s="16" t="inlineStr">
        <is>
          <t>Interacting &amp; Presenting · People — Persuades; Drives vision &amp; purpose · Collaborates across the company; results-oriented</t>
        </is>
      </c>
      <c r="R59" s="213" t="n"/>
    </row>
    <row r="60" ht="15" customHeight="1"/>
    <row r="61" ht="15" customHeight="1">
      <c r="A61" s="176" t="inlineStr">
        <is>
          <r>
            <rPr>
              <rFont val="Calibri"/>
              <b val="1"/>
              <i val="1"/>
              <sz val="10"/>
            </rPr>
            <t>All employees:</t>
          </r>
          <r>
            <rPr>
              <rFont val="Calibri"/>
              <i val="1"/>
              <sz val="10"/>
            </rPr>
            <t xml:space="preserve"> mandatory learning path POSH → Code of Conduct → Information Security &amp; Privacy before confirmation. Statutory roles require the qualification.</t>
          </r>
        </is>
      </c>
    </row>
    <row r="62" ht="15" customHeight="1"/>
    <row r="63" ht="20" customHeight="1">
      <c r="A63" s="6" t="inlineStr">
        <is>
          <t>D. Department capability frameworks</t>
        </is>
      </c>
    </row>
    <row r="64" ht="20" customHeight="1">
      <c r="A64" s="177" t="inlineStr">
        <is>
          <t>Technology — 139 people · Technology &amp; engineering · levels A1–C2 + X1</t>
        </is>
      </c>
    </row>
    <row r="65" ht="15" customHeight="1">
      <c r="A65" s="17" t="inlineStr">
        <is>
          <t>Job families: Engineering &amp; Development · Project &amp; Program Management · Business Analysis · Engineering &amp; Architecture</t>
        </is>
      </c>
    </row>
    <row r="66" ht="15" customHeight="1">
      <c r="A66" s="12" t="inlineStr">
        <is>
          <t>Capability health today · indicative, from survey + KRAs</t>
        </is>
      </c>
      <c r="B66" s="214" t="n"/>
      <c r="C66" s="214" t="n"/>
      <c r="D66" s="214" t="n"/>
      <c r="E66" s="213" t="n"/>
      <c r="F66" s="12" t="inlineStr">
        <is>
          <t>Result</t>
        </is>
      </c>
      <c r="G66" s="214" t="n"/>
      <c r="H66" s="214" t="n"/>
      <c r="I66" s="214" t="n"/>
      <c r="J66" s="214" t="n"/>
      <c r="K66" s="214" t="n"/>
      <c r="L66" s="214" t="n"/>
      <c r="M66" s="214" t="n"/>
      <c r="N66" s="214" t="n"/>
      <c r="O66" s="214" t="n"/>
      <c r="P66" s="214" t="n"/>
      <c r="Q66" s="214" t="n"/>
      <c r="R66" s="213" t="n"/>
    </row>
    <row r="67" ht="15" customHeight="1">
      <c r="A67" s="13" t="inlineStr">
        <is>
          <t>People assessed · meet or exceed their level</t>
        </is>
      </c>
      <c r="B67" s="214" t="n"/>
      <c r="C67" s="214" t="n"/>
      <c r="D67" s="214" t="n"/>
      <c r="E67" s="213" t="n"/>
      <c r="F67" s="16" t="inlineStr">
        <is>
          <t>124 · 104</t>
        </is>
      </c>
      <c r="G67" s="214" t="n"/>
      <c r="H67" s="214" t="n"/>
      <c r="I67" s="214" t="n"/>
      <c r="J67" s="214" t="n"/>
      <c r="K67" s="214" t="n"/>
      <c r="L67" s="214" t="n"/>
      <c r="M67" s="214" t="n"/>
      <c r="N67" s="214" t="n"/>
      <c r="O67" s="214" t="n"/>
      <c r="P67" s="214" t="n"/>
      <c r="Q67" s="214" t="n"/>
      <c r="R67" s="213" t="n"/>
    </row>
    <row r="68" ht="15" customHeight="1">
      <c r="A68" s="13" t="inlineStr">
        <is>
          <t>Average index · Core · Future-ready · Functional · Leadership · % of required</t>
        </is>
      </c>
      <c r="B68" s="214" t="n"/>
      <c r="C68" s="214" t="n"/>
      <c r="D68" s="214" t="n"/>
      <c r="E68" s="213" t="n"/>
      <c r="F68" s="16" t="inlineStr">
        <is>
          <t>97% · 103% · 96% · 95% · 98%</t>
        </is>
      </c>
      <c r="G68" s="214" t="n"/>
      <c r="H68" s="214" t="n"/>
      <c r="I68" s="214" t="n"/>
      <c r="J68" s="214" t="n"/>
      <c r="K68" s="214" t="n"/>
      <c r="L68" s="214" t="n"/>
      <c r="M68" s="214" t="n"/>
      <c r="N68" s="214" t="n"/>
      <c r="O68" s="214" t="n"/>
      <c r="P68" s="214" t="n"/>
      <c r="Q68" s="214" t="n"/>
      <c r="R68" s="213" t="n"/>
    </row>
    <row r="69" ht="15" customHeight="1">
      <c r="A69" s="13" t="inlineStr">
        <is>
          <t>Most common competency gaps · people</t>
        </is>
      </c>
      <c r="B69" s="214" t="n"/>
      <c r="C69" s="214" t="n"/>
      <c r="D69" s="214" t="n"/>
      <c r="E69" s="213" t="n"/>
      <c r="F69" s="16" t="inlineStr">
        <is>
          <t>System design · SQL &amp; data · AI / GenAI · Cloud &amp; DevOps · Data literacy · Learning agility</t>
        </is>
      </c>
      <c r="G69" s="214" t="n"/>
      <c r="H69" s="214" t="n"/>
      <c r="I69" s="214" t="n"/>
      <c r="J69" s="214" t="n"/>
      <c r="K69" s="214" t="n"/>
      <c r="L69" s="214" t="n"/>
      <c r="M69" s="214" t="n"/>
      <c r="N69" s="214" t="n"/>
      <c r="O69" s="214" t="n"/>
      <c r="P69" s="214" t="n"/>
      <c r="Q69" s="214" t="n"/>
      <c r="R69" s="213" t="n"/>
    </row>
    <row r="70" ht="28" customHeight="1">
      <c r="A70" s="13" t="inlineStr">
        <is>
          <t>Role-based development priorities · people</t>
        </is>
      </c>
      <c r="B70" s="214" t="n"/>
      <c r="C70" s="214" t="n"/>
      <c r="D70" s="214" t="n"/>
      <c r="E70" s="213" t="n"/>
      <c r="F70" s="16" t="inlineStr">
        <is>
          <t>AI, GenAI &amp; Prompt Engineering · Project, Program &amp; Agile Management · Programming &amp; Tech-Stack Depth · Stakeholder &amp; Client Management · People Leadership &amp; Mentoring · Product, Platform &amp; Domain Knowledge</t>
        </is>
      </c>
      <c r="G70" s="214" t="n"/>
      <c r="H70" s="214" t="n"/>
      <c r="I70" s="214" t="n"/>
      <c r="J70" s="214" t="n"/>
      <c r="K70" s="214" t="n"/>
      <c r="L70" s="214" t="n"/>
      <c r="M70" s="214" t="n"/>
      <c r="N70" s="214" t="n"/>
      <c r="O70" s="214" t="n"/>
      <c r="P70" s="214" t="n"/>
      <c r="Q70" s="214" t="n"/>
      <c r="R70" s="213" t="n"/>
    </row>
    <row r="71" ht="15" customHeight="1">
      <c r="A71" s="13" t="inlineStr">
        <is>
          <t>Manager-identified training themes</t>
        </is>
      </c>
      <c r="B71" s="214" t="n"/>
      <c r="C71" s="214" t="n"/>
      <c r="D71" s="214" t="n"/>
      <c r="E71" s="213" t="n"/>
      <c r="F71" s="16" t="inlineStr">
        <is>
          <t>management · design · leadership · stakeholder · secure</t>
        </is>
      </c>
      <c r="G71" s="214" t="n"/>
      <c r="H71" s="214" t="n"/>
      <c r="I71" s="214" t="n"/>
      <c r="J71" s="214" t="n"/>
      <c r="K71" s="214" t="n"/>
      <c r="L71" s="214" t="n"/>
      <c r="M71" s="214" t="n"/>
      <c r="N71" s="214" t="n"/>
      <c r="O71" s="214" t="n"/>
      <c r="P71" s="214" t="n"/>
      <c r="Q71" s="214" t="n"/>
      <c r="R71" s="213" t="n"/>
    </row>
    <row r="72" ht="28" customHeight="1">
      <c r="A72" s="13" t="inlineStr">
        <is>
          <t>What helped people learn · survey</t>
        </is>
      </c>
      <c r="B72" s="214" t="n"/>
      <c r="C72" s="214" t="n"/>
      <c r="D72" s="214" t="n"/>
      <c r="E72" s="213" t="n"/>
      <c r="F72" s="16" t="inlineStr">
        <is>
          <t>On-the-job / hands-on · Formal / classroom training · Mentoring / guidance from seniors · Online courses / self-learning · Knowledge transfer · KT · Certification</t>
        </is>
      </c>
      <c r="G72" s="214" t="n"/>
      <c r="H72" s="214" t="n"/>
      <c r="I72" s="214" t="n"/>
      <c r="J72" s="214" t="n"/>
      <c r="K72" s="214" t="n"/>
      <c r="L72" s="214" t="n"/>
      <c r="M72" s="214" t="n"/>
      <c r="N72" s="214" t="n"/>
      <c r="O72" s="214" t="n"/>
      <c r="P72" s="214" t="n"/>
      <c r="Q72" s="214" t="n"/>
      <c r="R72" s="213" t="n"/>
    </row>
    <row r="73" ht="15" customHeight="1">
      <c r="A73" s="13" t="inlineStr">
        <is>
          <t>How the work is changing</t>
        </is>
      </c>
      <c r="B73" s="214" t="n"/>
      <c r="C73" s="214" t="n"/>
      <c r="D73" s="214" t="n"/>
      <c r="E73" s="213" t="n"/>
      <c r="F73" s="16" t="inlineStr">
        <is>
          <t>82 of 116 say the role is changing because of AI / automation</t>
        </is>
      </c>
      <c r="G73" s="214" t="n"/>
      <c r="H73" s="214" t="n"/>
      <c r="I73" s="214" t="n"/>
      <c r="J73" s="214" t="n"/>
      <c r="K73" s="214" t="n"/>
      <c r="L73" s="214" t="n"/>
      <c r="M73" s="214" t="n"/>
      <c r="N73" s="214" t="n"/>
      <c r="O73" s="214" t="n"/>
      <c r="P73" s="214" t="n"/>
      <c r="Q73" s="214" t="n"/>
      <c r="R73" s="213" t="n"/>
    </row>
    <row r="74" ht="15" customHeight="1">
      <c r="A74" s="13" t="inlineStr">
        <is>
          <t>Lateral moves the evidence supports · people</t>
        </is>
      </c>
      <c r="B74" s="214" t="n"/>
      <c r="C74" s="214" t="n"/>
      <c r="D74" s="214" t="n"/>
      <c r="E74" s="213" t="n"/>
      <c r="F74" s="16" t="inlineStr">
        <is>
          <t>Quality Assurance · Customer Success &amp; Support · Project &amp; Program Management · Business Analysis</t>
        </is>
      </c>
      <c r="G74" s="214" t="n"/>
      <c r="H74" s="214" t="n"/>
      <c r="I74" s="214" t="n"/>
      <c r="J74" s="214" t="n"/>
      <c r="K74" s="214" t="n"/>
      <c r="L74" s="214" t="n"/>
      <c r="M74" s="214" t="n"/>
      <c r="N74" s="214" t="n"/>
      <c r="O74" s="214" t="n"/>
      <c r="P74" s="214" t="n"/>
      <c r="Q74" s="214" t="n"/>
      <c r="R74" s="213" t="n"/>
    </row>
    <row r="75" ht="15" customHeight="1"/>
    <row r="76" ht="28" customHeight="1">
      <c r="A76" s="12" t="inlineStr">
        <is>
          <t>Cluster</t>
        </is>
      </c>
      <c r="B76" s="12" t="inlineStr">
        <is>
          <t>Competency · ★ = must-have</t>
        </is>
      </c>
      <c r="C76" s="12" t="inlineStr">
        <is>
          <t>Definition</t>
        </is>
      </c>
      <c r="D76" s="12" t="inlineStr">
        <is>
          <t>Must-have for</t>
        </is>
      </c>
      <c r="E76" s="12" t="inlineStr">
        <is>
          <t>A1</t>
        </is>
      </c>
      <c r="F76" s="12" t="inlineStr">
        <is>
          <t>A2</t>
        </is>
      </c>
      <c r="G76" s="12" t="inlineStr">
        <is>
          <t>A3</t>
        </is>
      </c>
      <c r="H76" s="12" t="inlineStr">
        <is>
          <t>B1</t>
        </is>
      </c>
      <c r="I76" s="12" t="inlineStr">
        <is>
          <t>B2</t>
        </is>
      </c>
      <c r="J76" s="12" t="inlineStr">
        <is>
          <t>B3</t>
        </is>
      </c>
      <c r="K76" s="12" t="inlineStr">
        <is>
          <t>B+</t>
        </is>
      </c>
      <c r="L76" s="12" t="inlineStr">
        <is>
          <t>C1</t>
        </is>
      </c>
      <c r="M76" s="12" t="inlineStr">
        <is>
          <t>C2</t>
        </is>
      </c>
      <c r="N76" s="12" t="inlineStr">
        <is>
          <t>C+</t>
        </is>
      </c>
      <c r="O76" s="12" t="inlineStr">
        <is>
          <t>D1</t>
        </is>
      </c>
      <c r="P76" s="12" t="inlineStr">
        <is>
          <t>What good looks like · by proficiency</t>
        </is>
      </c>
      <c r="Q76" s="12" t="inlineStr">
        <is>
          <t>What IRIS top performers do · survey</t>
        </is>
      </c>
      <c r="R76" s="12" t="inlineStr">
        <is>
          <t>How to assess</t>
        </is>
      </c>
      <c r="S76" s="12" t="inlineStr">
        <is>
          <t>Credentials</t>
        </is>
      </c>
      <c r="T76" s="12" t="inlineStr">
        <is>
          <t>Reference</t>
        </is>
      </c>
    </row>
    <row r="77" ht="67" customHeight="1">
      <c r="A77" s="178" t="inlineStr">
        <is>
          <t>Functional</t>
        </is>
      </c>
      <c r="B77" s="178" t="inlineStr">
        <is>
          <t>★ Programming &amp; Tech-Stack Depth</t>
        </is>
      </c>
      <c r="C77" s="178" t="inlineStr">
        <is>
          <t>Builds and maintains quality code in the team's stack ·.NET, Java, Python, Angular / React.</t>
        </is>
      </c>
      <c r="D77" s="178" t="inlineStr">
        <is>
          <t>Engineering &amp; Development, Engineering &amp; Architecture</t>
        </is>
      </c>
      <c r="E77" s="179" t="n">
        <v>1</v>
      </c>
      <c r="F77" s="179" t="n">
        <v>2</v>
      </c>
      <c r="G77" s="179" t="n">
        <v>3</v>
      </c>
      <c r="H77" s="179" t="n">
        <v>3</v>
      </c>
      <c r="I77" s="179" t="n">
        <v>4</v>
      </c>
      <c r="J77" s="179" t="n">
        <v>4</v>
      </c>
      <c r="K77" s="179" t="n">
        <v>4</v>
      </c>
      <c r="L77" s="179" t="n">
        <v>4</v>
      </c>
      <c r="M77" s="179" t="n">
        <v>5</v>
      </c>
      <c r="N77" s="179" t="n">
        <v>5</v>
      </c>
      <c r="O77" s="179" t="n">
        <v>4</v>
      </c>
      <c r="P77" s="178" t="inlineStr">
        <is>
          <t>3 · Builds features with clean, tested code
4 · Sets coding standards; solves performance and design issues across modules</t>
        </is>
      </c>
      <c r="Q77" s="178" t="inlineStr">
        <is>
          <t>angular, coding, java, .net, spring</t>
        </is>
      </c>
      <c r="R77" s="178" t="inlineStr">
        <is>
          <t>Coding test + code review</t>
        </is>
      </c>
      <c r="S77" s="178" t="inlineStr">
        <is>
          <t>Cloud / language certifications · optional</t>
        </is>
      </c>
      <c r="T77" s="178" t="inlineStr">
        <is>
          <t>Family set</t>
        </is>
      </c>
    </row>
    <row r="78" ht="67" customHeight="1">
      <c r="A78" s="178" t="inlineStr">
        <is>
          <t>Functional</t>
        </is>
      </c>
      <c r="B78" s="178" t="inlineStr">
        <is>
          <t>★ System Design &amp; Architecture</t>
        </is>
      </c>
      <c r="C78" s="178" t="inlineStr">
        <is>
          <t>Designs components, integrations and scalable, secure solutions.</t>
        </is>
      </c>
      <c r="D78" s="178" t="inlineStr">
        <is>
          <t>Engineering &amp; Development, Engineering &amp; Architecture</t>
        </is>
      </c>
      <c r="E78" s="179" t="n">
        <v>1</v>
      </c>
      <c r="F78" s="179" t="n">
        <v>2</v>
      </c>
      <c r="G78" s="179" t="n">
        <v>3</v>
      </c>
      <c r="H78" s="179" t="n">
        <v>3</v>
      </c>
      <c r="I78" s="179" t="n">
        <v>4</v>
      </c>
      <c r="J78" s="179" t="n">
        <v>4</v>
      </c>
      <c r="K78" s="179" t="n">
        <v>4</v>
      </c>
      <c r="L78" s="179" t="n">
        <v>4</v>
      </c>
      <c r="M78" s="179" t="n">
        <v>5</v>
      </c>
      <c r="N78" s="179" t="n">
        <v>5</v>
      </c>
      <c r="O78" s="179" t="n">
        <v>4</v>
      </c>
      <c r="P78" s="178" t="inlineStr">
        <is>
          <t>3 · Designs components and integrations for a module
4 · Designs scalable, secure solutions across products; reviews designs</t>
        </is>
      </c>
      <c r="Q78" s="178" t="inlineStr">
        <is>
          <t>architect, scalability, solution design, system design</t>
        </is>
      </c>
      <c r="R78" s="178" t="inlineStr">
        <is>
          <t>System-design interview / design review</t>
        </is>
      </c>
      <c r="S78" s="178" t="inlineStr">
        <is>
          <t>AWS / Azure architect · optional</t>
        </is>
      </c>
      <c r="T78" s="178" t="inlineStr">
        <is>
          <t>Family set</t>
        </is>
      </c>
    </row>
    <row r="79" ht="54" customHeight="1">
      <c r="A79" s="178" t="inlineStr">
        <is>
          <t>Functional</t>
        </is>
      </c>
      <c r="B79" s="178" t="inlineStr">
        <is>
          <t>Database, SQL &amp; Data Engineering</t>
        </is>
      </c>
      <c r="C79" s="178" t="inlineStr">
        <is>
          <t>Writes and tunes SQL, data models and ETL.</t>
        </is>
      </c>
      <c r="D79" s="178" t="inlineStr">
        <is>
          <t>—</t>
        </is>
      </c>
      <c r="E79" s="179" t="n">
        <v>1</v>
      </c>
      <c r="F79" s="179" t="n">
        <v>2</v>
      </c>
      <c r="G79" s="179" t="n">
        <v>3</v>
      </c>
      <c r="H79" s="179" t="n">
        <v>3</v>
      </c>
      <c r="I79" s="179" t="n">
        <v>4</v>
      </c>
      <c r="J79" s="179" t="n">
        <v>4</v>
      </c>
      <c r="K79" s="179" t="n">
        <v>4</v>
      </c>
      <c r="L79" s="179" t="n">
        <v>4</v>
      </c>
      <c r="M79" s="179" t="n">
        <v>5</v>
      </c>
      <c r="N79" s="179" t="n">
        <v>5</v>
      </c>
      <c r="O79" s="179" t="n">
        <v>4</v>
      </c>
      <c r="P79" s="178" t="inlineStr">
        <is>
          <t>3 · Writes and tunes queries, procedures and ETL
4 · Designs data models and pipelines; optimises at scale</t>
        </is>
      </c>
      <c r="Q79" s="178" t="inlineStr">
        <is>
          <t>database, SQL, ssis, oracle, query</t>
        </is>
      </c>
      <c r="R79" s="178" t="inlineStr">
        <is>
          <t>SQL test / case</t>
        </is>
      </c>
      <c r="S79" s="178" t="inlineStr">
        <is>
          <t>Database certifications · optional</t>
        </is>
      </c>
      <c r="T79" s="178" t="inlineStr">
        <is>
          <t>Family set</t>
        </is>
      </c>
    </row>
    <row r="80" ht="54" customHeight="1">
      <c r="A80" s="178" t="inlineStr">
        <is>
          <t>Functional</t>
        </is>
      </c>
      <c r="B80" s="178" t="inlineStr">
        <is>
          <t>Cloud, DevOps &amp; CI/CD</t>
        </is>
      </c>
      <c r="C80" s="178" t="inlineStr">
        <is>
          <t>Builds, deploys and runs software through pipelines and cloud platforms.</t>
        </is>
      </c>
      <c r="D80" s="178" t="inlineStr">
        <is>
          <t>—</t>
        </is>
      </c>
      <c r="E80" s="179" t="n">
        <v>1</v>
      </c>
      <c r="F80" s="179" t="n">
        <v>2</v>
      </c>
      <c r="G80" s="179" t="n">
        <v>3</v>
      </c>
      <c r="H80" s="179" t="n">
        <v>3</v>
      </c>
      <c r="I80" s="179" t="n">
        <v>4</v>
      </c>
      <c r="J80" s="179" t="n">
        <v>4</v>
      </c>
      <c r="K80" s="179" t="n">
        <v>4</v>
      </c>
      <c r="L80" s="179" t="n">
        <v>4</v>
      </c>
      <c r="M80" s="179" t="n">
        <v>5</v>
      </c>
      <c r="N80" s="179" t="n">
        <v>5</v>
      </c>
      <c r="O80" s="179" t="n">
        <v>4</v>
      </c>
      <c r="P80" s="178" t="inlineStr">
        <is>
          <t>3 · Builds and runs CI/CD pipelines and environments
4 · Designs platform, monitoring and release strategy</t>
        </is>
      </c>
      <c r="Q80" s="178" t="inlineStr">
        <is>
          <t>release, deploy, cloud, devops, AWS</t>
        </is>
      </c>
      <c r="R80" s="178" t="inlineStr">
        <is>
          <t>Practical task</t>
        </is>
      </c>
      <c r="S80" s="178" t="inlineStr">
        <is>
          <t>AWS / Azure / Kubernetes certifications</t>
        </is>
      </c>
      <c r="T80" s="178" t="inlineStr">
        <is>
          <t>Family set</t>
        </is>
      </c>
    </row>
    <row r="81" ht="67" customHeight="1">
      <c r="A81" s="178" t="inlineStr">
        <is>
          <t>Functional</t>
        </is>
      </c>
      <c r="B81" s="178" t="inlineStr">
        <is>
          <t>AI, GenAI &amp; Prompt Engineering</t>
        </is>
      </c>
      <c r="C81" s="178" t="inlineStr">
        <is>
          <t>Uses or builds AI and LLM solutions to improve products and work.</t>
        </is>
      </c>
      <c r="D81" s="178" t="inlineStr">
        <is>
          <t>—</t>
        </is>
      </c>
      <c r="E81" s="179" t="n">
        <v>1</v>
      </c>
      <c r="F81" s="179" t="n">
        <v>2</v>
      </c>
      <c r="G81" s="179" t="n">
        <v>3</v>
      </c>
      <c r="H81" s="179" t="n">
        <v>3</v>
      </c>
      <c r="I81" s="179" t="n">
        <v>4</v>
      </c>
      <c r="J81" s="179" t="n">
        <v>4</v>
      </c>
      <c r="K81" s="179" t="n">
        <v>4</v>
      </c>
      <c r="L81" s="179" t="n">
        <v>4</v>
      </c>
      <c r="M81" s="179" t="n">
        <v>5</v>
      </c>
      <c r="N81" s="179" t="n">
        <v>5</v>
      </c>
      <c r="O81" s="179" t="n">
        <v>4</v>
      </c>
      <c r="P81" s="178" t="inlineStr">
        <is>
          <t>3 · Uses AI / LLM tools in own work and validates output
4 · Builds AI features or AI-enabled processes; sets safe-use practice</t>
        </is>
      </c>
      <c r="Q81" s="178" t="inlineStr">
        <is>
          <t>AI, prompt, claude, copilot</t>
        </is>
      </c>
      <c r="R81" s="178" t="inlineStr">
        <is>
          <t>Work sample / portfolio</t>
        </is>
      </c>
      <c r="S81" s="178" t="inlineStr">
        <is>
          <t>Vendor AI certifications · optional</t>
        </is>
      </c>
      <c r="T81" s="178" t="inlineStr">
        <is>
          <t>Family set</t>
        </is>
      </c>
    </row>
    <row r="82" ht="54" customHeight="1">
      <c r="A82" s="178" t="inlineStr">
        <is>
          <t>Functional</t>
        </is>
      </c>
      <c r="B82" s="178" t="inlineStr">
        <is>
          <t>Product, Platform &amp; Domain Knowledge</t>
        </is>
      </c>
      <c r="C82" s="178" t="inlineStr">
        <is>
          <t>Knows IRIS products, platforms and the client's domain.</t>
        </is>
      </c>
      <c r="D82" s="178" t="inlineStr">
        <is>
          <t>—</t>
        </is>
      </c>
      <c r="E82" s="179" t="n">
        <v>1</v>
      </c>
      <c r="F82" s="179" t="n">
        <v>2</v>
      </c>
      <c r="G82" s="179" t="n">
        <v>3</v>
      </c>
      <c r="H82" s="179" t="n">
        <v>3</v>
      </c>
      <c r="I82" s="179" t="n">
        <v>4</v>
      </c>
      <c r="J82" s="179" t="n">
        <v>4</v>
      </c>
      <c r="K82" s="179" t="n">
        <v>4</v>
      </c>
      <c r="L82" s="179" t="n">
        <v>4</v>
      </c>
      <c r="M82" s="179" t="n">
        <v>5</v>
      </c>
      <c r="N82" s="179" t="n">
        <v>5</v>
      </c>
      <c r="O82" s="179" t="n">
        <v>4</v>
      </c>
      <c r="P82" s="178" t="inlineStr">
        <is>
          <t>3 · Handles most product and domain scenarios
4 · Recognised product / domain expert; trains others</t>
        </is>
      </c>
      <c r="Q82" s="178" t="inlineStr">
        <is>
          <t>product, module, functional knowledge</t>
        </is>
      </c>
      <c r="R82" s="178" t="inlineStr">
        <is>
          <t>Scenario interview</t>
        </is>
      </c>
      <c r="S82" s="178" t="inlineStr">
        <is>
          <t>Internal product certification</t>
        </is>
      </c>
      <c r="T82" s="178" t="inlineStr">
        <is>
          <t>Family set</t>
        </is>
      </c>
    </row>
    <row r="83" ht="67" customHeight="1">
      <c r="A83" s="178" t="inlineStr">
        <is>
          <t>Functional</t>
        </is>
      </c>
      <c r="B83" s="178" t="inlineStr">
        <is>
          <t>★ Project, Program &amp; Agile Management</t>
        </is>
      </c>
      <c r="C83" s="178" t="inlineStr">
        <is>
          <t>Plans, tracks and delivers on time using agile / hybrid practice.</t>
        </is>
      </c>
      <c r="D83" s="178" t="inlineStr">
        <is>
          <t>Project &amp; Program Management</t>
        </is>
      </c>
      <c r="E83" s="179" t="n">
        <v>1</v>
      </c>
      <c r="F83" s="179" t="n">
        <v>2</v>
      </c>
      <c r="G83" s="179" t="n">
        <v>3</v>
      </c>
      <c r="H83" s="179" t="n">
        <v>3</v>
      </c>
      <c r="I83" s="179" t="n">
        <v>4</v>
      </c>
      <c r="J83" s="179" t="n">
        <v>4</v>
      </c>
      <c r="K83" s="179" t="n">
        <v>4</v>
      </c>
      <c r="L83" s="179" t="n">
        <v>4</v>
      </c>
      <c r="M83" s="179" t="n">
        <v>5</v>
      </c>
      <c r="N83" s="179" t="n">
        <v>5</v>
      </c>
      <c r="O83" s="179" t="n">
        <v>4</v>
      </c>
      <c r="P83" s="178" t="inlineStr">
        <is>
          <t>3 · Plans and tracks delivery; manages risk and scope
4 · Runs programmes across teams; improves delivery methods</t>
        </is>
      </c>
      <c r="Q83" s="178" t="inlineStr">
        <is>
          <t>scrum, milestone, project management, Jira, timeline</t>
        </is>
      </c>
      <c r="R83" s="178" t="inlineStr">
        <is>
          <t>Case interview</t>
        </is>
      </c>
      <c r="S83" s="178" t="inlineStr">
        <is>
          <t>PMP / PRINCE2 / CSM / SAFe</t>
        </is>
      </c>
      <c r="T83" s="178" t="inlineStr">
        <is>
          <t>Family set</t>
        </is>
      </c>
    </row>
    <row r="84" ht="67" customHeight="1">
      <c r="A84" s="178" t="inlineStr">
        <is>
          <t>Functional</t>
        </is>
      </c>
      <c r="B84" s="178" t="inlineStr">
        <is>
          <t>★ Stakeholder &amp; Client Management</t>
        </is>
      </c>
      <c r="C84" s="178" t="inlineStr">
        <is>
          <t>Manages clients and stakeholders; handles changing requests.</t>
        </is>
      </c>
      <c r="D84" s="178" t="inlineStr">
        <is>
          <t>Project &amp; Program Management</t>
        </is>
      </c>
      <c r="E84" s="179" t="n">
        <v>1</v>
      </c>
      <c r="F84" s="179" t="n">
        <v>2</v>
      </c>
      <c r="G84" s="179" t="n">
        <v>3</v>
      </c>
      <c r="H84" s="179" t="n">
        <v>3</v>
      </c>
      <c r="I84" s="179" t="n">
        <v>4</v>
      </c>
      <c r="J84" s="179" t="n">
        <v>4</v>
      </c>
      <c r="K84" s="179" t="n">
        <v>4</v>
      </c>
      <c r="L84" s="179" t="n">
        <v>4</v>
      </c>
      <c r="M84" s="179" t="n">
        <v>5</v>
      </c>
      <c r="N84" s="179" t="n">
        <v>5</v>
      </c>
      <c r="O84" s="179" t="n">
        <v>4</v>
      </c>
      <c r="P84" s="178" t="inlineStr">
        <is>
          <t>3 · Manages client communication and expectations for own work
4 · Owns key relationships; resolves escalations</t>
        </is>
      </c>
      <c r="Q84" s="178" t="inlineStr">
        <is>
          <t>client, stakeholder, coordinat</t>
        </is>
      </c>
      <c r="R84" s="178" t="inlineStr">
        <is>
          <t>Role play / behavioural interview</t>
        </is>
      </c>
      <c r="S84" s="178" t="inlineStr">
        <is>
          <t>—</t>
        </is>
      </c>
      <c r="T84" s="178" t="inlineStr">
        <is>
          <t>Family set</t>
        </is>
      </c>
    </row>
    <row r="85" ht="54" customHeight="1">
      <c r="A85" s="178" t="inlineStr">
        <is>
          <t>Functional</t>
        </is>
      </c>
      <c r="B85" s="178" t="inlineStr">
        <is>
          <t>Communication &amp; Presentation</t>
        </is>
      </c>
      <c r="C85" s="178" t="inlineStr">
        <is>
          <t>Writes and presents clearly to clients and teams.</t>
        </is>
      </c>
      <c r="D85" s="178" t="inlineStr">
        <is>
          <t>—</t>
        </is>
      </c>
      <c r="E85" s="179" t="n">
        <v>1</v>
      </c>
      <c r="F85" s="179" t="n">
        <v>2</v>
      </c>
      <c r="G85" s="179" t="n">
        <v>3</v>
      </c>
      <c r="H85" s="179" t="n">
        <v>3</v>
      </c>
      <c r="I85" s="179" t="n">
        <v>4</v>
      </c>
      <c r="J85" s="179" t="n">
        <v>4</v>
      </c>
      <c r="K85" s="179" t="n">
        <v>4</v>
      </c>
      <c r="L85" s="179" t="n">
        <v>4</v>
      </c>
      <c r="M85" s="179" t="n">
        <v>5</v>
      </c>
      <c r="N85" s="179" t="n">
        <v>5</v>
      </c>
      <c r="O85" s="179" t="n">
        <v>4</v>
      </c>
      <c r="P85" s="178" t="inlineStr">
        <is>
          <t>3 · Writes and presents clearly to clients and teams
4 · Presents to senior stakeholders; shapes messaging</t>
        </is>
      </c>
      <c r="Q85" s="178" t="inlineStr">
        <is>
          <t>writing, documentation, present</t>
        </is>
      </c>
      <c r="R85" s="178" t="inlineStr">
        <is>
          <t>Presentation / writing test</t>
        </is>
      </c>
      <c r="S85" s="178" t="inlineStr">
        <is>
          <t>—</t>
        </is>
      </c>
      <c r="T85" s="178" t="inlineStr">
        <is>
          <t>Family set</t>
        </is>
      </c>
    </row>
    <row r="86" ht="67" customHeight="1">
      <c r="A86" s="178" t="inlineStr">
        <is>
          <t>Functional</t>
        </is>
      </c>
      <c r="B86" s="178" t="inlineStr">
        <is>
          <t>Process Improvement &amp; Quality Mindset</t>
        </is>
      </c>
      <c r="C86" s="178" t="inlineStr">
        <is>
          <t>Gets it right first time; improves processes and checklists.</t>
        </is>
      </c>
      <c r="D86" s="178" t="inlineStr">
        <is>
          <t>—</t>
        </is>
      </c>
      <c r="E86" s="179" t="n">
        <v>1</v>
      </c>
      <c r="F86" s="179" t="n">
        <v>2</v>
      </c>
      <c r="G86" s="179" t="n">
        <v>3</v>
      </c>
      <c r="H86" s="179" t="n">
        <v>3</v>
      </c>
      <c r="I86" s="179" t="n">
        <v>4</v>
      </c>
      <c r="J86" s="179" t="n">
        <v>4</v>
      </c>
      <c r="K86" s="179" t="n">
        <v>4</v>
      </c>
      <c r="L86" s="179" t="n">
        <v>4</v>
      </c>
      <c r="M86" s="179" t="n">
        <v>5</v>
      </c>
      <c r="N86" s="179" t="n">
        <v>5</v>
      </c>
      <c r="O86" s="179" t="n">
        <v>4</v>
      </c>
      <c r="P86" s="178" t="inlineStr">
        <is>
          <t>3 · Delivers right-first-time; improves own checklists
4 · Redesigns team processes; reduces error rates measurably</t>
        </is>
      </c>
      <c r="Q86" s="178" t="inlineStr">
        <is>
          <t>accura</t>
        </is>
      </c>
      <c r="R86" s="178" t="inlineStr">
        <is>
          <t>Work sample / case</t>
        </is>
      </c>
      <c r="S86" s="178" t="inlineStr">
        <is>
          <t>Lean / Six Sigma · optional</t>
        </is>
      </c>
      <c r="T86" s="178" t="inlineStr">
        <is>
          <t>Family set</t>
        </is>
      </c>
    </row>
    <row r="87" ht="54" customHeight="1">
      <c r="A87" s="178" t="inlineStr">
        <is>
          <t>Functional</t>
        </is>
      </c>
      <c r="B87" s="178" t="inlineStr">
        <is>
          <t>Strategic Thinking &amp; Business Acumen</t>
        </is>
      </c>
      <c r="C87" s="178" t="inlineStr">
        <is>
          <t>Links work to business outcomes, budgets and strategy.</t>
        </is>
      </c>
      <c r="D87" s="178" t="inlineStr">
        <is>
          <t>—</t>
        </is>
      </c>
      <c r="E87" s="179" t="n">
        <v>1</v>
      </c>
      <c r="F87" s="179" t="n">
        <v>2</v>
      </c>
      <c r="G87" s="179" t="n">
        <v>3</v>
      </c>
      <c r="H87" s="179" t="n">
        <v>3</v>
      </c>
      <c r="I87" s="179" t="n">
        <v>4</v>
      </c>
      <c r="J87" s="179" t="n">
        <v>4</v>
      </c>
      <c r="K87" s="179" t="n">
        <v>4</v>
      </c>
      <c r="L87" s="179" t="n">
        <v>4</v>
      </c>
      <c r="M87" s="179" t="n">
        <v>5</v>
      </c>
      <c r="N87" s="179" t="n">
        <v>5</v>
      </c>
      <c r="O87" s="179" t="n">
        <v>4</v>
      </c>
      <c r="P87" s="178" t="inlineStr">
        <is>
          <t>3 · Connects work to business goals and budgets
4 · Shapes strategy, pricing or investment choices</t>
        </is>
      </c>
      <c r="Q87" s="178" t="inlineStr">
        <is>
          <t>roadmap, budget, strategy</t>
        </is>
      </c>
      <c r="R87" s="178" t="inlineStr">
        <is>
          <t>Case interview</t>
        </is>
      </c>
      <c r="S87" s="178" t="inlineStr">
        <is>
          <t>MBA / PGDM · preferred at C+</t>
        </is>
      </c>
      <c r="T87" s="178" t="inlineStr">
        <is>
          <t>Family set</t>
        </is>
      </c>
    </row>
    <row r="88" ht="67" customHeight="1">
      <c r="A88" s="178" t="inlineStr">
        <is>
          <t>Functional</t>
        </is>
      </c>
      <c r="B88" s="178" t="inlineStr">
        <is>
          <t>★ Business Analysis &amp; Requirements Engineering</t>
        </is>
      </c>
      <c r="C88" s="178" t="inlineStr">
        <is>
          <t>Captures, documents and validates requirements.</t>
        </is>
      </c>
      <c r="D88" s="178" t="inlineStr">
        <is>
          <t>Business Analysis</t>
        </is>
      </c>
      <c r="E88" s="179" t="n">
        <v>1</v>
      </c>
      <c r="F88" s="179" t="n">
        <v>2</v>
      </c>
      <c r="G88" s="179" t="n">
        <v>3</v>
      </c>
      <c r="H88" s="179" t="n">
        <v>3</v>
      </c>
      <c r="I88" s="179" t="n">
        <v>4</v>
      </c>
      <c r="J88" s="179" t="n">
        <v>4</v>
      </c>
      <c r="K88" s="179" t="n">
        <v>4</v>
      </c>
      <c r="L88" s="179" t="n">
        <v>4</v>
      </c>
      <c r="M88" s="179" t="n">
        <v>5</v>
      </c>
      <c r="N88" s="179" t="n">
        <v>5</v>
      </c>
      <c r="O88" s="179" t="n">
        <v>4</v>
      </c>
      <c r="P88" s="178" t="inlineStr">
        <is>
          <t>3 · Writes BRD / FSD / user stories and validates them
4 · Leads complex requirement programmes; sets BA standards</t>
        </is>
      </c>
      <c r="Q88" s="178" t="inlineStr">
        <is>
          <t>requirement, business analysis, BRD, user stories, fsd</t>
        </is>
      </c>
      <c r="R88" s="178" t="inlineStr">
        <is>
          <t>Case study</t>
        </is>
      </c>
      <c r="S88" s="178" t="inlineStr">
        <is>
          <t>CBAP / CCBA · optional</t>
        </is>
      </c>
      <c r="T88" s="178" t="inlineStr">
        <is>
          <t>Family set</t>
        </is>
      </c>
    </row>
    <row r="89" ht="54" customHeight="1">
      <c r="A89" s="178" t="inlineStr">
        <is>
          <t>Functional</t>
        </is>
      </c>
      <c r="B89" s="178" t="inlineStr">
        <is>
          <t>★ Regulatory &amp; BFSI Domain</t>
        </is>
      </c>
      <c r="C89" s="178" t="inlineStr">
        <is>
          <t>Understands regulators, returns, filings and BFSI rules.</t>
        </is>
      </c>
      <c r="D89" s="178" t="inlineStr">
        <is>
          <t>Business Analysis</t>
        </is>
      </c>
      <c r="E89" s="179" t="n">
        <v>1</v>
      </c>
      <c r="F89" s="179" t="n">
        <v>2</v>
      </c>
      <c r="G89" s="179" t="n">
        <v>3</v>
      </c>
      <c r="H89" s="179" t="n">
        <v>3</v>
      </c>
      <c r="I89" s="179" t="n">
        <v>4</v>
      </c>
      <c r="J89" s="179" t="n">
        <v>4</v>
      </c>
      <c r="K89" s="179" t="n">
        <v>4</v>
      </c>
      <c r="L89" s="179" t="n">
        <v>4</v>
      </c>
      <c r="M89" s="179" t="n">
        <v>5</v>
      </c>
      <c r="N89" s="179" t="n">
        <v>5</v>
      </c>
      <c r="O89" s="179" t="n">
        <v>4</v>
      </c>
      <c r="P89" s="178" t="inlineStr">
        <is>
          <t>3 · Knows the relevant regulators, returns and rules
4 · Interprets new regulation; advises clients and product</t>
        </is>
      </c>
      <c r="Q89" s="178" t="inlineStr">
        <is>
          <t>regulation, RBI, returns, compliance, filing</t>
        </is>
      </c>
      <c r="R89" s="178" t="inlineStr">
        <is>
          <t>Domain interview</t>
        </is>
      </c>
      <c r="S89" s="178" t="inlineStr">
        <is>
          <t>Domain certifications · optional</t>
        </is>
      </c>
      <c r="T89" s="178" t="inlineStr">
        <is>
          <t>Family set</t>
        </is>
      </c>
    </row>
    <row r="90" ht="67" customHeight="1">
      <c r="A90" s="178" t="inlineStr">
        <is>
          <t>Functional</t>
        </is>
      </c>
      <c r="B90" s="178" t="inlineStr">
        <is>
          <t>Cybersecurity &amp; Infrastructure</t>
        </is>
      </c>
      <c r="C90" s="178" t="inlineStr">
        <is>
          <t>Runs secure servers, networks, endpoints and access.</t>
        </is>
      </c>
      <c r="D90" s="178" t="inlineStr">
        <is>
          <t>—</t>
        </is>
      </c>
      <c r="E90" s="179" t="n">
        <v>1</v>
      </c>
      <c r="F90" s="179" t="n">
        <v>2</v>
      </c>
      <c r="G90" s="179" t="n">
        <v>3</v>
      </c>
      <c r="H90" s="179" t="n">
        <v>3</v>
      </c>
      <c r="I90" s="179" t="n">
        <v>4</v>
      </c>
      <c r="J90" s="179" t="n">
        <v>4</v>
      </c>
      <c r="K90" s="179" t="n">
        <v>4</v>
      </c>
      <c r="L90" s="179" t="n">
        <v>4</v>
      </c>
      <c r="M90" s="179" t="n">
        <v>5</v>
      </c>
      <c r="N90" s="179" t="n">
        <v>5</v>
      </c>
      <c r="O90" s="179" t="n">
        <v>4</v>
      </c>
      <c r="P90" s="178" t="inlineStr">
        <is>
          <t>3 · Administers secure servers, networks and access
4 · Designs secure infrastructure; leads audits and incident response</t>
        </is>
      </c>
      <c r="Q90" s="178" t="inlineStr">
        <is>
          <t>—</t>
        </is>
      </c>
      <c r="R90" s="178" t="inlineStr">
        <is>
          <t>Practical task</t>
        </is>
      </c>
      <c r="S90" s="178" t="inlineStr">
        <is>
          <t>Microsoft / CCNA / ISO 27001 / ITIL</t>
        </is>
      </c>
      <c r="T90" s="178" t="inlineStr">
        <is>
          <t>Family set</t>
        </is>
      </c>
    </row>
    <row r="91" ht="28" customHeight="1">
      <c r="A91" s="134" t="inlineStr">
        <is>
          <t>Leadership</t>
        </is>
      </c>
      <c r="B91" s="134" t="inlineStr">
        <is>
          <t>Leadership cluster · 4 competencies, part C</t>
        </is>
      </c>
      <c r="C91" s="134" t="inlineStr">
        <is>
          <t>Leading people, decisions, strategy and change</t>
        </is>
      </c>
      <c r="D91" s="134" t="inlineStr">
        <is>
          <t>POD Leads and People Managers</t>
        </is>
      </c>
      <c r="E91" s="47" t="inlineStr">
        <is>
          <t>—</t>
        </is>
      </c>
      <c r="F91" s="47" t="inlineStr">
        <is>
          <t>—</t>
        </is>
      </c>
      <c r="G91" s="47" t="inlineStr">
        <is>
          <t>—</t>
        </is>
      </c>
      <c r="H91" s="47" t="inlineStr">
        <is>
          <t>1/2</t>
        </is>
      </c>
      <c r="I91" s="47" t="inlineStr">
        <is>
          <t>2/3</t>
        </is>
      </c>
      <c r="J91" s="47" t="inlineStr">
        <is>
          <t>3/4</t>
        </is>
      </c>
      <c r="K91" s="47" t="inlineStr">
        <is>
          <t>4/4</t>
        </is>
      </c>
      <c r="L91" s="47" t="inlineStr">
        <is>
          <t>4/4</t>
        </is>
      </c>
      <c r="M91" s="47" t="inlineStr">
        <is>
          <t>4/4</t>
        </is>
      </c>
      <c r="N91" s="47" t="inlineStr">
        <is>
          <t>5/5</t>
        </is>
      </c>
      <c r="O91" s="47" t="inlineStr">
        <is>
          <t>5/5</t>
        </is>
      </c>
      <c r="P91" s="134" t="inlineStr">
        <is>
          <t>Required level shown as IC / Manager</t>
        </is>
      </c>
      <c r="Q91" s="134" t="inlineStr">
        <is>
          <t>—</t>
        </is>
      </c>
      <c r="R91" s="134" t="inlineStr">
        <is>
          <t>Behavioural interview; 360 feedback</t>
        </is>
      </c>
      <c r="S91" s="134" t="inlineStr">
        <is>
          <t>—</t>
        </is>
      </c>
      <c r="T91" s="134" t="inlineStr">
        <is>
          <t>S14, S15, S16</t>
        </is>
      </c>
    </row>
    <row r="92" ht="15" customHeight="1"/>
    <row r="93" ht="15" customHeight="1">
      <c r="A93" s="12" t="inlineStr">
        <is>
          <t>Job family</t>
        </is>
      </c>
      <c r="B93" s="12" t="inlineStr">
        <is>
          <t>Education / credentials</t>
        </is>
      </c>
      <c r="C93" s="213" t="n"/>
      <c r="D93" s="12" t="inlineStr">
        <is>
          <t>Gate requirements</t>
        </is>
      </c>
      <c r="E93" s="213" t="n"/>
      <c r="F93" s="12" t="inlineStr">
        <is>
          <t>Learning focus — Band A</t>
        </is>
      </c>
      <c r="G93" s="214" t="n"/>
      <c r="H93" s="214" t="n"/>
      <c r="I93" s="214" t="n"/>
      <c r="J93" s="214" t="n"/>
      <c r="K93" s="213" t="n"/>
      <c r="L93" s="12" t="inlineStr">
        <is>
          <t>Learning focus — Band B</t>
        </is>
      </c>
      <c r="M93" s="214" t="n"/>
      <c r="N93" s="214" t="n"/>
      <c r="O93" s="214" t="n"/>
      <c r="P93" s="213" t="n"/>
      <c r="Q93" s="12" t="inlineStr">
        <is>
          <t>Learning focus — Band C+</t>
        </is>
      </c>
      <c r="R93" s="213" t="n"/>
      <c r="S93" s="12" t="inlineStr">
        <is>
          <t>Future skills</t>
        </is>
      </c>
      <c r="T93" s="213" t="n"/>
    </row>
    <row r="94" ht="80" customHeight="1">
      <c r="A94" s="13" t="inlineStr">
        <is>
          <t>Engineering &amp; Development</t>
        </is>
      </c>
      <c r="B94" s="16" t="inlineStr">
        <is>
          <t>BE / B.Tech / MCA / M.Tech / B.Sc · CS</t>
        </is>
      </c>
      <c r="C94" s="213" t="n"/>
      <c r="D94" s="16" t="inlineStr">
        <is>
          <t>Secure coding · OWASP, code review, unit testing</t>
        </is>
      </c>
      <c r="E94" s="213" t="n"/>
      <c r="F94" s="16" t="inlineStr">
        <is>
          <t>Mandatory path · POSH, Code of Conduct, InfoSec; Programming &amp; Tech-Stack Depth, System Design &amp; Architecture to Working → Practitioner; AI literacy to 2; learn by mentoring and KT.</t>
        </is>
      </c>
      <c r="G94" s="214" t="n"/>
      <c r="H94" s="214" t="n"/>
      <c r="I94" s="214" t="n"/>
      <c r="J94" s="214" t="n"/>
      <c r="K94" s="213" t="n"/>
      <c r="L94" s="16" t="inlineStr">
        <is>
          <t>Programming &amp; Tech-Stack Depth, System Design &amp; Architecture to Advanced; Database, SQL &amp; Data Engineering, Cloud, DevOps &amp; CI/CD, AI, GenAI &amp; Prompt Engineering to Practitioner; POD Leads / Managers: leading people, delegation, feedback.</t>
        </is>
      </c>
      <c r="M94" s="214" t="n"/>
      <c r="N94" s="214" t="n"/>
      <c r="O94" s="214" t="n"/>
      <c r="P94" s="213" t="n"/>
      <c r="Q94" s="16" t="inlineStr">
        <is>
          <t>Expert in one must-have; strategy &amp; business acumen; building the bench; AI-enabled processes for the function.</t>
        </is>
      </c>
      <c r="R94" s="213" t="n"/>
      <c r="S94" s="16" t="inlineStr">
        <is>
          <t>AI-assisted coding, cloud-native &amp; API-first design, LLM integration</t>
        </is>
      </c>
      <c r="T94" s="213" t="n"/>
    </row>
    <row r="95" ht="80" customHeight="1">
      <c r="A95" s="13" t="inlineStr">
        <is>
          <t>Project &amp; Program Management</t>
        </is>
      </c>
      <c r="B95" s="16" t="inlineStr">
        <is>
          <t>Graduate; PMP / PRINCE2 / CSM preferred from B2</t>
        </is>
      </c>
      <c r="C95" s="213" t="n"/>
      <c r="D95" s="16" t="inlineStr">
        <is>
          <t>Hybrid delivery governance</t>
        </is>
      </c>
      <c r="E95" s="213" t="n"/>
      <c r="F95" s="16" t="inlineStr">
        <is>
          <t>Mandatory path · POSH, Code of Conduct, InfoSec; Project, Program &amp; Agile Management, Stakeholder &amp; Client Management to Working → Practitioner; AI literacy to 2; learn by mentoring and KT.</t>
        </is>
      </c>
      <c r="G95" s="214" t="n"/>
      <c r="H95" s="214" t="n"/>
      <c r="I95" s="214" t="n"/>
      <c r="J95" s="214" t="n"/>
      <c r="K95" s="213" t="n"/>
      <c r="L95" s="16" t="inlineStr">
        <is>
          <t>Project, Program &amp; Agile Management, Stakeholder &amp; Client Management to Advanced; Communication &amp; Presentation, Process Improvement &amp; Quality Mindset, Strategic Thinking &amp; Business Acumen to Practitioner; POD Leads / Managers: leading people, delegation, feedback.</t>
        </is>
      </c>
      <c r="M95" s="214" t="n"/>
      <c r="N95" s="214" t="n"/>
      <c r="O95" s="214" t="n"/>
      <c r="P95" s="213" t="n"/>
      <c r="Q95" s="16" t="inlineStr">
        <is>
          <t>Expert in one must-have; strategy &amp; business acumen; building the bench; AI-enabled processes for the function.</t>
        </is>
      </c>
      <c r="R95" s="213" t="n"/>
      <c r="S95" s="16" t="inlineStr">
        <is>
          <t>AI-assisted planning, value / outcome-based delivery</t>
        </is>
      </c>
      <c r="T95" s="213" t="n"/>
    </row>
    <row r="96" ht="80" customHeight="1">
      <c r="A96" s="13" t="inlineStr">
        <is>
          <t>Business Analysis</t>
        </is>
      </c>
      <c r="B96" s="16" t="inlineStr">
        <is>
          <t>Commerce or engineering graduate; MBA a plus</t>
        </is>
      </c>
      <c r="C96" s="213" t="n"/>
      <c r="D96" s="16" t="inlineStr">
        <is>
          <t>Regulatory reporting domain · RBI / SEBI / IRDAI / SEC</t>
        </is>
      </c>
      <c r="E96" s="213" t="n"/>
      <c r="F96" s="16" t="inlineStr">
        <is>
          <t>Mandatory path · POSH, Code of Conduct, InfoSec; Business Analysis &amp; Requirements Engineering, Regulatory &amp; BFSI Domain to Working → Practitioner; AI literacy to 2; learn by mentoring and KT.</t>
        </is>
      </c>
      <c r="G96" s="214" t="n"/>
      <c r="H96" s="214" t="n"/>
      <c r="I96" s="214" t="n"/>
      <c r="J96" s="214" t="n"/>
      <c r="K96" s="213" t="n"/>
      <c r="L96" s="16" t="inlineStr">
        <is>
          <t>Business Analysis &amp; Requirements Engineering, Regulatory &amp; BFSI Domain to Advanced; Product, Platform &amp; Domain Knowledge, Database, SQL &amp; Data Engineering, Stakeholder &amp; Client Management to Practitioner; POD Leads / Managers: leading people, delegation, feedback.</t>
        </is>
      </c>
      <c r="M96" s="214" t="n"/>
      <c r="N96" s="214" t="n"/>
      <c r="O96" s="214" t="n"/>
      <c r="P96" s="213" t="n"/>
      <c r="Q96" s="16" t="inlineStr">
        <is>
          <t>Expert in one must-have; strategy &amp; business acumen; building the bench; AI-enabled processes for the function.</t>
        </is>
      </c>
      <c r="R96" s="213" t="n"/>
      <c r="S96" s="16" t="inlineStr">
        <is>
          <t>AI-assisted requirement analysis, data-driven product decisions</t>
        </is>
      </c>
      <c r="T96" s="213" t="n"/>
    </row>
    <row r="97" ht="80" customHeight="1">
      <c r="A97" s="13" t="inlineStr">
        <is>
          <t>Engineering &amp; Architecture</t>
        </is>
      </c>
      <c r="B97" s="16" t="inlineStr">
        <is>
          <t>BE / B.Tech / MCA / M.Tech</t>
        </is>
      </c>
      <c r="C97" s="213" t="n"/>
      <c r="D97" s="16" t="inlineStr">
        <is>
          <t>Architecture governance, security by design</t>
        </is>
      </c>
      <c r="E97" s="213" t="n"/>
      <c r="F97" s="16" t="inlineStr">
        <is>
          <t>Mandatory path · POSH, Code of Conduct, InfoSec; System Design &amp; Architecture, Programming &amp; Tech-Stack Depth to Working → Practitioner; AI literacy to 2; learn by mentoring and KT.</t>
        </is>
      </c>
      <c r="G97" s="214" t="n"/>
      <c r="H97" s="214" t="n"/>
      <c r="I97" s="214" t="n"/>
      <c r="J97" s="214" t="n"/>
      <c r="K97" s="213" t="n"/>
      <c r="L97" s="16" t="inlineStr">
        <is>
          <t>System Design &amp; Architecture, Programming &amp; Tech-Stack Depth to Advanced; Cloud, DevOps &amp; CI/CD, Cybersecurity &amp; Infrastructure, Stakeholder &amp; Client Management to Practitioner; POD Leads / Managers: leading people, delegation, feedback.</t>
        </is>
      </c>
      <c r="M97" s="214" t="n"/>
      <c r="N97" s="214" t="n"/>
      <c r="O97" s="214" t="n"/>
      <c r="P97" s="213" t="n"/>
      <c r="Q97" s="16" t="inlineStr">
        <is>
          <t>Expert in one must-have; strategy &amp; business acumen; building the bench; AI-enabled processes for the function.</t>
        </is>
      </c>
      <c r="R97" s="213" t="n"/>
      <c r="S97" s="16" t="inlineStr">
        <is>
          <t>AI / LLM platform architecture, xBRL-CSV &amp; open-data APIs, cost-optimised cloud</t>
        </is>
      </c>
      <c r="T97" s="213" t="n"/>
    </row>
    <row r="98" ht="15" customHeight="1"/>
    <row r="99" ht="15" customHeight="1"/>
    <row r="100" ht="20" customHeight="1">
      <c r="A100" s="177" t="inlineStr">
        <is>
          <t>XBRL Consulting — 32 people · Regulatory &amp; domain consulting · levels A2–C2 + X1</t>
        </is>
      </c>
    </row>
    <row r="101" ht="15" customHeight="1">
      <c r="A101" s="17" t="inlineStr">
        <is>
          <t>Job families: Consulting &amp; Professional Services</t>
        </is>
      </c>
    </row>
    <row r="102" ht="15" customHeight="1">
      <c r="A102" s="12" t="inlineStr">
        <is>
          <t>Capability health today · indicative, from survey + KRAs</t>
        </is>
      </c>
      <c r="B102" s="214" t="n"/>
      <c r="C102" s="214" t="n"/>
      <c r="D102" s="214" t="n"/>
      <c r="E102" s="213" t="n"/>
      <c r="F102" s="12" t="inlineStr">
        <is>
          <t>Result</t>
        </is>
      </c>
      <c r="G102" s="214" t="n"/>
      <c r="H102" s="214" t="n"/>
      <c r="I102" s="214" t="n"/>
      <c r="J102" s="214" t="n"/>
      <c r="K102" s="214" t="n"/>
      <c r="L102" s="214" t="n"/>
      <c r="M102" s="214" t="n"/>
      <c r="N102" s="214" t="n"/>
      <c r="O102" s="214" t="n"/>
      <c r="P102" s="214" t="n"/>
      <c r="Q102" s="214" t="n"/>
      <c r="R102" s="213" t="n"/>
    </row>
    <row r="103" ht="15" customHeight="1">
      <c r="A103" s="13" t="inlineStr">
        <is>
          <t>People assessed · meet or exceed their level</t>
        </is>
      </c>
      <c r="B103" s="214" t="n"/>
      <c r="C103" s="214" t="n"/>
      <c r="D103" s="214" t="n"/>
      <c r="E103" s="213" t="n"/>
      <c r="F103" s="16" t="inlineStr">
        <is>
          <t>31 · 16</t>
        </is>
      </c>
      <c r="G103" s="214" t="n"/>
      <c r="H103" s="214" t="n"/>
      <c r="I103" s="214" t="n"/>
      <c r="J103" s="214" t="n"/>
      <c r="K103" s="214" t="n"/>
      <c r="L103" s="214" t="n"/>
      <c r="M103" s="214" t="n"/>
      <c r="N103" s="214" t="n"/>
      <c r="O103" s="214" t="n"/>
      <c r="P103" s="214" t="n"/>
      <c r="Q103" s="214" t="n"/>
      <c r="R103" s="213" t="n"/>
    </row>
    <row r="104" ht="15" customHeight="1">
      <c r="A104" s="13" t="inlineStr">
        <is>
          <t>Average index · Core · Future-ready · Functional · Leadership · % of required</t>
        </is>
      </c>
      <c r="B104" s="214" t="n"/>
      <c r="C104" s="214" t="n"/>
      <c r="D104" s="214" t="n"/>
      <c r="E104" s="213" t="n"/>
      <c r="F104" s="16" t="inlineStr">
        <is>
          <t>90% · 99% · 76% · 91% · 92%</t>
        </is>
      </c>
      <c r="G104" s="214" t="n"/>
      <c r="H104" s="214" t="n"/>
      <c r="I104" s="214" t="n"/>
      <c r="J104" s="214" t="n"/>
      <c r="K104" s="214" t="n"/>
      <c r="L104" s="214" t="n"/>
      <c r="M104" s="214" t="n"/>
      <c r="N104" s="214" t="n"/>
      <c r="O104" s="214" t="n"/>
      <c r="P104" s="214" t="n"/>
      <c r="Q104" s="214" t="n"/>
      <c r="R104" s="213" t="n"/>
    </row>
    <row r="105" ht="15" customHeight="1">
      <c r="A105" s="13" t="inlineStr">
        <is>
          <t>Most common competency gaps · people</t>
        </is>
      </c>
      <c r="B105" s="214" t="n"/>
      <c r="C105" s="214" t="n"/>
      <c r="D105" s="214" t="n"/>
      <c r="E105" s="213" t="n"/>
      <c r="F105" s="16" t="inlineStr">
        <is>
          <t>Accounting standards · AI / GenAI · Regulatory domain · Innovation · Learning agility · Digital fluency</t>
        </is>
      </c>
      <c r="G105" s="214" t="n"/>
      <c r="H105" s="214" t="n"/>
      <c r="I105" s="214" t="n"/>
      <c r="J105" s="214" t="n"/>
      <c r="K105" s="214" t="n"/>
      <c r="L105" s="214" t="n"/>
      <c r="M105" s="214" t="n"/>
      <c r="N105" s="214" t="n"/>
      <c r="O105" s="214" t="n"/>
      <c r="P105" s="214" t="n"/>
      <c r="Q105" s="214" t="n"/>
      <c r="R105" s="213" t="n"/>
    </row>
    <row r="106" ht="28" customHeight="1">
      <c r="A106" s="13" t="inlineStr">
        <is>
          <t>Role-based development priorities · people</t>
        </is>
      </c>
      <c r="B106" s="214" t="n"/>
      <c r="C106" s="214" t="n"/>
      <c r="D106" s="214" t="n"/>
      <c r="E106" s="213" t="n"/>
      <c r="F106" s="16" t="inlineStr">
        <is>
          <t>AI, GenAI &amp; Prompt Engineering · Project, Program &amp; Agile Management · Process Improvement &amp; Quality Mindset · XBRL, iXBRL &amp; Taxonomy · Accounting &amp; Reporting Standards · IFRS/US GAAP · Advanced Excel &amp; Productivity Tools</t>
        </is>
      </c>
      <c r="G106" s="214" t="n"/>
      <c r="H106" s="214" t="n"/>
      <c r="I106" s="214" t="n"/>
      <c r="J106" s="214" t="n"/>
      <c r="K106" s="214" t="n"/>
      <c r="L106" s="214" t="n"/>
      <c r="M106" s="214" t="n"/>
      <c r="N106" s="214" t="n"/>
      <c r="O106" s="214" t="n"/>
      <c r="P106" s="214" t="n"/>
      <c r="Q106" s="214" t="n"/>
      <c r="R106" s="213" t="n"/>
    </row>
    <row r="107" ht="15" customHeight="1">
      <c r="A107" s="13" t="inlineStr">
        <is>
          <t>Manager-identified training themes</t>
        </is>
      </c>
      <c r="B107" s="214" t="n"/>
      <c r="C107" s="214" t="n"/>
      <c r="D107" s="214" t="n"/>
      <c r="E107" s="213" t="n"/>
      <c r="F107" s="16" t="inlineStr">
        <is>
          <t>practices · regulatory updates · domain/accounting refreshers · tooling proficiency · influence</t>
        </is>
      </c>
      <c r="G107" s="214" t="n"/>
      <c r="H107" s="214" t="n"/>
      <c r="I107" s="214" t="n"/>
      <c r="J107" s="214" t="n"/>
      <c r="K107" s="214" t="n"/>
      <c r="L107" s="214" t="n"/>
      <c r="M107" s="214" t="n"/>
      <c r="N107" s="214" t="n"/>
      <c r="O107" s="214" t="n"/>
      <c r="P107" s="214" t="n"/>
      <c r="Q107" s="214" t="n"/>
      <c r="R107" s="213" t="n"/>
    </row>
    <row r="108" ht="15" customHeight="1">
      <c r="A108" s="13" t="inlineStr">
        <is>
          <t>What helped people learn · survey</t>
        </is>
      </c>
      <c r="B108" s="214" t="n"/>
      <c r="C108" s="214" t="n"/>
      <c r="D108" s="214" t="n"/>
      <c r="E108" s="213" t="n"/>
      <c r="F108" s="16" t="inlineStr">
        <is>
          <t>Formal / classroom training · On-the-job / hands-on · Mentoring / guidance from seniors · Knowledge transfer · KT</t>
        </is>
      </c>
      <c r="G108" s="214" t="n"/>
      <c r="H108" s="214" t="n"/>
      <c r="I108" s="214" t="n"/>
      <c r="J108" s="214" t="n"/>
      <c r="K108" s="214" t="n"/>
      <c r="L108" s="214" t="n"/>
      <c r="M108" s="214" t="n"/>
      <c r="N108" s="214" t="n"/>
      <c r="O108" s="214" t="n"/>
      <c r="P108" s="214" t="n"/>
      <c r="Q108" s="214" t="n"/>
      <c r="R108" s="213" t="n"/>
    </row>
    <row r="109" ht="15" customHeight="1">
      <c r="A109" s="13" t="inlineStr">
        <is>
          <t>How the work is changing</t>
        </is>
      </c>
      <c r="B109" s="214" t="n"/>
      <c r="C109" s="214" t="n"/>
      <c r="D109" s="214" t="n"/>
      <c r="E109" s="213" t="n"/>
      <c r="F109" s="16" t="inlineStr">
        <is>
          <t>23 of 27 say the role is changing because of AI / automation</t>
        </is>
      </c>
      <c r="G109" s="214" t="n"/>
      <c r="H109" s="214" t="n"/>
      <c r="I109" s="214" t="n"/>
      <c r="J109" s="214" t="n"/>
      <c r="K109" s="214" t="n"/>
      <c r="L109" s="214" t="n"/>
      <c r="M109" s="214" t="n"/>
      <c r="N109" s="214" t="n"/>
      <c r="O109" s="214" t="n"/>
      <c r="P109" s="214" t="n"/>
      <c r="Q109" s="214" t="n"/>
      <c r="R109" s="213" t="n"/>
    </row>
    <row r="110" ht="15" customHeight="1">
      <c r="A110" s="13" t="inlineStr">
        <is>
          <t>Lateral moves the evidence supports · people</t>
        </is>
      </c>
      <c r="B110" s="214" t="n"/>
      <c r="C110" s="214" t="n"/>
      <c r="D110" s="214" t="n"/>
      <c r="E110" s="213" t="n"/>
      <c r="F110" s="16" t="inlineStr">
        <is>
          <t>No strong match yet</t>
        </is>
      </c>
      <c r="G110" s="214" t="n"/>
      <c r="H110" s="214" t="n"/>
      <c r="I110" s="214" t="n"/>
      <c r="J110" s="214" t="n"/>
      <c r="K110" s="214" t="n"/>
      <c r="L110" s="214" t="n"/>
      <c r="M110" s="214" t="n"/>
      <c r="N110" s="214" t="n"/>
      <c r="O110" s="214" t="n"/>
      <c r="P110" s="214" t="n"/>
      <c r="Q110" s="214" t="n"/>
      <c r="R110" s="213" t="n"/>
    </row>
    <row r="111" ht="15" customHeight="1"/>
    <row r="112" ht="28" customHeight="1">
      <c r="A112" s="12" t="inlineStr">
        <is>
          <t>Cluster</t>
        </is>
      </c>
      <c r="B112" s="12" t="inlineStr">
        <is>
          <t>Competency · ★ = must-have</t>
        </is>
      </c>
      <c r="C112" s="12" t="inlineStr">
        <is>
          <t>Definition</t>
        </is>
      </c>
      <c r="D112" s="12" t="inlineStr">
        <is>
          <t>Must-have for</t>
        </is>
      </c>
      <c r="E112" s="12" t="inlineStr">
        <is>
          <t>A1</t>
        </is>
      </c>
      <c r="F112" s="12" t="inlineStr">
        <is>
          <t>A2</t>
        </is>
      </c>
      <c r="G112" s="12" t="inlineStr">
        <is>
          <t>A3</t>
        </is>
      </c>
      <c r="H112" s="12" t="inlineStr">
        <is>
          <t>B1</t>
        </is>
      </c>
      <c r="I112" s="12" t="inlineStr">
        <is>
          <t>B2</t>
        </is>
      </c>
      <c r="J112" s="12" t="inlineStr">
        <is>
          <t>B3</t>
        </is>
      </c>
      <c r="K112" s="12" t="inlineStr">
        <is>
          <t>B+</t>
        </is>
      </c>
      <c r="L112" s="12" t="inlineStr">
        <is>
          <t>C1</t>
        </is>
      </c>
      <c r="M112" s="12" t="inlineStr">
        <is>
          <t>C2</t>
        </is>
      </c>
      <c r="N112" s="12" t="inlineStr">
        <is>
          <t>C+</t>
        </is>
      </c>
      <c r="O112" s="12" t="inlineStr">
        <is>
          <t>D1</t>
        </is>
      </c>
      <c r="P112" s="12" t="inlineStr">
        <is>
          <t>What good looks like · by proficiency</t>
        </is>
      </c>
      <c r="Q112" s="12" t="inlineStr">
        <is>
          <t>What IRIS top performers do · survey</t>
        </is>
      </c>
      <c r="R112" s="12" t="inlineStr">
        <is>
          <t>How to assess</t>
        </is>
      </c>
      <c r="S112" s="12" t="inlineStr">
        <is>
          <t>Credentials</t>
        </is>
      </c>
      <c r="T112" s="12" t="inlineStr">
        <is>
          <t>Reference</t>
        </is>
      </c>
    </row>
    <row r="113" ht="67" customHeight="1">
      <c r="A113" s="178" t="inlineStr">
        <is>
          <t>Functional</t>
        </is>
      </c>
      <c r="B113" s="178" t="inlineStr">
        <is>
          <t>★ XBRL, iXBRL &amp; Taxonomy</t>
        </is>
      </c>
      <c r="C113" s="178" t="inlineStr">
        <is>
          <t>Tags, converts and validates XBRL / iXBRL filings; applies taxonomies.</t>
        </is>
      </c>
      <c r="D113" s="178" t="inlineStr">
        <is>
          <t>Consulting &amp; Professional Services</t>
        </is>
      </c>
      <c r="E113" s="179" t="n">
        <v>1</v>
      </c>
      <c r="F113" s="179" t="n">
        <v>2</v>
      </c>
      <c r="G113" s="179" t="n">
        <v>3</v>
      </c>
      <c r="H113" s="179" t="n">
        <v>3</v>
      </c>
      <c r="I113" s="179" t="n">
        <v>4</v>
      </c>
      <c r="J113" s="179" t="n">
        <v>4</v>
      </c>
      <c r="K113" s="179" t="n">
        <v>4</v>
      </c>
      <c r="L113" s="179" t="n">
        <v>4</v>
      </c>
      <c r="M113" s="179" t="n">
        <v>5</v>
      </c>
      <c r="N113" s="179" t="n">
        <v>5</v>
      </c>
      <c r="O113" s="179" t="n">
        <v>4</v>
      </c>
      <c r="P113" s="178" t="inlineStr">
        <is>
          <t>3 · Tags and validates filings accurately for a market
4 · Resolves complex tagging and taxonomy issues; builds extensions; reviews others</t>
        </is>
      </c>
      <c r="Q113" s="178" t="inlineStr">
        <is>
          <t>taxonomy, XBRL, tagging, ixbrl</t>
        </is>
      </c>
      <c r="R113" s="178" t="inlineStr">
        <is>
          <t>Tagging test on a real filing</t>
        </is>
      </c>
      <c r="S113" s="178" t="inlineStr">
        <is>
          <t>XBRL US GAAP Certificate · AICPA &amp; XBRL US or equivalent</t>
        </is>
      </c>
      <c r="T113" s="178" t="inlineStr">
        <is>
          <t>Family set</t>
        </is>
      </c>
    </row>
    <row r="114" ht="54" customHeight="1">
      <c r="A114" s="178" t="inlineStr">
        <is>
          <t>Functional</t>
        </is>
      </c>
      <c r="B114" s="178" t="inlineStr">
        <is>
          <t>★ Accounting &amp; Reporting Standards · IFRS/US GAAP</t>
        </is>
      </c>
      <c r="C114" s="178" t="inlineStr">
        <is>
          <t>Reads financial statements; applies IFRS / US GAAP / Ind AS.</t>
        </is>
      </c>
      <c r="D114" s="178" t="inlineStr">
        <is>
          <t>Consulting &amp; Professional Services</t>
        </is>
      </c>
      <c r="E114" s="179" t="n">
        <v>1</v>
      </c>
      <c r="F114" s="179" t="n">
        <v>2</v>
      </c>
      <c r="G114" s="179" t="n">
        <v>3</v>
      </c>
      <c r="H114" s="179" t="n">
        <v>3</v>
      </c>
      <c r="I114" s="179" t="n">
        <v>4</v>
      </c>
      <c r="J114" s="179" t="n">
        <v>4</v>
      </c>
      <c r="K114" s="179" t="n">
        <v>4</v>
      </c>
      <c r="L114" s="179" t="n">
        <v>4</v>
      </c>
      <c r="M114" s="179" t="n">
        <v>5</v>
      </c>
      <c r="N114" s="179" t="n">
        <v>5</v>
      </c>
      <c r="O114" s="179" t="n">
        <v>4</v>
      </c>
      <c r="P114" s="178" t="inlineStr">
        <is>
          <t>3 · Applies IFRS / US GAAP / Ind AS correctly
4 · Advises on complex disclosures and standards changes</t>
        </is>
      </c>
      <c r="Q114" s="178" t="inlineStr">
        <is>
          <t>accounting, ifrs, GAAP, financial statement</t>
        </is>
      </c>
      <c r="R114" s="178" t="inlineStr">
        <is>
          <t>Accounting test</t>
        </is>
      </c>
      <c r="S114" s="178" t="inlineStr">
        <is>
          <t>CA / CMA / ACCA / CFA / IFRS certificate</t>
        </is>
      </c>
      <c r="T114" s="178" t="inlineStr">
        <is>
          <t>Family set</t>
        </is>
      </c>
    </row>
    <row r="115" ht="54" customHeight="1">
      <c r="A115" s="178" t="inlineStr">
        <is>
          <t>Functional</t>
        </is>
      </c>
      <c r="B115" s="178" t="inlineStr">
        <is>
          <t>Regulatory &amp; BFSI Domain</t>
        </is>
      </c>
      <c r="C115" s="178" t="inlineStr">
        <is>
          <t>Understands regulators, returns, filings and BFSI rules.</t>
        </is>
      </c>
      <c r="D115" s="178" t="inlineStr">
        <is>
          <t>—</t>
        </is>
      </c>
      <c r="E115" s="179" t="n">
        <v>1</v>
      </c>
      <c r="F115" s="179" t="n">
        <v>2</v>
      </c>
      <c r="G115" s="179" t="n">
        <v>3</v>
      </c>
      <c r="H115" s="179" t="n">
        <v>3</v>
      </c>
      <c r="I115" s="179" t="n">
        <v>4</v>
      </c>
      <c r="J115" s="179" t="n">
        <v>4</v>
      </c>
      <c r="K115" s="179" t="n">
        <v>4</v>
      </c>
      <c r="L115" s="179" t="n">
        <v>4</v>
      </c>
      <c r="M115" s="179" t="n">
        <v>5</v>
      </c>
      <c r="N115" s="179" t="n">
        <v>5</v>
      </c>
      <c r="O115" s="179" t="n">
        <v>4</v>
      </c>
      <c r="P115" s="178" t="inlineStr">
        <is>
          <t>3 · Knows the relevant regulators, returns and rules
4 · Interprets new regulation; advises clients and product</t>
        </is>
      </c>
      <c r="Q115" s="178" t="inlineStr">
        <is>
          <t>filing, regulation, mca, compliance, returns</t>
        </is>
      </c>
      <c r="R115" s="178" t="inlineStr">
        <is>
          <t>Domain interview</t>
        </is>
      </c>
      <c r="S115" s="178" t="inlineStr">
        <is>
          <t>Domain certifications · optional</t>
        </is>
      </c>
      <c r="T115" s="178" t="inlineStr">
        <is>
          <t>Family set</t>
        </is>
      </c>
    </row>
    <row r="116" ht="67" customHeight="1">
      <c r="A116" s="178" t="inlineStr">
        <is>
          <t>Functional</t>
        </is>
      </c>
      <c r="B116" s="178" t="inlineStr">
        <is>
          <t>Process Improvement &amp; Quality Mindset</t>
        </is>
      </c>
      <c r="C116" s="178" t="inlineStr">
        <is>
          <t>Gets it right first time; improves processes and checklists.</t>
        </is>
      </c>
      <c r="D116" s="178" t="inlineStr">
        <is>
          <t>—</t>
        </is>
      </c>
      <c r="E116" s="179" t="n">
        <v>1</v>
      </c>
      <c r="F116" s="179" t="n">
        <v>2</v>
      </c>
      <c r="G116" s="179" t="n">
        <v>3</v>
      </c>
      <c r="H116" s="179" t="n">
        <v>3</v>
      </c>
      <c r="I116" s="179" t="n">
        <v>4</v>
      </c>
      <c r="J116" s="179" t="n">
        <v>4</v>
      </c>
      <c r="K116" s="179" t="n">
        <v>4</v>
      </c>
      <c r="L116" s="179" t="n">
        <v>4</v>
      </c>
      <c r="M116" s="179" t="n">
        <v>5</v>
      </c>
      <c r="N116" s="179" t="n">
        <v>5</v>
      </c>
      <c r="O116" s="179" t="n">
        <v>4</v>
      </c>
      <c r="P116" s="178" t="inlineStr">
        <is>
          <t>3 · Delivers right-first-time; improves own checklists
4 · Redesigns team processes; reduces error rates measurably</t>
        </is>
      </c>
      <c r="Q116" s="178" t="inlineStr">
        <is>
          <t>sla, accura, quality, review, validation</t>
        </is>
      </c>
      <c r="R116" s="178" t="inlineStr">
        <is>
          <t>Work sample / case</t>
        </is>
      </c>
      <c r="S116" s="178" t="inlineStr">
        <is>
          <t>Lean / Six Sigma · optional</t>
        </is>
      </c>
      <c r="T116" s="178" t="inlineStr">
        <is>
          <t>Family set</t>
        </is>
      </c>
    </row>
    <row r="117" ht="67" customHeight="1">
      <c r="A117" s="178" t="inlineStr">
        <is>
          <t>Functional</t>
        </is>
      </c>
      <c r="B117" s="178" t="inlineStr">
        <is>
          <t>Advanced Excel &amp; Productivity Tools</t>
        </is>
      </c>
      <c r="C117" s="178" t="inlineStr">
        <is>
          <t>Uses Excel, Word, HTML and conversion tools expertly.</t>
        </is>
      </c>
      <c r="D117" s="178" t="inlineStr">
        <is>
          <t>—</t>
        </is>
      </c>
      <c r="E117" s="179" t="n">
        <v>1</v>
      </c>
      <c r="F117" s="179" t="n">
        <v>2</v>
      </c>
      <c r="G117" s="179" t="n">
        <v>3</v>
      </c>
      <c r="H117" s="179" t="n">
        <v>3</v>
      </c>
      <c r="I117" s="179" t="n">
        <v>4</v>
      </c>
      <c r="J117" s="179" t="n">
        <v>4</v>
      </c>
      <c r="K117" s="179" t="n">
        <v>4</v>
      </c>
      <c r="L117" s="179" t="n">
        <v>4</v>
      </c>
      <c r="M117" s="179" t="n">
        <v>5</v>
      </c>
      <c r="N117" s="179" t="n">
        <v>5</v>
      </c>
      <c r="O117" s="179" t="n">
        <v>4</v>
      </c>
      <c r="P117" s="178" t="inlineStr">
        <is>
          <t>3 · Uses advanced Excel, Word, HTML and conversion tools fluently
4 · Builds templates and automation used by the team</t>
        </is>
      </c>
      <c r="Q117" s="178" t="inlineStr">
        <is>
          <t>excel, word, pdf</t>
        </is>
      </c>
      <c r="R117" s="178" t="inlineStr">
        <is>
          <t>Practical test</t>
        </is>
      </c>
      <c r="S117" s="178" t="inlineStr">
        <is>
          <t>MOS Excel · optional</t>
        </is>
      </c>
      <c r="T117" s="178" t="inlineStr">
        <is>
          <t>Family set</t>
        </is>
      </c>
    </row>
    <row r="118" ht="67" customHeight="1">
      <c r="A118" s="178" t="inlineStr">
        <is>
          <t>Functional</t>
        </is>
      </c>
      <c r="B118" s="178" t="inlineStr">
        <is>
          <t>AI, GenAI &amp; Prompt Engineering</t>
        </is>
      </c>
      <c r="C118" s="178" t="inlineStr">
        <is>
          <t>Uses or builds AI and LLM solutions to improve products and work.</t>
        </is>
      </c>
      <c r="D118" s="178" t="inlineStr">
        <is>
          <t>—</t>
        </is>
      </c>
      <c r="E118" s="179" t="n">
        <v>1</v>
      </c>
      <c r="F118" s="179" t="n">
        <v>2</v>
      </c>
      <c r="G118" s="179" t="n">
        <v>3</v>
      </c>
      <c r="H118" s="179" t="n">
        <v>3</v>
      </c>
      <c r="I118" s="179" t="n">
        <v>4</v>
      </c>
      <c r="J118" s="179" t="n">
        <v>4</v>
      </c>
      <c r="K118" s="179" t="n">
        <v>4</v>
      </c>
      <c r="L118" s="179" t="n">
        <v>4</v>
      </c>
      <c r="M118" s="179" t="n">
        <v>5</v>
      </c>
      <c r="N118" s="179" t="n">
        <v>5</v>
      </c>
      <c r="O118" s="179" t="n">
        <v>4</v>
      </c>
      <c r="P118" s="178" t="inlineStr">
        <is>
          <t>3 · Uses AI / LLM tools in own work and validates output
4 · Builds AI features or AI-enabled processes; sets safe-use practice</t>
        </is>
      </c>
      <c r="Q118" s="178" t="inlineStr">
        <is>
          <t>AI, machine learning, claude</t>
        </is>
      </c>
      <c r="R118" s="178" t="inlineStr">
        <is>
          <t>Work sample / portfolio</t>
        </is>
      </c>
      <c r="S118" s="178" t="inlineStr">
        <is>
          <t>Vendor AI certifications · optional</t>
        </is>
      </c>
      <c r="T118" s="178" t="inlineStr">
        <is>
          <t>Family set</t>
        </is>
      </c>
    </row>
    <row r="119" ht="28" customHeight="1">
      <c r="A119" s="134" t="inlineStr">
        <is>
          <t>Leadership</t>
        </is>
      </c>
      <c r="B119" s="134" t="inlineStr">
        <is>
          <t>Leadership cluster · 4 competencies, part C</t>
        </is>
      </c>
      <c r="C119" s="134" t="inlineStr">
        <is>
          <t>Leading people, decisions, strategy and change</t>
        </is>
      </c>
      <c r="D119" s="134" t="inlineStr">
        <is>
          <t>POD Leads and People Managers</t>
        </is>
      </c>
      <c r="E119" s="47" t="inlineStr">
        <is>
          <t>—</t>
        </is>
      </c>
      <c r="F119" s="47" t="inlineStr">
        <is>
          <t>—</t>
        </is>
      </c>
      <c r="G119" s="47" t="inlineStr">
        <is>
          <t>—</t>
        </is>
      </c>
      <c r="H119" s="47" t="inlineStr">
        <is>
          <t>1/2</t>
        </is>
      </c>
      <c r="I119" s="47" t="inlineStr">
        <is>
          <t>2/3</t>
        </is>
      </c>
      <c r="J119" s="47" t="inlineStr">
        <is>
          <t>3/4</t>
        </is>
      </c>
      <c r="K119" s="47" t="inlineStr">
        <is>
          <t>4/4</t>
        </is>
      </c>
      <c r="L119" s="47" t="inlineStr">
        <is>
          <t>4/4</t>
        </is>
      </c>
      <c r="M119" s="47" t="inlineStr">
        <is>
          <t>4/4</t>
        </is>
      </c>
      <c r="N119" s="47" t="inlineStr">
        <is>
          <t>5/5</t>
        </is>
      </c>
      <c r="O119" s="47" t="inlineStr">
        <is>
          <t>5/5</t>
        </is>
      </c>
      <c r="P119" s="134" t="inlineStr">
        <is>
          <t>Required level shown as IC / Manager</t>
        </is>
      </c>
      <c r="Q119" s="134" t="inlineStr">
        <is>
          <t>—</t>
        </is>
      </c>
      <c r="R119" s="134" t="inlineStr">
        <is>
          <t>Behavioural interview; 360 feedback</t>
        </is>
      </c>
      <c r="S119" s="134" t="inlineStr">
        <is>
          <t>—</t>
        </is>
      </c>
      <c r="T119" s="134" t="inlineStr">
        <is>
          <t>S14, S15, S16</t>
        </is>
      </c>
    </row>
    <row r="120" ht="15" customHeight="1"/>
    <row r="121" ht="15" customHeight="1">
      <c r="A121" s="12" t="inlineStr">
        <is>
          <t>Job family</t>
        </is>
      </c>
      <c r="B121" s="12" t="inlineStr">
        <is>
          <t>Education / credentials</t>
        </is>
      </c>
      <c r="C121" s="213" t="n"/>
      <c r="D121" s="12" t="inlineStr">
        <is>
          <t>Gate requirements</t>
        </is>
      </c>
      <c r="E121" s="213" t="n"/>
      <c r="F121" s="12" t="inlineStr">
        <is>
          <t>Learning focus — Band A</t>
        </is>
      </c>
      <c r="G121" s="214" t="n"/>
      <c r="H121" s="214" t="n"/>
      <c r="I121" s="214" t="n"/>
      <c r="J121" s="214" t="n"/>
      <c r="K121" s="213" t="n"/>
      <c r="L121" s="12" t="inlineStr">
        <is>
          <t>Learning focus — Band B</t>
        </is>
      </c>
      <c r="M121" s="214" t="n"/>
      <c r="N121" s="214" t="n"/>
      <c r="O121" s="214" t="n"/>
      <c r="P121" s="213" t="n"/>
      <c r="Q121" s="12" t="inlineStr">
        <is>
          <t>Learning focus — Band C+</t>
        </is>
      </c>
      <c r="R121" s="213" t="n"/>
      <c r="S121" s="12" t="inlineStr">
        <is>
          <t>Future skills</t>
        </is>
      </c>
      <c r="T121" s="213" t="n"/>
    </row>
    <row r="122" ht="80" customHeight="1">
      <c r="A122" s="13" t="inlineStr">
        <is>
          <t>Consulting &amp; Professional Services</t>
        </is>
      </c>
      <c r="B122" s="16" t="inlineStr">
        <is>
          <t>B.Com / M.Com / CA / CMA</t>
        </is>
      </c>
      <c r="C122" s="213" t="n"/>
      <c r="D122" s="16" t="inlineStr">
        <is>
          <t>XBRL certificate preferred from A3; filing deadlines and confidentiality</t>
        </is>
      </c>
      <c r="E122" s="213" t="n"/>
      <c r="F122" s="16" t="inlineStr">
        <is>
          <t>Mandatory path · POSH, Code of Conduct, InfoSec; XBRL, iXBRL &amp; Taxonomy, Accounting &amp; Reporting Standards · IFRS/US GAAP to Working → Practitioner; AI literacy to 2; learn by mentoring and KT.</t>
        </is>
      </c>
      <c r="G122" s="214" t="n"/>
      <c r="H122" s="214" t="n"/>
      <c r="I122" s="214" t="n"/>
      <c r="J122" s="214" t="n"/>
      <c r="K122" s="213" t="n"/>
      <c r="L122" s="16" t="inlineStr">
        <is>
          <t>XBRL, iXBRL &amp; Taxonomy, Accounting &amp; Reporting Standards · IFRS/US GAAP to Advanced; Regulatory &amp; BFSI Domain, Process Improvement &amp; Quality Mindset, Advanced Excel &amp; Productivity Tools to Practitioner; POD Leads / Managers: leading people, delegation, feedback.</t>
        </is>
      </c>
      <c r="M122" s="214" t="n"/>
      <c r="N122" s="214" t="n"/>
      <c r="O122" s="214" t="n"/>
      <c r="P122" s="213" t="n"/>
      <c r="Q122" s="16" t="inlineStr">
        <is>
          <t>Expert in one must-have; strategy &amp; business acumen; building the bench; AI-enabled processes for the function.</t>
        </is>
      </c>
      <c r="R122" s="213" t="n"/>
      <c r="S122" s="16" t="inlineStr">
        <is>
          <t>iXBRL / ESEF / ISSB &amp; ESG digital reporting, xBRL-CSV, AI-assisted tagging and review</t>
        </is>
      </c>
      <c r="T122" s="213" t="n"/>
    </row>
    <row r="123" ht="15" customHeight="1"/>
    <row r="124" ht="15" customHeight="1"/>
    <row r="125" ht="20" customHeight="1">
      <c r="A125" s="177" t="inlineStr">
        <is>
          <t>Quality Assurance — 21 people · Technology &amp; engineering · levels A1–B2</t>
        </is>
      </c>
    </row>
    <row r="126" ht="15" customHeight="1">
      <c r="A126" s="17" t="inlineStr">
        <is>
          <t>Job families: Quality Assurance</t>
        </is>
      </c>
    </row>
    <row r="127" ht="15" customHeight="1">
      <c r="A127" s="12" t="inlineStr">
        <is>
          <t>Capability health today · indicative, from survey + KRAs</t>
        </is>
      </c>
      <c r="B127" s="214" t="n"/>
      <c r="C127" s="214" t="n"/>
      <c r="D127" s="214" t="n"/>
      <c r="E127" s="213" t="n"/>
      <c r="F127" s="12" t="inlineStr">
        <is>
          <t>Result</t>
        </is>
      </c>
      <c r="G127" s="214" t="n"/>
      <c r="H127" s="214" t="n"/>
      <c r="I127" s="214" t="n"/>
      <c r="J127" s="214" t="n"/>
      <c r="K127" s="214" t="n"/>
      <c r="L127" s="214" t="n"/>
      <c r="M127" s="214" t="n"/>
      <c r="N127" s="214" t="n"/>
      <c r="O127" s="214" t="n"/>
      <c r="P127" s="214" t="n"/>
      <c r="Q127" s="214" t="n"/>
      <c r="R127" s="213" t="n"/>
    </row>
    <row r="128" ht="15" customHeight="1">
      <c r="A128" s="13" t="inlineStr">
        <is>
          <t>People assessed · meet or exceed their level</t>
        </is>
      </c>
      <c r="B128" s="214" t="n"/>
      <c r="C128" s="214" t="n"/>
      <c r="D128" s="214" t="n"/>
      <c r="E128" s="213" t="n"/>
      <c r="F128" s="16" t="inlineStr">
        <is>
          <t>21 · 19</t>
        </is>
      </c>
      <c r="G128" s="214" t="n"/>
      <c r="H128" s="214" t="n"/>
      <c r="I128" s="214" t="n"/>
      <c r="J128" s="214" t="n"/>
      <c r="K128" s="214" t="n"/>
      <c r="L128" s="214" t="n"/>
      <c r="M128" s="214" t="n"/>
      <c r="N128" s="214" t="n"/>
      <c r="O128" s="214" t="n"/>
      <c r="P128" s="214" t="n"/>
      <c r="Q128" s="214" t="n"/>
      <c r="R128" s="213" t="n"/>
    </row>
    <row r="129" ht="15" customHeight="1">
      <c r="A129" s="13" t="inlineStr">
        <is>
          <t>Average index · Core · Future-ready · Functional · Leadership · % of required</t>
        </is>
      </c>
      <c r="B129" s="214" t="n"/>
      <c r="C129" s="214" t="n"/>
      <c r="D129" s="214" t="n"/>
      <c r="E129" s="213" t="n"/>
      <c r="F129" s="16" t="inlineStr">
        <is>
          <t>102% · 103% · 97% · 104% · 96%</t>
        </is>
      </c>
      <c r="G129" s="214" t="n"/>
      <c r="H129" s="214" t="n"/>
      <c r="I129" s="214" t="n"/>
      <c r="J129" s="214" t="n"/>
      <c r="K129" s="214" t="n"/>
      <c r="L129" s="214" t="n"/>
      <c r="M129" s="214" t="n"/>
      <c r="N129" s="214" t="n"/>
      <c r="O129" s="214" t="n"/>
      <c r="P129" s="214" t="n"/>
      <c r="Q129" s="214" t="n"/>
      <c r="R129" s="213" t="n"/>
    </row>
    <row r="130" ht="15" customHeight="1">
      <c r="A130" s="13" t="inlineStr">
        <is>
          <t>Most common competency gaps · people</t>
        </is>
      </c>
      <c r="B130" s="214" t="n"/>
      <c r="C130" s="214" t="n"/>
      <c r="D130" s="214" t="n"/>
      <c r="E130" s="213" t="n"/>
      <c r="F130" s="16" t="inlineStr">
        <is>
          <t>SQL &amp; data · Problem solving · AI / GenAI · Data literacy · Learning agility · Innovation</t>
        </is>
      </c>
      <c r="G130" s="214" t="n"/>
      <c r="H130" s="214" t="n"/>
      <c r="I130" s="214" t="n"/>
      <c r="J130" s="214" t="n"/>
      <c r="K130" s="214" t="n"/>
      <c r="L130" s="214" t="n"/>
      <c r="M130" s="214" t="n"/>
      <c r="N130" s="214" t="n"/>
      <c r="O130" s="214" t="n"/>
      <c r="P130" s="214" t="n"/>
      <c r="Q130" s="214" t="n"/>
      <c r="R130" s="213" t="n"/>
    </row>
    <row r="131" ht="28" customHeight="1">
      <c r="A131" s="13" t="inlineStr">
        <is>
          <t>Role-based development priorities · people</t>
        </is>
      </c>
      <c r="B131" s="214" t="n"/>
      <c r="C131" s="214" t="n"/>
      <c r="D131" s="214" t="n"/>
      <c r="E131" s="213" t="n"/>
      <c r="F131" s="16" t="inlineStr">
        <is>
          <t>AI, GenAI &amp; Prompt Engineering · Stakeholder &amp; Client Management · Test Automation &amp; QA Engineering · People Leadership &amp; Mentoring · Process Improvement &amp; Quality Mindset · Project, Program &amp; Agile Management</t>
        </is>
      </c>
      <c r="G131" s="214" t="n"/>
      <c r="H131" s="214" t="n"/>
      <c r="I131" s="214" t="n"/>
      <c r="J131" s="214" t="n"/>
      <c r="K131" s="214" t="n"/>
      <c r="L131" s="214" t="n"/>
      <c r="M131" s="214" t="n"/>
      <c r="N131" s="214" t="n"/>
      <c r="O131" s="214" t="n"/>
      <c r="P131" s="214" t="n"/>
      <c r="Q131" s="214" t="n"/>
      <c r="R131" s="213" t="n"/>
    </row>
    <row r="132" ht="15" customHeight="1">
      <c r="A132" s="13" t="inlineStr">
        <is>
          <t>Manager-identified training themes</t>
        </is>
      </c>
      <c r="B132" s="214" t="n"/>
      <c r="C132" s="214" t="n"/>
      <c r="D132" s="214" t="n"/>
      <c r="E132" s="213" t="n"/>
      <c r="F132" s="16" t="inlineStr">
        <is>
          <t>automation · training · influence · management · leadership</t>
        </is>
      </c>
      <c r="G132" s="214" t="n"/>
      <c r="H132" s="214" t="n"/>
      <c r="I132" s="214" t="n"/>
      <c r="J132" s="214" t="n"/>
      <c r="K132" s="214" t="n"/>
      <c r="L132" s="214" t="n"/>
      <c r="M132" s="214" t="n"/>
      <c r="N132" s="214" t="n"/>
      <c r="O132" s="214" t="n"/>
      <c r="P132" s="214" t="n"/>
      <c r="Q132" s="214" t="n"/>
      <c r="R132" s="213" t="n"/>
    </row>
    <row r="133" ht="28" customHeight="1">
      <c r="A133" s="13" t="inlineStr">
        <is>
          <t>What helped people learn · survey</t>
        </is>
      </c>
      <c r="B133" s="214" t="n"/>
      <c r="C133" s="214" t="n"/>
      <c r="D133" s="214" t="n"/>
      <c r="E133" s="213" t="n"/>
      <c r="F133" s="16" t="inlineStr">
        <is>
          <t>Mentoring / guidance from seniors · On-the-job / hands-on · Formal / classroom training · Knowledge transfer · KT · Online courses / self-learning · Certification</t>
        </is>
      </c>
      <c r="G133" s="214" t="n"/>
      <c r="H133" s="214" t="n"/>
      <c r="I133" s="214" t="n"/>
      <c r="J133" s="214" t="n"/>
      <c r="K133" s="214" t="n"/>
      <c r="L133" s="214" t="n"/>
      <c r="M133" s="214" t="n"/>
      <c r="N133" s="214" t="n"/>
      <c r="O133" s="214" t="n"/>
      <c r="P133" s="214" t="n"/>
      <c r="Q133" s="214" t="n"/>
      <c r="R133" s="213" t="n"/>
    </row>
    <row r="134" ht="15" customHeight="1">
      <c r="A134" s="13" t="inlineStr">
        <is>
          <t>How the work is changing</t>
        </is>
      </c>
      <c r="B134" s="214" t="n"/>
      <c r="C134" s="214" t="n"/>
      <c r="D134" s="214" t="n"/>
      <c r="E134" s="213" t="n"/>
      <c r="F134" s="16" t="inlineStr">
        <is>
          <t>17 of 19 say the role is changing because of AI / automation</t>
        </is>
      </c>
      <c r="G134" s="214" t="n"/>
      <c r="H134" s="214" t="n"/>
      <c r="I134" s="214" t="n"/>
      <c r="J134" s="214" t="n"/>
      <c r="K134" s="214" t="n"/>
      <c r="L134" s="214" t="n"/>
      <c r="M134" s="214" t="n"/>
      <c r="N134" s="214" t="n"/>
      <c r="O134" s="214" t="n"/>
      <c r="P134" s="214" t="n"/>
      <c r="Q134" s="214" t="n"/>
      <c r="R134" s="213" t="n"/>
    </row>
    <row r="135" ht="15" customHeight="1">
      <c r="A135" s="13" t="inlineStr">
        <is>
          <t>Lateral moves the evidence supports · people</t>
        </is>
      </c>
      <c r="B135" s="214" t="n"/>
      <c r="C135" s="214" t="n"/>
      <c r="D135" s="214" t="n"/>
      <c r="E135" s="213" t="n"/>
      <c r="F135" s="16" t="inlineStr">
        <is>
          <t>Design &amp; Creative · Customer Success &amp; Support · Project &amp; Program Management</t>
        </is>
      </c>
      <c r="G135" s="214" t="n"/>
      <c r="H135" s="214" t="n"/>
      <c r="I135" s="214" t="n"/>
      <c r="J135" s="214" t="n"/>
      <c r="K135" s="214" t="n"/>
      <c r="L135" s="214" t="n"/>
      <c r="M135" s="214" t="n"/>
      <c r="N135" s="214" t="n"/>
      <c r="O135" s="214" t="n"/>
      <c r="P135" s="214" t="n"/>
      <c r="Q135" s="214" t="n"/>
      <c r="R135" s="213" t="n"/>
    </row>
    <row r="136" ht="15" customHeight="1"/>
    <row r="137" ht="28" customHeight="1">
      <c r="A137" s="12" t="inlineStr">
        <is>
          <t>Cluster</t>
        </is>
      </c>
      <c r="B137" s="12" t="inlineStr">
        <is>
          <t>Competency · ★ = must-have</t>
        </is>
      </c>
      <c r="C137" s="12" t="inlineStr">
        <is>
          <t>Definition</t>
        </is>
      </c>
      <c r="D137" s="12" t="inlineStr">
        <is>
          <t>Must-have for</t>
        </is>
      </c>
      <c r="E137" s="12" t="inlineStr">
        <is>
          <t>A1</t>
        </is>
      </c>
      <c r="F137" s="12" t="inlineStr">
        <is>
          <t>A2</t>
        </is>
      </c>
      <c r="G137" s="12" t="inlineStr">
        <is>
          <t>A3</t>
        </is>
      </c>
      <c r="H137" s="12" t="inlineStr">
        <is>
          <t>B1</t>
        </is>
      </c>
      <c r="I137" s="12" t="inlineStr">
        <is>
          <t>B2</t>
        </is>
      </c>
      <c r="J137" s="12" t="inlineStr">
        <is>
          <t>B3</t>
        </is>
      </c>
      <c r="K137" s="12" t="inlineStr">
        <is>
          <t>B+</t>
        </is>
      </c>
      <c r="L137" s="12" t="inlineStr">
        <is>
          <t>C1</t>
        </is>
      </c>
      <c r="M137" s="12" t="inlineStr">
        <is>
          <t>C2</t>
        </is>
      </c>
      <c r="N137" s="12" t="inlineStr">
        <is>
          <t>C+</t>
        </is>
      </c>
      <c r="O137" s="12" t="inlineStr">
        <is>
          <t>D1</t>
        </is>
      </c>
      <c r="P137" s="12" t="inlineStr">
        <is>
          <t>What good looks like · by proficiency</t>
        </is>
      </c>
      <c r="Q137" s="12" t="inlineStr">
        <is>
          <t>What IRIS top performers do · survey</t>
        </is>
      </c>
      <c r="R137" s="12" t="inlineStr">
        <is>
          <t>How to assess</t>
        </is>
      </c>
      <c r="S137" s="12" t="inlineStr">
        <is>
          <t>Credentials</t>
        </is>
      </c>
      <c r="T137" s="12" t="inlineStr">
        <is>
          <t>Reference</t>
        </is>
      </c>
    </row>
    <row r="138" ht="54" customHeight="1">
      <c r="A138" s="178" t="inlineStr">
        <is>
          <t>Functional</t>
        </is>
      </c>
      <c r="B138" s="178" t="inlineStr">
        <is>
          <t>★ Test Automation &amp; QA Engineering</t>
        </is>
      </c>
      <c r="C138" s="178" t="inlineStr">
        <is>
          <t>Designs tests; automates regression and API testing.</t>
        </is>
      </c>
      <c r="D138" s="178" t="inlineStr">
        <is>
          <t>Quality Assurance</t>
        </is>
      </c>
      <c r="E138" s="179" t="n">
        <v>1</v>
      </c>
      <c r="F138" s="179" t="n">
        <v>2</v>
      </c>
      <c r="G138" s="179" t="n">
        <v>3</v>
      </c>
      <c r="H138" s="179" t="n">
        <v>3</v>
      </c>
      <c r="I138" s="179" t="n">
        <v>4</v>
      </c>
      <c r="J138" s="179" t="n">
        <v>4</v>
      </c>
      <c r="K138" s="179" t="n">
        <v>4</v>
      </c>
      <c r="L138" s="179" t="n">
        <v>4</v>
      </c>
      <c r="M138" s="179" t="n">
        <v>5</v>
      </c>
      <c r="N138" s="179" t="n">
        <v>5</v>
      </c>
      <c r="O138" s="179" t="n">
        <v>4</v>
      </c>
      <c r="P138" s="178" t="inlineStr">
        <is>
          <t>3 · Designs test cases; automates regression / API tests
4 · Sets test strategy and automation frameworks</t>
        </is>
      </c>
      <c r="Q138" s="178" t="inlineStr">
        <is>
          <t>testing, defect, qa, regression, automation</t>
        </is>
      </c>
      <c r="R138" s="178" t="inlineStr">
        <is>
          <t>Testing practical</t>
        </is>
      </c>
      <c r="S138" s="178" t="inlineStr">
        <is>
          <t>ISTQB Foundation / Advanced</t>
        </is>
      </c>
      <c r="T138" s="178" t="inlineStr">
        <is>
          <t>Family set</t>
        </is>
      </c>
    </row>
    <row r="139" ht="54" customHeight="1">
      <c r="A139" s="178" t="inlineStr">
        <is>
          <t>Functional</t>
        </is>
      </c>
      <c r="B139" s="178" t="inlineStr">
        <is>
          <t>★ Product, Platform &amp; Domain Knowledge</t>
        </is>
      </c>
      <c r="C139" s="178" t="inlineStr">
        <is>
          <t>Knows IRIS products, platforms and the client's domain.</t>
        </is>
      </c>
      <c r="D139" s="178" t="inlineStr">
        <is>
          <t>Quality Assurance</t>
        </is>
      </c>
      <c r="E139" s="179" t="n">
        <v>1</v>
      </c>
      <c r="F139" s="179" t="n">
        <v>2</v>
      </c>
      <c r="G139" s="179" t="n">
        <v>3</v>
      </c>
      <c r="H139" s="179" t="n">
        <v>3</v>
      </c>
      <c r="I139" s="179" t="n">
        <v>4</v>
      </c>
      <c r="J139" s="179" t="n">
        <v>4</v>
      </c>
      <c r="K139" s="179" t="n">
        <v>4</v>
      </c>
      <c r="L139" s="179" t="n">
        <v>4</v>
      </c>
      <c r="M139" s="179" t="n">
        <v>5</v>
      </c>
      <c r="N139" s="179" t="n">
        <v>5</v>
      </c>
      <c r="O139" s="179" t="n">
        <v>4</v>
      </c>
      <c r="P139" s="178" t="inlineStr">
        <is>
          <t>3 · Handles most product and domain scenarios
4 · Recognised product / domain expert; trains others</t>
        </is>
      </c>
      <c r="Q139" s="178" t="inlineStr">
        <is>
          <t>product, module, product knowledge</t>
        </is>
      </c>
      <c r="R139" s="178" t="inlineStr">
        <is>
          <t>Scenario interview</t>
        </is>
      </c>
      <c r="S139" s="178" t="inlineStr">
        <is>
          <t>Internal product certification</t>
        </is>
      </c>
      <c r="T139" s="178" t="inlineStr">
        <is>
          <t>Family set</t>
        </is>
      </c>
    </row>
    <row r="140" ht="54" customHeight="1">
      <c r="A140" s="178" t="inlineStr">
        <is>
          <t>Functional</t>
        </is>
      </c>
      <c r="B140" s="178" t="inlineStr">
        <is>
          <t>Database, SQL &amp; Data Engineering</t>
        </is>
      </c>
      <c r="C140" s="178" t="inlineStr">
        <is>
          <t>Writes and tunes SQL, data models and ETL.</t>
        </is>
      </c>
      <c r="D140" s="178" t="inlineStr">
        <is>
          <t>—</t>
        </is>
      </c>
      <c r="E140" s="179" t="n">
        <v>1</v>
      </c>
      <c r="F140" s="179" t="n">
        <v>2</v>
      </c>
      <c r="G140" s="179" t="n">
        <v>3</v>
      </c>
      <c r="H140" s="179" t="n">
        <v>3</v>
      </c>
      <c r="I140" s="179" t="n">
        <v>4</v>
      </c>
      <c r="J140" s="179" t="n">
        <v>4</v>
      </c>
      <c r="K140" s="179" t="n">
        <v>4</v>
      </c>
      <c r="L140" s="179" t="n">
        <v>4</v>
      </c>
      <c r="M140" s="179" t="n">
        <v>5</v>
      </c>
      <c r="N140" s="179" t="n">
        <v>5</v>
      </c>
      <c r="O140" s="179" t="n">
        <v>4</v>
      </c>
      <c r="P140" s="178" t="inlineStr">
        <is>
          <t>3 · Writes and tunes queries, procedures and ETL
4 · Designs data models and pipelines; optimises at scale</t>
        </is>
      </c>
      <c r="Q140" s="178" t="inlineStr">
        <is>
          <t>queries, database, query, mysql, ssis</t>
        </is>
      </c>
      <c r="R140" s="178" t="inlineStr">
        <is>
          <t>SQL test / case</t>
        </is>
      </c>
      <c r="S140" s="178" t="inlineStr">
        <is>
          <t>Database certifications · optional</t>
        </is>
      </c>
      <c r="T140" s="178" t="inlineStr">
        <is>
          <t>Family set</t>
        </is>
      </c>
    </row>
    <row r="141" ht="67" customHeight="1">
      <c r="A141" s="178" t="inlineStr">
        <is>
          <t>Functional</t>
        </is>
      </c>
      <c r="B141" s="178" t="inlineStr">
        <is>
          <t>AI, GenAI &amp; Prompt Engineering</t>
        </is>
      </c>
      <c r="C141" s="178" t="inlineStr">
        <is>
          <t>Uses or builds AI and LLM solutions to improve products and work.</t>
        </is>
      </c>
      <c r="D141" s="178" t="inlineStr">
        <is>
          <t>—</t>
        </is>
      </c>
      <c r="E141" s="179" t="n">
        <v>1</v>
      </c>
      <c r="F141" s="179" t="n">
        <v>2</v>
      </c>
      <c r="G141" s="179" t="n">
        <v>3</v>
      </c>
      <c r="H141" s="179" t="n">
        <v>3</v>
      </c>
      <c r="I141" s="179" t="n">
        <v>4</v>
      </c>
      <c r="J141" s="179" t="n">
        <v>4</v>
      </c>
      <c r="K141" s="179" t="n">
        <v>4</v>
      </c>
      <c r="L141" s="179" t="n">
        <v>4</v>
      </c>
      <c r="M141" s="179" t="n">
        <v>5</v>
      </c>
      <c r="N141" s="179" t="n">
        <v>5</v>
      </c>
      <c r="O141" s="179" t="n">
        <v>4</v>
      </c>
      <c r="P141" s="178" t="inlineStr">
        <is>
          <t>3 · Uses AI / LLM tools in own work and validates output
4 · Builds AI features or AI-enabled processes; sets safe-use practice</t>
        </is>
      </c>
      <c r="Q141" s="178" t="inlineStr">
        <is>
          <t>AI</t>
        </is>
      </c>
      <c r="R141" s="178" t="inlineStr">
        <is>
          <t>Work sample / portfolio</t>
        </is>
      </c>
      <c r="S141" s="178" t="inlineStr">
        <is>
          <t>Vendor AI certifications · optional</t>
        </is>
      </c>
      <c r="T141" s="178" t="inlineStr">
        <is>
          <t>Family set</t>
        </is>
      </c>
    </row>
    <row r="142" ht="67" customHeight="1">
      <c r="A142" s="178" t="inlineStr">
        <is>
          <t>Functional</t>
        </is>
      </c>
      <c r="B142" s="178" t="inlineStr">
        <is>
          <t>Process Improvement &amp; Quality Mindset</t>
        </is>
      </c>
      <c r="C142" s="178" t="inlineStr">
        <is>
          <t>Gets it right first time; improves processes and checklists.</t>
        </is>
      </c>
      <c r="D142" s="178" t="inlineStr">
        <is>
          <t>—</t>
        </is>
      </c>
      <c r="E142" s="179" t="n">
        <v>1</v>
      </c>
      <c r="F142" s="179" t="n">
        <v>2</v>
      </c>
      <c r="G142" s="179" t="n">
        <v>3</v>
      </c>
      <c r="H142" s="179" t="n">
        <v>3</v>
      </c>
      <c r="I142" s="179" t="n">
        <v>4</v>
      </c>
      <c r="J142" s="179" t="n">
        <v>4</v>
      </c>
      <c r="K142" s="179" t="n">
        <v>4</v>
      </c>
      <c r="L142" s="179" t="n">
        <v>4</v>
      </c>
      <c r="M142" s="179" t="n">
        <v>5</v>
      </c>
      <c r="N142" s="179" t="n">
        <v>5</v>
      </c>
      <c r="O142" s="179" t="n">
        <v>4</v>
      </c>
      <c r="P142" s="178" t="inlineStr">
        <is>
          <t>3 · Delivers right-first-time; improves own checklists
4 · Redesigns team processes; reduces error rates measurably</t>
        </is>
      </c>
      <c r="Q142" s="178" t="inlineStr">
        <is>
          <t>quality, validation, accura</t>
        </is>
      </c>
      <c r="R142" s="178" t="inlineStr">
        <is>
          <t>Work sample / case</t>
        </is>
      </c>
      <c r="S142" s="178" t="inlineStr">
        <is>
          <t>Lean / Six Sigma · optional</t>
        </is>
      </c>
      <c r="T142" s="178" t="inlineStr">
        <is>
          <t>Family set</t>
        </is>
      </c>
    </row>
    <row r="143" ht="54" customHeight="1">
      <c r="A143" s="178" t="inlineStr">
        <is>
          <t>Functional</t>
        </is>
      </c>
      <c r="B143" s="178" t="inlineStr">
        <is>
          <t>Communication &amp; Presentation</t>
        </is>
      </c>
      <c r="C143" s="178" t="inlineStr">
        <is>
          <t>Writes and presents clearly to clients and teams.</t>
        </is>
      </c>
      <c r="D143" s="178" t="inlineStr">
        <is>
          <t>—</t>
        </is>
      </c>
      <c r="E143" s="179" t="n">
        <v>1</v>
      </c>
      <c r="F143" s="179" t="n">
        <v>2</v>
      </c>
      <c r="G143" s="179" t="n">
        <v>3</v>
      </c>
      <c r="H143" s="179" t="n">
        <v>3</v>
      </c>
      <c r="I143" s="179" t="n">
        <v>4</v>
      </c>
      <c r="J143" s="179" t="n">
        <v>4</v>
      </c>
      <c r="K143" s="179" t="n">
        <v>4</v>
      </c>
      <c r="L143" s="179" t="n">
        <v>4</v>
      </c>
      <c r="M143" s="179" t="n">
        <v>5</v>
      </c>
      <c r="N143" s="179" t="n">
        <v>5</v>
      </c>
      <c r="O143" s="179" t="n">
        <v>4</v>
      </c>
      <c r="P143" s="178" t="inlineStr">
        <is>
          <t>3 · Writes and presents clearly to clients and teams
4 · Presents to senior stakeholders; shapes messaging</t>
        </is>
      </c>
      <c r="Q143" s="178" t="inlineStr">
        <is>
          <t>communication, writing, explain, documentation</t>
        </is>
      </c>
      <c r="R143" s="178" t="inlineStr">
        <is>
          <t>Presentation / writing test</t>
        </is>
      </c>
      <c r="S143" s="178" t="inlineStr">
        <is>
          <t>—</t>
        </is>
      </c>
      <c r="T143" s="178" t="inlineStr">
        <is>
          <t>Family set</t>
        </is>
      </c>
    </row>
    <row r="144" ht="28" customHeight="1">
      <c r="A144" s="134" t="inlineStr">
        <is>
          <t>Leadership</t>
        </is>
      </c>
      <c r="B144" s="134" t="inlineStr">
        <is>
          <t>Leadership cluster · 4 competencies, part C</t>
        </is>
      </c>
      <c r="C144" s="134" t="inlineStr">
        <is>
          <t>Leading people, decisions, strategy and change</t>
        </is>
      </c>
      <c r="D144" s="134" t="inlineStr">
        <is>
          <t>POD Leads and People Managers</t>
        </is>
      </c>
      <c r="E144" s="47" t="inlineStr">
        <is>
          <t>—</t>
        </is>
      </c>
      <c r="F144" s="47" t="inlineStr">
        <is>
          <t>—</t>
        </is>
      </c>
      <c r="G144" s="47" t="inlineStr">
        <is>
          <t>—</t>
        </is>
      </c>
      <c r="H144" s="47" t="inlineStr">
        <is>
          <t>1/2</t>
        </is>
      </c>
      <c r="I144" s="47" t="inlineStr">
        <is>
          <t>2/3</t>
        </is>
      </c>
      <c r="J144" s="47" t="inlineStr">
        <is>
          <t>3/4</t>
        </is>
      </c>
      <c r="K144" s="47" t="inlineStr">
        <is>
          <t>4/4</t>
        </is>
      </c>
      <c r="L144" s="47" t="inlineStr">
        <is>
          <t>4/4</t>
        </is>
      </c>
      <c r="M144" s="47" t="inlineStr">
        <is>
          <t>4/4</t>
        </is>
      </c>
      <c r="N144" s="47" t="inlineStr">
        <is>
          <t>5/5</t>
        </is>
      </c>
      <c r="O144" s="47" t="inlineStr">
        <is>
          <t>5/5</t>
        </is>
      </c>
      <c r="P144" s="134" t="inlineStr">
        <is>
          <t>Required level shown as IC / Manager</t>
        </is>
      </c>
      <c r="Q144" s="134" t="inlineStr">
        <is>
          <t>—</t>
        </is>
      </c>
      <c r="R144" s="134" t="inlineStr">
        <is>
          <t>Behavioural interview; 360 feedback</t>
        </is>
      </c>
      <c r="S144" s="134" t="inlineStr">
        <is>
          <t>—</t>
        </is>
      </c>
      <c r="T144" s="134" t="inlineStr">
        <is>
          <t>S14, S15, S16</t>
        </is>
      </c>
    </row>
    <row r="145" ht="15" customHeight="1"/>
    <row r="146" ht="15" customHeight="1">
      <c r="A146" s="12" t="inlineStr">
        <is>
          <t>Job family</t>
        </is>
      </c>
      <c r="B146" s="12" t="inlineStr">
        <is>
          <t>Education / credentials</t>
        </is>
      </c>
      <c r="C146" s="213" t="n"/>
      <c r="D146" s="12" t="inlineStr">
        <is>
          <t>Gate requirements</t>
        </is>
      </c>
      <c r="E146" s="213" t="n"/>
      <c r="F146" s="12" t="inlineStr">
        <is>
          <t>Learning focus — Band A</t>
        </is>
      </c>
      <c r="G146" s="214" t="n"/>
      <c r="H146" s="214" t="n"/>
      <c r="I146" s="214" t="n"/>
      <c r="J146" s="214" t="n"/>
      <c r="K146" s="213" t="n"/>
      <c r="L146" s="12" t="inlineStr">
        <is>
          <t>Learning focus — Band B</t>
        </is>
      </c>
      <c r="M146" s="214" t="n"/>
      <c r="N146" s="214" t="n"/>
      <c r="O146" s="214" t="n"/>
      <c r="P146" s="213" t="n"/>
      <c r="Q146" s="12" t="inlineStr">
        <is>
          <t>Learning focus — Band C+</t>
        </is>
      </c>
      <c r="R146" s="213" t="n"/>
      <c r="S146" s="12" t="inlineStr">
        <is>
          <t>Future skills</t>
        </is>
      </c>
      <c r="T146" s="213" t="n"/>
    </row>
    <row r="147" ht="80" customHeight="1">
      <c r="A147" s="13" t="inlineStr">
        <is>
          <t>Quality Assurance</t>
        </is>
      </c>
      <c r="B147" s="16" t="inlineStr">
        <is>
          <t>BE / B.Tech / MCA / B.Sc</t>
        </is>
      </c>
      <c r="C147" s="213" t="n"/>
      <c r="D147" s="16" t="inlineStr">
        <is>
          <t>ISTQB or equivalent preferred from B1</t>
        </is>
      </c>
      <c r="E147" s="213" t="n"/>
      <c r="F147" s="16" t="inlineStr">
        <is>
          <t>Mandatory path · POSH, Code of Conduct, InfoSec; Test Automation &amp; QA Engineering, Product, Platform &amp; Domain Knowledge to Working → Practitioner; AI literacy to 2; learn by mentoring and KT.</t>
        </is>
      </c>
      <c r="G147" s="214" t="n"/>
      <c r="H147" s="214" t="n"/>
      <c r="I147" s="214" t="n"/>
      <c r="J147" s="214" t="n"/>
      <c r="K147" s="213" t="n"/>
      <c r="L147" s="16" t="inlineStr">
        <is>
          <t>Test Automation &amp; QA Engineering, Product, Platform &amp; Domain Knowledge to Advanced; Database, SQL &amp; Data Engineering, AI, GenAI &amp; Prompt Engineering, Process Improvement &amp; Quality Mindset to Practitioner; POD Leads / Managers: leading people, delegation, feedback.</t>
        </is>
      </c>
      <c r="M147" s="214" t="n"/>
      <c r="N147" s="214" t="n"/>
      <c r="O147" s="214" t="n"/>
      <c r="P147" s="213" t="n"/>
      <c r="Q147" s="16" t="inlineStr">
        <is>
          <t>Expert in one must-have; strategy &amp; business acumen; building the bench; AI-enabled processes for the function.</t>
        </is>
      </c>
      <c r="R147" s="213" t="n"/>
      <c r="S147" s="16" t="inlineStr">
        <is>
          <t>AI-assisted test generation, API &amp; performance testing, test-data privacy</t>
        </is>
      </c>
      <c r="T147" s="213" t="n"/>
    </row>
    <row r="148" ht="15" customHeight="1"/>
    <row r="149" ht="15" customHeight="1"/>
    <row r="150" ht="20" customHeight="1">
      <c r="A150" s="177" t="inlineStr">
        <is>
          <t>Support — 11 people · Customer support &amp; success · levels A2–B1</t>
        </is>
      </c>
    </row>
    <row r="151" ht="15" customHeight="1">
      <c r="A151" s="17" t="inlineStr">
        <is>
          <t>Job families: Customer Success &amp; Support</t>
        </is>
      </c>
    </row>
    <row r="152" ht="15" customHeight="1">
      <c r="A152" s="12" t="inlineStr">
        <is>
          <t>Capability health today · indicative, from survey + KRAs</t>
        </is>
      </c>
      <c r="B152" s="214" t="n"/>
      <c r="C152" s="214" t="n"/>
      <c r="D152" s="214" t="n"/>
      <c r="E152" s="213" t="n"/>
      <c r="F152" s="12" t="inlineStr">
        <is>
          <t>Result</t>
        </is>
      </c>
      <c r="G152" s="214" t="n"/>
      <c r="H152" s="214" t="n"/>
      <c r="I152" s="214" t="n"/>
      <c r="J152" s="214" t="n"/>
      <c r="K152" s="214" t="n"/>
      <c r="L152" s="214" t="n"/>
      <c r="M152" s="214" t="n"/>
      <c r="N152" s="214" t="n"/>
      <c r="O152" s="214" t="n"/>
      <c r="P152" s="214" t="n"/>
      <c r="Q152" s="214" t="n"/>
      <c r="R152" s="213" t="n"/>
    </row>
    <row r="153" ht="15" customHeight="1">
      <c r="A153" s="13" t="inlineStr">
        <is>
          <t>People assessed · meet or exceed their level</t>
        </is>
      </c>
      <c r="B153" s="214" t="n"/>
      <c r="C153" s="214" t="n"/>
      <c r="D153" s="214" t="n"/>
      <c r="E153" s="213" t="n"/>
      <c r="F153" s="16" t="inlineStr">
        <is>
          <t>11 · 10</t>
        </is>
      </c>
      <c r="G153" s="214" t="n"/>
      <c r="H153" s="214" t="n"/>
      <c r="I153" s="214" t="n"/>
      <c r="J153" s="214" t="n"/>
      <c r="K153" s="214" t="n"/>
      <c r="L153" s="214" t="n"/>
      <c r="M153" s="214" t="n"/>
      <c r="N153" s="214" t="n"/>
      <c r="O153" s="214" t="n"/>
      <c r="P153" s="214" t="n"/>
      <c r="Q153" s="214" t="n"/>
      <c r="R153" s="213" t="n"/>
    </row>
    <row r="154" ht="15" customHeight="1">
      <c r="A154" s="13" t="inlineStr">
        <is>
          <t>Average index · Core · Future-ready · Functional · Leadership · % of required</t>
        </is>
      </c>
      <c r="B154" s="214" t="n"/>
      <c r="C154" s="214" t="n"/>
      <c r="D154" s="214" t="n"/>
      <c r="E154" s="213" t="n"/>
      <c r="F154" s="16" t="inlineStr">
        <is>
          <t>96% · 101% · 82% · 99% · 105%</t>
        </is>
      </c>
      <c r="G154" s="214" t="n"/>
      <c r="H154" s="214" t="n"/>
      <c r="I154" s="214" t="n"/>
      <c r="J154" s="214" t="n"/>
      <c r="K154" s="214" t="n"/>
      <c r="L154" s="214" t="n"/>
      <c r="M154" s="214" t="n"/>
      <c r="N154" s="214" t="n"/>
      <c r="O154" s="214" t="n"/>
      <c r="P154" s="214" t="n"/>
      <c r="Q154" s="214" t="n"/>
      <c r="R154" s="213" t="n"/>
    </row>
    <row r="155" ht="15" customHeight="1">
      <c r="A155" s="13" t="inlineStr">
        <is>
          <t>Most common competency gaps · people</t>
        </is>
      </c>
      <c r="B155" s="214" t="n"/>
      <c r="C155" s="214" t="n"/>
      <c r="D155" s="214" t="n"/>
      <c r="E155" s="213" t="n"/>
      <c r="F155" s="16" t="inlineStr">
        <is>
          <t>Regulatory domain · Learning agility · AI literacy · Digital fluency · Product &amp; domain · SQL &amp; data</t>
        </is>
      </c>
      <c r="G155" s="214" t="n"/>
      <c r="H155" s="214" t="n"/>
      <c r="I155" s="214" t="n"/>
      <c r="J155" s="214" t="n"/>
      <c r="K155" s="214" t="n"/>
      <c r="L155" s="214" t="n"/>
      <c r="M155" s="214" t="n"/>
      <c r="N155" s="214" t="n"/>
      <c r="O155" s="214" t="n"/>
      <c r="P155" s="214" t="n"/>
      <c r="Q155" s="214" t="n"/>
      <c r="R155" s="213" t="n"/>
    </row>
    <row r="156" ht="28" customHeight="1">
      <c r="A156" s="13" t="inlineStr">
        <is>
          <t>Role-based development priorities · people</t>
        </is>
      </c>
      <c r="B156" s="214" t="n"/>
      <c r="C156" s="214" t="n"/>
      <c r="D156" s="214" t="n"/>
      <c r="E156" s="213" t="n"/>
      <c r="F156" s="16" t="inlineStr">
        <is>
          <t>Project, Program &amp; Agile Management · Process Improvement &amp; Quality Mindset · AI, GenAI &amp; Prompt Engineering · Product, Platform &amp; Domain Knowledge · Broader Ownership &amp; Cross-functional Exposure · People Leadership &amp; Mentoring</t>
        </is>
      </c>
      <c r="G156" s="214" t="n"/>
      <c r="H156" s="214" t="n"/>
      <c r="I156" s="214" t="n"/>
      <c r="J156" s="214" t="n"/>
      <c r="K156" s="214" t="n"/>
      <c r="L156" s="214" t="n"/>
      <c r="M156" s="214" t="n"/>
      <c r="N156" s="214" t="n"/>
      <c r="O156" s="214" t="n"/>
      <c r="P156" s="214" t="n"/>
      <c r="Q156" s="214" t="n"/>
      <c r="R156" s="213" t="n"/>
    </row>
    <row r="157" ht="15" customHeight="1">
      <c r="A157" s="13" t="inlineStr">
        <is>
          <t>Manager-identified training themes</t>
        </is>
      </c>
      <c r="B157" s="214" t="n"/>
      <c r="C157" s="214" t="n"/>
      <c r="D157" s="214" t="n"/>
      <c r="E157" s="213" t="n"/>
      <c r="F157" s="16" t="inlineStr">
        <is>
          <t>ticketing sla · de-escalation · success · sla tools · methods communication</t>
        </is>
      </c>
      <c r="G157" s="214" t="n"/>
      <c r="H157" s="214" t="n"/>
      <c r="I157" s="214" t="n"/>
      <c r="J157" s="214" t="n"/>
      <c r="K157" s="214" t="n"/>
      <c r="L157" s="214" t="n"/>
      <c r="M157" s="214" t="n"/>
      <c r="N157" s="214" t="n"/>
      <c r="O157" s="214" t="n"/>
      <c r="P157" s="214" t="n"/>
      <c r="Q157" s="214" t="n"/>
      <c r="R157" s="213" t="n"/>
    </row>
    <row r="158" ht="15" customHeight="1">
      <c r="A158" s="13" t="inlineStr">
        <is>
          <t>What helped people learn · survey</t>
        </is>
      </c>
      <c r="B158" s="214" t="n"/>
      <c r="C158" s="214" t="n"/>
      <c r="D158" s="214" t="n"/>
      <c r="E158" s="213" t="n"/>
      <c r="F158" s="16" t="inlineStr">
        <is>
          <t>Formal / classroom training · Mentoring / guidance from seniors · Knowledge transfer · KT</t>
        </is>
      </c>
      <c r="G158" s="214" t="n"/>
      <c r="H158" s="214" t="n"/>
      <c r="I158" s="214" t="n"/>
      <c r="J158" s="214" t="n"/>
      <c r="K158" s="214" t="n"/>
      <c r="L158" s="214" t="n"/>
      <c r="M158" s="214" t="n"/>
      <c r="N158" s="214" t="n"/>
      <c r="O158" s="214" t="n"/>
      <c r="P158" s="214" t="n"/>
      <c r="Q158" s="214" t="n"/>
      <c r="R158" s="213" t="n"/>
    </row>
    <row r="159" ht="15" customHeight="1">
      <c r="A159" s="13" t="inlineStr">
        <is>
          <t>How the work is changing</t>
        </is>
      </c>
      <c r="B159" s="214" t="n"/>
      <c r="C159" s="214" t="n"/>
      <c r="D159" s="214" t="n"/>
      <c r="E159" s="213" t="n"/>
      <c r="F159" s="16" t="inlineStr">
        <is>
          <t>4 of 11 say the role is changing because of AI / automation</t>
        </is>
      </c>
      <c r="G159" s="214" t="n"/>
      <c r="H159" s="214" t="n"/>
      <c r="I159" s="214" t="n"/>
      <c r="J159" s="214" t="n"/>
      <c r="K159" s="214" t="n"/>
      <c r="L159" s="214" t="n"/>
      <c r="M159" s="214" t="n"/>
      <c r="N159" s="214" t="n"/>
      <c r="O159" s="214" t="n"/>
      <c r="P159" s="214" t="n"/>
      <c r="Q159" s="214" t="n"/>
      <c r="R159" s="213" t="n"/>
    </row>
    <row r="160" ht="15" customHeight="1">
      <c r="A160" s="13" t="inlineStr">
        <is>
          <t>Lateral moves the evidence supports · people</t>
        </is>
      </c>
      <c r="B160" s="214" t="n"/>
      <c r="C160" s="214" t="n"/>
      <c r="D160" s="214" t="n"/>
      <c r="E160" s="213" t="n"/>
      <c r="F160" s="16" t="inlineStr">
        <is>
          <t>No strong match yet</t>
        </is>
      </c>
      <c r="G160" s="214" t="n"/>
      <c r="H160" s="214" t="n"/>
      <c r="I160" s="214" t="n"/>
      <c r="J160" s="214" t="n"/>
      <c r="K160" s="214" t="n"/>
      <c r="L160" s="214" t="n"/>
      <c r="M160" s="214" t="n"/>
      <c r="N160" s="214" t="n"/>
      <c r="O160" s="214" t="n"/>
      <c r="P160" s="214" t="n"/>
      <c r="Q160" s="214" t="n"/>
      <c r="R160" s="213" t="n"/>
    </row>
    <row r="161" ht="15" customHeight="1"/>
    <row r="162" ht="28" customHeight="1">
      <c r="A162" s="12" t="inlineStr">
        <is>
          <t>Cluster</t>
        </is>
      </c>
      <c r="B162" s="12" t="inlineStr">
        <is>
          <t>Competency · ★ = must-have</t>
        </is>
      </c>
      <c r="C162" s="12" t="inlineStr">
        <is>
          <t>Definition</t>
        </is>
      </c>
      <c r="D162" s="12" t="inlineStr">
        <is>
          <t>Must-have for</t>
        </is>
      </c>
      <c r="E162" s="12" t="inlineStr">
        <is>
          <t>A1</t>
        </is>
      </c>
      <c r="F162" s="12" t="inlineStr">
        <is>
          <t>A2</t>
        </is>
      </c>
      <c r="G162" s="12" t="inlineStr">
        <is>
          <t>A3</t>
        </is>
      </c>
      <c r="H162" s="12" t="inlineStr">
        <is>
          <t>B1</t>
        </is>
      </c>
      <c r="I162" s="12" t="inlineStr">
        <is>
          <t>B2</t>
        </is>
      </c>
      <c r="J162" s="12" t="inlineStr">
        <is>
          <t>B3</t>
        </is>
      </c>
      <c r="K162" s="12" t="inlineStr">
        <is>
          <t>B+</t>
        </is>
      </c>
      <c r="L162" s="12" t="inlineStr">
        <is>
          <t>C1</t>
        </is>
      </c>
      <c r="M162" s="12" t="inlineStr">
        <is>
          <t>C2</t>
        </is>
      </c>
      <c r="N162" s="12" t="inlineStr">
        <is>
          <t>C+</t>
        </is>
      </c>
      <c r="O162" s="12" t="inlineStr">
        <is>
          <t>D1</t>
        </is>
      </c>
      <c r="P162" s="12" t="inlineStr">
        <is>
          <t>What good looks like · by proficiency</t>
        </is>
      </c>
      <c r="Q162" s="12" t="inlineStr">
        <is>
          <t>What IRIS top performers do · survey</t>
        </is>
      </c>
      <c r="R162" s="12" t="inlineStr">
        <is>
          <t>How to assess</t>
        </is>
      </c>
      <c r="S162" s="12" t="inlineStr">
        <is>
          <t>Credentials</t>
        </is>
      </c>
      <c r="T162" s="12" t="inlineStr">
        <is>
          <t>Reference</t>
        </is>
      </c>
    </row>
    <row r="163" ht="54" customHeight="1">
      <c r="A163" s="178" t="inlineStr">
        <is>
          <t>Functional</t>
        </is>
      </c>
      <c r="B163" s="178" t="inlineStr">
        <is>
          <t>★ Product, Platform &amp; Domain Knowledge</t>
        </is>
      </c>
      <c r="C163" s="178" t="inlineStr">
        <is>
          <t>Knows IRIS products, platforms and the client's domain.</t>
        </is>
      </c>
      <c r="D163" s="178" t="inlineStr">
        <is>
          <t>Customer Success &amp; Support</t>
        </is>
      </c>
      <c r="E163" s="179" t="n">
        <v>1</v>
      </c>
      <c r="F163" s="179" t="n">
        <v>2</v>
      </c>
      <c r="G163" s="179" t="n">
        <v>3</v>
      </c>
      <c r="H163" s="179" t="n">
        <v>3</v>
      </c>
      <c r="I163" s="179" t="n">
        <v>4</v>
      </c>
      <c r="J163" s="179" t="n">
        <v>4</v>
      </c>
      <c r="K163" s="179" t="n">
        <v>4</v>
      </c>
      <c r="L163" s="179" t="n">
        <v>4</v>
      </c>
      <c r="M163" s="179" t="n">
        <v>5</v>
      </c>
      <c r="N163" s="179" t="n">
        <v>5</v>
      </c>
      <c r="O163" s="179" t="n">
        <v>4</v>
      </c>
      <c r="P163" s="178" t="inlineStr">
        <is>
          <t>3 · Handles most product and domain scenarios
4 · Recognised product / domain expert; trains others</t>
        </is>
      </c>
      <c r="Q163" s="178" t="inlineStr">
        <is>
          <t>product, domain, platform</t>
        </is>
      </c>
      <c r="R163" s="178" t="inlineStr">
        <is>
          <t>Scenario interview</t>
        </is>
      </c>
      <c r="S163" s="178" t="inlineStr">
        <is>
          <t>Internal product certification</t>
        </is>
      </c>
      <c r="T163" s="178" t="inlineStr">
        <is>
          <t>Family set</t>
        </is>
      </c>
    </row>
    <row r="164" ht="67" customHeight="1">
      <c r="A164" s="178" t="inlineStr">
        <is>
          <t>Functional</t>
        </is>
      </c>
      <c r="B164" s="178" t="inlineStr">
        <is>
          <t>★ Stakeholder &amp; Client Management</t>
        </is>
      </c>
      <c r="C164" s="178" t="inlineStr">
        <is>
          <t>Manages clients and stakeholders; handles changing requests.</t>
        </is>
      </c>
      <c r="D164" s="178" t="inlineStr">
        <is>
          <t>Customer Success &amp; Support</t>
        </is>
      </c>
      <c r="E164" s="179" t="n">
        <v>1</v>
      </c>
      <c r="F164" s="179" t="n">
        <v>2</v>
      </c>
      <c r="G164" s="179" t="n">
        <v>3</v>
      </c>
      <c r="H164" s="179" t="n">
        <v>3</v>
      </c>
      <c r="I164" s="179" t="n">
        <v>4</v>
      </c>
      <c r="J164" s="179" t="n">
        <v>4</v>
      </c>
      <c r="K164" s="179" t="n">
        <v>4</v>
      </c>
      <c r="L164" s="179" t="n">
        <v>4</v>
      </c>
      <c r="M164" s="179" t="n">
        <v>5</v>
      </c>
      <c r="N164" s="179" t="n">
        <v>5</v>
      </c>
      <c r="O164" s="179" t="n">
        <v>4</v>
      </c>
      <c r="P164" s="178" t="inlineStr">
        <is>
          <t>3 · Manages client communication and expectations for own work
4 · Owns key relationships; resolves escalations</t>
        </is>
      </c>
      <c r="Q164" s="178" t="inlineStr">
        <is>
          <t>customer, client, escalat, coordinat, relationship</t>
        </is>
      </c>
      <c r="R164" s="178" t="inlineStr">
        <is>
          <t>Role play / behavioural interview</t>
        </is>
      </c>
      <c r="S164" s="178" t="inlineStr">
        <is>
          <t>—</t>
        </is>
      </c>
      <c r="T164" s="178" t="inlineStr">
        <is>
          <t>Family set</t>
        </is>
      </c>
    </row>
    <row r="165" ht="54" customHeight="1">
      <c r="A165" s="178" t="inlineStr">
        <is>
          <t>Functional</t>
        </is>
      </c>
      <c r="B165" s="178" t="inlineStr">
        <is>
          <t>Communication &amp; Presentation</t>
        </is>
      </c>
      <c r="C165" s="178" t="inlineStr">
        <is>
          <t>Writes and presents clearly to clients and teams.</t>
        </is>
      </c>
      <c r="D165" s="178" t="inlineStr">
        <is>
          <t>—</t>
        </is>
      </c>
      <c r="E165" s="179" t="n">
        <v>1</v>
      </c>
      <c r="F165" s="179" t="n">
        <v>2</v>
      </c>
      <c r="G165" s="179" t="n">
        <v>3</v>
      </c>
      <c r="H165" s="179" t="n">
        <v>3</v>
      </c>
      <c r="I165" s="179" t="n">
        <v>4</v>
      </c>
      <c r="J165" s="179" t="n">
        <v>4</v>
      </c>
      <c r="K165" s="179" t="n">
        <v>4</v>
      </c>
      <c r="L165" s="179" t="n">
        <v>4</v>
      </c>
      <c r="M165" s="179" t="n">
        <v>5</v>
      </c>
      <c r="N165" s="179" t="n">
        <v>5</v>
      </c>
      <c r="O165" s="179" t="n">
        <v>4</v>
      </c>
      <c r="P165" s="178" t="inlineStr">
        <is>
          <t>3 · Writes and presents clearly to clients and teams
4 · Presents to senior stakeholders; shapes messaging</t>
        </is>
      </c>
      <c r="Q165" s="178" t="inlineStr">
        <is>
          <t>communication, documentation</t>
        </is>
      </c>
      <c r="R165" s="178" t="inlineStr">
        <is>
          <t>Presentation / writing test</t>
        </is>
      </c>
      <c r="S165" s="178" t="inlineStr">
        <is>
          <t>—</t>
        </is>
      </c>
      <c r="T165" s="178" t="inlineStr">
        <is>
          <t>Family set</t>
        </is>
      </c>
    </row>
    <row r="166" ht="54" customHeight="1">
      <c r="A166" s="178" t="inlineStr">
        <is>
          <t>Functional</t>
        </is>
      </c>
      <c r="B166" s="178" t="inlineStr">
        <is>
          <t>Database, SQL &amp; Data Engineering</t>
        </is>
      </c>
      <c r="C166" s="178" t="inlineStr">
        <is>
          <t>Writes and tunes SQL, data models and ETL.</t>
        </is>
      </c>
      <c r="D166" s="178" t="inlineStr">
        <is>
          <t>—</t>
        </is>
      </c>
      <c r="E166" s="179" t="n">
        <v>1</v>
      </c>
      <c r="F166" s="179" t="n">
        <v>2</v>
      </c>
      <c r="G166" s="179" t="n">
        <v>3</v>
      </c>
      <c r="H166" s="179" t="n">
        <v>3</v>
      </c>
      <c r="I166" s="179" t="n">
        <v>4</v>
      </c>
      <c r="J166" s="179" t="n">
        <v>4</v>
      </c>
      <c r="K166" s="179" t="n">
        <v>4</v>
      </c>
      <c r="L166" s="179" t="n">
        <v>4</v>
      </c>
      <c r="M166" s="179" t="n">
        <v>5</v>
      </c>
      <c r="N166" s="179" t="n">
        <v>5</v>
      </c>
      <c r="O166" s="179" t="n">
        <v>4</v>
      </c>
      <c r="P166" s="178" t="inlineStr">
        <is>
          <t>3 · Writes and tunes queries, procedures and ETL
4 · Designs data models and pipelines; optimises at scale</t>
        </is>
      </c>
      <c r="Q166" s="178" t="inlineStr">
        <is>
          <t>queries</t>
        </is>
      </c>
      <c r="R166" s="178" t="inlineStr">
        <is>
          <t>SQL test / case</t>
        </is>
      </c>
      <c r="S166" s="178" t="inlineStr">
        <is>
          <t>Database certifications · optional</t>
        </is>
      </c>
      <c r="T166" s="178" t="inlineStr">
        <is>
          <t>Family set</t>
        </is>
      </c>
    </row>
    <row r="167" ht="54" customHeight="1">
      <c r="A167" s="178" t="inlineStr">
        <is>
          <t>Functional</t>
        </is>
      </c>
      <c r="B167" s="178" t="inlineStr">
        <is>
          <t>Regulatory &amp; BFSI Domain</t>
        </is>
      </c>
      <c r="C167" s="178" t="inlineStr">
        <is>
          <t>Understands regulators, returns, filings and BFSI rules.</t>
        </is>
      </c>
      <c r="D167" s="178" t="inlineStr">
        <is>
          <t>—</t>
        </is>
      </c>
      <c r="E167" s="179" t="n">
        <v>1</v>
      </c>
      <c r="F167" s="179" t="n">
        <v>2</v>
      </c>
      <c r="G167" s="179" t="n">
        <v>3</v>
      </c>
      <c r="H167" s="179" t="n">
        <v>3</v>
      </c>
      <c r="I167" s="179" t="n">
        <v>4</v>
      </c>
      <c r="J167" s="179" t="n">
        <v>4</v>
      </c>
      <c r="K167" s="179" t="n">
        <v>4</v>
      </c>
      <c r="L167" s="179" t="n">
        <v>4</v>
      </c>
      <c r="M167" s="179" t="n">
        <v>5</v>
      </c>
      <c r="N167" s="179" t="n">
        <v>5</v>
      </c>
      <c r="O167" s="179" t="n">
        <v>4</v>
      </c>
      <c r="P167" s="178" t="inlineStr">
        <is>
          <t>3 · Knows the relevant regulators, returns and rules
4 · Interprets new regulation; advises clients and product</t>
        </is>
      </c>
      <c r="Q167" s="178" t="inlineStr">
        <is>
          <t>regulation, filing, sec, esma, cipc</t>
        </is>
      </c>
      <c r="R167" s="178" t="inlineStr">
        <is>
          <t>Domain interview</t>
        </is>
      </c>
      <c r="S167" s="178" t="inlineStr">
        <is>
          <t>Domain certifications · optional</t>
        </is>
      </c>
      <c r="T167" s="178" t="inlineStr">
        <is>
          <t>Family set</t>
        </is>
      </c>
    </row>
    <row r="168" ht="67" customHeight="1">
      <c r="A168" s="178" t="inlineStr">
        <is>
          <t>Functional</t>
        </is>
      </c>
      <c r="B168" s="178" t="inlineStr">
        <is>
          <t>Process Improvement &amp; Quality Mindset</t>
        </is>
      </c>
      <c r="C168" s="178" t="inlineStr">
        <is>
          <t>Gets it right first time; improves processes and checklists.</t>
        </is>
      </c>
      <c r="D168" s="178" t="inlineStr">
        <is>
          <t>—</t>
        </is>
      </c>
      <c r="E168" s="179" t="n">
        <v>1</v>
      </c>
      <c r="F168" s="179" t="n">
        <v>2</v>
      </c>
      <c r="G168" s="179" t="n">
        <v>3</v>
      </c>
      <c r="H168" s="179" t="n">
        <v>3</v>
      </c>
      <c r="I168" s="179" t="n">
        <v>4</v>
      </c>
      <c r="J168" s="179" t="n">
        <v>4</v>
      </c>
      <c r="K168" s="179" t="n">
        <v>4</v>
      </c>
      <c r="L168" s="179" t="n">
        <v>4</v>
      </c>
      <c r="M168" s="179" t="n">
        <v>5</v>
      </c>
      <c r="N168" s="179" t="n">
        <v>5</v>
      </c>
      <c r="O168" s="179" t="n">
        <v>4</v>
      </c>
      <c r="P168" s="178" t="inlineStr">
        <is>
          <t>3 · Delivers right-first-time; improves own checklists
4 · Redesigns team processes; reduces error rates measurably</t>
        </is>
      </c>
      <c r="Q168" s="178" t="inlineStr">
        <is>
          <t>sla, accura, review, quality</t>
        </is>
      </c>
      <c r="R168" s="178" t="inlineStr">
        <is>
          <t>Work sample / case</t>
        </is>
      </c>
      <c r="S168" s="178" t="inlineStr">
        <is>
          <t>Lean / Six Sigma · optional</t>
        </is>
      </c>
      <c r="T168" s="178" t="inlineStr">
        <is>
          <t>Family set</t>
        </is>
      </c>
    </row>
    <row r="169" ht="28" customHeight="1">
      <c r="A169" s="134" t="inlineStr">
        <is>
          <t>Leadership</t>
        </is>
      </c>
      <c r="B169" s="134" t="inlineStr">
        <is>
          <t>Leadership cluster · 4 competencies, part C</t>
        </is>
      </c>
      <c r="C169" s="134" t="inlineStr">
        <is>
          <t>Leading people, decisions, strategy and change</t>
        </is>
      </c>
      <c r="D169" s="134" t="inlineStr">
        <is>
          <t>POD Leads and People Managers</t>
        </is>
      </c>
      <c r="E169" s="47" t="inlineStr">
        <is>
          <t>—</t>
        </is>
      </c>
      <c r="F169" s="47" t="inlineStr">
        <is>
          <t>—</t>
        </is>
      </c>
      <c r="G169" s="47" t="inlineStr">
        <is>
          <t>—</t>
        </is>
      </c>
      <c r="H169" s="47" t="inlineStr">
        <is>
          <t>1/2</t>
        </is>
      </c>
      <c r="I169" s="47" t="inlineStr">
        <is>
          <t>2/3</t>
        </is>
      </c>
      <c r="J169" s="47" t="inlineStr">
        <is>
          <t>3/4</t>
        </is>
      </c>
      <c r="K169" s="47" t="inlineStr">
        <is>
          <t>4/4</t>
        </is>
      </c>
      <c r="L169" s="47" t="inlineStr">
        <is>
          <t>4/4</t>
        </is>
      </c>
      <c r="M169" s="47" t="inlineStr">
        <is>
          <t>4/4</t>
        </is>
      </c>
      <c r="N169" s="47" t="inlineStr">
        <is>
          <t>5/5</t>
        </is>
      </c>
      <c r="O169" s="47" t="inlineStr">
        <is>
          <t>5/5</t>
        </is>
      </c>
      <c r="P169" s="134" t="inlineStr">
        <is>
          <t>Required level shown as IC / Manager</t>
        </is>
      </c>
      <c r="Q169" s="134" t="inlineStr">
        <is>
          <t>—</t>
        </is>
      </c>
      <c r="R169" s="134" t="inlineStr">
        <is>
          <t>Behavioural interview; 360 feedback</t>
        </is>
      </c>
      <c r="S169" s="134" t="inlineStr">
        <is>
          <t>—</t>
        </is>
      </c>
      <c r="T169" s="134" t="inlineStr">
        <is>
          <t>S14, S15, S16</t>
        </is>
      </c>
    </row>
    <row r="170" ht="15" customHeight="1"/>
    <row r="171" ht="15" customHeight="1">
      <c r="A171" s="12" t="inlineStr">
        <is>
          <t>Job family</t>
        </is>
      </c>
      <c r="B171" s="12" t="inlineStr">
        <is>
          <t>Education / credentials</t>
        </is>
      </c>
      <c r="C171" s="213" t="n"/>
      <c r="D171" s="12" t="inlineStr">
        <is>
          <t>Gate requirements</t>
        </is>
      </c>
      <c r="E171" s="213" t="n"/>
      <c r="F171" s="12" t="inlineStr">
        <is>
          <t>Learning focus — Band A</t>
        </is>
      </c>
      <c r="G171" s="214" t="n"/>
      <c r="H171" s="214" t="n"/>
      <c r="I171" s="214" t="n"/>
      <c r="J171" s="214" t="n"/>
      <c r="K171" s="213" t="n"/>
      <c r="L171" s="12" t="inlineStr">
        <is>
          <t>Learning focus — Band B</t>
        </is>
      </c>
      <c r="M171" s="214" t="n"/>
      <c r="N171" s="214" t="n"/>
      <c r="O171" s="214" t="n"/>
      <c r="P171" s="213" t="n"/>
      <c r="Q171" s="12" t="inlineStr">
        <is>
          <t>Learning focus — Band C+</t>
        </is>
      </c>
      <c r="R171" s="213" t="n"/>
      <c r="S171" s="12" t="inlineStr">
        <is>
          <t>Future skills</t>
        </is>
      </c>
      <c r="T171" s="213" t="n"/>
    </row>
    <row r="172" ht="80" customHeight="1">
      <c r="A172" s="13" t="inlineStr">
        <is>
          <t>Customer Success &amp; Support</t>
        </is>
      </c>
      <c r="B172" s="16" t="inlineStr">
        <is>
          <t>Graduate</t>
        </is>
      </c>
      <c r="C172" s="213" t="n"/>
      <c r="D172" s="16" t="inlineStr">
        <is>
          <t>ITIL / service-desk practice; SLA management</t>
        </is>
      </c>
      <c r="E172" s="213" t="n"/>
      <c r="F172" s="16" t="inlineStr">
        <is>
          <t>Mandatory path · POSH, Code of Conduct, InfoSec; Product, Platform &amp; Domain Knowledge, Stakeholder &amp; Client Management to Working → Practitioner; AI literacy to 2; learn by mentoring and KT.</t>
        </is>
      </c>
      <c r="G172" s="214" t="n"/>
      <c r="H172" s="214" t="n"/>
      <c r="I172" s="214" t="n"/>
      <c r="J172" s="214" t="n"/>
      <c r="K172" s="213" t="n"/>
      <c r="L172" s="16" t="inlineStr">
        <is>
          <t>Product, Platform &amp; Domain Knowledge, Stakeholder &amp; Client Management to Advanced; Communication &amp; Presentation, Database, SQL &amp; Data Engineering, Regulatory &amp; BFSI Domain to Practitioner; POD Leads / Managers: leading people, delegation, feedback.</t>
        </is>
      </c>
      <c r="M172" s="214" t="n"/>
      <c r="N172" s="214" t="n"/>
      <c r="O172" s="214" t="n"/>
      <c r="P172" s="213" t="n"/>
      <c r="Q172" s="16" t="inlineStr">
        <is>
          <t>Expert in one must-have; strategy &amp; business acumen; building the bench; AI-enabled processes for the function.</t>
        </is>
      </c>
      <c r="R172" s="213" t="n"/>
      <c r="S172" s="16" t="inlineStr">
        <is>
          <t>AI chat / knowledge-base support, customer-health analytics</t>
        </is>
      </c>
      <c r="T172" s="213" t="n"/>
    </row>
    <row r="173" ht="15" customHeight="1"/>
    <row r="174" ht="15" customHeight="1"/>
    <row r="175" ht="20" customHeight="1">
      <c r="A175" s="177" t="inlineStr">
        <is>
          <t>Sales — 10 people · Sales &amp; marketing · levels A1–D2 + X2 · X3</t>
        </is>
      </c>
    </row>
    <row r="176" ht="15" customHeight="1">
      <c r="A176" s="17" t="inlineStr">
        <is>
          <t>Job families: Sales &amp; Business Development · Executive Leadership · Customer Success &amp; Support</t>
        </is>
      </c>
    </row>
    <row r="177" ht="15" customHeight="1">
      <c r="A177" s="12" t="inlineStr">
        <is>
          <t>Capability health today · indicative, from survey + KRAs</t>
        </is>
      </c>
      <c r="B177" s="214" t="n"/>
      <c r="C177" s="214" t="n"/>
      <c r="D177" s="214" t="n"/>
      <c r="E177" s="213" t="n"/>
      <c r="F177" s="12" t="inlineStr">
        <is>
          <t>Result</t>
        </is>
      </c>
      <c r="G177" s="214" t="n"/>
      <c r="H177" s="214" t="n"/>
      <c r="I177" s="214" t="n"/>
      <c r="J177" s="214" t="n"/>
      <c r="K177" s="214" t="n"/>
      <c r="L177" s="214" t="n"/>
      <c r="M177" s="214" t="n"/>
      <c r="N177" s="214" t="n"/>
      <c r="O177" s="214" t="n"/>
      <c r="P177" s="214" t="n"/>
      <c r="Q177" s="214" t="n"/>
      <c r="R177" s="213" t="n"/>
    </row>
    <row r="178" ht="15" customHeight="1">
      <c r="A178" s="13" t="inlineStr">
        <is>
          <t>People assessed · meet or exceed their level</t>
        </is>
      </c>
      <c r="B178" s="214" t="n"/>
      <c r="C178" s="214" t="n"/>
      <c r="D178" s="214" t="n"/>
      <c r="E178" s="213" t="n"/>
      <c r="F178" s="16" t="inlineStr">
        <is>
          <t>6 · 4</t>
        </is>
      </c>
      <c r="G178" s="214" t="n"/>
      <c r="H178" s="214" t="n"/>
      <c r="I178" s="214" t="n"/>
      <c r="J178" s="214" t="n"/>
      <c r="K178" s="214" t="n"/>
      <c r="L178" s="214" t="n"/>
      <c r="M178" s="214" t="n"/>
      <c r="N178" s="214" t="n"/>
      <c r="O178" s="214" t="n"/>
      <c r="P178" s="214" t="n"/>
      <c r="Q178" s="214" t="n"/>
      <c r="R178" s="213" t="n"/>
    </row>
    <row r="179" ht="15" customHeight="1">
      <c r="A179" s="13" t="inlineStr">
        <is>
          <t>Average index · Core · Future-ready · Functional · Leadership · % of required</t>
        </is>
      </c>
      <c r="B179" s="214" t="n"/>
      <c r="C179" s="214" t="n"/>
      <c r="D179" s="214" t="n"/>
      <c r="E179" s="213" t="n"/>
      <c r="F179" s="16" t="inlineStr">
        <is>
          <t>97% · 100% · 83% · 99% · 101%</t>
        </is>
      </c>
      <c r="G179" s="214" t="n"/>
      <c r="H179" s="214" t="n"/>
      <c r="I179" s="214" t="n"/>
      <c r="J179" s="214" t="n"/>
      <c r="K179" s="214" t="n"/>
      <c r="L179" s="214" t="n"/>
      <c r="M179" s="214" t="n"/>
      <c r="N179" s="214" t="n"/>
      <c r="O179" s="214" t="n"/>
      <c r="P179" s="214" t="n"/>
      <c r="Q179" s="214" t="n"/>
      <c r="R179" s="213" t="n"/>
    </row>
    <row r="180" ht="15" customHeight="1">
      <c r="A180" s="13" t="inlineStr">
        <is>
          <t>Most common competency gaps · people</t>
        </is>
      </c>
      <c r="B180" s="214" t="n"/>
      <c r="C180" s="214" t="n"/>
      <c r="D180" s="214" t="n"/>
      <c r="E180" s="213" t="n"/>
      <c r="F180" s="16" t="inlineStr">
        <is>
          <t>Problem solving · Digital marketing · Communication · Business acumen · AI literacy · Data literacy</t>
        </is>
      </c>
      <c r="G180" s="214" t="n"/>
      <c r="H180" s="214" t="n"/>
      <c r="I180" s="214" t="n"/>
      <c r="J180" s="214" t="n"/>
      <c r="K180" s="214" t="n"/>
      <c r="L180" s="214" t="n"/>
      <c r="M180" s="214" t="n"/>
      <c r="N180" s="214" t="n"/>
      <c r="O180" s="214" t="n"/>
      <c r="P180" s="214" t="n"/>
      <c r="Q180" s="214" t="n"/>
      <c r="R180" s="213" t="n"/>
    </row>
    <row r="181" ht="28" customHeight="1">
      <c r="A181" s="13" t="inlineStr">
        <is>
          <t>Role-based development priorities · people</t>
        </is>
      </c>
      <c r="B181" s="214" t="n"/>
      <c r="C181" s="214" t="n"/>
      <c r="D181" s="214" t="n"/>
      <c r="E181" s="213" t="n"/>
      <c r="F181" s="16" t="inlineStr">
        <is>
          <t>Strategic Thinking &amp; Business Acumen · People Leadership &amp; Mentoring · AI, GenAI &amp; Prompt Engineering · Project, Program &amp; Agile Management · Broader Ownership &amp; Cross-functional Exposure · Advanced Excel &amp; Productivity Tools</t>
        </is>
      </c>
      <c r="G181" s="214" t="n"/>
      <c r="H181" s="214" t="n"/>
      <c r="I181" s="214" t="n"/>
      <c r="J181" s="214" t="n"/>
      <c r="K181" s="214" t="n"/>
      <c r="L181" s="214" t="n"/>
      <c r="M181" s="214" t="n"/>
      <c r="N181" s="214" t="n"/>
      <c r="O181" s="214" t="n"/>
      <c r="P181" s="214" t="n"/>
      <c r="Q181" s="214" t="n"/>
      <c r="R181" s="213" t="n"/>
    </row>
    <row r="182" ht="15" customHeight="1">
      <c r="A182" s="13" t="inlineStr">
        <is>
          <t>Manager-identified training themes</t>
        </is>
      </c>
      <c r="B182" s="214" t="n"/>
      <c r="C182" s="214" t="n"/>
      <c r="D182" s="214" t="n"/>
      <c r="E182" s="213" t="n"/>
      <c r="F182" s="16" t="inlineStr">
        <is>
          <t>knowledge · domain · crm · reporting · management</t>
        </is>
      </c>
      <c r="G182" s="214" t="n"/>
      <c r="H182" s="214" t="n"/>
      <c r="I182" s="214" t="n"/>
      <c r="J182" s="214" t="n"/>
      <c r="K182" s="214" t="n"/>
      <c r="L182" s="214" t="n"/>
      <c r="M182" s="214" t="n"/>
      <c r="N182" s="214" t="n"/>
      <c r="O182" s="214" t="n"/>
      <c r="P182" s="214" t="n"/>
      <c r="Q182" s="214" t="n"/>
      <c r="R182" s="213" t="n"/>
    </row>
    <row r="183" ht="15" customHeight="1">
      <c r="A183" s="13" t="inlineStr">
        <is>
          <t>What helped people learn · survey</t>
        </is>
      </c>
      <c r="B183" s="214" t="n"/>
      <c r="C183" s="214" t="n"/>
      <c r="D183" s="214" t="n"/>
      <c r="E183" s="213" t="n"/>
      <c r="F183" s="16" t="inlineStr">
        <is>
          <t>Formal / classroom training · Mentoring / guidance from seniors · On-the-job / hands-on</t>
        </is>
      </c>
      <c r="G183" s="214" t="n"/>
      <c r="H183" s="214" t="n"/>
      <c r="I183" s="214" t="n"/>
      <c r="J183" s="214" t="n"/>
      <c r="K183" s="214" t="n"/>
      <c r="L183" s="214" t="n"/>
      <c r="M183" s="214" t="n"/>
      <c r="N183" s="214" t="n"/>
      <c r="O183" s="214" t="n"/>
      <c r="P183" s="214" t="n"/>
      <c r="Q183" s="214" t="n"/>
      <c r="R183" s="213" t="n"/>
    </row>
    <row r="184" ht="15" customHeight="1">
      <c r="A184" s="13" t="inlineStr">
        <is>
          <t>How the work is changing</t>
        </is>
      </c>
      <c r="B184" s="214" t="n"/>
      <c r="C184" s="214" t="n"/>
      <c r="D184" s="214" t="n"/>
      <c r="E184" s="213" t="n"/>
      <c r="F184" s="16" t="inlineStr">
        <is>
          <t>3 of 6 say the role is changing because of AI / automation</t>
        </is>
      </c>
      <c r="G184" s="214" t="n"/>
      <c r="H184" s="214" t="n"/>
      <c r="I184" s="214" t="n"/>
      <c r="J184" s="214" t="n"/>
      <c r="K184" s="214" t="n"/>
      <c r="L184" s="214" t="n"/>
      <c r="M184" s="214" t="n"/>
      <c r="N184" s="214" t="n"/>
      <c r="O184" s="214" t="n"/>
      <c r="P184" s="214" t="n"/>
      <c r="Q184" s="214" t="n"/>
      <c r="R184" s="213" t="n"/>
    </row>
    <row r="185" ht="15" customHeight="1">
      <c r="A185" s="13" t="inlineStr">
        <is>
          <t>Lateral moves the evidence supports · people</t>
        </is>
      </c>
      <c r="B185" s="214" t="n"/>
      <c r="C185" s="214" t="n"/>
      <c r="D185" s="214" t="n"/>
      <c r="E185" s="213" t="n"/>
      <c r="F185" s="16" t="inlineStr">
        <is>
          <t>No strong match yet</t>
        </is>
      </c>
      <c r="G185" s="214" t="n"/>
      <c r="H185" s="214" t="n"/>
      <c r="I185" s="214" t="n"/>
      <c r="J185" s="214" t="n"/>
      <c r="K185" s="214" t="n"/>
      <c r="L185" s="214" t="n"/>
      <c r="M185" s="214" t="n"/>
      <c r="N185" s="214" t="n"/>
      <c r="O185" s="214" t="n"/>
      <c r="P185" s="214" t="n"/>
      <c r="Q185" s="214" t="n"/>
      <c r="R185" s="213" t="n"/>
    </row>
    <row r="186" ht="15" customHeight="1"/>
    <row r="187" ht="28" customHeight="1">
      <c r="A187" s="12" t="inlineStr">
        <is>
          <t>Cluster</t>
        </is>
      </c>
      <c r="B187" s="12" t="inlineStr">
        <is>
          <t>Competency · ★ = must-have</t>
        </is>
      </c>
      <c r="C187" s="12" t="inlineStr">
        <is>
          <t>Definition</t>
        </is>
      </c>
      <c r="D187" s="12" t="inlineStr">
        <is>
          <t>Must-have for</t>
        </is>
      </c>
      <c r="E187" s="12" t="inlineStr">
        <is>
          <t>A1</t>
        </is>
      </c>
      <c r="F187" s="12" t="inlineStr">
        <is>
          <t>A2</t>
        </is>
      </c>
      <c r="G187" s="12" t="inlineStr">
        <is>
          <t>A3</t>
        </is>
      </c>
      <c r="H187" s="12" t="inlineStr">
        <is>
          <t>B1</t>
        </is>
      </c>
      <c r="I187" s="12" t="inlineStr">
        <is>
          <t>B2</t>
        </is>
      </c>
      <c r="J187" s="12" t="inlineStr">
        <is>
          <t>B3</t>
        </is>
      </c>
      <c r="K187" s="12" t="inlineStr">
        <is>
          <t>B+</t>
        </is>
      </c>
      <c r="L187" s="12" t="inlineStr">
        <is>
          <t>C1</t>
        </is>
      </c>
      <c r="M187" s="12" t="inlineStr">
        <is>
          <t>C2</t>
        </is>
      </c>
      <c r="N187" s="12" t="inlineStr">
        <is>
          <t>C+</t>
        </is>
      </c>
      <c r="O187" s="12" t="inlineStr">
        <is>
          <t>D1</t>
        </is>
      </c>
      <c r="P187" s="12" t="inlineStr">
        <is>
          <t>What good looks like · by proficiency</t>
        </is>
      </c>
      <c r="Q187" s="12" t="inlineStr">
        <is>
          <t>What IRIS top performers do · survey</t>
        </is>
      </c>
      <c r="R187" s="12" t="inlineStr">
        <is>
          <t>How to assess</t>
        </is>
      </c>
      <c r="S187" s="12" t="inlineStr">
        <is>
          <t>Credentials</t>
        </is>
      </c>
      <c r="T187" s="12" t="inlineStr">
        <is>
          <t>Reference</t>
        </is>
      </c>
    </row>
    <row r="188" ht="67" customHeight="1">
      <c r="A188" s="178" t="inlineStr">
        <is>
          <t>Functional</t>
        </is>
      </c>
      <c r="B188" s="178" t="inlineStr">
        <is>
          <t>★ Sales, Negotiation &amp; Account Growth</t>
        </is>
      </c>
      <c r="C188" s="178" t="inlineStr">
        <is>
          <t>Builds pipeline, negotiates and grows accounts.</t>
        </is>
      </c>
      <c r="D188" s="178" t="inlineStr">
        <is>
          <t>Sales &amp; Business Development</t>
        </is>
      </c>
      <c r="E188" s="179" t="n">
        <v>1</v>
      </c>
      <c r="F188" s="179" t="n">
        <v>2</v>
      </c>
      <c r="G188" s="179" t="n">
        <v>3</v>
      </c>
      <c r="H188" s="179" t="n">
        <v>3</v>
      </c>
      <c r="I188" s="179" t="n">
        <v>4</v>
      </c>
      <c r="J188" s="179" t="n">
        <v>4</v>
      </c>
      <c r="K188" s="179" t="n">
        <v>4</v>
      </c>
      <c r="L188" s="179" t="n">
        <v>4</v>
      </c>
      <c r="M188" s="179" t="n">
        <v>5</v>
      </c>
      <c r="N188" s="179" t="n">
        <v>5</v>
      </c>
      <c r="O188" s="179" t="n">
        <v>4</v>
      </c>
      <c r="P188" s="178" t="inlineStr">
        <is>
          <t>3 · Builds pipeline and closes deals
4 · Owns key accounts; negotiates complex deals; grows revenue</t>
        </is>
      </c>
      <c r="Q188" s="178" t="inlineStr">
        <is>
          <t>pipeline, lead, deal, negotiation, sales</t>
        </is>
      </c>
      <c r="R188" s="178" t="inlineStr">
        <is>
          <t>Sales role play</t>
        </is>
      </c>
      <c r="S188" s="178" t="inlineStr">
        <is>
          <t>—</t>
        </is>
      </c>
      <c r="T188" s="178" t="inlineStr">
        <is>
          <t>Family set</t>
        </is>
      </c>
    </row>
    <row r="189" ht="54" customHeight="1">
      <c r="A189" s="178" t="inlineStr">
        <is>
          <t>Functional</t>
        </is>
      </c>
      <c r="B189" s="178" t="inlineStr">
        <is>
          <t>★ Marketing Tech &amp; Digital Marketing</t>
        </is>
      </c>
      <c r="C189" s="178" t="inlineStr">
        <is>
          <t>Runs CRM, campaigns, SEO and digital channels.</t>
        </is>
      </c>
      <c r="D189" s="178" t="inlineStr">
        <is>
          <t>Sales &amp; Business Development</t>
        </is>
      </c>
      <c r="E189" s="179" t="n">
        <v>1</v>
      </c>
      <c r="F189" s="179" t="n">
        <v>2</v>
      </c>
      <c r="G189" s="179" t="n">
        <v>3</v>
      </c>
      <c r="H189" s="179" t="n">
        <v>3</v>
      </c>
      <c r="I189" s="179" t="n">
        <v>4</v>
      </c>
      <c r="J189" s="179" t="n">
        <v>4</v>
      </c>
      <c r="K189" s="179" t="n">
        <v>4</v>
      </c>
      <c r="L189" s="179" t="n">
        <v>4</v>
      </c>
      <c r="M189" s="179" t="n">
        <v>5</v>
      </c>
      <c r="N189" s="179" t="n">
        <v>5</v>
      </c>
      <c r="O189" s="179" t="n">
        <v>4</v>
      </c>
      <c r="P189" s="178" t="inlineStr">
        <is>
          <t>3 · Runs campaigns, CRM, SEO and social channels
4 · Owns digital strategy, funnel and marketing analytics</t>
        </is>
      </c>
      <c r="Q189" s="178" t="inlineStr">
        <is>
          <t>CRM</t>
        </is>
      </c>
      <c r="R189" s="178" t="inlineStr">
        <is>
          <t>Portfolio / case</t>
        </is>
      </c>
      <c r="S189" s="178" t="inlineStr">
        <is>
          <t>Google / HubSpot certifications</t>
        </is>
      </c>
      <c r="T189" s="178" t="inlineStr">
        <is>
          <t>Family set</t>
        </is>
      </c>
    </row>
    <row r="190" ht="67" customHeight="1">
      <c r="A190" s="178" t="inlineStr">
        <is>
          <t>Functional</t>
        </is>
      </c>
      <c r="B190" s="178" t="inlineStr">
        <is>
          <t>★ Stakeholder &amp; Client Management</t>
        </is>
      </c>
      <c r="C190" s="178" t="inlineStr">
        <is>
          <t>Manages clients and stakeholders; handles changing requests.</t>
        </is>
      </c>
      <c r="D190" s="178" t="inlineStr">
        <is>
          <t>Customer Success &amp; Support</t>
        </is>
      </c>
      <c r="E190" s="179" t="n">
        <v>1</v>
      </c>
      <c r="F190" s="179" t="n">
        <v>2</v>
      </c>
      <c r="G190" s="179" t="n">
        <v>3</v>
      </c>
      <c r="H190" s="179" t="n">
        <v>3</v>
      </c>
      <c r="I190" s="179" t="n">
        <v>4</v>
      </c>
      <c r="J190" s="179" t="n">
        <v>4</v>
      </c>
      <c r="K190" s="179" t="n">
        <v>4</v>
      </c>
      <c r="L190" s="179" t="n">
        <v>4</v>
      </c>
      <c r="M190" s="179" t="n">
        <v>5</v>
      </c>
      <c r="N190" s="179" t="n">
        <v>5</v>
      </c>
      <c r="O190" s="179" t="n">
        <v>4</v>
      </c>
      <c r="P190" s="178" t="inlineStr">
        <is>
          <t>3 · Manages client communication and expectations for own work
4 · Owns key relationships; resolves escalations</t>
        </is>
      </c>
      <c r="Q190" s="178" t="inlineStr">
        <is>
          <t>client, relationship, stakeholder, coordinat, customer</t>
        </is>
      </c>
      <c r="R190" s="178" t="inlineStr">
        <is>
          <t>Role play / behavioural interview</t>
        </is>
      </c>
      <c r="S190" s="178" t="inlineStr">
        <is>
          <t>—</t>
        </is>
      </c>
      <c r="T190" s="178" t="inlineStr">
        <is>
          <t>Family set</t>
        </is>
      </c>
    </row>
    <row r="191" ht="54" customHeight="1">
      <c r="A191" s="178" t="inlineStr">
        <is>
          <t>Functional</t>
        </is>
      </c>
      <c r="B191" s="178" t="inlineStr">
        <is>
          <t>Communication &amp; Presentation</t>
        </is>
      </c>
      <c r="C191" s="178" t="inlineStr">
        <is>
          <t>Writes and presents clearly to clients and teams.</t>
        </is>
      </c>
      <c r="D191" s="178" t="inlineStr">
        <is>
          <t>—</t>
        </is>
      </c>
      <c r="E191" s="179" t="n">
        <v>1</v>
      </c>
      <c r="F191" s="179" t="n">
        <v>2</v>
      </c>
      <c r="G191" s="179" t="n">
        <v>3</v>
      </c>
      <c r="H191" s="179" t="n">
        <v>3</v>
      </c>
      <c r="I191" s="179" t="n">
        <v>4</v>
      </c>
      <c r="J191" s="179" t="n">
        <v>4</v>
      </c>
      <c r="K191" s="179" t="n">
        <v>4</v>
      </c>
      <c r="L191" s="179" t="n">
        <v>4</v>
      </c>
      <c r="M191" s="179" t="n">
        <v>5</v>
      </c>
      <c r="N191" s="179" t="n">
        <v>5</v>
      </c>
      <c r="O191" s="179" t="n">
        <v>4</v>
      </c>
      <c r="P191" s="178" t="inlineStr">
        <is>
          <t>3 · Writes and presents clearly to clients and teams
4 · Presents to senior stakeholders; shapes messaging</t>
        </is>
      </c>
      <c r="Q191" s="178" t="inlineStr">
        <is>
          <t>communication, present</t>
        </is>
      </c>
      <c r="R191" s="178" t="inlineStr">
        <is>
          <t>Presentation / writing test</t>
        </is>
      </c>
      <c r="S191" s="178" t="inlineStr">
        <is>
          <t>—</t>
        </is>
      </c>
      <c r="T191" s="178" t="inlineStr">
        <is>
          <t>Family set</t>
        </is>
      </c>
    </row>
    <row r="192" ht="54" customHeight="1">
      <c r="A192" s="178" t="inlineStr">
        <is>
          <t>Functional</t>
        </is>
      </c>
      <c r="B192" s="178" t="inlineStr">
        <is>
          <t>★ Product, Platform &amp; Domain Knowledge</t>
        </is>
      </c>
      <c r="C192" s="178" t="inlineStr">
        <is>
          <t>Knows IRIS products, platforms and the client's domain.</t>
        </is>
      </c>
      <c r="D192" s="178" t="inlineStr">
        <is>
          <t>Customer Success &amp; Support</t>
        </is>
      </c>
      <c r="E192" s="179" t="n">
        <v>1</v>
      </c>
      <c r="F192" s="179" t="n">
        <v>2</v>
      </c>
      <c r="G192" s="179" t="n">
        <v>3</v>
      </c>
      <c r="H192" s="179" t="n">
        <v>3</v>
      </c>
      <c r="I192" s="179" t="n">
        <v>4</v>
      </c>
      <c r="J192" s="179" t="n">
        <v>4</v>
      </c>
      <c r="K192" s="179" t="n">
        <v>4</v>
      </c>
      <c r="L192" s="179" t="n">
        <v>4</v>
      </c>
      <c r="M192" s="179" t="n">
        <v>5</v>
      </c>
      <c r="N192" s="179" t="n">
        <v>5</v>
      </c>
      <c r="O192" s="179" t="n">
        <v>4</v>
      </c>
      <c r="P192" s="178" t="inlineStr">
        <is>
          <t>3 · Handles most product and domain scenarios
4 · Recognised product / domain expert; trains others</t>
        </is>
      </c>
      <c r="Q192" s="178" t="inlineStr">
        <is>
          <t>product, domain</t>
        </is>
      </c>
      <c r="R192" s="178" t="inlineStr">
        <is>
          <t>Scenario interview</t>
        </is>
      </c>
      <c r="S192" s="178" t="inlineStr">
        <is>
          <t>Internal product certification</t>
        </is>
      </c>
      <c r="T192" s="178" t="inlineStr">
        <is>
          <t>Family set</t>
        </is>
      </c>
    </row>
    <row r="193" ht="54" customHeight="1">
      <c r="A193" s="178" t="inlineStr">
        <is>
          <t>Functional</t>
        </is>
      </c>
      <c r="B193" s="178" t="inlineStr">
        <is>
          <t>★ Strategic Thinking &amp; Business Acumen</t>
        </is>
      </c>
      <c r="C193" s="178" t="inlineStr">
        <is>
          <t>Links work to business outcomes, budgets and strategy.</t>
        </is>
      </c>
      <c r="D193" s="178" t="inlineStr">
        <is>
          <t>Executive Leadership</t>
        </is>
      </c>
      <c r="E193" s="179" t="n">
        <v>1</v>
      </c>
      <c r="F193" s="179" t="n">
        <v>2</v>
      </c>
      <c r="G193" s="179" t="n">
        <v>3</v>
      </c>
      <c r="H193" s="179" t="n">
        <v>3</v>
      </c>
      <c r="I193" s="179" t="n">
        <v>4</v>
      </c>
      <c r="J193" s="179" t="n">
        <v>4</v>
      </c>
      <c r="K193" s="179" t="n">
        <v>4</v>
      </c>
      <c r="L193" s="179" t="n">
        <v>4</v>
      </c>
      <c r="M193" s="179" t="n">
        <v>5</v>
      </c>
      <c r="N193" s="179" t="n">
        <v>5</v>
      </c>
      <c r="O193" s="179" t="n">
        <v>4</v>
      </c>
      <c r="P193" s="178" t="inlineStr">
        <is>
          <t>3 · Connects work to business goals and budgets
4 · Shapes strategy, pricing or investment choices</t>
        </is>
      </c>
      <c r="Q193" s="178" t="inlineStr">
        <is>
          <t>revenue, strategy, market, pricing</t>
        </is>
      </c>
      <c r="R193" s="178" t="inlineStr">
        <is>
          <t>Case interview</t>
        </is>
      </c>
      <c r="S193" s="178" t="inlineStr">
        <is>
          <t>MBA / PGDM · preferred at C+</t>
        </is>
      </c>
      <c r="T193" s="178" t="inlineStr">
        <is>
          <t>Family set</t>
        </is>
      </c>
    </row>
    <row r="194" ht="54" customHeight="1">
      <c r="A194" s="178" t="inlineStr">
        <is>
          <t>Functional</t>
        </is>
      </c>
      <c r="B194" s="178" t="inlineStr">
        <is>
          <t>★ People Leadership &amp; Mentoring</t>
        </is>
      </c>
      <c r="C194" s="178" t="inlineStr">
        <is>
          <t>Allocates, coaches and develops people.</t>
        </is>
      </c>
      <c r="D194" s="178" t="inlineStr">
        <is>
          <t>Executive Leadership</t>
        </is>
      </c>
      <c r="E194" s="179" t="n">
        <v>1</v>
      </c>
      <c r="F194" s="179" t="n">
        <v>2</v>
      </c>
      <c r="G194" s="179" t="n">
        <v>3</v>
      </c>
      <c r="H194" s="179" t="n">
        <v>3</v>
      </c>
      <c r="I194" s="179" t="n">
        <v>4</v>
      </c>
      <c r="J194" s="179" t="n">
        <v>4</v>
      </c>
      <c r="K194" s="179" t="n">
        <v>4</v>
      </c>
      <c r="L194" s="179" t="n">
        <v>4</v>
      </c>
      <c r="M194" s="179" t="n">
        <v>5</v>
      </c>
      <c r="N194" s="179" t="n">
        <v>5</v>
      </c>
      <c r="O194" s="179" t="n">
        <v>4</v>
      </c>
      <c r="P194" s="178" t="inlineStr">
        <is>
          <t>3 · Coaches and allocates work
4 · Leads leaders; builds succession</t>
        </is>
      </c>
      <c r="Q194" s="178" t="inlineStr">
        <is>
          <t>—</t>
        </is>
      </c>
      <c r="R194" s="178" t="inlineStr">
        <is>
          <t>Behavioural interview</t>
        </is>
      </c>
      <c r="S194" s="178" t="inlineStr">
        <is>
          <t>—</t>
        </is>
      </c>
      <c r="T194" s="178" t="inlineStr">
        <is>
          <t>Family set</t>
        </is>
      </c>
    </row>
    <row r="195" ht="54" customHeight="1">
      <c r="A195" s="178" t="inlineStr">
        <is>
          <t>Functional</t>
        </is>
      </c>
      <c r="B195" s="178" t="inlineStr">
        <is>
          <t>Regulatory &amp; BFSI Domain</t>
        </is>
      </c>
      <c r="C195" s="178" t="inlineStr">
        <is>
          <t>Understands regulators, returns, filings and BFSI rules.</t>
        </is>
      </c>
      <c r="D195" s="178" t="inlineStr">
        <is>
          <t>—</t>
        </is>
      </c>
      <c r="E195" s="179" t="n">
        <v>1</v>
      </c>
      <c r="F195" s="179" t="n">
        <v>2</v>
      </c>
      <c r="G195" s="179" t="n">
        <v>3</v>
      </c>
      <c r="H195" s="179" t="n">
        <v>3</v>
      </c>
      <c r="I195" s="179" t="n">
        <v>4</v>
      </c>
      <c r="J195" s="179" t="n">
        <v>4</v>
      </c>
      <c r="K195" s="179" t="n">
        <v>4</v>
      </c>
      <c r="L195" s="179" t="n">
        <v>4</v>
      </c>
      <c r="M195" s="179" t="n">
        <v>5</v>
      </c>
      <c r="N195" s="179" t="n">
        <v>5</v>
      </c>
      <c r="O195" s="179" t="n">
        <v>4</v>
      </c>
      <c r="P195" s="178" t="inlineStr">
        <is>
          <t>3 · Knows the relevant regulators, returns and rules
4 · Interprets new regulation; advises clients and product</t>
        </is>
      </c>
      <c r="Q195" s="178" t="inlineStr">
        <is>
          <t>—</t>
        </is>
      </c>
      <c r="R195" s="178" t="inlineStr">
        <is>
          <t>Domain interview</t>
        </is>
      </c>
      <c r="S195" s="178" t="inlineStr">
        <is>
          <t>Domain certifications · optional</t>
        </is>
      </c>
      <c r="T195" s="178" t="inlineStr">
        <is>
          <t>Family set</t>
        </is>
      </c>
    </row>
    <row r="196" ht="54" customHeight="1">
      <c r="A196" s="178" t="inlineStr">
        <is>
          <t>Functional</t>
        </is>
      </c>
      <c r="B196" s="178" t="inlineStr">
        <is>
          <t>Database, SQL &amp; Data Engineering</t>
        </is>
      </c>
      <c r="C196" s="178" t="inlineStr">
        <is>
          <t>Writes and tunes SQL, data models and ETL.</t>
        </is>
      </c>
      <c r="D196" s="178" t="inlineStr">
        <is>
          <t>—</t>
        </is>
      </c>
      <c r="E196" s="179" t="n">
        <v>1</v>
      </c>
      <c r="F196" s="179" t="n">
        <v>2</v>
      </c>
      <c r="G196" s="179" t="n">
        <v>3</v>
      </c>
      <c r="H196" s="179" t="n">
        <v>3</v>
      </c>
      <c r="I196" s="179" t="n">
        <v>4</v>
      </c>
      <c r="J196" s="179" t="n">
        <v>4</v>
      </c>
      <c r="K196" s="179" t="n">
        <v>4</v>
      </c>
      <c r="L196" s="179" t="n">
        <v>4</v>
      </c>
      <c r="M196" s="179" t="n">
        <v>5</v>
      </c>
      <c r="N196" s="179" t="n">
        <v>5</v>
      </c>
      <c r="O196" s="179" t="n">
        <v>4</v>
      </c>
      <c r="P196" s="178" t="inlineStr">
        <is>
          <t>3 · Writes and tunes queries, procedures and ETL
4 · Designs data models and pipelines; optimises at scale</t>
        </is>
      </c>
      <c r="Q196" s="178" t="inlineStr">
        <is>
          <t>queries</t>
        </is>
      </c>
      <c r="R196" s="178" t="inlineStr">
        <is>
          <t>SQL test / case</t>
        </is>
      </c>
      <c r="S196" s="178" t="inlineStr">
        <is>
          <t>Database certifications · optional</t>
        </is>
      </c>
      <c r="T196" s="178" t="inlineStr">
        <is>
          <t>Family set</t>
        </is>
      </c>
    </row>
    <row r="197" ht="67" customHeight="1">
      <c r="A197" s="178" t="inlineStr">
        <is>
          <t>Functional</t>
        </is>
      </c>
      <c r="B197" s="178" t="inlineStr">
        <is>
          <t>Process Improvement &amp; Quality Mindset</t>
        </is>
      </c>
      <c r="C197" s="178" t="inlineStr">
        <is>
          <t>Gets it right first time; improves processes and checklists.</t>
        </is>
      </c>
      <c r="D197" s="178" t="inlineStr">
        <is>
          <t>—</t>
        </is>
      </c>
      <c r="E197" s="179" t="n">
        <v>1</v>
      </c>
      <c r="F197" s="179" t="n">
        <v>2</v>
      </c>
      <c r="G197" s="179" t="n">
        <v>3</v>
      </c>
      <c r="H197" s="179" t="n">
        <v>3</v>
      </c>
      <c r="I197" s="179" t="n">
        <v>4</v>
      </c>
      <c r="J197" s="179" t="n">
        <v>4</v>
      </c>
      <c r="K197" s="179" t="n">
        <v>4</v>
      </c>
      <c r="L197" s="179" t="n">
        <v>4</v>
      </c>
      <c r="M197" s="179" t="n">
        <v>5</v>
      </c>
      <c r="N197" s="179" t="n">
        <v>5</v>
      </c>
      <c r="O197" s="179" t="n">
        <v>4</v>
      </c>
      <c r="P197" s="178" t="inlineStr">
        <is>
          <t>3 · Delivers right-first-time; improves own checklists
4 · Redesigns team processes; reduces error rates measurably</t>
        </is>
      </c>
      <c r="Q197" s="178" t="inlineStr">
        <is>
          <t>sla, accura, review, quality</t>
        </is>
      </c>
      <c r="R197" s="178" t="inlineStr">
        <is>
          <t>Work sample / case</t>
        </is>
      </c>
      <c r="S197" s="178" t="inlineStr">
        <is>
          <t>Lean / Six Sigma · optional</t>
        </is>
      </c>
      <c r="T197" s="178" t="inlineStr">
        <is>
          <t>Family set</t>
        </is>
      </c>
    </row>
    <row r="198" ht="28" customHeight="1">
      <c r="A198" s="134" t="inlineStr">
        <is>
          <t>Leadership</t>
        </is>
      </c>
      <c r="B198" s="134" t="inlineStr">
        <is>
          <t>Leadership cluster · 4 competencies, part C</t>
        </is>
      </c>
      <c r="C198" s="134" t="inlineStr">
        <is>
          <t>Leading people, decisions, strategy and change</t>
        </is>
      </c>
      <c r="D198" s="134" t="inlineStr">
        <is>
          <t>POD Leads and People Managers</t>
        </is>
      </c>
      <c r="E198" s="47" t="inlineStr">
        <is>
          <t>—</t>
        </is>
      </c>
      <c r="F198" s="47" t="inlineStr">
        <is>
          <t>—</t>
        </is>
      </c>
      <c r="G198" s="47" t="inlineStr">
        <is>
          <t>—</t>
        </is>
      </c>
      <c r="H198" s="47" t="inlineStr">
        <is>
          <t>1/2</t>
        </is>
      </c>
      <c r="I198" s="47" t="inlineStr">
        <is>
          <t>2/3</t>
        </is>
      </c>
      <c r="J198" s="47" t="inlineStr">
        <is>
          <t>3/4</t>
        </is>
      </c>
      <c r="K198" s="47" t="inlineStr">
        <is>
          <t>4/4</t>
        </is>
      </c>
      <c r="L198" s="47" t="inlineStr">
        <is>
          <t>4/4</t>
        </is>
      </c>
      <c r="M198" s="47" t="inlineStr">
        <is>
          <t>4/4</t>
        </is>
      </c>
      <c r="N198" s="47" t="inlineStr">
        <is>
          <t>5/5</t>
        </is>
      </c>
      <c r="O198" s="47" t="inlineStr">
        <is>
          <t>5/5</t>
        </is>
      </c>
      <c r="P198" s="134" t="inlineStr">
        <is>
          <t>Required level shown as IC / Manager</t>
        </is>
      </c>
      <c r="Q198" s="134" t="inlineStr">
        <is>
          <t>—</t>
        </is>
      </c>
      <c r="R198" s="134" t="inlineStr">
        <is>
          <t>Behavioural interview; 360 feedback</t>
        </is>
      </c>
      <c r="S198" s="134" t="inlineStr">
        <is>
          <t>—</t>
        </is>
      </c>
      <c r="T198" s="134" t="inlineStr">
        <is>
          <t>S14, S15, S16</t>
        </is>
      </c>
    </row>
    <row r="199" ht="15" customHeight="1"/>
    <row r="200" ht="15" customHeight="1">
      <c r="A200" s="12" t="inlineStr">
        <is>
          <t>Job family</t>
        </is>
      </c>
      <c r="B200" s="12" t="inlineStr">
        <is>
          <t>Education / credentials</t>
        </is>
      </c>
      <c r="C200" s="213" t="n"/>
      <c r="D200" s="12" t="inlineStr">
        <is>
          <t>Gate requirements</t>
        </is>
      </c>
      <c r="E200" s="213" t="n"/>
      <c r="F200" s="12" t="inlineStr">
        <is>
          <t>Learning focus — Band A</t>
        </is>
      </c>
      <c r="G200" s="214" t="n"/>
      <c r="H200" s="214" t="n"/>
      <c r="I200" s="214" t="n"/>
      <c r="J200" s="214" t="n"/>
      <c r="K200" s="213" t="n"/>
      <c r="L200" s="12" t="inlineStr">
        <is>
          <t>Learning focus — Band B</t>
        </is>
      </c>
      <c r="M200" s="214" t="n"/>
      <c r="N200" s="214" t="n"/>
      <c r="O200" s="214" t="n"/>
      <c r="P200" s="213" t="n"/>
      <c r="Q200" s="12" t="inlineStr">
        <is>
          <t>Learning focus — Band C+</t>
        </is>
      </c>
      <c r="R200" s="213" t="n"/>
      <c r="S200" s="12" t="inlineStr">
        <is>
          <t>Future skills</t>
        </is>
      </c>
      <c r="T200" s="213" t="n"/>
    </row>
    <row r="201" ht="80" customHeight="1">
      <c r="A201" s="13" t="inlineStr">
        <is>
          <t>Sales &amp; Business Development</t>
        </is>
      </c>
      <c r="B201" s="16" t="inlineStr">
        <is>
          <t>Graduate; MBA preferred from B2</t>
        </is>
      </c>
      <c r="C201" s="213" t="n"/>
      <c r="D201" s="16" t="inlineStr">
        <is>
          <t>CRM hygiene; contract basics</t>
        </is>
      </c>
      <c r="E201" s="213" t="n"/>
      <c r="F201" s="16" t="inlineStr">
        <is>
          <t>Mandatory path · POSH, Code of Conduct, InfoSec; Sales, Negotiation &amp; Account Growth, Marketing Tech &amp; Digital Marketing to Working → Practitioner; AI literacy to 2; learn by mentoring and KT.</t>
        </is>
      </c>
      <c r="G201" s="214" t="n"/>
      <c r="H201" s="214" t="n"/>
      <c r="I201" s="214" t="n"/>
      <c r="J201" s="214" t="n"/>
      <c r="K201" s="213" t="n"/>
      <c r="L201" s="16" t="inlineStr">
        <is>
          <t>Sales, Negotiation &amp; Account Growth, Marketing Tech &amp; Digital Marketing to Advanced; Stakeholder &amp; Client Management, Communication &amp; Presentation, Product, Platform &amp; Domain Knowledge to Practitioner; POD Leads / Managers: leading people, delegation, feedback.</t>
        </is>
      </c>
      <c r="M201" s="214" t="n"/>
      <c r="N201" s="214" t="n"/>
      <c r="O201" s="214" t="n"/>
      <c r="P201" s="213" t="n"/>
      <c r="Q201" s="16" t="inlineStr">
        <is>
          <t>Expert in one must-have; strategy &amp; business acumen; building the bench; AI-enabled processes for the function.</t>
        </is>
      </c>
      <c r="R201" s="213" t="n"/>
      <c r="S201" s="16" t="inlineStr">
        <is>
          <t>Data-driven selling, AI prospecting, ESG / regtech market knowledge</t>
        </is>
      </c>
      <c r="T201" s="213" t="n"/>
    </row>
    <row r="202" ht="80" customHeight="1">
      <c r="A202" s="13" t="inlineStr">
        <is>
          <t>Executive Leadership</t>
        </is>
      </c>
      <c r="B202" s="16" t="inlineStr">
        <is>
          <t>Postgraduate / professional qualification</t>
        </is>
      </c>
      <c r="C202" s="213" t="n"/>
      <c r="D202" s="16" t="inlineStr">
        <is>
          <t>Governance, risk and regulatory accountability</t>
        </is>
      </c>
      <c r="E202" s="213" t="n"/>
      <c r="F202" s="16" t="inlineStr">
        <is>
          <t>Mandatory path · POSH, Code of Conduct, InfoSec; Strategic Thinking &amp; Business Acumen, People Leadership &amp; Mentoring to Working → Practitioner; AI literacy to 2; learn by mentoring and KT.</t>
        </is>
      </c>
      <c r="G202" s="214" t="n"/>
      <c r="H202" s="214" t="n"/>
      <c r="I202" s="214" t="n"/>
      <c r="J202" s="214" t="n"/>
      <c r="K202" s="213" t="n"/>
      <c r="L202" s="16" t="inlineStr">
        <is>
          <t>Strategic Thinking &amp; Business Acumen, People Leadership &amp; Mentoring to Advanced; Stakeholder &amp; Client Management, Product, Platform &amp; Domain Knowledge, Regulatory &amp; BFSI Domain to Practitioner; POD Leads / Managers: leading people, delegation, feedback.</t>
        </is>
      </c>
      <c r="M202" s="214" t="n"/>
      <c r="N202" s="214" t="n"/>
      <c r="O202" s="214" t="n"/>
      <c r="P202" s="213" t="n"/>
      <c r="Q202" s="16" t="inlineStr">
        <is>
          <t>Expert in one must-have; strategy &amp; business acumen; building the bench; AI-enabled processes for the function.</t>
        </is>
      </c>
      <c r="R202" s="213" t="n"/>
      <c r="S202" s="16" t="inlineStr">
        <is>
          <t>AI strategy &amp; governance, sustainability, digital business models</t>
        </is>
      </c>
      <c r="T202" s="213" t="n"/>
    </row>
    <row r="203" ht="80" customHeight="1">
      <c r="A203" s="13" t="inlineStr">
        <is>
          <t>Customer Success &amp; Support</t>
        </is>
      </c>
      <c r="B203" s="16" t="inlineStr">
        <is>
          <t>Graduate</t>
        </is>
      </c>
      <c r="C203" s="213" t="n"/>
      <c r="D203" s="16" t="inlineStr">
        <is>
          <t>ITIL / service-desk practice; SLA management</t>
        </is>
      </c>
      <c r="E203" s="213" t="n"/>
      <c r="F203" s="16" t="inlineStr">
        <is>
          <t>Mandatory path · POSH, Code of Conduct, InfoSec; Product, Platform &amp; Domain Knowledge, Stakeholder &amp; Client Management to Working → Practitioner; AI literacy to 2; learn by mentoring and KT.</t>
        </is>
      </c>
      <c r="G203" s="214" t="n"/>
      <c r="H203" s="214" t="n"/>
      <c r="I203" s="214" t="n"/>
      <c r="J203" s="214" t="n"/>
      <c r="K203" s="213" t="n"/>
      <c r="L203" s="16" t="inlineStr">
        <is>
          <t>Product, Platform &amp; Domain Knowledge, Stakeholder &amp; Client Management to Advanced; Communication &amp; Presentation, Database, SQL &amp; Data Engineering, Regulatory &amp; BFSI Domain to Practitioner; POD Leads / Managers: leading people, delegation, feedback.</t>
        </is>
      </c>
      <c r="M203" s="214" t="n"/>
      <c r="N203" s="214" t="n"/>
      <c r="O203" s="214" t="n"/>
      <c r="P203" s="213" t="n"/>
      <c r="Q203" s="16" t="inlineStr">
        <is>
          <t>Expert in one must-have; strategy &amp; business acumen; building the bench; AI-enabled processes for the function.</t>
        </is>
      </c>
      <c r="R203" s="213" t="n"/>
      <c r="S203" s="16" t="inlineStr">
        <is>
          <t>AI chat / knowledge-base support, customer-health analytics</t>
        </is>
      </c>
      <c r="T203" s="213" t="n"/>
    </row>
    <row r="204" ht="15" customHeight="1"/>
    <row r="205" ht="15" customHeight="1"/>
    <row r="206" ht="20" customHeight="1">
      <c r="A206" s="177" t="inlineStr">
        <is>
          <t>Design — 2 people · Technology &amp; engineering · levels A3–B1</t>
        </is>
      </c>
    </row>
    <row r="207" ht="15" customHeight="1">
      <c r="A207" s="17" t="inlineStr">
        <is>
          <t>Job families: Engineering &amp; Development</t>
        </is>
      </c>
    </row>
    <row r="208" ht="15" customHeight="1">
      <c r="A208" s="12" t="inlineStr">
        <is>
          <t>Capability health today · indicative, from survey + KRAs</t>
        </is>
      </c>
      <c r="B208" s="214" t="n"/>
      <c r="C208" s="214" t="n"/>
      <c r="D208" s="214" t="n"/>
      <c r="E208" s="213" t="n"/>
      <c r="F208" s="12" t="inlineStr">
        <is>
          <t>Result</t>
        </is>
      </c>
      <c r="G208" s="214" t="n"/>
      <c r="H208" s="214" t="n"/>
      <c r="I208" s="214" t="n"/>
      <c r="J208" s="214" t="n"/>
      <c r="K208" s="214" t="n"/>
      <c r="L208" s="214" t="n"/>
      <c r="M208" s="214" t="n"/>
      <c r="N208" s="214" t="n"/>
      <c r="O208" s="214" t="n"/>
      <c r="P208" s="214" t="n"/>
      <c r="Q208" s="214" t="n"/>
      <c r="R208" s="213" t="n"/>
    </row>
    <row r="209" ht="15" customHeight="1">
      <c r="A209" s="13" t="inlineStr">
        <is>
          <t>People assessed · meet or exceed their level</t>
        </is>
      </c>
      <c r="B209" s="214" t="n"/>
      <c r="C209" s="214" t="n"/>
      <c r="D209" s="214" t="n"/>
      <c r="E209" s="213" t="n"/>
      <c r="F209" s="16" t="inlineStr">
        <is>
          <t>2 · 0</t>
        </is>
      </c>
      <c r="G209" s="214" t="n"/>
      <c r="H209" s="214" t="n"/>
      <c r="I209" s="214" t="n"/>
      <c r="J209" s="214" t="n"/>
      <c r="K209" s="214" t="n"/>
      <c r="L209" s="214" t="n"/>
      <c r="M209" s="214" t="n"/>
      <c r="N209" s="214" t="n"/>
      <c r="O209" s="214" t="n"/>
      <c r="P209" s="214" t="n"/>
      <c r="Q209" s="214" t="n"/>
      <c r="R209" s="213" t="n"/>
    </row>
    <row r="210" ht="15" customHeight="1">
      <c r="A210" s="13" t="inlineStr">
        <is>
          <t>Average index · Core · Future-ready · Functional · Leadership · % of required</t>
        </is>
      </c>
      <c r="B210" s="214" t="n"/>
      <c r="C210" s="214" t="n"/>
      <c r="D210" s="214" t="n"/>
      <c r="E210" s="213" t="n"/>
      <c r="F210" s="16" t="inlineStr">
        <is>
          <t>86% · 96% · 86% · 80% · 88%</t>
        </is>
      </c>
      <c r="G210" s="214" t="n"/>
      <c r="H210" s="214" t="n"/>
      <c r="I210" s="214" t="n"/>
      <c r="J210" s="214" t="n"/>
      <c r="K210" s="214" t="n"/>
      <c r="L210" s="214" t="n"/>
      <c r="M210" s="214" t="n"/>
      <c r="N210" s="214" t="n"/>
      <c r="O210" s="214" t="n"/>
      <c r="P210" s="214" t="n"/>
      <c r="Q210" s="214" t="n"/>
      <c r="R210" s="213" t="n"/>
    </row>
    <row r="211" ht="15" customHeight="1">
      <c r="A211" s="13" t="inlineStr">
        <is>
          <t>Most common competency gaps · people</t>
        </is>
      </c>
      <c r="B211" s="214" t="n"/>
      <c r="C211" s="214" t="n"/>
      <c r="D211" s="214" t="n"/>
      <c r="E211" s="213" t="n"/>
      <c r="F211" s="16" t="inlineStr">
        <is>
          <t>Programming &amp; stack · System design · SQL &amp; data</t>
        </is>
      </c>
      <c r="G211" s="214" t="n"/>
      <c r="H211" s="214" t="n"/>
      <c r="I211" s="214" t="n"/>
      <c r="J211" s="214" t="n"/>
      <c r="K211" s="214" t="n"/>
      <c r="L211" s="214" t="n"/>
      <c r="M211" s="214" t="n"/>
      <c r="N211" s="214" t="n"/>
      <c r="O211" s="214" t="n"/>
      <c r="P211" s="214" t="n"/>
      <c r="Q211" s="214" t="n"/>
      <c r="R211" s="213" t="n"/>
    </row>
    <row r="212" ht="15" customHeight="1">
      <c r="A212" s="13" t="inlineStr">
        <is>
          <t>Role-based development priorities · people</t>
        </is>
      </c>
      <c r="B212" s="214" t="n"/>
      <c r="C212" s="214" t="n"/>
      <c r="D212" s="214" t="n"/>
      <c r="E212" s="213" t="n"/>
      <c r="F212" s="16" t="inlineStr">
        <is>
          <t>AI, GenAI &amp; Prompt Engineering · Project, Program &amp; Agile Management · Stakeholder &amp; Client Management</t>
        </is>
      </c>
      <c r="G212" s="214" t="n"/>
      <c r="H212" s="214" t="n"/>
      <c r="I212" s="214" t="n"/>
      <c r="J212" s="214" t="n"/>
      <c r="K212" s="214" t="n"/>
      <c r="L212" s="214" t="n"/>
      <c r="M212" s="214" t="n"/>
      <c r="N212" s="214" t="n"/>
      <c r="O212" s="214" t="n"/>
      <c r="P212" s="214" t="n"/>
      <c r="Q212" s="214" t="n"/>
      <c r="R212" s="213" t="n"/>
    </row>
    <row r="213" ht="41" customHeight="1">
      <c r="A213" s="13" t="inlineStr">
        <is>
          <t>Manager-identified training themes</t>
        </is>
      </c>
      <c r="B213" s="214" t="n"/>
      <c r="C213" s="214" t="n"/>
      <c r="D213" s="214" t="n"/>
      <c r="E213" s="213" t="n"/>
      <c r="F213" s="16" t="inlineStr">
        <is>
          <t>Advanced UI; secure coding &amp; code-quality practices; unit/automated testing; system design fundamentals | Advanced UI/UX training: design systems &amp; component libraries, UX research &amp; usability testing fundamentals, interaction design &amp; prototyping · Figma, accessibility · WCAG standards, visual/interaction design leadership to guide UI direction for iFile.</t>
        </is>
      </c>
      <c r="G213" s="214" t="n"/>
      <c r="H213" s="214" t="n"/>
      <c r="I213" s="214" t="n"/>
      <c r="J213" s="214" t="n"/>
      <c r="K213" s="214" t="n"/>
      <c r="L213" s="214" t="n"/>
      <c r="M213" s="214" t="n"/>
      <c r="N213" s="214" t="n"/>
      <c r="O213" s="214" t="n"/>
      <c r="P213" s="214" t="n"/>
      <c r="Q213" s="214" t="n"/>
      <c r="R213" s="213" t="n"/>
    </row>
    <row r="214" ht="15" customHeight="1">
      <c r="A214" s="13" t="inlineStr">
        <is>
          <t>What helped people learn · survey</t>
        </is>
      </c>
      <c r="B214" s="214" t="n"/>
      <c r="C214" s="214" t="n"/>
      <c r="D214" s="214" t="n"/>
      <c r="E214" s="213" t="n"/>
      <c r="F214" s="16" t="inlineStr">
        <is>
          <r>
            <rPr>
              <rFont val="Calibri"/>
              <b val="1"/>
              <sz val="10"/>
            </rPr>
            <t>Withheld:</t>
          </r>
          <r>
            <rPr>
              <rFont val="Calibri"/>
              <sz val="10"/>
            </rPr>
            <t xml:space="preserve"> fewer than 3 role-holders answered the survey, so answers would identify a person · IRIS role catalogue entry to follow</t>
          </r>
        </is>
      </c>
      <c r="G214" s="214" t="n"/>
      <c r="H214" s="214" t="n"/>
      <c r="I214" s="214" t="n"/>
      <c r="J214" s="214" t="n"/>
      <c r="K214" s="214" t="n"/>
      <c r="L214" s="214" t="n"/>
      <c r="M214" s="214" t="n"/>
      <c r="N214" s="214" t="n"/>
      <c r="O214" s="214" t="n"/>
      <c r="P214" s="214" t="n"/>
      <c r="Q214" s="214" t="n"/>
      <c r="R214" s="213" t="n"/>
    </row>
    <row r="215" ht="15" customHeight="1">
      <c r="A215" s="13" t="inlineStr">
        <is>
          <t>How the work is changing</t>
        </is>
      </c>
      <c r="B215" s="214" t="n"/>
      <c r="C215" s="214" t="n"/>
      <c r="D215" s="214" t="n"/>
      <c r="E215" s="213" t="n"/>
      <c r="F215" s="16" t="inlineStr">
        <is>
          <t>—</t>
        </is>
      </c>
      <c r="G215" s="214" t="n"/>
      <c r="H215" s="214" t="n"/>
      <c r="I215" s="214" t="n"/>
      <c r="J215" s="214" t="n"/>
      <c r="K215" s="214" t="n"/>
      <c r="L215" s="214" t="n"/>
      <c r="M215" s="214" t="n"/>
      <c r="N215" s="214" t="n"/>
      <c r="O215" s="214" t="n"/>
      <c r="P215" s="214" t="n"/>
      <c r="Q215" s="214" t="n"/>
      <c r="R215" s="213" t="n"/>
    </row>
    <row r="216" ht="15" customHeight="1">
      <c r="A216" s="13" t="inlineStr">
        <is>
          <t>Lateral moves the evidence supports · people</t>
        </is>
      </c>
      <c r="B216" s="214" t="n"/>
      <c r="C216" s="214" t="n"/>
      <c r="D216" s="214" t="n"/>
      <c r="E216" s="213" t="n"/>
      <c r="F216" s="16" t="inlineStr">
        <is>
          <t>No strong match yet</t>
        </is>
      </c>
      <c r="G216" s="214" t="n"/>
      <c r="H216" s="214" t="n"/>
      <c r="I216" s="214" t="n"/>
      <c r="J216" s="214" t="n"/>
      <c r="K216" s="214" t="n"/>
      <c r="L216" s="214" t="n"/>
      <c r="M216" s="214" t="n"/>
      <c r="N216" s="214" t="n"/>
      <c r="O216" s="214" t="n"/>
      <c r="P216" s="214" t="n"/>
      <c r="Q216" s="214" t="n"/>
      <c r="R216" s="213" t="n"/>
    </row>
    <row r="217" ht="15" customHeight="1"/>
    <row r="218" ht="28" customHeight="1">
      <c r="A218" s="12" t="inlineStr">
        <is>
          <t>Cluster</t>
        </is>
      </c>
      <c r="B218" s="12" t="inlineStr">
        <is>
          <t>Competency · ★ = must-have</t>
        </is>
      </c>
      <c r="C218" s="12" t="inlineStr">
        <is>
          <t>Definition</t>
        </is>
      </c>
      <c r="D218" s="12" t="inlineStr">
        <is>
          <t>Must-have for</t>
        </is>
      </c>
      <c r="E218" s="12" t="inlineStr">
        <is>
          <t>A1</t>
        </is>
      </c>
      <c r="F218" s="12" t="inlineStr">
        <is>
          <t>A2</t>
        </is>
      </c>
      <c r="G218" s="12" t="inlineStr">
        <is>
          <t>A3</t>
        </is>
      </c>
      <c r="H218" s="12" t="inlineStr">
        <is>
          <t>B1</t>
        </is>
      </c>
      <c r="I218" s="12" t="inlineStr">
        <is>
          <t>B2</t>
        </is>
      </c>
      <c r="J218" s="12" t="inlineStr">
        <is>
          <t>B3</t>
        </is>
      </c>
      <c r="K218" s="12" t="inlineStr">
        <is>
          <t>B+</t>
        </is>
      </c>
      <c r="L218" s="12" t="inlineStr">
        <is>
          <t>C1</t>
        </is>
      </c>
      <c r="M218" s="12" t="inlineStr">
        <is>
          <t>C2</t>
        </is>
      </c>
      <c r="N218" s="12" t="inlineStr">
        <is>
          <t>C+</t>
        </is>
      </c>
      <c r="O218" s="12" t="inlineStr">
        <is>
          <t>D1</t>
        </is>
      </c>
      <c r="P218" s="12" t="inlineStr">
        <is>
          <t>What good looks like · by proficiency</t>
        </is>
      </c>
      <c r="Q218" s="12" t="inlineStr">
        <is>
          <t>What IRIS top performers do · survey</t>
        </is>
      </c>
      <c r="R218" s="12" t="inlineStr">
        <is>
          <t>How to assess</t>
        </is>
      </c>
      <c r="S218" s="12" t="inlineStr">
        <is>
          <t>Credentials</t>
        </is>
      </c>
      <c r="T218" s="12" t="inlineStr">
        <is>
          <t>Reference</t>
        </is>
      </c>
    </row>
    <row r="219" ht="67" customHeight="1">
      <c r="A219" s="178" t="inlineStr">
        <is>
          <t>Functional</t>
        </is>
      </c>
      <c r="B219" s="178" t="inlineStr">
        <is>
          <t>★ Programming &amp; Tech-Stack Depth</t>
        </is>
      </c>
      <c r="C219" s="178" t="inlineStr">
        <is>
          <t>Builds and maintains quality code in the team's stack ·.NET, Java, Python, Angular / React.</t>
        </is>
      </c>
      <c r="D219" s="178" t="inlineStr">
        <is>
          <t>Engineering &amp; Development</t>
        </is>
      </c>
      <c r="E219" s="179" t="n">
        <v>1</v>
      </c>
      <c r="F219" s="179" t="n">
        <v>2</v>
      </c>
      <c r="G219" s="179" t="n">
        <v>3</v>
      </c>
      <c r="H219" s="179" t="n">
        <v>3</v>
      </c>
      <c r="I219" s="179" t="n">
        <v>4</v>
      </c>
      <c r="J219" s="179" t="n">
        <v>4</v>
      </c>
      <c r="K219" s="179" t="n">
        <v>4</v>
      </c>
      <c r="L219" s="179" t="n">
        <v>4</v>
      </c>
      <c r="M219" s="179" t="n">
        <v>5</v>
      </c>
      <c r="N219" s="179" t="n">
        <v>5</v>
      </c>
      <c r="O219" s="179" t="n">
        <v>4</v>
      </c>
      <c r="P219" s="178" t="inlineStr">
        <is>
          <t>3 · Builds features with clean, tested code
4 · Sets coding standards; solves performance and design issues across modules</t>
        </is>
      </c>
      <c r="Q219" s="178" t="inlineStr">
        <is>
          <t>angular, coding, java, .net, spring</t>
        </is>
      </c>
      <c r="R219" s="178" t="inlineStr">
        <is>
          <t>Coding test + code review</t>
        </is>
      </c>
      <c r="S219" s="178" t="inlineStr">
        <is>
          <t>Cloud / language certifications · optional</t>
        </is>
      </c>
      <c r="T219" s="178" t="inlineStr">
        <is>
          <t>Family set</t>
        </is>
      </c>
    </row>
    <row r="220" ht="67" customHeight="1">
      <c r="A220" s="178" t="inlineStr">
        <is>
          <t>Functional</t>
        </is>
      </c>
      <c r="B220" s="178" t="inlineStr">
        <is>
          <t>★ System Design &amp; Architecture</t>
        </is>
      </c>
      <c r="C220" s="178" t="inlineStr">
        <is>
          <t>Designs components, integrations and scalable, secure solutions.</t>
        </is>
      </c>
      <c r="D220" s="178" t="inlineStr">
        <is>
          <t>Engineering &amp; Development</t>
        </is>
      </c>
      <c r="E220" s="179" t="n">
        <v>1</v>
      </c>
      <c r="F220" s="179" t="n">
        <v>2</v>
      </c>
      <c r="G220" s="179" t="n">
        <v>3</v>
      </c>
      <c r="H220" s="179" t="n">
        <v>3</v>
      </c>
      <c r="I220" s="179" t="n">
        <v>4</v>
      </c>
      <c r="J220" s="179" t="n">
        <v>4</v>
      </c>
      <c r="K220" s="179" t="n">
        <v>4</v>
      </c>
      <c r="L220" s="179" t="n">
        <v>4</v>
      </c>
      <c r="M220" s="179" t="n">
        <v>5</v>
      </c>
      <c r="N220" s="179" t="n">
        <v>5</v>
      </c>
      <c r="O220" s="179" t="n">
        <v>4</v>
      </c>
      <c r="P220" s="178" t="inlineStr">
        <is>
          <t>3 · Designs components and integrations for a module
4 · Designs scalable, secure solutions across products; reviews designs</t>
        </is>
      </c>
      <c r="Q220" s="178" t="inlineStr">
        <is>
          <t>architect, scalability, solution design, system design</t>
        </is>
      </c>
      <c r="R220" s="178" t="inlineStr">
        <is>
          <t>System-design interview / design review</t>
        </is>
      </c>
      <c r="S220" s="178" t="inlineStr">
        <is>
          <t>AWS / Azure architect · optional</t>
        </is>
      </c>
      <c r="T220" s="178" t="inlineStr">
        <is>
          <t>Family set</t>
        </is>
      </c>
    </row>
    <row r="221" ht="54" customHeight="1">
      <c r="A221" s="178" t="inlineStr">
        <is>
          <t>Functional</t>
        </is>
      </c>
      <c r="B221" s="178" t="inlineStr">
        <is>
          <t>Database, SQL &amp; Data Engineering</t>
        </is>
      </c>
      <c r="C221" s="178" t="inlineStr">
        <is>
          <t>Writes and tunes SQL, data models and ETL.</t>
        </is>
      </c>
      <c r="D221" s="178" t="inlineStr">
        <is>
          <t>—</t>
        </is>
      </c>
      <c r="E221" s="179" t="n">
        <v>1</v>
      </c>
      <c r="F221" s="179" t="n">
        <v>2</v>
      </c>
      <c r="G221" s="179" t="n">
        <v>3</v>
      </c>
      <c r="H221" s="179" t="n">
        <v>3</v>
      </c>
      <c r="I221" s="179" t="n">
        <v>4</v>
      </c>
      <c r="J221" s="179" t="n">
        <v>4</v>
      </c>
      <c r="K221" s="179" t="n">
        <v>4</v>
      </c>
      <c r="L221" s="179" t="n">
        <v>4</v>
      </c>
      <c r="M221" s="179" t="n">
        <v>5</v>
      </c>
      <c r="N221" s="179" t="n">
        <v>5</v>
      </c>
      <c r="O221" s="179" t="n">
        <v>4</v>
      </c>
      <c r="P221" s="178" t="inlineStr">
        <is>
          <t>3 · Writes and tunes queries, procedures and ETL
4 · Designs data models and pipelines; optimises at scale</t>
        </is>
      </c>
      <c r="Q221" s="178" t="inlineStr">
        <is>
          <t>database, SQL, ssis, oracle, query</t>
        </is>
      </c>
      <c r="R221" s="178" t="inlineStr">
        <is>
          <t>SQL test / case</t>
        </is>
      </c>
      <c r="S221" s="178" t="inlineStr">
        <is>
          <t>Database certifications · optional</t>
        </is>
      </c>
      <c r="T221" s="178" t="inlineStr">
        <is>
          <t>Family set</t>
        </is>
      </c>
    </row>
    <row r="222" ht="54" customHeight="1">
      <c r="A222" s="178" t="inlineStr">
        <is>
          <t>Functional</t>
        </is>
      </c>
      <c r="B222" s="178" t="inlineStr">
        <is>
          <t>Cloud, DevOps &amp; CI/CD</t>
        </is>
      </c>
      <c r="C222" s="178" t="inlineStr">
        <is>
          <t>Builds, deploys and runs software through pipelines and cloud platforms.</t>
        </is>
      </c>
      <c r="D222" s="178" t="inlineStr">
        <is>
          <t>—</t>
        </is>
      </c>
      <c r="E222" s="179" t="n">
        <v>1</v>
      </c>
      <c r="F222" s="179" t="n">
        <v>2</v>
      </c>
      <c r="G222" s="179" t="n">
        <v>3</v>
      </c>
      <c r="H222" s="179" t="n">
        <v>3</v>
      </c>
      <c r="I222" s="179" t="n">
        <v>4</v>
      </c>
      <c r="J222" s="179" t="n">
        <v>4</v>
      </c>
      <c r="K222" s="179" t="n">
        <v>4</v>
      </c>
      <c r="L222" s="179" t="n">
        <v>4</v>
      </c>
      <c r="M222" s="179" t="n">
        <v>5</v>
      </c>
      <c r="N222" s="179" t="n">
        <v>5</v>
      </c>
      <c r="O222" s="179" t="n">
        <v>4</v>
      </c>
      <c r="P222" s="178" t="inlineStr">
        <is>
          <t>3 · Builds and runs CI/CD pipelines and environments
4 · Designs platform, monitoring and release strategy</t>
        </is>
      </c>
      <c r="Q222" s="178" t="inlineStr">
        <is>
          <t>release, deploy, cloud, devops, AWS</t>
        </is>
      </c>
      <c r="R222" s="178" t="inlineStr">
        <is>
          <t>Practical task</t>
        </is>
      </c>
      <c r="S222" s="178" t="inlineStr">
        <is>
          <t>AWS / Azure / Kubernetes certifications</t>
        </is>
      </c>
      <c r="T222" s="178" t="inlineStr">
        <is>
          <t>Family set</t>
        </is>
      </c>
    </row>
    <row r="223" ht="67" customHeight="1">
      <c r="A223" s="178" t="inlineStr">
        <is>
          <t>Functional</t>
        </is>
      </c>
      <c r="B223" s="178" t="inlineStr">
        <is>
          <t>AI, GenAI &amp; Prompt Engineering</t>
        </is>
      </c>
      <c r="C223" s="178" t="inlineStr">
        <is>
          <t>Uses or builds AI and LLM solutions to improve products and work.</t>
        </is>
      </c>
      <c r="D223" s="178" t="inlineStr">
        <is>
          <t>—</t>
        </is>
      </c>
      <c r="E223" s="179" t="n">
        <v>1</v>
      </c>
      <c r="F223" s="179" t="n">
        <v>2</v>
      </c>
      <c r="G223" s="179" t="n">
        <v>3</v>
      </c>
      <c r="H223" s="179" t="n">
        <v>3</v>
      </c>
      <c r="I223" s="179" t="n">
        <v>4</v>
      </c>
      <c r="J223" s="179" t="n">
        <v>4</v>
      </c>
      <c r="K223" s="179" t="n">
        <v>4</v>
      </c>
      <c r="L223" s="179" t="n">
        <v>4</v>
      </c>
      <c r="M223" s="179" t="n">
        <v>5</v>
      </c>
      <c r="N223" s="179" t="n">
        <v>5</v>
      </c>
      <c r="O223" s="179" t="n">
        <v>4</v>
      </c>
      <c r="P223" s="178" t="inlineStr">
        <is>
          <t>3 · Uses AI / LLM tools in own work and validates output
4 · Builds AI features or AI-enabled processes; sets safe-use practice</t>
        </is>
      </c>
      <c r="Q223" s="178" t="inlineStr">
        <is>
          <t>AI, prompt, claude, copilot</t>
        </is>
      </c>
      <c r="R223" s="178" t="inlineStr">
        <is>
          <t>Work sample / portfolio</t>
        </is>
      </c>
      <c r="S223" s="178" t="inlineStr">
        <is>
          <t>Vendor AI certifications · optional</t>
        </is>
      </c>
      <c r="T223" s="178" t="inlineStr">
        <is>
          <t>Family set</t>
        </is>
      </c>
    </row>
    <row r="224" ht="54" customHeight="1">
      <c r="A224" s="178" t="inlineStr">
        <is>
          <t>Functional</t>
        </is>
      </c>
      <c r="B224" s="178" t="inlineStr">
        <is>
          <t>Product, Platform &amp; Domain Knowledge</t>
        </is>
      </c>
      <c r="C224" s="178" t="inlineStr">
        <is>
          <t>Knows IRIS products, platforms and the client's domain.</t>
        </is>
      </c>
      <c r="D224" s="178" t="inlineStr">
        <is>
          <t>—</t>
        </is>
      </c>
      <c r="E224" s="179" t="n">
        <v>1</v>
      </c>
      <c r="F224" s="179" t="n">
        <v>2</v>
      </c>
      <c r="G224" s="179" t="n">
        <v>3</v>
      </c>
      <c r="H224" s="179" t="n">
        <v>3</v>
      </c>
      <c r="I224" s="179" t="n">
        <v>4</v>
      </c>
      <c r="J224" s="179" t="n">
        <v>4</v>
      </c>
      <c r="K224" s="179" t="n">
        <v>4</v>
      </c>
      <c r="L224" s="179" t="n">
        <v>4</v>
      </c>
      <c r="M224" s="179" t="n">
        <v>5</v>
      </c>
      <c r="N224" s="179" t="n">
        <v>5</v>
      </c>
      <c r="O224" s="179" t="n">
        <v>4</v>
      </c>
      <c r="P224" s="178" t="inlineStr">
        <is>
          <t>3 · Handles most product and domain scenarios
4 · Recognised product / domain expert; trains others</t>
        </is>
      </c>
      <c r="Q224" s="178" t="inlineStr">
        <is>
          <t>product, module, functional knowledge</t>
        </is>
      </c>
      <c r="R224" s="178" t="inlineStr">
        <is>
          <t>Scenario interview</t>
        </is>
      </c>
      <c r="S224" s="178" t="inlineStr">
        <is>
          <t>Internal product certification</t>
        </is>
      </c>
      <c r="T224" s="178" t="inlineStr">
        <is>
          <t>Family set</t>
        </is>
      </c>
    </row>
    <row r="225" ht="28" customHeight="1">
      <c r="A225" s="134" t="inlineStr">
        <is>
          <t>Leadership</t>
        </is>
      </c>
      <c r="B225" s="134" t="inlineStr">
        <is>
          <t>Leadership cluster · 4 competencies, part C</t>
        </is>
      </c>
      <c r="C225" s="134" t="inlineStr">
        <is>
          <t>Leading people, decisions, strategy and change</t>
        </is>
      </c>
      <c r="D225" s="134" t="inlineStr">
        <is>
          <t>POD Leads and People Managers</t>
        </is>
      </c>
      <c r="E225" s="47" t="inlineStr">
        <is>
          <t>—</t>
        </is>
      </c>
      <c r="F225" s="47" t="inlineStr">
        <is>
          <t>—</t>
        </is>
      </c>
      <c r="G225" s="47" t="inlineStr">
        <is>
          <t>—</t>
        </is>
      </c>
      <c r="H225" s="47" t="inlineStr">
        <is>
          <t>1/2</t>
        </is>
      </c>
      <c r="I225" s="47" t="inlineStr">
        <is>
          <t>2/3</t>
        </is>
      </c>
      <c r="J225" s="47" t="inlineStr">
        <is>
          <t>3/4</t>
        </is>
      </c>
      <c r="K225" s="47" t="inlineStr">
        <is>
          <t>4/4</t>
        </is>
      </c>
      <c r="L225" s="47" t="inlineStr">
        <is>
          <t>4/4</t>
        </is>
      </c>
      <c r="M225" s="47" t="inlineStr">
        <is>
          <t>4/4</t>
        </is>
      </c>
      <c r="N225" s="47" t="inlineStr">
        <is>
          <t>5/5</t>
        </is>
      </c>
      <c r="O225" s="47" t="inlineStr">
        <is>
          <t>5/5</t>
        </is>
      </c>
      <c r="P225" s="134" t="inlineStr">
        <is>
          <t>Required level shown as IC / Manager</t>
        </is>
      </c>
      <c r="Q225" s="134" t="inlineStr">
        <is>
          <t>—</t>
        </is>
      </c>
      <c r="R225" s="134" t="inlineStr">
        <is>
          <t>Behavioural interview; 360 feedback</t>
        </is>
      </c>
      <c r="S225" s="134" t="inlineStr">
        <is>
          <t>—</t>
        </is>
      </c>
      <c r="T225" s="134" t="inlineStr">
        <is>
          <t>S14, S15, S16</t>
        </is>
      </c>
    </row>
    <row r="226" ht="15" customHeight="1"/>
    <row r="227" ht="15" customHeight="1">
      <c r="A227" s="12" t="inlineStr">
        <is>
          <t>Job family</t>
        </is>
      </c>
      <c r="B227" s="12" t="inlineStr">
        <is>
          <t>Education / credentials</t>
        </is>
      </c>
      <c r="C227" s="213" t="n"/>
      <c r="D227" s="12" t="inlineStr">
        <is>
          <t>Gate requirements</t>
        </is>
      </c>
      <c r="E227" s="213" t="n"/>
      <c r="F227" s="12" t="inlineStr">
        <is>
          <t>Learning focus — Band A</t>
        </is>
      </c>
      <c r="G227" s="214" t="n"/>
      <c r="H227" s="214" t="n"/>
      <c r="I227" s="214" t="n"/>
      <c r="J227" s="214" t="n"/>
      <c r="K227" s="213" t="n"/>
      <c r="L227" s="12" t="inlineStr">
        <is>
          <t>Learning focus — Band B</t>
        </is>
      </c>
      <c r="M227" s="214" t="n"/>
      <c r="N227" s="214" t="n"/>
      <c r="O227" s="214" t="n"/>
      <c r="P227" s="213" t="n"/>
      <c r="Q227" s="12" t="inlineStr">
        <is>
          <t>Learning focus — Band C+</t>
        </is>
      </c>
      <c r="R227" s="213" t="n"/>
      <c r="S227" s="12" t="inlineStr">
        <is>
          <t>Future skills</t>
        </is>
      </c>
      <c r="T227" s="213" t="n"/>
    </row>
    <row r="228" ht="80" customHeight="1">
      <c r="A228" s="13" t="inlineStr">
        <is>
          <t>Engineering &amp; Development</t>
        </is>
      </c>
      <c r="B228" s="16" t="inlineStr">
        <is>
          <t>BE / B.Tech / MCA / M.Tech / B.Sc · CS</t>
        </is>
      </c>
      <c r="C228" s="213" t="n"/>
      <c r="D228" s="16" t="inlineStr">
        <is>
          <t>Secure coding · OWASP, code review, unit testing</t>
        </is>
      </c>
      <c r="E228" s="213" t="n"/>
      <c r="F228" s="16" t="inlineStr">
        <is>
          <t>Mandatory path · POSH, Code of Conduct, InfoSec; Programming &amp; Tech-Stack Depth, System Design &amp; Architecture to Working → Practitioner; AI literacy to 2; learn by mentoring and KT.</t>
        </is>
      </c>
      <c r="G228" s="214" t="n"/>
      <c r="H228" s="214" t="n"/>
      <c r="I228" s="214" t="n"/>
      <c r="J228" s="214" t="n"/>
      <c r="K228" s="213" t="n"/>
      <c r="L228" s="16" t="inlineStr">
        <is>
          <t>Programming &amp; Tech-Stack Depth, System Design &amp; Architecture to Advanced; Database, SQL &amp; Data Engineering, Cloud, DevOps &amp; CI/CD, AI, GenAI &amp; Prompt Engineering to Practitioner; POD Leads / Managers: leading people, delegation, feedback.</t>
        </is>
      </c>
      <c r="M228" s="214" t="n"/>
      <c r="N228" s="214" t="n"/>
      <c r="O228" s="214" t="n"/>
      <c r="P228" s="213" t="n"/>
      <c r="Q228" s="16" t="inlineStr">
        <is>
          <t>Expert in one must-have; strategy &amp; business acumen; building the bench; AI-enabled processes for the function.</t>
        </is>
      </c>
      <c r="R228" s="213" t="n"/>
      <c r="S228" s="16" t="inlineStr">
        <is>
          <t>AI-assisted coding, cloud-native &amp; API-first design, LLM integration</t>
        </is>
      </c>
      <c r="T228" s="213" t="n"/>
    </row>
    <row r="229" ht="15" customHeight="1"/>
    <row r="230" ht="15" customHeight="1"/>
    <row r="231" ht="20" customHeight="1">
      <c r="A231" s="177" t="inlineStr">
        <is>
          <t>Marketing — 2 people · Sales &amp; marketing · levels A3–B1</t>
        </is>
      </c>
    </row>
    <row r="232" ht="15" customHeight="1">
      <c r="A232" s="17" t="inlineStr">
        <is>
          <t>Job families: Marketing &amp; Communications</t>
        </is>
      </c>
    </row>
    <row r="233" ht="15" customHeight="1">
      <c r="A233" s="12" t="inlineStr">
        <is>
          <t>Capability health today · indicative, from survey + KRAs</t>
        </is>
      </c>
      <c r="B233" s="214" t="n"/>
      <c r="C233" s="214" t="n"/>
      <c r="D233" s="214" t="n"/>
      <c r="E233" s="213" t="n"/>
      <c r="F233" s="12" t="inlineStr">
        <is>
          <t>Result</t>
        </is>
      </c>
      <c r="G233" s="214" t="n"/>
      <c r="H233" s="214" t="n"/>
      <c r="I233" s="214" t="n"/>
      <c r="J233" s="214" t="n"/>
      <c r="K233" s="214" t="n"/>
      <c r="L233" s="214" t="n"/>
      <c r="M233" s="214" t="n"/>
      <c r="N233" s="214" t="n"/>
      <c r="O233" s="214" t="n"/>
      <c r="P233" s="214" t="n"/>
      <c r="Q233" s="214" t="n"/>
      <c r="R233" s="213" t="n"/>
    </row>
    <row r="234" ht="15" customHeight="1">
      <c r="A234" s="13" t="inlineStr">
        <is>
          <t>People assessed · meet or exceed their level</t>
        </is>
      </c>
      <c r="B234" s="214" t="n"/>
      <c r="C234" s="214" t="n"/>
      <c r="D234" s="214" t="n"/>
      <c r="E234" s="213" t="n"/>
      <c r="F234" s="16" t="inlineStr">
        <is>
          <t>2 · 1</t>
        </is>
      </c>
      <c r="G234" s="214" t="n"/>
      <c r="H234" s="214" t="n"/>
      <c r="I234" s="214" t="n"/>
      <c r="J234" s="214" t="n"/>
      <c r="K234" s="214" t="n"/>
      <c r="L234" s="214" t="n"/>
      <c r="M234" s="214" t="n"/>
      <c r="N234" s="214" t="n"/>
      <c r="O234" s="214" t="n"/>
      <c r="P234" s="214" t="n"/>
      <c r="Q234" s="214" t="n"/>
      <c r="R234" s="213" t="n"/>
    </row>
    <row r="235" ht="15" customHeight="1">
      <c r="A235" s="13" t="inlineStr">
        <is>
          <t>Average index · Core · Future-ready · Functional · Leadership · % of required</t>
        </is>
      </c>
      <c r="B235" s="214" t="n"/>
      <c r="C235" s="214" t="n"/>
      <c r="D235" s="214" t="n"/>
      <c r="E235" s="213" t="n"/>
      <c r="F235" s="16" t="inlineStr">
        <is>
          <t>92% · 88% · 78% · 98% · 105%</t>
        </is>
      </c>
      <c r="G235" s="214" t="n"/>
      <c r="H235" s="214" t="n"/>
      <c r="I235" s="214" t="n"/>
      <c r="J235" s="214" t="n"/>
      <c r="K235" s="214" t="n"/>
      <c r="L235" s="214" t="n"/>
      <c r="M235" s="214" t="n"/>
      <c r="N235" s="214" t="n"/>
      <c r="O235" s="214" t="n"/>
      <c r="P235" s="214" t="n"/>
      <c r="Q235" s="214" t="n"/>
      <c r="R235" s="213" t="n"/>
    </row>
    <row r="236" ht="15" customHeight="1">
      <c r="A236" s="13" t="inlineStr">
        <is>
          <t>Most common competency gaps · people</t>
        </is>
      </c>
      <c r="B236" s="214" t="n"/>
      <c r="C236" s="214" t="n"/>
      <c r="D236" s="214" t="n"/>
      <c r="E236" s="213" t="n"/>
      <c r="F236" s="16" t="inlineStr">
        <is>
          <t>AI / GenAI · Learning agility · Digital fluency · Communication · Product &amp; domain</t>
        </is>
      </c>
      <c r="G236" s="214" t="n"/>
      <c r="H236" s="214" t="n"/>
      <c r="I236" s="214" t="n"/>
      <c r="J236" s="214" t="n"/>
      <c r="K236" s="214" t="n"/>
      <c r="L236" s="214" t="n"/>
      <c r="M236" s="214" t="n"/>
      <c r="N236" s="214" t="n"/>
      <c r="O236" s="214" t="n"/>
      <c r="P236" s="214" t="n"/>
      <c r="Q236" s="214" t="n"/>
      <c r="R236" s="213" t="n"/>
    </row>
    <row r="237" ht="28" customHeight="1">
      <c r="A237" s="13" t="inlineStr">
        <is>
          <t>Role-based development priorities · people</t>
        </is>
      </c>
      <c r="B237" s="214" t="n"/>
      <c r="C237" s="214" t="n"/>
      <c r="D237" s="214" t="n"/>
      <c r="E237" s="213" t="n"/>
      <c r="F237" s="16" t="inlineStr">
        <is>
          <t>Data Analytics, BI &amp; Visualisation · Advanced Excel &amp; Productivity Tools · People Leadership &amp; Mentoring · Project, Program &amp; Agile Management · Marketing Tech &amp; Digital Marketing</t>
        </is>
      </c>
      <c r="G237" s="214" t="n"/>
      <c r="H237" s="214" t="n"/>
      <c r="I237" s="214" t="n"/>
      <c r="J237" s="214" t="n"/>
      <c r="K237" s="214" t="n"/>
      <c r="L237" s="214" t="n"/>
      <c r="M237" s="214" t="n"/>
      <c r="N237" s="214" t="n"/>
      <c r="O237" s="214" t="n"/>
      <c r="P237" s="214" t="n"/>
      <c r="Q237" s="214" t="n"/>
      <c r="R237" s="213" t="n"/>
    </row>
    <row r="238" ht="15" customHeight="1">
      <c r="A238" s="13" t="inlineStr">
        <is>
          <t>Manager-identified training themes</t>
        </is>
      </c>
      <c r="B238" s="214" t="n"/>
      <c r="C238" s="214" t="n"/>
      <c r="D238" s="214" t="n"/>
      <c r="E238" s="213" t="n"/>
      <c r="F238" s="16" t="inlineStr">
        <is>
          <t>—</t>
        </is>
      </c>
      <c r="G238" s="214" t="n"/>
      <c r="H238" s="214" t="n"/>
      <c r="I238" s="214" t="n"/>
      <c r="J238" s="214" t="n"/>
      <c r="K238" s="214" t="n"/>
      <c r="L238" s="214" t="n"/>
      <c r="M238" s="214" t="n"/>
      <c r="N238" s="214" t="n"/>
      <c r="O238" s="214" t="n"/>
      <c r="P238" s="214" t="n"/>
      <c r="Q238" s="214" t="n"/>
      <c r="R238" s="213" t="n"/>
    </row>
    <row r="239" ht="15" customHeight="1">
      <c r="A239" s="13" t="inlineStr">
        <is>
          <t>What helped people learn · survey</t>
        </is>
      </c>
      <c r="B239" s="214" t="n"/>
      <c r="C239" s="214" t="n"/>
      <c r="D239" s="214" t="n"/>
      <c r="E239" s="213" t="n"/>
      <c r="F239" s="16" t="inlineStr">
        <is>
          <r>
            <rPr>
              <rFont val="Calibri"/>
              <b val="1"/>
              <sz val="10"/>
            </rPr>
            <t>Withheld:</t>
          </r>
          <r>
            <rPr>
              <rFont val="Calibri"/>
              <sz val="10"/>
            </rPr>
            <t xml:space="preserve"> fewer than 3 role-holders answered the survey, so answers would identify a person · IRIS role catalogue entry to follow</t>
          </r>
        </is>
      </c>
      <c r="G239" s="214" t="n"/>
      <c r="H239" s="214" t="n"/>
      <c r="I239" s="214" t="n"/>
      <c r="J239" s="214" t="n"/>
      <c r="K239" s="214" t="n"/>
      <c r="L239" s="214" t="n"/>
      <c r="M239" s="214" t="n"/>
      <c r="N239" s="214" t="n"/>
      <c r="O239" s="214" t="n"/>
      <c r="P239" s="214" t="n"/>
      <c r="Q239" s="214" t="n"/>
      <c r="R239" s="213" t="n"/>
    </row>
    <row r="240" ht="15" customHeight="1">
      <c r="A240" s="13" t="inlineStr">
        <is>
          <t>How the work is changing</t>
        </is>
      </c>
      <c r="B240" s="214" t="n"/>
      <c r="C240" s="214" t="n"/>
      <c r="D240" s="214" t="n"/>
      <c r="E240" s="213" t="n"/>
      <c r="F240" s="16" t="inlineStr">
        <is>
          <t>—</t>
        </is>
      </c>
      <c r="G240" s="214" t="n"/>
      <c r="H240" s="214" t="n"/>
      <c r="I240" s="214" t="n"/>
      <c r="J240" s="214" t="n"/>
      <c r="K240" s="214" t="n"/>
      <c r="L240" s="214" t="n"/>
      <c r="M240" s="214" t="n"/>
      <c r="N240" s="214" t="n"/>
      <c r="O240" s="214" t="n"/>
      <c r="P240" s="214" t="n"/>
      <c r="Q240" s="214" t="n"/>
      <c r="R240" s="213" t="n"/>
    </row>
    <row r="241" ht="15" customHeight="1">
      <c r="A241" s="13" t="inlineStr">
        <is>
          <t>Lateral moves the evidence supports · people</t>
        </is>
      </c>
      <c r="B241" s="214" t="n"/>
      <c r="C241" s="214" t="n"/>
      <c r="D241" s="214" t="n"/>
      <c r="E241" s="213" t="n"/>
      <c r="F241" s="16" t="inlineStr">
        <is>
          <t>Sales &amp; Business Development</t>
        </is>
      </c>
      <c r="G241" s="214" t="n"/>
      <c r="H241" s="214" t="n"/>
      <c r="I241" s="214" t="n"/>
      <c r="J241" s="214" t="n"/>
      <c r="K241" s="214" t="n"/>
      <c r="L241" s="214" t="n"/>
      <c r="M241" s="214" t="n"/>
      <c r="N241" s="214" t="n"/>
      <c r="O241" s="214" t="n"/>
      <c r="P241" s="214" t="n"/>
      <c r="Q241" s="214" t="n"/>
      <c r="R241" s="213" t="n"/>
    </row>
    <row r="242" ht="15" customHeight="1"/>
    <row r="243" ht="28" customHeight="1">
      <c r="A243" s="12" t="inlineStr">
        <is>
          <t>Cluster</t>
        </is>
      </c>
      <c r="B243" s="12" t="inlineStr">
        <is>
          <t>Competency · ★ = must-have</t>
        </is>
      </c>
      <c r="C243" s="12" t="inlineStr">
        <is>
          <t>Definition</t>
        </is>
      </c>
      <c r="D243" s="12" t="inlineStr">
        <is>
          <t>Must-have for</t>
        </is>
      </c>
      <c r="E243" s="12" t="inlineStr">
        <is>
          <t>A1</t>
        </is>
      </c>
      <c r="F243" s="12" t="inlineStr">
        <is>
          <t>A2</t>
        </is>
      </c>
      <c r="G243" s="12" t="inlineStr">
        <is>
          <t>A3</t>
        </is>
      </c>
      <c r="H243" s="12" t="inlineStr">
        <is>
          <t>B1</t>
        </is>
      </c>
      <c r="I243" s="12" t="inlineStr">
        <is>
          <t>B2</t>
        </is>
      </c>
      <c r="J243" s="12" t="inlineStr">
        <is>
          <t>B3</t>
        </is>
      </c>
      <c r="K243" s="12" t="inlineStr">
        <is>
          <t>B+</t>
        </is>
      </c>
      <c r="L243" s="12" t="inlineStr">
        <is>
          <t>C1</t>
        </is>
      </c>
      <c r="M243" s="12" t="inlineStr">
        <is>
          <t>C2</t>
        </is>
      </c>
      <c r="N243" s="12" t="inlineStr">
        <is>
          <t>C+</t>
        </is>
      </c>
      <c r="O243" s="12" t="inlineStr">
        <is>
          <t>D1</t>
        </is>
      </c>
      <c r="P243" s="12" t="inlineStr">
        <is>
          <t>What good looks like · by proficiency</t>
        </is>
      </c>
      <c r="Q243" s="12" t="inlineStr">
        <is>
          <t>What IRIS top performers do · survey</t>
        </is>
      </c>
      <c r="R243" s="12" t="inlineStr">
        <is>
          <t>How to assess</t>
        </is>
      </c>
      <c r="S243" s="12" t="inlineStr">
        <is>
          <t>Credentials</t>
        </is>
      </c>
      <c r="T243" s="12" t="inlineStr">
        <is>
          <t>Reference</t>
        </is>
      </c>
    </row>
    <row r="244" ht="54" customHeight="1">
      <c r="A244" s="178" t="inlineStr">
        <is>
          <t>Functional</t>
        </is>
      </c>
      <c r="B244" s="178" t="inlineStr">
        <is>
          <t>★ Marketing Tech &amp; Digital Marketing</t>
        </is>
      </c>
      <c r="C244" s="178" t="inlineStr">
        <is>
          <t>Runs CRM, campaigns, SEO and digital channels.</t>
        </is>
      </c>
      <c r="D244" s="178" t="inlineStr">
        <is>
          <t>Marketing &amp; Communications</t>
        </is>
      </c>
      <c r="E244" s="179" t="n">
        <v>1</v>
      </c>
      <c r="F244" s="179" t="n">
        <v>2</v>
      </c>
      <c r="G244" s="179" t="n">
        <v>3</v>
      </c>
      <c r="H244" s="179" t="n">
        <v>3</v>
      </c>
      <c r="I244" s="179" t="n">
        <v>4</v>
      </c>
      <c r="J244" s="179" t="n">
        <v>4</v>
      </c>
      <c r="K244" s="179" t="n">
        <v>4</v>
      </c>
      <c r="L244" s="179" t="n">
        <v>4</v>
      </c>
      <c r="M244" s="179" t="n">
        <v>5</v>
      </c>
      <c r="N244" s="179" t="n">
        <v>5</v>
      </c>
      <c r="O244" s="179" t="n">
        <v>4</v>
      </c>
      <c r="P244" s="178" t="inlineStr">
        <is>
          <t>3 · Runs campaigns, CRM, SEO and social channels
4 · Owns digital strategy, funnel and marketing analytics</t>
        </is>
      </c>
      <c r="Q244" s="178" t="inlineStr">
        <is>
          <t>content, SEO, social media</t>
        </is>
      </c>
      <c r="R244" s="178" t="inlineStr">
        <is>
          <t>Portfolio / case</t>
        </is>
      </c>
      <c r="S244" s="178" t="inlineStr">
        <is>
          <t>Google / HubSpot certifications</t>
        </is>
      </c>
      <c r="T244" s="178" t="inlineStr">
        <is>
          <t>Family set</t>
        </is>
      </c>
    </row>
    <row r="245" ht="54" customHeight="1">
      <c r="A245" s="178" t="inlineStr">
        <is>
          <t>Functional</t>
        </is>
      </c>
      <c r="B245" s="178" t="inlineStr">
        <is>
          <t>★ Communication &amp; Presentation</t>
        </is>
      </c>
      <c r="C245" s="178" t="inlineStr">
        <is>
          <t>Writes and presents clearly to clients and teams.</t>
        </is>
      </c>
      <c r="D245" s="178" t="inlineStr">
        <is>
          <t>Marketing &amp; Communications</t>
        </is>
      </c>
      <c r="E245" s="179" t="n">
        <v>1</v>
      </c>
      <c r="F245" s="179" t="n">
        <v>2</v>
      </c>
      <c r="G245" s="179" t="n">
        <v>3</v>
      </c>
      <c r="H245" s="179" t="n">
        <v>3</v>
      </c>
      <c r="I245" s="179" t="n">
        <v>4</v>
      </c>
      <c r="J245" s="179" t="n">
        <v>4</v>
      </c>
      <c r="K245" s="179" t="n">
        <v>4</v>
      </c>
      <c r="L245" s="179" t="n">
        <v>4</v>
      </c>
      <c r="M245" s="179" t="n">
        <v>5</v>
      </c>
      <c r="N245" s="179" t="n">
        <v>5</v>
      </c>
      <c r="O245" s="179" t="n">
        <v>4</v>
      </c>
      <c r="P245" s="178" t="inlineStr">
        <is>
          <t>3 · Writes and presents clearly to clients and teams
4 · Presents to senior stakeholders; shapes messaging</t>
        </is>
      </c>
      <c r="Q245" s="178" t="inlineStr">
        <is>
          <t>writing, email</t>
        </is>
      </c>
      <c r="R245" s="178" t="inlineStr">
        <is>
          <t>Presentation / writing test</t>
        </is>
      </c>
      <c r="S245" s="178" t="inlineStr">
        <is>
          <t>—</t>
        </is>
      </c>
      <c r="T245" s="178" t="inlineStr">
        <is>
          <t>Family set</t>
        </is>
      </c>
    </row>
    <row r="246" ht="54" customHeight="1">
      <c r="A246" s="178" t="inlineStr">
        <is>
          <t>Functional</t>
        </is>
      </c>
      <c r="B246" s="178" t="inlineStr">
        <is>
          <t>Data Analytics, BI &amp; Visualisation</t>
        </is>
      </c>
      <c r="C246" s="178" t="inlineStr">
        <is>
          <t>Turns data into MIS, dashboards and insight.</t>
        </is>
      </c>
      <c r="D246" s="178" t="inlineStr">
        <is>
          <t>—</t>
        </is>
      </c>
      <c r="E246" s="179" t="n">
        <v>1</v>
      </c>
      <c r="F246" s="179" t="n">
        <v>2</v>
      </c>
      <c r="G246" s="179" t="n">
        <v>3</v>
      </c>
      <c r="H246" s="179" t="n">
        <v>3</v>
      </c>
      <c r="I246" s="179" t="n">
        <v>4</v>
      </c>
      <c r="J246" s="179" t="n">
        <v>4</v>
      </c>
      <c r="K246" s="179" t="n">
        <v>4</v>
      </c>
      <c r="L246" s="179" t="n">
        <v>4</v>
      </c>
      <c r="M246" s="179" t="n">
        <v>5</v>
      </c>
      <c r="N246" s="179" t="n">
        <v>5</v>
      </c>
      <c r="O246" s="179" t="n">
        <v>4</v>
      </c>
      <c r="P246" s="178" t="inlineStr">
        <is>
          <t>3 · Builds MIS, dashboards and analysis
4 · Defines metrics and analytics approach for a business</t>
        </is>
      </c>
      <c r="Q246" s="178" t="inlineStr">
        <is>
          <t>—</t>
        </is>
      </c>
      <c r="R246" s="178" t="inlineStr">
        <is>
          <t>Data case / practical</t>
        </is>
      </c>
      <c r="S246" s="178" t="inlineStr">
        <is>
          <t>Power BI / Tableau · optional</t>
        </is>
      </c>
      <c r="T246" s="178" t="inlineStr">
        <is>
          <t>Family set</t>
        </is>
      </c>
    </row>
    <row r="247" ht="67" customHeight="1">
      <c r="A247" s="178" t="inlineStr">
        <is>
          <t>Functional</t>
        </is>
      </c>
      <c r="B247" s="178" t="inlineStr">
        <is>
          <t>AI, GenAI &amp; Prompt Engineering</t>
        </is>
      </c>
      <c r="C247" s="178" t="inlineStr">
        <is>
          <t>Uses or builds AI and LLM solutions to improve products and work.</t>
        </is>
      </c>
      <c r="D247" s="178" t="inlineStr">
        <is>
          <t>—</t>
        </is>
      </c>
      <c r="E247" s="179" t="n">
        <v>1</v>
      </c>
      <c r="F247" s="179" t="n">
        <v>2</v>
      </c>
      <c r="G247" s="179" t="n">
        <v>3</v>
      </c>
      <c r="H247" s="179" t="n">
        <v>3</v>
      </c>
      <c r="I247" s="179" t="n">
        <v>4</v>
      </c>
      <c r="J247" s="179" t="n">
        <v>4</v>
      </c>
      <c r="K247" s="179" t="n">
        <v>4</v>
      </c>
      <c r="L247" s="179" t="n">
        <v>4</v>
      </c>
      <c r="M247" s="179" t="n">
        <v>5</v>
      </c>
      <c r="N247" s="179" t="n">
        <v>5</v>
      </c>
      <c r="O247" s="179" t="n">
        <v>4</v>
      </c>
      <c r="P247" s="178" t="inlineStr">
        <is>
          <t>3 · Uses AI / LLM tools in own work and validates output
4 · Builds AI features or AI-enabled processes; sets safe-use practice</t>
        </is>
      </c>
      <c r="Q247" s="178" t="inlineStr">
        <is>
          <t>claude, gemini</t>
        </is>
      </c>
      <c r="R247" s="178" t="inlineStr">
        <is>
          <t>Work sample / portfolio</t>
        </is>
      </c>
      <c r="S247" s="178" t="inlineStr">
        <is>
          <t>Vendor AI certifications · optional</t>
        </is>
      </c>
      <c r="T247" s="178" t="inlineStr">
        <is>
          <t>Family set</t>
        </is>
      </c>
    </row>
    <row r="248" ht="54" customHeight="1">
      <c r="A248" s="178" t="inlineStr">
        <is>
          <t>Functional</t>
        </is>
      </c>
      <c r="B248" s="178" t="inlineStr">
        <is>
          <t>Product, Platform &amp; Domain Knowledge</t>
        </is>
      </c>
      <c r="C248" s="178" t="inlineStr">
        <is>
          <t>Knows IRIS products, platforms and the client's domain.</t>
        </is>
      </c>
      <c r="D248" s="178" t="inlineStr">
        <is>
          <t>—</t>
        </is>
      </c>
      <c r="E248" s="179" t="n">
        <v>1</v>
      </c>
      <c r="F248" s="179" t="n">
        <v>2</v>
      </c>
      <c r="G248" s="179" t="n">
        <v>3</v>
      </c>
      <c r="H248" s="179" t="n">
        <v>3</v>
      </c>
      <c r="I248" s="179" t="n">
        <v>4</v>
      </c>
      <c r="J248" s="179" t="n">
        <v>4</v>
      </c>
      <c r="K248" s="179" t="n">
        <v>4</v>
      </c>
      <c r="L248" s="179" t="n">
        <v>4</v>
      </c>
      <c r="M248" s="179" t="n">
        <v>5</v>
      </c>
      <c r="N248" s="179" t="n">
        <v>5</v>
      </c>
      <c r="O248" s="179" t="n">
        <v>4</v>
      </c>
      <c r="P248" s="178" t="inlineStr">
        <is>
          <t>3 · Handles most product and domain scenarios
4 · Recognised product / domain expert; trains others</t>
        </is>
      </c>
      <c r="Q248" s="178" t="inlineStr">
        <is>
          <t>—</t>
        </is>
      </c>
      <c r="R248" s="178" t="inlineStr">
        <is>
          <t>Scenario interview</t>
        </is>
      </c>
      <c r="S248" s="178" t="inlineStr">
        <is>
          <t>Internal product certification</t>
        </is>
      </c>
      <c r="T248" s="178" t="inlineStr">
        <is>
          <t>Family set</t>
        </is>
      </c>
    </row>
    <row r="249" ht="54" customHeight="1">
      <c r="A249" s="178" t="inlineStr">
        <is>
          <t>Functional</t>
        </is>
      </c>
      <c r="B249" s="178" t="inlineStr">
        <is>
          <t>Strategic Thinking &amp; Business Acumen</t>
        </is>
      </c>
      <c r="C249" s="178" t="inlineStr">
        <is>
          <t>Links work to business outcomes, budgets and strategy.</t>
        </is>
      </c>
      <c r="D249" s="178" t="inlineStr">
        <is>
          <t>—</t>
        </is>
      </c>
      <c r="E249" s="179" t="n">
        <v>1</v>
      </c>
      <c r="F249" s="179" t="n">
        <v>2</v>
      </c>
      <c r="G249" s="179" t="n">
        <v>3</v>
      </c>
      <c r="H249" s="179" t="n">
        <v>3</v>
      </c>
      <c r="I249" s="179" t="n">
        <v>4</v>
      </c>
      <c r="J249" s="179" t="n">
        <v>4</v>
      </c>
      <c r="K249" s="179" t="n">
        <v>4</v>
      </c>
      <c r="L249" s="179" t="n">
        <v>4</v>
      </c>
      <c r="M249" s="179" t="n">
        <v>5</v>
      </c>
      <c r="N249" s="179" t="n">
        <v>5</v>
      </c>
      <c r="O249" s="179" t="n">
        <v>4</v>
      </c>
      <c r="P249" s="178" t="inlineStr">
        <is>
          <t>3 · Connects work to business goals and budgets
4 · Shapes strategy, pricing or investment choices</t>
        </is>
      </c>
      <c r="Q249" s="178" t="inlineStr">
        <is>
          <t>market</t>
        </is>
      </c>
      <c r="R249" s="178" t="inlineStr">
        <is>
          <t>Case interview</t>
        </is>
      </c>
      <c r="S249" s="178" t="inlineStr">
        <is>
          <t>MBA / PGDM · preferred at C+</t>
        </is>
      </c>
      <c r="T249" s="178" t="inlineStr">
        <is>
          <t>Family set</t>
        </is>
      </c>
    </row>
    <row r="250" ht="28" customHeight="1">
      <c r="A250" s="134" t="inlineStr">
        <is>
          <t>Leadership</t>
        </is>
      </c>
      <c r="B250" s="134" t="inlineStr">
        <is>
          <t>Leadership cluster · 4 competencies, part C</t>
        </is>
      </c>
      <c r="C250" s="134" t="inlineStr">
        <is>
          <t>Leading people, decisions, strategy and change</t>
        </is>
      </c>
      <c r="D250" s="134" t="inlineStr">
        <is>
          <t>POD Leads and People Managers</t>
        </is>
      </c>
      <c r="E250" s="47" t="inlineStr">
        <is>
          <t>—</t>
        </is>
      </c>
      <c r="F250" s="47" t="inlineStr">
        <is>
          <t>—</t>
        </is>
      </c>
      <c r="G250" s="47" t="inlineStr">
        <is>
          <t>—</t>
        </is>
      </c>
      <c r="H250" s="47" t="inlineStr">
        <is>
          <t>1/2</t>
        </is>
      </c>
      <c r="I250" s="47" t="inlineStr">
        <is>
          <t>2/3</t>
        </is>
      </c>
      <c r="J250" s="47" t="inlineStr">
        <is>
          <t>3/4</t>
        </is>
      </c>
      <c r="K250" s="47" t="inlineStr">
        <is>
          <t>4/4</t>
        </is>
      </c>
      <c r="L250" s="47" t="inlineStr">
        <is>
          <t>4/4</t>
        </is>
      </c>
      <c r="M250" s="47" t="inlineStr">
        <is>
          <t>4/4</t>
        </is>
      </c>
      <c r="N250" s="47" t="inlineStr">
        <is>
          <t>5/5</t>
        </is>
      </c>
      <c r="O250" s="47" t="inlineStr">
        <is>
          <t>5/5</t>
        </is>
      </c>
      <c r="P250" s="134" t="inlineStr">
        <is>
          <t>Required level shown as IC / Manager</t>
        </is>
      </c>
      <c r="Q250" s="134" t="inlineStr">
        <is>
          <t>—</t>
        </is>
      </c>
      <c r="R250" s="134" t="inlineStr">
        <is>
          <t>Behavioural interview; 360 feedback</t>
        </is>
      </c>
      <c r="S250" s="134" t="inlineStr">
        <is>
          <t>—</t>
        </is>
      </c>
      <c r="T250" s="134" t="inlineStr">
        <is>
          <t>S14, S15, S16</t>
        </is>
      </c>
    </row>
    <row r="251" ht="15" customHeight="1"/>
    <row r="252" ht="15" customHeight="1">
      <c r="A252" s="12" t="inlineStr">
        <is>
          <t>Job family</t>
        </is>
      </c>
      <c r="B252" s="12" t="inlineStr">
        <is>
          <t>Education / credentials</t>
        </is>
      </c>
      <c r="C252" s="213" t="n"/>
      <c r="D252" s="12" t="inlineStr">
        <is>
          <t>Gate requirements</t>
        </is>
      </c>
      <c r="E252" s="213" t="n"/>
      <c r="F252" s="12" t="inlineStr">
        <is>
          <t>Learning focus — Band A</t>
        </is>
      </c>
      <c r="G252" s="214" t="n"/>
      <c r="H252" s="214" t="n"/>
      <c r="I252" s="214" t="n"/>
      <c r="J252" s="214" t="n"/>
      <c r="K252" s="213" t="n"/>
      <c r="L252" s="12" t="inlineStr">
        <is>
          <t>Learning focus — Band B</t>
        </is>
      </c>
      <c r="M252" s="214" t="n"/>
      <c r="N252" s="214" t="n"/>
      <c r="O252" s="214" t="n"/>
      <c r="P252" s="213" t="n"/>
      <c r="Q252" s="12" t="inlineStr">
        <is>
          <t>Learning focus — Band C+</t>
        </is>
      </c>
      <c r="R252" s="213" t="n"/>
      <c r="S252" s="12" t="inlineStr">
        <is>
          <t>Future skills</t>
        </is>
      </c>
      <c r="T252" s="213" t="n"/>
    </row>
    <row r="253" ht="80" customHeight="1">
      <c r="A253" s="13" t="inlineStr">
        <is>
          <t>Marketing &amp; Communications</t>
        </is>
      </c>
      <c r="B253" s="16" t="inlineStr">
        <is>
          <t>Graduate / MBA · marketing</t>
        </is>
      </c>
      <c r="C253" s="213" t="n"/>
      <c r="D253" s="16" t="inlineStr">
        <is>
          <t>Brand and data-privacy rules for campaigns</t>
        </is>
      </c>
      <c r="E253" s="213" t="n"/>
      <c r="F253" s="16" t="inlineStr">
        <is>
          <t>Mandatory path · POSH, Code of Conduct, InfoSec; Marketing Tech &amp; Digital Marketing, Communication &amp; Presentation to Working → Practitioner; AI literacy to 2; learn by mentoring and KT.</t>
        </is>
      </c>
      <c r="G253" s="214" t="n"/>
      <c r="H253" s="214" t="n"/>
      <c r="I253" s="214" t="n"/>
      <c r="J253" s="214" t="n"/>
      <c r="K253" s="213" t="n"/>
      <c r="L253" s="16" t="inlineStr">
        <is>
          <t>Marketing Tech &amp; Digital Marketing, Communication &amp; Presentation to Advanced; Data Analytics, BI &amp; Visualisation, AI, GenAI &amp; Prompt Engineering, Product, Platform &amp; Domain Knowledge to Practitioner; POD Leads / Managers: leading people, delegation, feedback.</t>
        </is>
      </c>
      <c r="M253" s="214" t="n"/>
      <c r="N253" s="214" t="n"/>
      <c r="O253" s="214" t="n"/>
      <c r="P253" s="213" t="n"/>
      <c r="Q253" s="16" t="inlineStr">
        <is>
          <t>Expert in one must-have; strategy &amp; business acumen; building the bench; AI-enabled processes for the function.</t>
        </is>
      </c>
      <c r="R253" s="213" t="n"/>
      <c r="S253" s="16" t="inlineStr">
        <is>
          <t>AI content &amp; marketing automation, marketing analytics</t>
        </is>
      </c>
      <c r="T253" s="213" t="n"/>
    </row>
    <row r="254" ht="15" customHeight="1"/>
    <row r="255" ht="15" customHeight="1"/>
    <row r="256" ht="20" customHeight="1">
      <c r="A256" s="177" t="inlineStr">
        <is>
          <t>Product Management — 1 person · Product &amp; programme · levels B3</t>
        </is>
      </c>
    </row>
    <row r="257" ht="15" customHeight="1">
      <c r="A257" s="17" t="inlineStr">
        <is>
          <t>Job families: Product Management</t>
        </is>
      </c>
    </row>
    <row r="258" ht="15" customHeight="1">
      <c r="A258" s="12" t="inlineStr">
        <is>
          <t>Capability health today · indicative, from survey + KRAs</t>
        </is>
      </c>
      <c r="B258" s="214" t="n"/>
      <c r="C258" s="214" t="n"/>
      <c r="D258" s="214" t="n"/>
      <c r="E258" s="213" t="n"/>
      <c r="F258" s="12" t="inlineStr">
        <is>
          <t>Result</t>
        </is>
      </c>
      <c r="G258" s="214" t="n"/>
      <c r="H258" s="214" t="n"/>
      <c r="I258" s="214" t="n"/>
      <c r="J258" s="214" t="n"/>
      <c r="K258" s="214" t="n"/>
      <c r="L258" s="214" t="n"/>
      <c r="M258" s="214" t="n"/>
      <c r="N258" s="214" t="n"/>
      <c r="O258" s="214" t="n"/>
      <c r="P258" s="214" t="n"/>
      <c r="Q258" s="214" t="n"/>
      <c r="R258" s="213" t="n"/>
    </row>
    <row r="259" ht="15" customHeight="1">
      <c r="A259" s="13" t="inlineStr">
        <is>
          <t>People assessed · meet or exceed their level</t>
        </is>
      </c>
      <c r="B259" s="214" t="n"/>
      <c r="C259" s="214" t="n"/>
      <c r="D259" s="214" t="n"/>
      <c r="E259" s="213" t="n"/>
      <c r="F259" s="16" t="inlineStr">
        <is>
          <t>1 · 1</t>
        </is>
      </c>
      <c r="G259" s="214" t="n"/>
      <c r="H259" s="214" t="n"/>
      <c r="I259" s="214" t="n"/>
      <c r="J259" s="214" t="n"/>
      <c r="K259" s="214" t="n"/>
      <c r="L259" s="214" t="n"/>
      <c r="M259" s="214" t="n"/>
      <c r="N259" s="214" t="n"/>
      <c r="O259" s="214" t="n"/>
      <c r="P259" s="214" t="n"/>
      <c r="Q259" s="214" t="n"/>
      <c r="R259" s="213" t="n"/>
    </row>
    <row r="260" ht="15" customHeight="1">
      <c r="A260" s="13" t="inlineStr">
        <is>
          <t>Average index · Core · Future-ready · Functional · Leadership · % of required</t>
        </is>
      </c>
      <c r="B260" s="214" t="n"/>
      <c r="C260" s="214" t="n"/>
      <c r="D260" s="214" t="n"/>
      <c r="E260" s="213" t="n"/>
      <c r="F260" s="16" t="inlineStr">
        <is>
          <t>104% · 106% · 92% · 106% · 115%</t>
        </is>
      </c>
      <c r="G260" s="214" t="n"/>
      <c r="H260" s="214" t="n"/>
      <c r="I260" s="214" t="n"/>
      <c r="J260" s="214" t="n"/>
      <c r="K260" s="214" t="n"/>
      <c r="L260" s="214" t="n"/>
      <c r="M260" s="214" t="n"/>
      <c r="N260" s="214" t="n"/>
      <c r="O260" s="214" t="n"/>
      <c r="P260" s="214" t="n"/>
      <c r="Q260" s="214" t="n"/>
      <c r="R260" s="213" t="n"/>
    </row>
    <row r="261" ht="15" customHeight="1">
      <c r="A261" s="13" t="inlineStr">
        <is>
          <t>Most common competency gaps · people</t>
        </is>
      </c>
      <c r="B261" s="214" t="n"/>
      <c r="C261" s="214" t="n"/>
      <c r="D261" s="214" t="n"/>
      <c r="E261" s="213" t="n"/>
      <c r="F261" s="16" t="inlineStr">
        <is>
          <t>AI / GenAI · Learning agility</t>
        </is>
      </c>
      <c r="G261" s="214" t="n"/>
      <c r="H261" s="214" t="n"/>
      <c r="I261" s="214" t="n"/>
      <c r="J261" s="214" t="n"/>
      <c r="K261" s="214" t="n"/>
      <c r="L261" s="214" t="n"/>
      <c r="M261" s="214" t="n"/>
      <c r="N261" s="214" t="n"/>
      <c r="O261" s="214" t="n"/>
      <c r="P261" s="214" t="n"/>
      <c r="Q261" s="214" t="n"/>
      <c r="R261" s="213" t="n"/>
    </row>
    <row r="262" ht="15" customHeight="1">
      <c r="A262" s="13" t="inlineStr">
        <is>
          <t>Role-based development priorities · people</t>
        </is>
      </c>
      <c r="B262" s="214" t="n"/>
      <c r="C262" s="214" t="n"/>
      <c r="D262" s="214" t="n"/>
      <c r="E262" s="213" t="n"/>
      <c r="F262" s="16" t="inlineStr">
        <is>
          <t>Product, Platform &amp; Domain Knowledge · Strategic Thinking &amp; Business Acumen · Broader Ownership &amp; Cross-functional Exposure</t>
        </is>
      </c>
      <c r="G262" s="214" t="n"/>
      <c r="H262" s="214" t="n"/>
      <c r="I262" s="214" t="n"/>
      <c r="J262" s="214" t="n"/>
      <c r="K262" s="214" t="n"/>
      <c r="L262" s="214" t="n"/>
      <c r="M262" s="214" t="n"/>
      <c r="N262" s="214" t="n"/>
      <c r="O262" s="214" t="n"/>
      <c r="P262" s="214" t="n"/>
      <c r="Q262" s="214" t="n"/>
      <c r="R262" s="213" t="n"/>
    </row>
    <row r="263" ht="15" customHeight="1">
      <c r="A263" s="13" t="inlineStr">
        <is>
          <t>Manager-identified training themes</t>
        </is>
      </c>
      <c r="B263" s="214" t="n"/>
      <c r="C263" s="214" t="n"/>
      <c r="D263" s="214" t="n"/>
      <c r="E263" s="213" t="n"/>
      <c r="F263" s="16" t="inlineStr">
        <is>
          <t>—</t>
        </is>
      </c>
      <c r="G263" s="214" t="n"/>
      <c r="H263" s="214" t="n"/>
      <c r="I263" s="214" t="n"/>
      <c r="J263" s="214" t="n"/>
      <c r="K263" s="214" t="n"/>
      <c r="L263" s="214" t="n"/>
      <c r="M263" s="214" t="n"/>
      <c r="N263" s="214" t="n"/>
      <c r="O263" s="214" t="n"/>
      <c r="P263" s="214" t="n"/>
      <c r="Q263" s="214" t="n"/>
      <c r="R263" s="213" t="n"/>
    </row>
    <row r="264" ht="15" customHeight="1">
      <c r="A264" s="13" t="inlineStr">
        <is>
          <t>What helped people learn · survey</t>
        </is>
      </c>
      <c r="B264" s="214" t="n"/>
      <c r="C264" s="214" t="n"/>
      <c r="D264" s="214" t="n"/>
      <c r="E264" s="213" t="n"/>
      <c r="F264" s="16" t="inlineStr">
        <is>
          <r>
            <rPr>
              <rFont val="Calibri"/>
              <b val="1"/>
              <sz val="10"/>
            </rPr>
            <t>Withheld:</t>
          </r>
          <r>
            <rPr>
              <rFont val="Calibri"/>
              <sz val="10"/>
            </rPr>
            <t xml:space="preserve"> fewer than 3 role-holders answered the survey, so answers would identify a person · IRIS role catalogue entry to follow</t>
          </r>
        </is>
      </c>
      <c r="G264" s="214" t="n"/>
      <c r="H264" s="214" t="n"/>
      <c r="I264" s="214" t="n"/>
      <c r="J264" s="214" t="n"/>
      <c r="K264" s="214" t="n"/>
      <c r="L264" s="214" t="n"/>
      <c r="M264" s="214" t="n"/>
      <c r="N264" s="214" t="n"/>
      <c r="O264" s="214" t="n"/>
      <c r="P264" s="214" t="n"/>
      <c r="Q264" s="214" t="n"/>
      <c r="R264" s="213" t="n"/>
    </row>
    <row r="265" ht="15" customHeight="1">
      <c r="A265" s="13" t="inlineStr">
        <is>
          <t>How the work is changing</t>
        </is>
      </c>
      <c r="B265" s="214" t="n"/>
      <c r="C265" s="214" t="n"/>
      <c r="D265" s="214" t="n"/>
      <c r="E265" s="213" t="n"/>
      <c r="F265" s="16" t="inlineStr">
        <is>
          <t>—</t>
        </is>
      </c>
      <c r="G265" s="214" t="n"/>
      <c r="H265" s="214" t="n"/>
      <c r="I265" s="214" t="n"/>
      <c r="J265" s="214" t="n"/>
      <c r="K265" s="214" t="n"/>
      <c r="L265" s="214" t="n"/>
      <c r="M265" s="214" t="n"/>
      <c r="N265" s="214" t="n"/>
      <c r="O265" s="214" t="n"/>
      <c r="P265" s="214" t="n"/>
      <c r="Q265" s="214" t="n"/>
      <c r="R265" s="213" t="n"/>
    </row>
    <row r="266" ht="15" customHeight="1">
      <c r="A266" s="13" t="inlineStr">
        <is>
          <t>Lateral moves the evidence supports · people</t>
        </is>
      </c>
      <c r="B266" s="214" t="n"/>
      <c r="C266" s="214" t="n"/>
      <c r="D266" s="214" t="n"/>
      <c r="E266" s="213" t="n"/>
      <c r="F266" s="16" t="inlineStr">
        <is>
          <t>Project &amp; Program Management</t>
        </is>
      </c>
      <c r="G266" s="214" t="n"/>
      <c r="H266" s="214" t="n"/>
      <c r="I266" s="214" t="n"/>
      <c r="J266" s="214" t="n"/>
      <c r="K266" s="214" t="n"/>
      <c r="L266" s="214" t="n"/>
      <c r="M266" s="214" t="n"/>
      <c r="N266" s="214" t="n"/>
      <c r="O266" s="214" t="n"/>
      <c r="P266" s="214" t="n"/>
      <c r="Q266" s="214" t="n"/>
      <c r="R266" s="213" t="n"/>
    </row>
    <row r="267" ht="15" customHeight="1"/>
    <row r="268" ht="28" customHeight="1">
      <c r="A268" s="12" t="inlineStr">
        <is>
          <t>Cluster</t>
        </is>
      </c>
      <c r="B268" s="12" t="inlineStr">
        <is>
          <t>Competency · ★ = must-have</t>
        </is>
      </c>
      <c r="C268" s="12" t="inlineStr">
        <is>
          <t>Definition</t>
        </is>
      </c>
      <c r="D268" s="12" t="inlineStr">
        <is>
          <t>Must-have for</t>
        </is>
      </c>
      <c r="E268" s="12" t="inlineStr">
        <is>
          <t>A1</t>
        </is>
      </c>
      <c r="F268" s="12" t="inlineStr">
        <is>
          <t>A2</t>
        </is>
      </c>
      <c r="G268" s="12" t="inlineStr">
        <is>
          <t>A3</t>
        </is>
      </c>
      <c r="H268" s="12" t="inlineStr">
        <is>
          <t>B1</t>
        </is>
      </c>
      <c r="I268" s="12" t="inlineStr">
        <is>
          <t>B2</t>
        </is>
      </c>
      <c r="J268" s="12" t="inlineStr">
        <is>
          <t>B3</t>
        </is>
      </c>
      <c r="K268" s="12" t="inlineStr">
        <is>
          <t>B+</t>
        </is>
      </c>
      <c r="L268" s="12" t="inlineStr">
        <is>
          <t>C1</t>
        </is>
      </c>
      <c r="M268" s="12" t="inlineStr">
        <is>
          <t>C2</t>
        </is>
      </c>
      <c r="N268" s="12" t="inlineStr">
        <is>
          <t>C+</t>
        </is>
      </c>
      <c r="O268" s="12" t="inlineStr">
        <is>
          <t>D1</t>
        </is>
      </c>
      <c r="P268" s="12" t="inlineStr">
        <is>
          <t>What good looks like · by proficiency</t>
        </is>
      </c>
      <c r="Q268" s="12" t="inlineStr">
        <is>
          <t>What IRIS top performers do · survey</t>
        </is>
      </c>
      <c r="R268" s="12" t="inlineStr">
        <is>
          <t>How to assess</t>
        </is>
      </c>
      <c r="S268" s="12" t="inlineStr">
        <is>
          <t>Credentials</t>
        </is>
      </c>
      <c r="T268" s="12" t="inlineStr">
        <is>
          <t>Reference</t>
        </is>
      </c>
    </row>
    <row r="269" ht="54" customHeight="1">
      <c r="A269" s="178" t="inlineStr">
        <is>
          <t>Functional</t>
        </is>
      </c>
      <c r="B269" s="178" t="inlineStr">
        <is>
          <t>★ Product, Platform &amp; Domain Knowledge</t>
        </is>
      </c>
      <c r="C269" s="178" t="inlineStr">
        <is>
          <t>Knows IRIS products, platforms and the client's domain.</t>
        </is>
      </c>
      <c r="D269" s="178" t="inlineStr">
        <is>
          <t>Product Management</t>
        </is>
      </c>
      <c r="E269" s="179" t="n">
        <v>1</v>
      </c>
      <c r="F269" s="179" t="n">
        <v>2</v>
      </c>
      <c r="G269" s="179" t="n">
        <v>3</v>
      </c>
      <c r="H269" s="179" t="n">
        <v>3</v>
      </c>
      <c r="I269" s="179" t="n">
        <v>4</v>
      </c>
      <c r="J269" s="179" t="n">
        <v>4</v>
      </c>
      <c r="K269" s="179" t="n">
        <v>4</v>
      </c>
      <c r="L269" s="179" t="n">
        <v>4</v>
      </c>
      <c r="M269" s="179" t="n">
        <v>5</v>
      </c>
      <c r="N269" s="179" t="n">
        <v>5</v>
      </c>
      <c r="O269" s="179" t="n">
        <v>4</v>
      </c>
      <c r="P269" s="178" t="inlineStr">
        <is>
          <t>3 · Handles most product and domain scenarios
4 · Recognised product / domain expert; trains others</t>
        </is>
      </c>
      <c r="Q269" s="178" t="inlineStr">
        <is>
          <t>product, domain, platform</t>
        </is>
      </c>
      <c r="R269" s="178" t="inlineStr">
        <is>
          <t>Scenario interview</t>
        </is>
      </c>
      <c r="S269" s="178" t="inlineStr">
        <is>
          <t>Internal product certification</t>
        </is>
      </c>
      <c r="T269" s="178" t="inlineStr">
        <is>
          <t>Family set</t>
        </is>
      </c>
    </row>
    <row r="270" ht="67" customHeight="1">
      <c r="A270" s="178" t="inlineStr">
        <is>
          <t>Functional</t>
        </is>
      </c>
      <c r="B270" s="178" t="inlineStr">
        <is>
          <t>★ Business Analysis &amp; Requirements Engineering</t>
        </is>
      </c>
      <c r="C270" s="178" t="inlineStr">
        <is>
          <t>Captures, documents and validates requirements.</t>
        </is>
      </c>
      <c r="D270" s="178" t="inlineStr">
        <is>
          <t>Product Management</t>
        </is>
      </c>
      <c r="E270" s="179" t="n">
        <v>1</v>
      </c>
      <c r="F270" s="179" t="n">
        <v>2</v>
      </c>
      <c r="G270" s="179" t="n">
        <v>3</v>
      </c>
      <c r="H270" s="179" t="n">
        <v>3</v>
      </c>
      <c r="I270" s="179" t="n">
        <v>4</v>
      </c>
      <c r="J270" s="179" t="n">
        <v>4</v>
      </c>
      <c r="K270" s="179" t="n">
        <v>4</v>
      </c>
      <c r="L270" s="179" t="n">
        <v>4</v>
      </c>
      <c r="M270" s="179" t="n">
        <v>5</v>
      </c>
      <c r="N270" s="179" t="n">
        <v>5</v>
      </c>
      <c r="O270" s="179" t="n">
        <v>4</v>
      </c>
      <c r="P270" s="178" t="inlineStr">
        <is>
          <t>3 · Writes BRD / FSD / user stories and validates them
4 · Leads complex requirement programmes; sets BA standards</t>
        </is>
      </c>
      <c r="Q270" s="178" t="inlineStr">
        <is>
          <t>requirement, business analysis, use case</t>
        </is>
      </c>
      <c r="R270" s="178" t="inlineStr">
        <is>
          <t>Case study</t>
        </is>
      </c>
      <c r="S270" s="178" t="inlineStr">
        <is>
          <t>CBAP / CCBA · optional</t>
        </is>
      </c>
      <c r="T270" s="178" t="inlineStr">
        <is>
          <t>Family set</t>
        </is>
      </c>
    </row>
    <row r="271" ht="54" customHeight="1">
      <c r="A271" s="178" t="inlineStr">
        <is>
          <t>Functional</t>
        </is>
      </c>
      <c r="B271" s="178" t="inlineStr">
        <is>
          <t>Data Analytics, BI &amp; Visualisation</t>
        </is>
      </c>
      <c r="C271" s="178" t="inlineStr">
        <is>
          <t>Turns data into MIS, dashboards and insight.</t>
        </is>
      </c>
      <c r="D271" s="178" t="inlineStr">
        <is>
          <t>—</t>
        </is>
      </c>
      <c r="E271" s="179" t="n">
        <v>1</v>
      </c>
      <c r="F271" s="179" t="n">
        <v>2</v>
      </c>
      <c r="G271" s="179" t="n">
        <v>3</v>
      </c>
      <c r="H271" s="179" t="n">
        <v>3</v>
      </c>
      <c r="I271" s="179" t="n">
        <v>4</v>
      </c>
      <c r="J271" s="179" t="n">
        <v>4</v>
      </c>
      <c r="K271" s="179" t="n">
        <v>4</v>
      </c>
      <c r="L271" s="179" t="n">
        <v>4</v>
      </c>
      <c r="M271" s="179" t="n">
        <v>5</v>
      </c>
      <c r="N271" s="179" t="n">
        <v>5</v>
      </c>
      <c r="O271" s="179" t="n">
        <v>4</v>
      </c>
      <c r="P271" s="178" t="inlineStr">
        <is>
          <t>3 · Builds MIS, dashboards and analysis
4 · Defines metrics and analytics approach for a business</t>
        </is>
      </c>
      <c r="Q271" s="178" t="inlineStr">
        <is>
          <t>analytic</t>
        </is>
      </c>
      <c r="R271" s="178" t="inlineStr">
        <is>
          <t>Data case / practical</t>
        </is>
      </c>
      <c r="S271" s="178" t="inlineStr">
        <is>
          <t>Power BI / Tableau · optional</t>
        </is>
      </c>
      <c r="T271" s="178" t="inlineStr">
        <is>
          <t>Family set</t>
        </is>
      </c>
    </row>
    <row r="272" ht="54" customHeight="1">
      <c r="A272" s="178" t="inlineStr">
        <is>
          <t>Functional</t>
        </is>
      </c>
      <c r="B272" s="178" t="inlineStr">
        <is>
          <t>Strategic Thinking &amp; Business Acumen</t>
        </is>
      </c>
      <c r="C272" s="178" t="inlineStr">
        <is>
          <t>Links work to business outcomes, budgets and strategy.</t>
        </is>
      </c>
      <c r="D272" s="178" t="inlineStr">
        <is>
          <t>—</t>
        </is>
      </c>
      <c r="E272" s="179" t="n">
        <v>1</v>
      </c>
      <c r="F272" s="179" t="n">
        <v>2</v>
      </c>
      <c r="G272" s="179" t="n">
        <v>3</v>
      </c>
      <c r="H272" s="179" t="n">
        <v>3</v>
      </c>
      <c r="I272" s="179" t="n">
        <v>4</v>
      </c>
      <c r="J272" s="179" t="n">
        <v>4</v>
      </c>
      <c r="K272" s="179" t="n">
        <v>4</v>
      </c>
      <c r="L272" s="179" t="n">
        <v>4</v>
      </c>
      <c r="M272" s="179" t="n">
        <v>5</v>
      </c>
      <c r="N272" s="179" t="n">
        <v>5</v>
      </c>
      <c r="O272" s="179" t="n">
        <v>4</v>
      </c>
      <c r="P272" s="178" t="inlineStr">
        <is>
          <t>3 · Connects work to business goals and budgets
4 · Shapes strategy, pricing or investment choices</t>
        </is>
      </c>
      <c r="Q272" s="178" t="inlineStr">
        <is>
          <t>market, growth, revenue, roadmap, strategy</t>
        </is>
      </c>
      <c r="R272" s="178" t="inlineStr">
        <is>
          <t>Case interview</t>
        </is>
      </c>
      <c r="S272" s="178" t="inlineStr">
        <is>
          <t>MBA / PGDM · preferred at C+</t>
        </is>
      </c>
      <c r="T272" s="178" t="inlineStr">
        <is>
          <t>Family set</t>
        </is>
      </c>
    </row>
    <row r="273" ht="67" customHeight="1">
      <c r="A273" s="178" t="inlineStr">
        <is>
          <t>Functional</t>
        </is>
      </c>
      <c r="B273" s="178" t="inlineStr">
        <is>
          <t>Stakeholder &amp; Client Management</t>
        </is>
      </c>
      <c r="C273" s="178" t="inlineStr">
        <is>
          <t>Manages clients and stakeholders; handles changing requests.</t>
        </is>
      </c>
      <c r="D273" s="178" t="inlineStr">
        <is>
          <t>—</t>
        </is>
      </c>
      <c r="E273" s="179" t="n">
        <v>1</v>
      </c>
      <c r="F273" s="179" t="n">
        <v>2</v>
      </c>
      <c r="G273" s="179" t="n">
        <v>3</v>
      </c>
      <c r="H273" s="179" t="n">
        <v>3</v>
      </c>
      <c r="I273" s="179" t="n">
        <v>4</v>
      </c>
      <c r="J273" s="179" t="n">
        <v>4</v>
      </c>
      <c r="K273" s="179" t="n">
        <v>4</v>
      </c>
      <c r="L273" s="179" t="n">
        <v>4</v>
      </c>
      <c r="M273" s="179" t="n">
        <v>5</v>
      </c>
      <c r="N273" s="179" t="n">
        <v>5</v>
      </c>
      <c r="O273" s="179" t="n">
        <v>4</v>
      </c>
      <c r="P273" s="178" t="inlineStr">
        <is>
          <t>3 · Manages client communication and expectations for own work
4 · Owns key relationships; resolves escalations</t>
        </is>
      </c>
      <c r="Q273" s="178" t="inlineStr">
        <is>
          <t>client, customer, escalat, stakeholder, coordinat</t>
        </is>
      </c>
      <c r="R273" s="178" t="inlineStr">
        <is>
          <t>Role play / behavioural interview</t>
        </is>
      </c>
      <c r="S273" s="178" t="inlineStr">
        <is>
          <t>—</t>
        </is>
      </c>
      <c r="T273" s="178" t="inlineStr">
        <is>
          <t>Family set</t>
        </is>
      </c>
    </row>
    <row r="274" ht="67" customHeight="1">
      <c r="A274" s="178" t="inlineStr">
        <is>
          <t>Functional</t>
        </is>
      </c>
      <c r="B274" s="178" t="inlineStr">
        <is>
          <t>AI, GenAI &amp; Prompt Engineering</t>
        </is>
      </c>
      <c r="C274" s="178" t="inlineStr">
        <is>
          <t>Uses or builds AI and LLM solutions to improve products and work.</t>
        </is>
      </c>
      <c r="D274" s="178" t="inlineStr">
        <is>
          <t>—</t>
        </is>
      </c>
      <c r="E274" s="179" t="n">
        <v>1</v>
      </c>
      <c r="F274" s="179" t="n">
        <v>2</v>
      </c>
      <c r="G274" s="179" t="n">
        <v>3</v>
      </c>
      <c r="H274" s="179" t="n">
        <v>3</v>
      </c>
      <c r="I274" s="179" t="n">
        <v>4</v>
      </c>
      <c r="J274" s="179" t="n">
        <v>4</v>
      </c>
      <c r="K274" s="179" t="n">
        <v>4</v>
      </c>
      <c r="L274" s="179" t="n">
        <v>4</v>
      </c>
      <c r="M274" s="179" t="n">
        <v>5</v>
      </c>
      <c r="N274" s="179" t="n">
        <v>5</v>
      </c>
      <c r="O274" s="179" t="n">
        <v>4</v>
      </c>
      <c r="P274" s="178" t="inlineStr">
        <is>
          <t>3 · Uses AI / LLM tools in own work and validates output
4 · Builds AI features or AI-enabled processes; sets safe-use practice</t>
        </is>
      </c>
      <c r="Q274" s="178" t="inlineStr">
        <is>
          <t>AI, claude</t>
        </is>
      </c>
      <c r="R274" s="178" t="inlineStr">
        <is>
          <t>Work sample / portfolio</t>
        </is>
      </c>
      <c r="S274" s="178" t="inlineStr">
        <is>
          <t>Vendor AI certifications · optional</t>
        </is>
      </c>
      <c r="T274" s="178" t="inlineStr">
        <is>
          <t>Family set</t>
        </is>
      </c>
    </row>
    <row r="275" ht="28" customHeight="1">
      <c r="A275" s="134" t="inlineStr">
        <is>
          <t>Leadership</t>
        </is>
      </c>
      <c r="B275" s="134" t="inlineStr">
        <is>
          <t>Leadership cluster · 4 competencies, part C</t>
        </is>
      </c>
      <c r="C275" s="134" t="inlineStr">
        <is>
          <t>Leading people, decisions, strategy and change</t>
        </is>
      </c>
      <c r="D275" s="134" t="inlineStr">
        <is>
          <t>POD Leads and People Managers</t>
        </is>
      </c>
      <c r="E275" s="47" t="inlineStr">
        <is>
          <t>—</t>
        </is>
      </c>
      <c r="F275" s="47" t="inlineStr">
        <is>
          <t>—</t>
        </is>
      </c>
      <c r="G275" s="47" t="inlineStr">
        <is>
          <t>—</t>
        </is>
      </c>
      <c r="H275" s="47" t="inlineStr">
        <is>
          <t>1/2</t>
        </is>
      </c>
      <c r="I275" s="47" t="inlineStr">
        <is>
          <t>2/3</t>
        </is>
      </c>
      <c r="J275" s="47" t="inlineStr">
        <is>
          <t>3/4</t>
        </is>
      </c>
      <c r="K275" s="47" t="inlineStr">
        <is>
          <t>4/4</t>
        </is>
      </c>
      <c r="L275" s="47" t="inlineStr">
        <is>
          <t>4/4</t>
        </is>
      </c>
      <c r="M275" s="47" t="inlineStr">
        <is>
          <t>4/4</t>
        </is>
      </c>
      <c r="N275" s="47" t="inlineStr">
        <is>
          <t>5/5</t>
        </is>
      </c>
      <c r="O275" s="47" t="inlineStr">
        <is>
          <t>5/5</t>
        </is>
      </c>
      <c r="P275" s="134" t="inlineStr">
        <is>
          <t>Required level shown as IC / Manager</t>
        </is>
      </c>
      <c r="Q275" s="134" t="inlineStr">
        <is>
          <t>—</t>
        </is>
      </c>
      <c r="R275" s="134" t="inlineStr">
        <is>
          <t>Behavioural interview; 360 feedback</t>
        </is>
      </c>
      <c r="S275" s="134" t="inlineStr">
        <is>
          <t>—</t>
        </is>
      </c>
      <c r="T275" s="134" t="inlineStr">
        <is>
          <t>S14, S15, S16</t>
        </is>
      </c>
    </row>
    <row r="276" ht="15" customHeight="1"/>
    <row r="277" ht="15" customHeight="1">
      <c r="A277" s="12" t="inlineStr">
        <is>
          <t>Job family</t>
        </is>
      </c>
      <c r="B277" s="12" t="inlineStr">
        <is>
          <t>Education / credentials</t>
        </is>
      </c>
      <c r="C277" s="213" t="n"/>
      <c r="D277" s="12" t="inlineStr">
        <is>
          <t>Gate requirements</t>
        </is>
      </c>
      <c r="E277" s="213" t="n"/>
      <c r="F277" s="12" t="inlineStr">
        <is>
          <t>Learning focus — Band A</t>
        </is>
      </c>
      <c r="G277" s="214" t="n"/>
      <c r="H277" s="214" t="n"/>
      <c r="I277" s="214" t="n"/>
      <c r="J277" s="214" t="n"/>
      <c r="K277" s="213" t="n"/>
      <c r="L277" s="12" t="inlineStr">
        <is>
          <t>Learning focus — Band B</t>
        </is>
      </c>
      <c r="M277" s="214" t="n"/>
      <c r="N277" s="214" t="n"/>
      <c r="O277" s="214" t="n"/>
      <c r="P277" s="213" t="n"/>
      <c r="Q277" s="12" t="inlineStr">
        <is>
          <t>Learning focus — Band C+</t>
        </is>
      </c>
      <c r="R277" s="213" t="n"/>
      <c r="S277" s="12" t="inlineStr">
        <is>
          <t>Future skills</t>
        </is>
      </c>
      <c r="T277" s="213" t="n"/>
    </row>
    <row r="278" ht="80" customHeight="1">
      <c r="A278" s="13" t="inlineStr">
        <is>
          <t>Product Management</t>
        </is>
      </c>
      <c r="B278" s="16" t="inlineStr">
        <is>
          <t>Graduate; MBA / PGDM preferred</t>
        </is>
      </c>
      <c r="C278" s="213" t="n"/>
      <c r="D278" s="16" t="inlineStr">
        <is>
          <t>Product discovery, roadmap and P&amp;L basics</t>
        </is>
      </c>
      <c r="E278" s="213" t="n"/>
      <c r="F278" s="16" t="inlineStr">
        <is>
          <t>Mandatory path · POSH, Code of Conduct, InfoSec; Product, Platform &amp; Domain Knowledge, Business Analysis &amp; Requirements Engineering to Working → Practitioner; AI literacy to 2; learn by mentoring and KT.</t>
        </is>
      </c>
      <c r="G278" s="214" t="n"/>
      <c r="H278" s="214" t="n"/>
      <c r="I278" s="214" t="n"/>
      <c r="J278" s="214" t="n"/>
      <c r="K278" s="213" t="n"/>
      <c r="L278" s="16" t="inlineStr">
        <is>
          <t>Product, Platform &amp; Domain Knowledge, Business Analysis &amp; Requirements Engineering to Advanced; Data Analytics, BI &amp; Visualisation, Strategic Thinking &amp; Business Acumen, Stakeholder &amp; Client Management to Practitioner; POD Leads / Managers: leading people, delegation, feedback.</t>
        </is>
      </c>
      <c r="M278" s="214" t="n"/>
      <c r="N278" s="214" t="n"/>
      <c r="O278" s="214" t="n"/>
      <c r="P278" s="213" t="n"/>
      <c r="Q278" s="16" t="inlineStr">
        <is>
          <t>Expert in one must-have; strategy &amp; business acumen; building the bench; AI-enabled processes for the function.</t>
        </is>
      </c>
      <c r="R278" s="213" t="n"/>
      <c r="S278" s="16" t="inlineStr">
        <is>
          <t>AI product strategy, platform &amp; API products, ESG / digital-reporting markets</t>
        </is>
      </c>
      <c r="T278" s="213" t="n"/>
    </row>
  </sheetData>
  <mergeCells count="582">
    <mergeCell ref="C25:H25"/>
    <mergeCell ref="L42:N42"/>
    <mergeCell ref="F259:R259"/>
    <mergeCell ref="A64:T64"/>
    <mergeCell ref="A257:T257"/>
    <mergeCell ref="F130:R130"/>
    <mergeCell ref="D53:F53"/>
    <mergeCell ref="D47:F47"/>
    <mergeCell ref="F261:R261"/>
    <mergeCell ref="S228:T228"/>
    <mergeCell ref="F132:R132"/>
    <mergeCell ref="L93:P93"/>
    <mergeCell ref="O32:P32"/>
    <mergeCell ref="A208:E208"/>
    <mergeCell ref="F69:R69"/>
    <mergeCell ref="F183:R183"/>
    <mergeCell ref="Q201:R201"/>
    <mergeCell ref="A210:E210"/>
    <mergeCell ref="O55:P55"/>
    <mergeCell ref="S146:T146"/>
    <mergeCell ref="F127:R127"/>
    <mergeCell ref="O40:P40"/>
    <mergeCell ref="A185:E185"/>
    <mergeCell ref="J31:K31"/>
    <mergeCell ref="B55:C55"/>
    <mergeCell ref="I22:R22"/>
    <mergeCell ref="L32:N32"/>
    <mergeCell ref="A206:T206"/>
    <mergeCell ref="M50:N50"/>
    <mergeCell ref="F185:R185"/>
    <mergeCell ref="A130:E130"/>
    <mergeCell ref="G59:H59"/>
    <mergeCell ref="B200:C200"/>
    <mergeCell ref="A261:E261"/>
    <mergeCell ref="I46:J46"/>
    <mergeCell ref="Q37:R37"/>
    <mergeCell ref="F105:R105"/>
    <mergeCell ref="A132:E132"/>
    <mergeCell ref="L277:P277"/>
    <mergeCell ref="O45:P45"/>
    <mergeCell ref="G48:H48"/>
    <mergeCell ref="F200:K200"/>
    <mergeCell ref="A69:E69"/>
    <mergeCell ref="F107:R107"/>
    <mergeCell ref="A61:T61"/>
    <mergeCell ref="I54:J54"/>
    <mergeCell ref="F121:K121"/>
    <mergeCell ref="A183:E183"/>
    <mergeCell ref="Q38:R38"/>
    <mergeCell ref="Q147:R147"/>
    <mergeCell ref="F42:G42"/>
    <mergeCell ref="A133:E133"/>
    <mergeCell ref="S203:T203"/>
    <mergeCell ref="Q122:R122"/>
    <mergeCell ref="A264:E264"/>
    <mergeCell ref="B53:C53"/>
    <mergeCell ref="I56:J56"/>
    <mergeCell ref="D55:F55"/>
    <mergeCell ref="K56:L56"/>
    <mergeCell ref="E14:H14"/>
    <mergeCell ref="D253:E253"/>
    <mergeCell ref="Q40:R40"/>
    <mergeCell ref="O51:P51"/>
    <mergeCell ref="O58:P58"/>
    <mergeCell ref="F133:R133"/>
    <mergeCell ref="A209:E209"/>
    <mergeCell ref="F135:R135"/>
    <mergeCell ref="I59:J59"/>
    <mergeCell ref="F262:R262"/>
    <mergeCell ref="A211:E211"/>
    <mergeCell ref="A67:E67"/>
    <mergeCell ref="S93:T93"/>
    <mergeCell ref="F253:K253"/>
    <mergeCell ref="K54:L54"/>
    <mergeCell ref="A207:T207"/>
    <mergeCell ref="A1:T1"/>
    <mergeCell ref="S122:T122"/>
    <mergeCell ref="L40:N40"/>
    <mergeCell ref="A65:T65"/>
    <mergeCell ref="A66:E66"/>
    <mergeCell ref="A158:E158"/>
    <mergeCell ref="D51:F51"/>
    <mergeCell ref="O59:P59"/>
    <mergeCell ref="Q59:R59"/>
    <mergeCell ref="B34:C34"/>
    <mergeCell ref="B172:C172"/>
    <mergeCell ref="O46:P46"/>
    <mergeCell ref="B28:C28"/>
    <mergeCell ref="L227:P227"/>
    <mergeCell ref="Q46:R46"/>
    <mergeCell ref="D28:E28"/>
    <mergeCell ref="A160:E160"/>
    <mergeCell ref="A135:E135"/>
    <mergeCell ref="I16:R16"/>
    <mergeCell ref="E13:H13"/>
    <mergeCell ref="O48:P48"/>
    <mergeCell ref="B30:C30"/>
    <mergeCell ref="G51:H51"/>
    <mergeCell ref="Q48:R48"/>
    <mergeCell ref="D30:E30"/>
    <mergeCell ref="I51:J51"/>
    <mergeCell ref="A72:E72"/>
    <mergeCell ref="F110:R110"/>
    <mergeCell ref="F181:R181"/>
    <mergeCell ref="I18:R18"/>
    <mergeCell ref="K57:L57"/>
    <mergeCell ref="E15:H15"/>
    <mergeCell ref="Q41:R41"/>
    <mergeCell ref="B94:C94"/>
    <mergeCell ref="D94:E94"/>
    <mergeCell ref="Q277:R277"/>
    <mergeCell ref="F201:K201"/>
    <mergeCell ref="S277:T277"/>
    <mergeCell ref="A24:B24"/>
    <mergeCell ref="Q56:R56"/>
    <mergeCell ref="S252:T252"/>
    <mergeCell ref="L278:P278"/>
    <mergeCell ref="L253:P253"/>
    <mergeCell ref="F203:K203"/>
    <mergeCell ref="L146:P146"/>
    <mergeCell ref="A153:E153"/>
    <mergeCell ref="A212:E212"/>
    <mergeCell ref="F265:R265"/>
    <mergeCell ref="A154:E154"/>
    <mergeCell ref="Q34:R34"/>
    <mergeCell ref="A214:E214"/>
    <mergeCell ref="B147:C147"/>
    <mergeCell ref="D147:E147"/>
    <mergeCell ref="F38:G38"/>
    <mergeCell ref="D122:E122"/>
    <mergeCell ref="S171:T171"/>
    <mergeCell ref="Q36:R36"/>
    <mergeCell ref="A175:T175"/>
    <mergeCell ref="A150:T150"/>
    <mergeCell ref="M57:N57"/>
    <mergeCell ref="F154:R154"/>
    <mergeCell ref="S94:T94"/>
    <mergeCell ref="H33:I33"/>
    <mergeCell ref="J33:K33"/>
    <mergeCell ref="B36:C36"/>
    <mergeCell ref="F129:R129"/>
    <mergeCell ref="S202:T202"/>
    <mergeCell ref="I24:R24"/>
    <mergeCell ref="F156:R156"/>
    <mergeCell ref="L228:P228"/>
    <mergeCell ref="H35:I35"/>
    <mergeCell ref="F131:R131"/>
    <mergeCell ref="F29:G29"/>
    <mergeCell ref="I17:R17"/>
    <mergeCell ref="A182:E182"/>
    <mergeCell ref="J28:K28"/>
    <mergeCell ref="B31:C31"/>
    <mergeCell ref="D31:E31"/>
    <mergeCell ref="H39:I39"/>
    <mergeCell ref="Q51:R51"/>
    <mergeCell ref="K50:L50"/>
    <mergeCell ref="S278:T278"/>
    <mergeCell ref="B9:P9"/>
    <mergeCell ref="I58:J58"/>
    <mergeCell ref="Q93:R93"/>
    <mergeCell ref="K58:L58"/>
    <mergeCell ref="K52:L52"/>
    <mergeCell ref="A179:E179"/>
    <mergeCell ref="A101:T101"/>
    <mergeCell ref="A2:T2"/>
    <mergeCell ref="Q9:R9"/>
    <mergeCell ref="M45:N45"/>
    <mergeCell ref="B49:C49"/>
    <mergeCell ref="K53:L53"/>
    <mergeCell ref="A156:E156"/>
    <mergeCell ref="Q11:R11"/>
    <mergeCell ref="M47:N47"/>
    <mergeCell ref="A155:E155"/>
    <mergeCell ref="B32:C32"/>
    <mergeCell ref="A125:T125"/>
    <mergeCell ref="I14:R14"/>
    <mergeCell ref="F95:K95"/>
    <mergeCell ref="A157:E157"/>
    <mergeCell ref="A176:T176"/>
    <mergeCell ref="H41:I41"/>
    <mergeCell ref="F210:R210"/>
    <mergeCell ref="Q52:R52"/>
    <mergeCell ref="F97:K97"/>
    <mergeCell ref="K55:L55"/>
    <mergeCell ref="Q39:R39"/>
    <mergeCell ref="H34:I34"/>
    <mergeCell ref="J34:K34"/>
    <mergeCell ref="F241:R241"/>
    <mergeCell ref="F157:R157"/>
    <mergeCell ref="H36:I36"/>
    <mergeCell ref="J36:K36"/>
    <mergeCell ref="A233:E233"/>
    <mergeCell ref="F234:R234"/>
    <mergeCell ref="L171:P171"/>
    <mergeCell ref="A104:E104"/>
    <mergeCell ref="B37:C37"/>
    <mergeCell ref="A235:E235"/>
    <mergeCell ref="D37:E37"/>
    <mergeCell ref="F236:R236"/>
    <mergeCell ref="I25:R25"/>
    <mergeCell ref="A106:E106"/>
    <mergeCell ref="Q228:R228"/>
    <mergeCell ref="F277:K277"/>
    <mergeCell ref="A100:T100"/>
    <mergeCell ref="D46:F46"/>
    <mergeCell ref="Q172:R172"/>
    <mergeCell ref="L37:N37"/>
    <mergeCell ref="D38:E38"/>
    <mergeCell ref="A231:T231"/>
    <mergeCell ref="M53:N53"/>
    <mergeCell ref="J29:K29"/>
    <mergeCell ref="M55:N55"/>
    <mergeCell ref="Q146:R146"/>
    <mergeCell ref="B121:C121"/>
    <mergeCell ref="I20:R20"/>
    <mergeCell ref="F152:R152"/>
    <mergeCell ref="H31:I31"/>
    <mergeCell ref="B96:C96"/>
    <mergeCell ref="D96:E96"/>
    <mergeCell ref="M48:N48"/>
    <mergeCell ref="B58:C58"/>
    <mergeCell ref="I13:R13"/>
    <mergeCell ref="B52:C52"/>
    <mergeCell ref="F216:R216"/>
    <mergeCell ref="I15:R15"/>
    <mergeCell ref="F96:K96"/>
    <mergeCell ref="A236:E236"/>
    <mergeCell ref="A21:B21"/>
    <mergeCell ref="D93:E93"/>
    <mergeCell ref="D59:F59"/>
    <mergeCell ref="A23:B23"/>
    <mergeCell ref="O47:P47"/>
    <mergeCell ref="S172:T172"/>
    <mergeCell ref="F227:K227"/>
    <mergeCell ref="B7:P7"/>
    <mergeCell ref="L252:P252"/>
    <mergeCell ref="S147:T147"/>
    <mergeCell ref="G54:H54"/>
    <mergeCell ref="F202:K202"/>
    <mergeCell ref="H42:I42"/>
    <mergeCell ref="B45:C45"/>
    <mergeCell ref="O38:P38"/>
    <mergeCell ref="J42:K42"/>
    <mergeCell ref="Q203:R203"/>
    <mergeCell ref="A127:E127"/>
    <mergeCell ref="G56:H56"/>
    <mergeCell ref="J39:K39"/>
    <mergeCell ref="B47:C47"/>
    <mergeCell ref="B59:C59"/>
    <mergeCell ref="F102:R102"/>
    <mergeCell ref="B46:C46"/>
    <mergeCell ref="I49:J49"/>
    <mergeCell ref="D48:F48"/>
    <mergeCell ref="O33:P33"/>
    <mergeCell ref="J37:K37"/>
    <mergeCell ref="A107:E107"/>
    <mergeCell ref="Q33:R33"/>
    <mergeCell ref="D40:E40"/>
    <mergeCell ref="A178:E178"/>
    <mergeCell ref="F40:G40"/>
    <mergeCell ref="F239:R239"/>
    <mergeCell ref="C21:H21"/>
    <mergeCell ref="Q8:R8"/>
    <mergeCell ref="L38:N38"/>
    <mergeCell ref="B48:C48"/>
    <mergeCell ref="F93:K93"/>
    <mergeCell ref="C23:H23"/>
    <mergeCell ref="D56:F56"/>
    <mergeCell ref="Q10:R10"/>
    <mergeCell ref="D41:E41"/>
    <mergeCell ref="F41:G41"/>
    <mergeCell ref="D277:E277"/>
    <mergeCell ref="F35:G35"/>
    <mergeCell ref="F178:R178"/>
    <mergeCell ref="F128:R128"/>
    <mergeCell ref="L200:P200"/>
    <mergeCell ref="H32:I32"/>
    <mergeCell ref="J32:K32"/>
    <mergeCell ref="L94:P94"/>
    <mergeCell ref="B16:D16"/>
    <mergeCell ref="L202:P202"/>
    <mergeCell ref="B201:C201"/>
    <mergeCell ref="A262:E262"/>
    <mergeCell ref="D201:E201"/>
    <mergeCell ref="B18:D18"/>
    <mergeCell ref="A102:E102"/>
    <mergeCell ref="B203:C203"/>
    <mergeCell ref="D49:F49"/>
    <mergeCell ref="A44:T44"/>
    <mergeCell ref="K49:L49"/>
    <mergeCell ref="L33:N33"/>
    <mergeCell ref="D172:E172"/>
    <mergeCell ref="M59:N59"/>
    <mergeCell ref="A103:E103"/>
    <mergeCell ref="B8:P8"/>
    <mergeCell ref="F228:K228"/>
    <mergeCell ref="L35:N35"/>
    <mergeCell ref="D36:E36"/>
    <mergeCell ref="F179:R179"/>
    <mergeCell ref="B10:P10"/>
    <mergeCell ref="L121:P121"/>
    <mergeCell ref="M54:N54"/>
    <mergeCell ref="A128:E128"/>
    <mergeCell ref="O54:P54"/>
    <mergeCell ref="G57:H57"/>
    <mergeCell ref="F237:R237"/>
    <mergeCell ref="O41:P41"/>
    <mergeCell ref="O35:P35"/>
    <mergeCell ref="Q35:R35"/>
    <mergeCell ref="F103:R103"/>
    <mergeCell ref="Q252:R252"/>
    <mergeCell ref="A129:E129"/>
    <mergeCell ref="G58:H58"/>
    <mergeCell ref="Q49:R49"/>
    <mergeCell ref="I52:J52"/>
    <mergeCell ref="A181:E181"/>
    <mergeCell ref="A151:T151"/>
    <mergeCell ref="Q30:R30"/>
    <mergeCell ref="C24:H24"/>
    <mergeCell ref="A126:T126"/>
    <mergeCell ref="A131:E131"/>
    <mergeCell ref="F70:R70"/>
    <mergeCell ref="B51:C51"/>
    <mergeCell ref="F263:R263"/>
    <mergeCell ref="F134:R134"/>
    <mergeCell ref="D57:F57"/>
    <mergeCell ref="L95:P95"/>
    <mergeCell ref="F71:R71"/>
    <mergeCell ref="D203:E203"/>
    <mergeCell ref="B17:D17"/>
    <mergeCell ref="F258:R258"/>
    <mergeCell ref="L97:P97"/>
    <mergeCell ref="Q54:R54"/>
    <mergeCell ref="I57:J57"/>
    <mergeCell ref="F260:R260"/>
    <mergeCell ref="L41:N41"/>
    <mergeCell ref="O29:P29"/>
    <mergeCell ref="Q29:R29"/>
    <mergeCell ref="Q200:R200"/>
    <mergeCell ref="B253:C253"/>
    <mergeCell ref="S200:T200"/>
    <mergeCell ref="F33:G33"/>
    <mergeCell ref="L34:N34"/>
    <mergeCell ref="O31:P31"/>
    <mergeCell ref="Q31:R31"/>
    <mergeCell ref="Q202:R202"/>
    <mergeCell ref="F68:R68"/>
    <mergeCell ref="B29:C29"/>
    <mergeCell ref="F278:K278"/>
    <mergeCell ref="L36:N36"/>
    <mergeCell ref="S97:T97"/>
    <mergeCell ref="F31:G31"/>
    <mergeCell ref="F28:G28"/>
    <mergeCell ref="O56:P56"/>
    <mergeCell ref="H28:I28"/>
    <mergeCell ref="F171:K171"/>
    <mergeCell ref="D39:E39"/>
    <mergeCell ref="F39:G39"/>
    <mergeCell ref="F238:R238"/>
    <mergeCell ref="F213:R213"/>
    <mergeCell ref="A265:E265"/>
    <mergeCell ref="B95:C95"/>
    <mergeCell ref="Q278:R278"/>
    <mergeCell ref="A63:T63"/>
    <mergeCell ref="O57:P57"/>
    <mergeCell ref="F215:R215"/>
    <mergeCell ref="F240:R240"/>
    <mergeCell ref="Q57:R57"/>
    <mergeCell ref="A258:E258"/>
    <mergeCell ref="B97:C97"/>
    <mergeCell ref="B11:P11"/>
    <mergeCell ref="B14:D14"/>
    <mergeCell ref="A73:E73"/>
    <mergeCell ref="A266:E266"/>
    <mergeCell ref="A260:E260"/>
    <mergeCell ref="E16:H16"/>
    <mergeCell ref="B13:D13"/>
    <mergeCell ref="Q42:R42"/>
    <mergeCell ref="I45:J45"/>
    <mergeCell ref="K45:L45"/>
    <mergeCell ref="F122:K122"/>
    <mergeCell ref="B228:C228"/>
    <mergeCell ref="E18:H18"/>
    <mergeCell ref="I47:J47"/>
    <mergeCell ref="K47:L47"/>
    <mergeCell ref="A256:T256"/>
    <mergeCell ref="B42:C42"/>
    <mergeCell ref="D58:F58"/>
    <mergeCell ref="F73:R73"/>
    <mergeCell ref="F266:R266"/>
    <mergeCell ref="K46:L46"/>
    <mergeCell ref="L172:P172"/>
    <mergeCell ref="F208:R208"/>
    <mergeCell ref="L147:P147"/>
    <mergeCell ref="A213:E213"/>
    <mergeCell ref="B146:C146"/>
    <mergeCell ref="D146:E146"/>
    <mergeCell ref="F74:R74"/>
    <mergeCell ref="A215:E215"/>
    <mergeCell ref="Q95:R95"/>
    <mergeCell ref="S95:T95"/>
    <mergeCell ref="Q45:R45"/>
    <mergeCell ref="F146:K146"/>
    <mergeCell ref="A152:E152"/>
    <mergeCell ref="Q32:R32"/>
    <mergeCell ref="C20:H20"/>
    <mergeCell ref="F252:K252"/>
    <mergeCell ref="H30:I30"/>
    <mergeCell ref="Q47:R47"/>
    <mergeCell ref="Q96:R96"/>
    <mergeCell ref="H29:I29"/>
    <mergeCell ref="C22:H22"/>
    <mergeCell ref="L39:N39"/>
    <mergeCell ref="A70:E70"/>
    <mergeCell ref="A241:E241"/>
    <mergeCell ref="Q121:R121"/>
    <mergeCell ref="S121:T121"/>
    <mergeCell ref="Q58:R58"/>
    <mergeCell ref="G53:H53"/>
    <mergeCell ref="Q50:R50"/>
    <mergeCell ref="I53:J53"/>
    <mergeCell ref="B15:D15"/>
    <mergeCell ref="A74:E74"/>
    <mergeCell ref="D200:E200"/>
    <mergeCell ref="K59:L59"/>
    <mergeCell ref="E17:H17"/>
    <mergeCell ref="I55:J55"/>
    <mergeCell ref="A3:T3"/>
    <mergeCell ref="M46:N46"/>
    <mergeCell ref="D227:E227"/>
    <mergeCell ref="D202:E202"/>
    <mergeCell ref="I48:J48"/>
    <mergeCell ref="K48:L48"/>
    <mergeCell ref="A5:T5"/>
    <mergeCell ref="F37:G37"/>
    <mergeCell ref="F209:R209"/>
    <mergeCell ref="M56:N56"/>
    <mergeCell ref="Q7:R7"/>
    <mergeCell ref="O53:P53"/>
    <mergeCell ref="F211:R211"/>
    <mergeCell ref="F67:R67"/>
    <mergeCell ref="A216:E216"/>
    <mergeCell ref="B93:C93"/>
    <mergeCell ref="S96:T96"/>
    <mergeCell ref="Q55:R55"/>
    <mergeCell ref="A105:E105"/>
    <mergeCell ref="A27:T27"/>
    <mergeCell ref="B38:C38"/>
    <mergeCell ref="A71:E71"/>
    <mergeCell ref="F158:R158"/>
    <mergeCell ref="H37:I37"/>
    <mergeCell ref="B40:C40"/>
    <mergeCell ref="A234:E234"/>
    <mergeCell ref="A22:B22"/>
    <mergeCell ref="A184:E184"/>
    <mergeCell ref="F160:R160"/>
    <mergeCell ref="B33:C33"/>
    <mergeCell ref="D33:E33"/>
    <mergeCell ref="F159:R159"/>
    <mergeCell ref="I21:R21"/>
    <mergeCell ref="F153:R153"/>
    <mergeCell ref="B41:C41"/>
    <mergeCell ref="F72:R72"/>
    <mergeCell ref="B35:C35"/>
    <mergeCell ref="Q53:R53"/>
    <mergeCell ref="D35:E35"/>
    <mergeCell ref="B277:C277"/>
    <mergeCell ref="D228:E228"/>
    <mergeCell ref="B252:C252"/>
    <mergeCell ref="I23:R23"/>
    <mergeCell ref="D34:E34"/>
    <mergeCell ref="F184:R184"/>
    <mergeCell ref="A232:T232"/>
    <mergeCell ref="F34:G34"/>
    <mergeCell ref="Q97:R97"/>
    <mergeCell ref="K51:L51"/>
    <mergeCell ref="F30:G30"/>
    <mergeCell ref="M51:N51"/>
    <mergeCell ref="F212:R212"/>
    <mergeCell ref="G49:H49"/>
    <mergeCell ref="Q171:R171"/>
    <mergeCell ref="A239:E239"/>
    <mergeCell ref="F108:R108"/>
    <mergeCell ref="D54:F54"/>
    <mergeCell ref="F214:R214"/>
    <mergeCell ref="A159:E159"/>
    <mergeCell ref="S201:T201"/>
    <mergeCell ref="F172:K172"/>
    <mergeCell ref="L28:N28"/>
    <mergeCell ref="D29:E29"/>
    <mergeCell ref="D252:E252"/>
    <mergeCell ref="Q227:R227"/>
    <mergeCell ref="B54:C54"/>
    <mergeCell ref="H38:I38"/>
    <mergeCell ref="O34:P34"/>
    <mergeCell ref="J38:K38"/>
    <mergeCell ref="O28:P28"/>
    <mergeCell ref="F94:K94"/>
    <mergeCell ref="Q28:R28"/>
    <mergeCell ref="M52:N52"/>
    <mergeCell ref="M49:N49"/>
    <mergeCell ref="B122:C122"/>
    <mergeCell ref="B56:C56"/>
    <mergeCell ref="O39:P39"/>
    <mergeCell ref="H40:I40"/>
    <mergeCell ref="A110:E110"/>
    <mergeCell ref="O36:P36"/>
    <mergeCell ref="J40:K40"/>
    <mergeCell ref="A237:E237"/>
    <mergeCell ref="O30:P30"/>
    <mergeCell ref="A108:E108"/>
    <mergeCell ref="B278:C278"/>
    <mergeCell ref="D278:E278"/>
    <mergeCell ref="F36:G36"/>
    <mergeCell ref="Q94:R94"/>
    <mergeCell ref="B57:C57"/>
    <mergeCell ref="A238:E238"/>
    <mergeCell ref="J35:K35"/>
    <mergeCell ref="B171:C171"/>
    <mergeCell ref="D171:E171"/>
    <mergeCell ref="Q6:R6"/>
    <mergeCell ref="D50:F50"/>
    <mergeCell ref="A263:E263"/>
    <mergeCell ref="F147:K147"/>
    <mergeCell ref="L96:P96"/>
    <mergeCell ref="L201:P201"/>
    <mergeCell ref="A134:E134"/>
    <mergeCell ref="S227:T227"/>
    <mergeCell ref="G50:H50"/>
    <mergeCell ref="F66:R66"/>
    <mergeCell ref="D45:F45"/>
    <mergeCell ref="I50:J50"/>
    <mergeCell ref="F109:R109"/>
    <mergeCell ref="L203:P203"/>
    <mergeCell ref="F180:R180"/>
    <mergeCell ref="M58:N58"/>
    <mergeCell ref="F155:R155"/>
    <mergeCell ref="F264:R264"/>
    <mergeCell ref="G52:H52"/>
    <mergeCell ref="B227:C227"/>
    <mergeCell ref="B202:C202"/>
    <mergeCell ref="L30:N30"/>
    <mergeCell ref="L29:N29"/>
    <mergeCell ref="B39:C39"/>
    <mergeCell ref="J30:K30"/>
    <mergeCell ref="D95:E95"/>
    <mergeCell ref="Q253:R253"/>
    <mergeCell ref="A25:B25"/>
    <mergeCell ref="O49:P49"/>
    <mergeCell ref="S253:T253"/>
    <mergeCell ref="A177:E177"/>
    <mergeCell ref="L31:N31"/>
    <mergeCell ref="D32:E32"/>
    <mergeCell ref="F182:R182"/>
    <mergeCell ref="F32:G32"/>
    <mergeCell ref="D97:E97"/>
    <mergeCell ref="B6:P6"/>
    <mergeCell ref="O50:P50"/>
    <mergeCell ref="F233:R233"/>
    <mergeCell ref="J41:K41"/>
    <mergeCell ref="O42:P42"/>
    <mergeCell ref="G45:H45"/>
    <mergeCell ref="L122:P122"/>
    <mergeCell ref="F177:R177"/>
    <mergeCell ref="F104:R104"/>
    <mergeCell ref="A259:E259"/>
    <mergeCell ref="O52:P52"/>
    <mergeCell ref="G55:H55"/>
    <mergeCell ref="D121:E121"/>
    <mergeCell ref="A20:B20"/>
    <mergeCell ref="A109:E109"/>
    <mergeCell ref="A180:E180"/>
    <mergeCell ref="F235:R235"/>
    <mergeCell ref="A240:E240"/>
    <mergeCell ref="D42:E42"/>
    <mergeCell ref="G47:H47"/>
    <mergeCell ref="A68:E68"/>
    <mergeCell ref="F106:R106"/>
    <mergeCell ref="G46:H46"/>
    <mergeCell ref="B50:C50"/>
    <mergeCell ref="D52:F52"/>
    <mergeCell ref="O37:P37"/>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2.xml><?xml version="1.0" encoding="utf-8"?>
<worksheet xmlns="http://schemas.openxmlformats.org/spreadsheetml/2006/main">
  <sheetPr>
    <tabColor rgb="00C55A11"/>
    <outlinePr summaryBelow="1" summaryRight="1"/>
    <pageSetUpPr fitToPage="1"/>
  </sheetPr>
  <dimension ref="A1:AZ89"/>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8" customWidth="1" min="2" max="2"/>
    <col width="22" customWidth="1" min="3" max="3"/>
    <col width="6" customWidth="1" min="4" max="4"/>
    <col width="14" customWidth="1" min="5" max="5"/>
    <col width="9" customWidth="1" min="6" max="6"/>
    <col width="28" customWidth="1" min="7" max="7"/>
    <col width="7" customWidth="1" min="8" max="8"/>
    <col width="18" customWidth="1" min="9" max="9"/>
    <col width="7" customWidth="1" min="10" max="10"/>
    <col width="24" customWidth="1" min="11" max="11"/>
    <col width="18" customWidth="1" min="12" max="12"/>
    <col width="44" customWidth="1" min="13" max="13"/>
    <col width="40" customWidth="1" min="14" max="14"/>
    <col width="32" customWidth="1" min="15" max="15"/>
    <col width="30" customWidth="1" min="16" max="16"/>
    <col width="30" customWidth="1" min="17" max="17"/>
    <col width="34" customWidth="1" min="18" max="18"/>
    <col width="28" customWidth="1" min="19" max="19"/>
    <col width="26" customWidth="1" min="20" max="20"/>
    <col width="26" customWidth="1" min="21" max="21"/>
    <col width="24" customWidth="1" min="22" max="22"/>
    <col width="22" customWidth="1" min="23" max="23"/>
    <col width="22" customWidth="1" min="24" max="24"/>
    <col width="22" customWidth="1" min="25" max="25"/>
    <col width="10" customWidth="1" min="26" max="26"/>
    <col width="22" customWidth="1" min="27" max="27"/>
    <col width="20" customWidth="1" min="28" max="28"/>
    <col width="18" customWidth="1" min="29" max="29"/>
    <col width="22" customWidth="1" min="30" max="30"/>
    <col width="30" customWidth="1" min="31" max="31"/>
    <col width="30" customWidth="1" min="32" max="32"/>
    <col width="9" customWidth="1" min="33" max="33"/>
    <col width="8" customWidth="1" min="34" max="34"/>
    <col width="34" customWidth="1" min="35" max="35"/>
    <col width="26" customWidth="1" min="36" max="36"/>
    <col width="26" customWidth="1" min="37" max="37"/>
    <col width="28" customWidth="1" min="38" max="38"/>
    <col width="26" customWidth="1" min="39" max="39"/>
    <col width="24" customWidth="1" min="40" max="40"/>
    <col width="26" customWidth="1" min="41" max="41"/>
    <col width="26" customWidth="1" min="42" max="42"/>
    <col width="24" customWidth="1" min="43" max="43"/>
    <col width="34" customWidth="1" min="44" max="44"/>
    <col width="22" customWidth="1" min="45" max="45"/>
    <col width="32" customWidth="1" min="46" max="46"/>
    <col width="28" customWidth="1" min="47" max="47"/>
    <col width="28" customWidth="1" min="48" max="48"/>
    <col width="30" customWidth="1" min="49" max="49"/>
    <col width="22" customWidth="1" min="50" max="50"/>
    <col width="22" customWidth="1" min="51" max="51"/>
    <col width="13" customWidth="1" min="52" max="52"/>
  </cols>
  <sheetData>
    <row r="1" ht="34" customHeight="1">
      <c r="A1" s="1" t="inlineStr">
        <is>
          <t>Role Catalogue — the roles held in this workbook, as defined once for all of IRIS</t>
        </is>
      </c>
      <c r="AZ1" s="246" t="inlineStr">
        <is>
          <t>◂ Contents</t>
        </is>
      </c>
    </row>
    <row r="2" ht="30" customHeight="1">
      <c r="A2" s="3" t="inlineStr">
        <is>
          <t>Sheet 6 · One row per catalogue role · job family × sub-family × level × track that someone here holds. The entry is the same IRIS-wide in every workbook: purpose and responsibilities are written in catalogue language · the sub-family definition and the level standard, followed by the common themes in the role-holders' own answers · 3+ answered — the role itself, else its sub-family across levels; the 'Evidence basis' column says which. Views of the role are counted themes, never quoted. The full catalogue is in IRIS_JA_3_Framework_and_Model_Master.xlsx.</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row>
    <row r="5" ht="32" customHeight="1">
      <c r="A5" s="73" t="inlineStr">
        <is>
          <t>ROLE</t>
        </is>
      </c>
      <c r="J5" s="74" t="inlineStr">
        <is>
          <t>IN THIS WORKBOOK</t>
        </is>
      </c>
      <c r="M5" s="76" t="inlineStr">
        <is>
          <t>PURPOSE &amp; RESPONSIBILITIES · catalogue text + common themes from role-holders' own answers</t>
        </is>
      </c>
      <c r="U5" s="77" t="inlineStr">
        <is>
          <t>WHAT THE LEVEL REQUIRES · framework standard</t>
        </is>
      </c>
      <c r="AD5" s="79" t="inlineStr">
        <is>
          <t>CAPABILITY</t>
        </is>
      </c>
      <c r="AG5" s="81" t="inlineStr">
        <is>
          <t>MARKET &amp; CAREER</t>
        </is>
      </c>
      <c r="AL5" s="83" t="inlineStr">
        <is>
          <t>LEARNING &amp; VOICE OF THE ROLE · counted themes — never quoted</t>
        </is>
      </c>
      <c r="AR5" s="85" t="inlineStr">
        <is>
          <t>DISCIPLINE DETAIL — from IRIS Career Architecture V2 · HR research, adopted 7 Oct 2026; comparable stage by scope, not a grade</t>
        </is>
      </c>
      <c r="AX5" s="87" t="inlineStr">
        <is>
          <t>EVIDENCE</t>
        </is>
      </c>
    </row>
    <row r="6" ht="46" customHeight="1">
      <c r="A6" s="91" t="inlineStr">
        <is>
          <t>Catalogue ID</t>
        </is>
      </c>
      <c r="B6" s="92" t="inlineStr">
        <is>
          <t>Job family</t>
        </is>
      </c>
      <c r="C6" s="92" t="inlineStr">
        <is>
          <t>Sub-family</t>
        </is>
      </c>
      <c r="D6" s="92" t="inlineStr">
        <is>
          <t>Level</t>
        </is>
      </c>
      <c r="E6" s="92" t="inlineStr">
        <is>
          <t>Level title</t>
        </is>
      </c>
      <c r="F6" s="92" t="inlineStr">
        <is>
          <t>Track</t>
        </is>
      </c>
      <c r="G6" s="92" t="inlineStr">
        <is>
          <t>Designations used at IRIS</t>
        </is>
      </c>
      <c r="H6" s="92" t="inlineStr">
        <is>
          <t>Holders</t>
        </is>
      </c>
      <c r="I6" s="92" t="inlineStr">
        <is>
          <t>Holders by business</t>
        </is>
      </c>
      <c r="J6" s="93" t="inlineStr">
        <is>
          <t>Holders here</t>
        </is>
      </c>
      <c r="K6" s="12" t="inlineStr">
        <is>
          <t>Who</t>
        </is>
      </c>
      <c r="L6" s="12" t="inlineStr">
        <is>
          <t>Department · s here</t>
        </is>
      </c>
      <c r="M6" s="94" t="inlineStr">
        <is>
          <t>Purpose</t>
        </is>
      </c>
      <c r="N6" s="160" t="inlineStr">
        <is>
          <t>Key responsibilities</t>
        </is>
      </c>
      <c r="O6" s="160" t="inlineStr">
        <is>
          <t>Deliverables</t>
        </is>
      </c>
      <c r="P6" s="160" t="inlineStr">
        <is>
          <t>Accountable for</t>
        </is>
      </c>
      <c r="Q6" s="160" t="inlineStr">
        <is>
          <t>Decision rights</t>
        </is>
      </c>
      <c r="R6" s="160" t="inlineStr">
        <is>
          <t>Manager-set KRAs · common themes</t>
        </is>
      </c>
      <c r="S6" s="160" t="inlineStr">
        <is>
          <t>Skills &amp; knowledge · counts</t>
        </is>
      </c>
      <c r="T6" s="160" t="inlineStr">
        <is>
          <t>Tools &amp; platforms · counts</t>
        </is>
      </c>
      <c r="U6" s="95" t="inlineStr">
        <is>
          <t>What the role owns</t>
        </is>
      </c>
      <c r="V6" s="96" t="inlineStr">
        <is>
          <t>Complexity &amp; expertise</t>
        </is>
      </c>
      <c r="W6" s="96" t="inlineStr">
        <is>
          <t>Autonomy &amp; decisions</t>
        </is>
      </c>
      <c r="X6" s="96" t="inlineStr">
        <is>
          <t>Accountability &amp; impact</t>
        </is>
      </c>
      <c r="Y6" s="96" t="inlineStr">
        <is>
          <t>Leadership</t>
        </is>
      </c>
      <c r="Z6" s="96" t="inlineStr">
        <is>
          <t>Experience · guide</t>
        </is>
      </c>
      <c r="AA6" s="96" t="inlineStr">
        <is>
          <t>Education</t>
        </is>
      </c>
      <c r="AB6" s="96" t="inlineStr">
        <is>
          <t>Credentials</t>
        </is>
      </c>
      <c r="AC6" s="96" t="inlineStr">
        <is>
          <t>Span of control</t>
        </is>
      </c>
      <c r="AD6" s="97" t="inlineStr">
        <is>
          <t>Proficiency by cluster</t>
        </is>
      </c>
      <c r="AE6" s="98" t="inlineStr">
        <is>
          <t>★ Must-have competencies</t>
        </is>
      </c>
      <c r="AF6" s="98" t="inlineStr">
        <is>
          <t>Other functional competencies</t>
        </is>
      </c>
      <c r="AG6" s="99" t="inlineStr">
        <is>
          <t>Radford / Mercer</t>
        </is>
      </c>
      <c r="AH6" s="100" t="inlineStr">
        <is>
          <t>SFIA 9</t>
        </is>
      </c>
      <c r="AI6" s="100" t="inlineStr">
        <is>
          <t>Peer equivalents</t>
        </is>
      </c>
      <c r="AJ6" s="100" t="inlineStr">
        <is>
          <t>Professional standard</t>
        </is>
      </c>
      <c r="AK6" s="100" t="inlineStr">
        <is>
          <t>Next step</t>
        </is>
      </c>
      <c r="AL6" s="101" t="inlineStr">
        <is>
          <t>Learning needs · topics, people</t>
        </is>
      </c>
      <c r="AM6" s="102" t="inlineStr">
        <is>
          <t>Manager-identified training</t>
        </is>
      </c>
      <c r="AN6" s="102" t="inlineStr">
        <is>
          <t>What helped people learn</t>
        </is>
      </c>
      <c r="AO6" s="102" t="inlineStr">
        <is>
          <t>What slows the role down · themes</t>
        </is>
      </c>
      <c r="AP6" s="102" t="inlineStr">
        <is>
          <t>If one thing could change · themes</t>
        </is>
      </c>
      <c r="AQ6" s="102" t="inlineStr">
        <is>
          <t>How the role is changing</t>
        </is>
      </c>
      <c r="AR6" s="103" t="inlineStr">
        <is>
          <t>Family boundary · purpose · includes · excludes</t>
        </is>
      </c>
      <c r="AS6" s="104" t="inlineStr">
        <is>
          <t>Comparable V2 stage · external research label</t>
        </is>
      </c>
      <c r="AT6" s="104" t="inlineStr">
        <is>
          <t>Discipline work expectation</t>
        </is>
      </c>
      <c r="AU6" s="104" t="inlineStr">
        <is>
          <t>Readiness evidence</t>
        </is>
      </c>
      <c r="AV6" s="104" t="inlineStr">
        <is>
          <t>Typical work sample</t>
        </is>
      </c>
      <c r="AW6" s="104" t="inlineStr">
        <is>
          <t>Peer evidence · observed titles</t>
        </is>
      </c>
      <c r="AX6" s="105" t="inlineStr">
        <is>
          <t>Evidence basis for purpose and responsibilities</t>
        </is>
      </c>
      <c r="AY6" s="106" t="inlineStr">
        <is>
          <t>Respondents</t>
        </is>
      </c>
    </row>
    <row r="7">
      <c r="A7" s="164" t="inlineStr">
        <is>
          <t>Business Analysis</t>
        </is>
      </c>
    </row>
    <row r="8" ht="145" customHeight="1">
      <c r="A8" s="180" t="inlineStr">
        <is>
          <t>RC-007</t>
        </is>
      </c>
      <c r="B8" s="111" t="inlineStr">
        <is>
          <t>Business Analysis</t>
        </is>
      </c>
      <c r="C8" s="111" t="inlineStr">
        <is>
          <t>Business Analysis</t>
        </is>
      </c>
      <c r="D8" s="146" t="inlineStr">
        <is>
          <t>A1</t>
        </is>
      </c>
      <c r="E8" s="138" t="inlineStr">
        <is>
          <t>Intern / Trainee</t>
        </is>
      </c>
      <c r="F8" s="111" t="inlineStr">
        <is>
          <t>IC</t>
        </is>
      </c>
      <c r="G8" s="111" t="inlineStr">
        <is>
          <t>Trainee Business Analyst</t>
        </is>
      </c>
      <c r="H8" s="112" t="n">
        <v>1</v>
      </c>
      <c r="I8" s="111" t="inlineStr">
        <is>
          <t>iFile 1</t>
        </is>
      </c>
      <c r="J8" s="166" t="n">
        <v>1</v>
      </c>
      <c r="K8" s="115" t="inlineStr">
        <is>
          <t>Parmesh Vala</t>
        </is>
      </c>
      <c r="L8" s="115" t="inlineStr">
        <is>
          <t>Technology</t>
        </is>
      </c>
      <c r="M8" s="118" t="inlineStr">
        <is>
          <r>
            <rPr>
              <rFont val="Calibri"/>
              <sz val="10"/>
            </rPr>
            <t xml:space="preserve">Gathers and documents requirements · BRD/FRD/SRS/user stories, configures solutions and supports UAT and releases. At A1: learning the role; all work reviewed.
</t>
          </r>
          <r>
            <rPr>
              <rFont val="Calibri"/>
              <b val="1"/>
              <sz val="10"/>
            </rPr>
            <t>Common themes in sub-family holders, all levels' answers:</t>
          </r>
          <r>
            <rPr>
              <rFont val="Calibri"/>
              <sz val="10"/>
            </rPr>
            <t xml:space="preserve"> business · requirements · bridge · analyst · between · technical</t>
          </r>
        </is>
      </c>
      <c r="N8" s="168" t="inlineStr">
        <is>
          <r>
            <rPr>
              <rFont val="Calibri"/>
              <sz val="10"/>
            </rPr>
            <t xml:space="preserve">Gathers and documents requirements · BRD/FRD/SRS/user stories, configures solutions and supports UAT and releases; Learning; follows worked examples; Learning tasks
</t>
          </r>
          <r>
            <rPr>
              <rFont val="Calibri"/>
              <b val="1"/>
              <sz val="10"/>
            </rPr>
            <t>Common themes in sub-family holders, all levels' answers:</t>
          </r>
          <r>
            <rPr>
              <rFont val="Calibri"/>
              <sz val="10"/>
            </rPr>
            <t xml:space="preserve"> requirement · documentation · stakeholder · client · gathering · analysis</t>
          </r>
        </is>
      </c>
      <c r="O8" s="168" t="inlineStr">
        <is>
          <r>
            <rPr>
              <rFont val="Calibri"/>
              <sz val="10"/>
            </rPr>
            <t xml:space="preserve">Learning tasks
</t>
          </r>
          <r>
            <rPr>
              <rFont val="Calibri"/>
              <b val="1"/>
              <sz val="10"/>
            </rPr>
            <t>Common themes in sub-family holders, all levels' answers:</t>
          </r>
          <r>
            <rPr>
              <rFont val="Calibri"/>
              <sz val="10"/>
            </rPr>
            <t xml:space="preserve"> product · user stories · requirements · process · client · deliver</t>
          </r>
        </is>
      </c>
      <c r="P8" s="168" t="inlineStr">
        <is>
          <r>
            <rPr>
              <rFont val="Calibri"/>
              <sz val="10"/>
            </rPr>
            <t xml:space="preserve">Learning tasks
</t>
          </r>
          <r>
            <rPr>
              <rFont val="Calibri"/>
              <b val="1"/>
              <sz val="10"/>
            </rPr>
            <t>Common themes in sub-family holders, all levels' answers:</t>
          </r>
          <r>
            <rPr>
              <rFont val="Calibri"/>
              <sz val="10"/>
            </rPr>
            <t xml:space="preserve"> requirements · accountable · documentation · delivery · am · business</t>
          </r>
        </is>
      </c>
      <c r="Q8" s="168" t="inlineStr">
        <is>
          <r>
            <rPr>
              <rFont val="Calibri"/>
              <sz val="10"/>
            </rPr>
            <t xml:space="preserve">Needs approval / close guidance
</t>
          </r>
          <r>
            <rPr>
              <rFont val="Calibri"/>
              <b val="1"/>
              <sz val="10"/>
            </rPr>
            <t>Common themes in sub-family holders, all levels' answers:</t>
          </r>
          <r>
            <rPr>
              <rFont val="Calibri"/>
              <sz val="10"/>
            </rPr>
            <t xml:space="preserve"> requirements · user · documentation · process · stories · assign</t>
          </r>
        </is>
      </c>
      <c r="R8" s="168" t="inlineStr">
        <is>
          <t>—</t>
        </is>
      </c>
      <c r="S8" s="168" t="inlineStr">
        <is>
          <t>Business Analysis · Documentation · Requirement analysis · Stakeholder Management · communication · XBRL · Requirement Elicitation · generative AI</t>
        </is>
      </c>
      <c r="T8" s="168" t="inlineStr">
        <is>
          <t>Excel · Figma · Quickscrum · Word · Jira · Claude · XBRL · Copilot</t>
        </is>
      </c>
      <c r="U8" s="119" t="inlineStr">
        <is>
          <t>Learning the role; all work reviewed</t>
        </is>
      </c>
      <c r="V8" s="169" t="inlineStr">
        <is>
          <t>Learning; follows worked examples</t>
        </is>
      </c>
      <c r="W8" s="169" t="inlineStr">
        <is>
          <t>Needs approval / close guidance</t>
        </is>
      </c>
      <c r="X8" s="169" t="inlineStr">
        <is>
          <t>Learning tasks</t>
        </is>
      </c>
      <c r="Y8" s="169" t="inlineStr">
        <is>
          <t>Not scored in Band A</t>
        </is>
      </c>
      <c r="Z8" s="169" t="inlineStr">
        <is>
          <t>0 yrs · fresher / intern</t>
        </is>
      </c>
      <c r="AA8" s="169" t="inlineStr">
        <is>
          <t>Pursuing or completed graduation / diploma</t>
        </is>
      </c>
      <c r="AB8" s="169" t="inlineStr">
        <is>
          <t>CBAP / CCBA · optional; Domain certifications · optional</t>
        </is>
      </c>
      <c r="AC8" s="169" t="inlineStr">
        <is>
          <t>No direct reports</t>
        </is>
      </c>
      <c r="AD8" s="121" t="inlineStr">
        <is>
          <t>Core 1 · Future-ready 1 · Functional 1 · Leadership —</t>
        </is>
      </c>
      <c r="AE8" s="122" t="inlineStr">
        <is>
          <t>Business Analysis &amp; Requirements Engineering · Regulatory &amp; BFSI Domain</t>
        </is>
      </c>
      <c r="AF8" s="122" t="inlineStr">
        <is>
          <t>Product, Platform &amp; Domain Knowledge · Database, SQL &amp; Data Engineering · Stakeholder &amp; Client Management · Communication &amp; Presentation</t>
        </is>
      </c>
      <c r="AG8" s="181" t="inlineStr">
        <is>
          <t>Entry / P1 · intern</t>
        </is>
      </c>
      <c r="AH8" s="128" t="inlineStr">
        <is>
          <t>1 Follow</t>
        </is>
      </c>
      <c r="AI8" s="182" t="inlineStr">
        <is>
          <t>—</t>
        </is>
      </c>
      <c r="AJ8" s="182" t="inlineStr">
        <is>
          <t>IIBA BABOK v3; certifications ECBA · entry → CCBA → CBAP · senior</t>
        </is>
      </c>
      <c r="AK8" s="182" t="inlineStr">
        <is>
          <t>A2 · Associate</t>
        </is>
      </c>
      <c r="AL8" s="129" t="inlineStr">
        <is>
          <t>Strategy &amp; business acumen</t>
        </is>
      </c>
      <c r="AM8" s="130" t="inlineStr">
        <is>
          <t>Requirement engineering &amp; BRD writing; Agile/Scrum; domain · RegTech/XBRL knowledge; stakeholder management | Transition to leadership: people management &amp; delegation, mentoring/coaching, project ownership &amp; stakeholder management, prioritisation under ambiguity, presentation &amp; influence skills</t>
        </is>
      </c>
      <c r="AN8" s="130" t="inlineStr">
        <is>
          <t>Mentoring / guidance from seniors · Formal / classroom training · On-the-job / hands-on · Online courses / self-learning</t>
        </is>
      </c>
      <c r="AO8" s="130" t="inlineStr">
        <is>
          <t>changing · requirements · dependencies · priorities · dependent</t>
        </is>
      </c>
      <c r="AP8" s="130" t="inlineStr">
        <is>
          <t>requirements · coordination · clearer · delivery · decisions</t>
        </is>
      </c>
      <c r="AQ8" s="130" t="inlineStr">
        <is>
          <t>19 of 26 say the role is changing because of AI / automation</t>
        </is>
      </c>
      <c r="AR8" s="131" t="inlineStr">
        <is>
          <t>Define business needs and evaluate solutions. Includes: Elicitation, process analysis, traceability and solution evaluation. Excludes: Product investment authority; technical architecture.</t>
        </is>
      </c>
      <c r="AS8" s="132" t="inlineStr">
        <is>
          <t>BA01-0 · Business Analysis Intern</t>
        </is>
      </c>
      <c r="AT8" s="132" t="inlineStr">
        <is>
          <r>
            <rPr>
              <rFont val="Calibri"/>
              <b val="1"/>
              <sz val="10"/>
            </rPr>
            <t>Assist with a supervised work sample:</t>
          </r>
          <r>
            <rPr>
              <rFont val="Calibri"/>
              <sz val="10"/>
            </rPr>
            <t xml:space="preserve"> elicit requirements, model processes and trace acceptance criteria.</t>
          </r>
        </is>
      </c>
      <c r="AU8" s="132" t="inlineStr">
        <is>
          <t>Reviewed learning assignment; no independent material sign-off.</t>
        </is>
      </c>
      <c r="AV8" s="132" t="inlineStr">
        <is>
          <t>A requirements set traced to business needs, acceptance tests and realized outcomes</t>
        </is>
      </c>
      <c r="AW8" s="132" t="inlineStr">
        <is>
          <r>
            <rPr>
              <rFont val="Calibri"/>
              <b val="1"/>
              <sz val="10"/>
            </rPr>
            <t>Regnology:</t>
          </r>
          <r>
            <rPr>
              <rFont val="Calibri"/>
              <sz val="10"/>
            </rPr>
            <t xml:space="preserve"> Senior risk consultant · Related work. Gap: Consultant requirement work supports domain context; government BA path supplies role stages</t>
          </r>
        </is>
      </c>
      <c r="AX8" s="183" t="inlineStr">
        <is>
          <t>Framework + sub-family themes · 3+ answered</t>
        </is>
      </c>
      <c r="AY8" s="134" t="inlineStr">
        <is>
          <t>1 holder, 1 answered the survey; sub-family 27 answered</t>
        </is>
      </c>
    </row>
    <row r="9" ht="119" customHeight="1">
      <c r="A9" s="180" t="inlineStr">
        <is>
          <t>RC-008</t>
        </is>
      </c>
      <c r="B9" s="111" t="inlineStr">
        <is>
          <t>Business Analysis</t>
        </is>
      </c>
      <c r="C9" s="111" t="inlineStr">
        <is>
          <t>Business Analysis</t>
        </is>
      </c>
      <c r="D9" s="146" t="inlineStr">
        <is>
          <t>A2</t>
        </is>
      </c>
      <c r="E9" s="138" t="inlineStr">
        <is>
          <t>Associate</t>
        </is>
      </c>
      <c r="F9" s="111" t="inlineStr">
        <is>
          <t>IC</t>
        </is>
      </c>
      <c r="G9" s="111" t="inlineStr">
        <is>
          <t>Business Analyst</t>
        </is>
      </c>
      <c r="H9" s="112" t="n">
        <v>2</v>
      </c>
      <c r="I9" s="111" t="inlineStr">
        <is>
          <t>CARBON 1 · iFile 1</t>
        </is>
      </c>
      <c r="J9" s="166" t="n">
        <v>1</v>
      </c>
      <c r="K9" s="115" t="inlineStr">
        <is>
          <t>Tanishq Gupta</t>
        </is>
      </c>
      <c r="L9" s="115" t="inlineStr">
        <is>
          <t>Technology</t>
        </is>
      </c>
      <c r="M9" s="118" t="inlineStr">
        <is>
          <r>
            <rPr>
              <rFont val="Calibri"/>
              <sz val="10"/>
            </rPr>
            <t xml:space="preserve">Gathers and documents requirements · BRD/FRD/SRS/user stories, configures solutions and supports UAT and releases. At A2: standard work delivered independently.
</t>
          </r>
          <r>
            <rPr>
              <rFont val="Calibri"/>
              <b val="1"/>
              <sz val="10"/>
            </rPr>
            <t>Common themes in sub-family holders, all levels' answers:</t>
          </r>
          <r>
            <rPr>
              <rFont val="Calibri"/>
              <sz val="10"/>
            </rPr>
            <t xml:space="preserve"> business · requirements · bridge · analyst · between · technical</t>
          </r>
        </is>
      </c>
      <c r="N9" s="168" t="inlineStr">
        <is>
          <r>
            <rPr>
              <rFont val="Calibri"/>
              <sz val="10"/>
            </rPr>
            <t xml:space="preserve">Gathers and documents requirements · BRD/FRD/SRS/user stories, configures solutions and supports UAT and releases; Standard work of the discipline; Own deliverables · accuracy, TAT
</t>
          </r>
          <r>
            <rPr>
              <rFont val="Calibri"/>
              <b val="1"/>
              <sz val="10"/>
            </rPr>
            <t>Common themes in sub-family holders, all levels' answers:</t>
          </r>
          <r>
            <rPr>
              <rFont val="Calibri"/>
              <sz val="10"/>
            </rPr>
            <t xml:space="preserve"> requirement · documentation · stakeholder · client · gathering · analysis</t>
          </r>
        </is>
      </c>
      <c r="O9" s="168" t="inlineStr">
        <is>
          <r>
            <rPr>
              <rFont val="Calibri"/>
              <sz val="10"/>
            </rPr>
            <t xml:space="preserve">Own deliverables · accuracy, TAT
</t>
          </r>
          <r>
            <rPr>
              <rFont val="Calibri"/>
              <b val="1"/>
              <sz val="10"/>
            </rPr>
            <t>Common themes in sub-family holders, all levels' answers:</t>
          </r>
          <r>
            <rPr>
              <rFont val="Calibri"/>
              <sz val="10"/>
            </rPr>
            <t xml:space="preserve"> product · user stories · requirements · process · client · deliver</t>
          </r>
        </is>
      </c>
      <c r="P9" s="168" t="inlineStr">
        <is>
          <r>
            <rPr>
              <rFont val="Calibri"/>
              <sz val="10"/>
            </rPr>
            <t xml:space="preserve">Own deliverables · accuracy, TAT
</t>
          </r>
          <r>
            <rPr>
              <rFont val="Calibri"/>
              <b val="1"/>
              <sz val="10"/>
            </rPr>
            <t>Common themes in sub-family holders, all levels' answers:</t>
          </r>
          <r>
            <rPr>
              <rFont val="Calibri"/>
              <sz val="10"/>
            </rPr>
            <t xml:space="preserve"> requirements · accountable · documentation · delivery · am · business</t>
          </r>
        </is>
      </c>
      <c r="Q9" s="168" t="inlineStr">
        <is>
          <r>
            <rPr>
              <rFont val="Calibri"/>
              <sz val="10"/>
            </rPr>
            <t xml:space="preserve">Chooses own approach within standards
</t>
          </r>
          <r>
            <rPr>
              <rFont val="Calibri"/>
              <b val="1"/>
              <sz val="10"/>
            </rPr>
            <t>Common themes in sub-family holders, all levels' answers:</t>
          </r>
          <r>
            <rPr>
              <rFont val="Calibri"/>
              <sz val="10"/>
            </rPr>
            <t xml:space="preserve"> requirements · user · documentation · process · stories · assign</t>
          </r>
        </is>
      </c>
      <c r="R9" s="168" t="inlineStr">
        <is>
          <t>—</t>
        </is>
      </c>
      <c r="S9" s="168" t="inlineStr">
        <is>
          <t>Business Analysis · Documentation · Requirement analysis · Stakeholder Management · communication · XBRL · Requirement Elicitation · generative AI</t>
        </is>
      </c>
      <c r="T9" s="168" t="inlineStr">
        <is>
          <t>Excel · Figma · Quickscrum · Word · Jira · Claude · XBRL · Copilot</t>
        </is>
      </c>
      <c r="U9" s="119" t="inlineStr">
        <is>
          <t>Standard work delivered independently</t>
        </is>
      </c>
      <c r="V9" s="169" t="inlineStr">
        <is>
          <t>Standard work of the discipline</t>
        </is>
      </c>
      <c r="W9" s="169" t="inlineStr">
        <is>
          <t>Chooses own approach within standards</t>
        </is>
      </c>
      <c r="X9" s="169" t="inlineStr">
        <is>
          <t>Own deliverables · accuracy, TAT</t>
        </is>
      </c>
      <c r="Y9" s="169" t="inlineStr">
        <is>
          <t>Not scored in Band A</t>
        </is>
      </c>
      <c r="Z9" s="169" t="inlineStr">
        <is>
          <t>0–2 yrs</t>
        </is>
      </c>
      <c r="AA9" s="169" t="inlineStr">
        <is>
          <t>Graduate · or diploma with experience</t>
        </is>
      </c>
      <c r="AB9" s="169" t="inlineStr">
        <is>
          <t>CBAP / CCBA · optional; Domain certifications · optional</t>
        </is>
      </c>
      <c r="AC9" s="169" t="inlineStr">
        <is>
          <t>No direct reports</t>
        </is>
      </c>
      <c r="AD9" s="121" t="inlineStr">
        <is>
          <t>Core 2 · Future-ready 2 · Functional 2 · Leadership —</t>
        </is>
      </c>
      <c r="AE9" s="122" t="inlineStr">
        <is>
          <t>Business Analysis &amp; Requirements Engineering · Regulatory &amp; BFSI Domain</t>
        </is>
      </c>
      <c r="AF9" s="122" t="inlineStr">
        <is>
          <t>Product, Platform &amp; Domain Knowledge · Database, SQL &amp; Data Engineering · Stakeholder &amp; Client Management · Communication &amp; Presentation</t>
        </is>
      </c>
      <c r="AG9" s="181" t="inlineStr">
        <is>
          <t>P1–P2</t>
        </is>
      </c>
      <c r="AH9" s="128" t="inlineStr">
        <is>
          <t>2 Assist</t>
        </is>
      </c>
      <c r="AI9" s="182" t="inlineStr">
        <is>
          <r>
            <rPr>
              <rFont val="Calibri"/>
              <b val="1"/>
              <sz val="10"/>
            </rPr>
            <t>Big Four consulting:</t>
          </r>
          <r>
            <rPr>
              <rFont val="Calibri"/>
              <sz val="10"/>
            </rPr>
            <t xml:space="preserve"> Analyst · IRIS Vs Market Benchmark — IIBA certification pathway: ECBA · Infosys / Accenture: JL3B · L11 Analyst</t>
          </r>
        </is>
      </c>
      <c r="AJ9" s="182" t="inlineStr">
        <is>
          <t>IIBA BABOK v3; certifications ECBA · entry → CCBA → CBAP · senior</t>
        </is>
      </c>
      <c r="AK9" s="182" t="inlineStr">
        <is>
          <t>A3 · Senior Associate</t>
        </is>
      </c>
      <c r="AL9" s="129" t="inlineStr">
        <is>
          <t>Product &amp; tool knowledge · Strategy &amp; business acumen · Certification / formal course · Broader exposure &amp; ownership · Project / programme management</t>
        </is>
      </c>
      <c r="AM9" s="130" t="inlineStr">
        <is>
          <t>Requirement engineering &amp; BRD/user-story writing; Agile/Scrum basics; RegTech/XBRL domain onboarding; stakeholder communication; Product visualization</t>
        </is>
      </c>
      <c r="AN9" s="130" t="inlineStr">
        <is>
          <t>Mentoring / guidance from seniors · Formal / classroom training · On-the-job / hands-on · Online courses / self-learning</t>
        </is>
      </c>
      <c r="AO9" s="130" t="inlineStr">
        <is>
          <t>changing · requirements · dependencies · priorities · dependent</t>
        </is>
      </c>
      <c r="AP9" s="130" t="inlineStr">
        <is>
          <t>requirements · coordination · clearer · delivery · decisions</t>
        </is>
      </c>
      <c r="AQ9" s="130" t="inlineStr">
        <is>
          <t>19 of 26 say the role is changing because of AI / automation</t>
        </is>
      </c>
      <c r="AR9" s="131" t="inlineStr">
        <is>
          <t>Define business needs and evaluate solutions. Includes: Elicitation, process analysis, traceability and solution evaluation. Excludes: Product investment authority; technical architecture.</t>
        </is>
      </c>
      <c r="AS9" s="132" t="inlineStr">
        <is>
          <t>BA01-1 · Junior Business Analyst</t>
        </is>
      </c>
      <c r="AT9" s="132" t="inlineStr">
        <is>
          <r>
            <rPr>
              <rFont val="Calibri"/>
              <b val="1"/>
              <sz val="10"/>
            </rPr>
            <t>Complete defined parts under review:</t>
          </r>
          <r>
            <rPr>
              <rFont val="Calibri"/>
              <sz val="10"/>
            </rPr>
            <t xml:space="preserve"> elicit requirements, model processes and trace acceptance criteria.</t>
          </r>
        </is>
      </c>
      <c r="AU9" s="132" t="inlineStr">
        <is>
          <t>Repeatable correct delivery, safe escalation and required entry eligibility.</t>
        </is>
      </c>
      <c r="AV9" s="132" t="inlineStr">
        <is>
          <t>A requirements set traced to business needs, acceptance tests and realized outcomes</t>
        </is>
      </c>
      <c r="AW9" s="132" t="inlineStr">
        <is>
          <r>
            <rPr>
              <rFont val="Calibri"/>
              <b val="1"/>
              <sz val="10"/>
            </rPr>
            <t>Regnology:</t>
          </r>
          <r>
            <rPr>
              <rFont val="Calibri"/>
              <sz val="10"/>
            </rPr>
            <t xml:space="preserve"> Senior risk consultant · Related work. Gap: Consultant requirement work supports domain context; government BA path supplies role stages</t>
          </r>
        </is>
      </c>
      <c r="AX9" s="183" t="inlineStr">
        <is>
          <t>Framework + sub-family themes · 3+ answered</t>
        </is>
      </c>
      <c r="AY9" s="134" t="inlineStr">
        <is>
          <t>2 holders, 2 answered the survey; sub-family 27 answered</t>
        </is>
      </c>
    </row>
    <row r="10" ht="132" customHeight="1">
      <c r="A10" s="180" t="inlineStr">
        <is>
          <t>RC-009</t>
        </is>
      </c>
      <c r="B10" s="111" t="inlineStr">
        <is>
          <t>Business Analysis</t>
        </is>
      </c>
      <c r="C10" s="111" t="inlineStr">
        <is>
          <t>Business Analysis</t>
        </is>
      </c>
      <c r="D10" s="146" t="inlineStr">
        <is>
          <t>A3</t>
        </is>
      </c>
      <c r="E10" s="138" t="inlineStr">
        <is>
          <t>Senior Associate</t>
        </is>
      </c>
      <c r="F10" s="111" t="inlineStr">
        <is>
          <t>IC</t>
        </is>
      </c>
      <c r="G10" s="111" t="inlineStr">
        <is>
          <t>Senior Business Analyst · Business Analysis Specialist</t>
        </is>
      </c>
      <c r="H10" s="112" t="n">
        <v>16</v>
      </c>
      <c r="I10" s="111" t="inlineStr">
        <is>
          <t>iFile 8 · iDEAL 8</t>
        </is>
      </c>
      <c r="J10" s="166" t="n">
        <v>8</v>
      </c>
      <c r="K10" s="115" t="inlineStr">
        <is>
          <t>Angitha A, Ankita Karale, Chetan Galande, Darshit Vora, Neha Singh, Prajakta Chavan, Saurabh Dutta, Srikant Mishra</t>
        </is>
      </c>
      <c r="L10" s="115" t="inlineStr">
        <is>
          <t>Technology</t>
        </is>
      </c>
      <c r="M10" s="118" t="inlineStr">
        <is>
          <r>
            <rPr>
              <rFont val="Calibri"/>
              <sz val="10"/>
            </rPr>
            <t xml:space="preserve">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t>
          </r>
        </is>
      </c>
      <c r="N10" s="168" t="inlineStr">
        <is>
          <r>
            <rPr>
              <rFont val="Calibri"/>
              <sz val="10"/>
            </rPr>
            <t xml:space="preserve">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t>
          </r>
        </is>
      </c>
      <c r="O10"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deliver · product · client · requirement · process · business</t>
          </r>
        </is>
      </c>
      <c r="P10"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requirements · accountable · delivery · quality · documentation · timely</t>
          </r>
        </is>
      </c>
      <c r="Q10" s="168" t="inlineStr">
        <is>
          <r>
            <rPr>
              <rFont val="Calibri"/>
              <sz val="10"/>
            </rPr>
            <t xml:space="preserve">Technical / QC / client calls on own work
</t>
          </r>
          <r>
            <rPr>
              <rFont val="Calibri"/>
              <b val="1"/>
              <sz val="10"/>
            </rPr>
            <t>Common themes in role-holders' answers:</t>
          </r>
          <r>
            <rPr>
              <rFont val="Calibri"/>
              <sz val="10"/>
            </rPr>
            <t xml:space="preserve"> documentation · prioritize · user stories · process · project</t>
          </r>
        </is>
      </c>
      <c r="R10" s="168" t="inlineStr">
        <is>
          <r>
            <rPr>
              <rFont val="Calibri"/>
              <b val="1"/>
              <sz val="10"/>
            </rPr>
            <t>Common themes in manager-set KRAs:</t>
          </r>
          <r>
            <rPr>
              <rFont val="Calibri"/>
              <sz val="10"/>
            </rPr>
            <t xml:space="preserve"> delivery · assigned · uat · project · requests · satisfaction</t>
          </r>
        </is>
      </c>
      <c r="S10" s="168" t="inlineStr">
        <is>
          <t>Business Analysis · Documentation · Stakeholder management · Requirement analysis · communication · Communication skills</t>
        </is>
      </c>
      <c r="T10" s="168" t="inlineStr">
        <is>
          <t>Excel · Figma · Claude · QuickScrum · Jira · Confluence · Word · Excel word</t>
        </is>
      </c>
      <c r="U10" s="119" t="inlineStr">
        <is>
          <t>Varied work; reviews juniors; go-to for a process</t>
        </is>
      </c>
      <c r="V10" s="169" t="inlineStr">
        <is>
          <t>Varied and non-standard work; handles exceptions</t>
        </is>
      </c>
      <c r="W10" s="169" t="inlineStr">
        <is>
          <t>Technical / QC / client calls on own work</t>
        </is>
      </c>
      <c r="X10" s="169" t="inlineStr">
        <is>
          <t>A module / process, or work with client or regulatory consequences</t>
        </is>
      </c>
      <c r="Y10" s="169" t="inlineStr">
        <is>
          <t>Not scored in Band A</t>
        </is>
      </c>
      <c r="Z10" s="169" t="inlineStr">
        <is>
          <t>2–4 yrs</t>
        </is>
      </c>
      <c r="AA10" s="169" t="inlineStr">
        <is>
          <t>Graduate; relevant certification preferred</t>
        </is>
      </c>
      <c r="AB10" s="169" t="inlineStr">
        <is>
          <t>CBAP / CCBA · optional; Domain certifications · optional</t>
        </is>
      </c>
      <c r="AC10" s="169" t="inlineStr">
        <is>
          <t>None · guides 1–3 juniors informally</t>
        </is>
      </c>
      <c r="AD10" s="121" t="inlineStr">
        <is>
          <t>Core 2 · Future-ready 2 · Functional 3 · Leadership —</t>
        </is>
      </c>
      <c r="AE10" s="122" t="inlineStr">
        <is>
          <t>Business Analysis &amp; Requirements Engineering · Regulatory &amp; BFSI Domain</t>
        </is>
      </c>
      <c r="AF10" s="122" t="inlineStr">
        <is>
          <t>Product, Platform &amp; Domain Knowledge · Database, SQL &amp; Data Engineering · Stakeholder &amp; Client Management · Communication &amp; Presentation</t>
        </is>
      </c>
      <c r="AG10" s="181" t="inlineStr">
        <is>
          <t>P2</t>
        </is>
      </c>
      <c r="AH10" s="128" t="inlineStr">
        <is>
          <t>3 Apply</t>
        </is>
      </c>
      <c r="AI10" s="182" t="inlineStr">
        <is>
          <t>Regnology — regulatory reporting: Junior BA · Reg Reporting · Big Four consulting: Consultant · IRIS Vs Market Benchmark — IIBA certification pathway: ECBA · Infosys / Accenture: JL3A · L10 Senior Analyst</t>
        </is>
      </c>
      <c r="AJ10" s="182" t="inlineStr">
        <is>
          <t>IIBA BABOK v3; certifications ECBA · entry → CCBA → CBAP · senior</t>
        </is>
      </c>
      <c r="AK10" s="182" t="inlineStr">
        <is>
          <t>B1 · Specialist</t>
        </is>
      </c>
      <c r="AL10" s="129" t="inlineStr">
        <is>
          <t>Project / programme management · AI / automation · Product &amp; tool knowledge · Broader exposure &amp; ownership · Leadership &amp; people management</t>
        </is>
      </c>
      <c r="AM10" s="130" t="inlineStr">
        <is>
          <t>stakeholder · training effective · utilization · ai tools · domain</t>
        </is>
      </c>
      <c r="AN10" s="130" t="inlineStr">
        <is>
          <t>Mentoring / guidance from seniors · On-the-job / hands-on · Formal / classroom training</t>
        </is>
      </c>
      <c r="AO10" s="130" t="inlineStr">
        <is>
          <t>dependencies · requirements · changing · priorities · multiple</t>
        </is>
      </c>
      <c r="AP10" s="130" t="inlineStr">
        <is>
          <t>ownership · process · coordination · clearer · delivery</t>
        </is>
      </c>
      <c r="AQ10" s="130" t="inlineStr">
        <is>
          <t>10 of 14 say the role is changing because of AI / automation</t>
        </is>
      </c>
      <c r="AR10" s="131" t="inlineStr">
        <is>
          <t>Define business needs and evaluate solutions. Includes: Elicitation, process analysis, traceability and solution evaluation. Excludes: Product investment authority; technical architecture.</t>
        </is>
      </c>
      <c r="AS10" s="132" t="inlineStr">
        <is>
          <t>BA01-2 · Business Analyst</t>
        </is>
      </c>
      <c r="AT10" s="132" t="inlineStr">
        <is>
          <t>Elicit requirements, model processes and trace acceptance criteria.</t>
        </is>
      </c>
      <c r="AU10" s="132" t="inlineStr">
        <is>
          <t>Demonstrate routine delivery plus judgement in bounded exceptions.</t>
        </is>
      </c>
      <c r="AV10" s="132" t="inlineStr">
        <is>
          <t>A requirements set traced to business needs, acceptance tests and realized outcomes</t>
        </is>
      </c>
      <c r="AW10" s="132" t="inlineStr">
        <is>
          <r>
            <rPr>
              <rFont val="Calibri"/>
              <b val="1"/>
              <sz val="10"/>
            </rPr>
            <t>Regnology:</t>
          </r>
          <r>
            <rPr>
              <rFont val="Calibri"/>
              <sz val="10"/>
            </rPr>
            <t xml:space="preserve"> Senior risk consultant · Related work. Gap: Consultant requirement work supports domain context; government BA path supplies role stages</t>
          </r>
        </is>
      </c>
      <c r="AX10" s="184" t="inlineStr">
        <is>
          <t>Framework + role-holders' themes · 3+ answered</t>
        </is>
      </c>
      <c r="AY10" s="134" t="inlineStr">
        <is>
          <t>16 holders, 14 answered the survey; sub-family 27 answered</t>
        </is>
      </c>
    </row>
    <row r="11" ht="119" customHeight="1">
      <c r="A11" s="180" t="inlineStr">
        <is>
          <t>RC-010</t>
        </is>
      </c>
      <c r="B11" s="111" t="inlineStr">
        <is>
          <t>Business Analysis</t>
        </is>
      </c>
      <c r="C11" s="111" t="inlineStr">
        <is>
          <t>Business Analysis</t>
        </is>
      </c>
      <c r="D11" s="150" t="inlineStr">
        <is>
          <t>B1</t>
        </is>
      </c>
      <c r="E11" s="18" t="inlineStr">
        <is>
          <t>Specialist</t>
        </is>
      </c>
      <c r="F11" s="111" t="inlineStr">
        <is>
          <t>IC</t>
        </is>
      </c>
      <c r="G11" s="111" t="inlineStr">
        <is>
          <t>Business Analysis Specialist · Business Analysis Specialist – POD Lead · Senior Business Analysis Specialist</t>
        </is>
      </c>
      <c r="H11" s="112" t="n">
        <v>7</v>
      </c>
      <c r="I11" s="111" t="inlineStr">
        <is>
          <t>iDEAL 4 · iFile 2 · CARBON 1</t>
        </is>
      </c>
      <c r="J11" s="166" t="n">
        <v>2</v>
      </c>
      <c r="K11" s="115" t="inlineStr">
        <is>
          <t>Abhishek Hegde, Tumpa Deb</t>
        </is>
      </c>
      <c r="L11" s="115" t="inlineStr">
        <is>
          <t>Technology</t>
        </is>
      </c>
      <c r="M11" s="118" t="inlineStr">
        <is>
          <r>
            <rPr>
              <rFont val="Calibri"/>
              <sz val="10"/>
            </rPr>
            <t xml:space="preserve">Gathers and documents requirements · BRD/FRD/SRS/user stories, configures solutions and supports UAT and releases. At B1: a domain / module, or a small team.
</t>
          </r>
          <r>
            <rPr>
              <rFont val="Calibri"/>
              <b val="1"/>
              <sz val="10"/>
            </rPr>
            <t>Common themes in role-holders' answers:</t>
          </r>
          <r>
            <rPr>
              <rFont val="Calibri"/>
              <sz val="10"/>
            </rPr>
            <t xml:space="preserve"> business · smooth · between · client · am · requirements</t>
          </r>
        </is>
      </c>
      <c r="N11" s="168" t="inlineStr">
        <is>
          <r>
            <rPr>
              <rFont val="Calibri"/>
              <sz val="10"/>
            </rPr>
            <t xml:space="preserve">Gathers and documents requirements · BRD/FRD/SRS/user stories, configures solutions and supports UAT and releases; Domain specialist work; A domain or a small team
</t>
          </r>
          <r>
            <rPr>
              <rFont val="Calibri"/>
              <b val="1"/>
              <sz val="10"/>
            </rPr>
            <t>Common themes in role-holders' answers:</t>
          </r>
          <r>
            <rPr>
              <rFont val="Calibri"/>
              <sz val="10"/>
            </rPr>
            <t xml:space="preserve"> requirement · stakeholder · gathering · client · project · portfolio</t>
          </r>
        </is>
      </c>
      <c r="O11" s="168" t="inlineStr">
        <is>
          <r>
            <rPr>
              <rFont val="Calibri"/>
              <sz val="10"/>
            </rPr>
            <t xml:space="preserve">A domain or a small team
</t>
          </r>
          <r>
            <rPr>
              <rFont val="Calibri"/>
              <b val="1"/>
              <sz val="10"/>
            </rPr>
            <t>Common themes in role-holders' answers:</t>
          </r>
          <r>
            <rPr>
              <rFont val="Calibri"/>
              <sz val="10"/>
            </rPr>
            <t xml:space="preserve"> product · regulator</t>
          </r>
        </is>
      </c>
      <c r="P11" s="168" t="inlineStr">
        <is>
          <r>
            <rPr>
              <rFont val="Calibri"/>
              <sz val="10"/>
            </rPr>
            <t xml:space="preserve">A domain or a small team
</t>
          </r>
          <r>
            <rPr>
              <rFont val="Calibri"/>
              <b val="1"/>
              <sz val="10"/>
            </rPr>
            <t>Common themes in role-holders' answers:</t>
          </r>
          <r>
            <rPr>
              <rFont val="Calibri"/>
              <sz val="10"/>
            </rPr>
            <t xml:space="preserve"> requirement · client · time · issue · assigned</t>
          </r>
        </is>
      </c>
      <c r="Q11" s="168" t="inlineStr">
        <is>
          <r>
            <rPr>
              <rFont val="Calibri"/>
              <sz val="10"/>
            </rPr>
            <t xml:space="preserve">Technical / QC / client calls for the domain
</t>
          </r>
          <r>
            <rPr>
              <rFont val="Calibri"/>
              <b val="1"/>
              <sz val="10"/>
            </rPr>
            <t>Common themes in role-holders' answers:</t>
          </r>
          <r>
            <rPr>
              <rFont val="Calibri"/>
              <sz val="10"/>
            </rPr>
            <t xml:space="preserve"> documentation</t>
          </r>
        </is>
      </c>
      <c r="R11" s="168" t="inlineStr">
        <is>
          <r>
            <rPr>
              <rFont val="Calibri"/>
              <b val="1"/>
              <sz val="10"/>
            </rPr>
            <t>Common themes in manager-set KRAs:</t>
          </r>
          <r>
            <rPr>
              <rFont val="Calibri"/>
              <sz val="10"/>
            </rPr>
            <t xml:space="preserve"> releases · satisfaction · delivery · assigned · uat · requirement</t>
          </r>
        </is>
      </c>
      <c r="S11" s="168" t="inlineStr">
        <is>
          <t>Business Analysis</t>
        </is>
      </c>
      <c r="T11" s="168" t="inlineStr">
        <is>
          <t>—</t>
        </is>
      </c>
      <c r="U11" s="119" t="inlineStr">
        <is>
          <t>A domain / module, or a small team</t>
        </is>
      </c>
      <c r="V11" s="169" t="inlineStr">
        <is>
          <t>Domain specialist work</t>
        </is>
      </c>
      <c r="W11" s="169" t="inlineStr">
        <is>
          <t>Technical / QC / client calls for the domain</t>
        </is>
      </c>
      <c r="X11" s="169" t="inlineStr">
        <is>
          <t>A domain or a small team</t>
        </is>
      </c>
      <c r="Y11" s="169" t="inlineStr">
        <is>
          <r>
            <rPr>
              <rFont val="Calibri"/>
              <b val="1"/>
              <sz val="10"/>
            </rPr>
            <t>IC:</t>
          </r>
          <r>
            <rPr>
              <rFont val="Calibri"/>
              <sz val="10"/>
            </rPr>
            <t xml:space="preserve"> mentors and reviews · People: hands-on team lead of 3–5</t>
          </r>
        </is>
      </c>
      <c r="Z11" s="169" t="inlineStr">
        <is>
          <t>4–7 yrs</t>
        </is>
      </c>
      <c r="AA11" s="169" t="inlineStr">
        <is>
          <t>Graduate + relevant qualification or certification preferred</t>
        </is>
      </c>
      <c r="AB11" s="169" t="inlineStr">
        <is>
          <t>CBAP / CCBA · optional; Domain certifications · optional</t>
        </is>
      </c>
      <c r="AC11" s="169" t="inlineStr">
        <is>
          <r>
            <rPr>
              <rFont val="Calibri"/>
              <b val="1"/>
              <sz val="10"/>
            </rPr>
            <t>IC:</t>
          </r>
          <r>
            <rPr>
              <rFont val="Calibri"/>
              <sz val="10"/>
            </rPr>
            <t xml:space="preserve"> none · Team Lead: 3–5</t>
          </r>
        </is>
      </c>
      <c r="AD11" s="121" t="inlineStr">
        <is>
          <t>Core 3 · Future-ready 3 · Functional 3 · Leadership 1</t>
        </is>
      </c>
      <c r="AE11" s="122" t="inlineStr">
        <is>
          <t>Business Analysis &amp; Requirements Engineering · Regulatory &amp; BFSI Domain</t>
        </is>
      </c>
      <c r="AF11" s="122" t="inlineStr">
        <is>
          <t>Product, Platform &amp; Domain Knowledge · Database, SQL &amp; Data Engineering · Stakeholder &amp; Client Management · Communication &amp; Presentation</t>
        </is>
      </c>
      <c r="AG11" s="181" t="inlineStr">
        <is>
          <t>P3 / M2</t>
        </is>
      </c>
      <c r="AH11" s="128" t="inlineStr">
        <is>
          <t>4 Enable</t>
        </is>
      </c>
      <c r="AI11" s="182" t="inlineStr">
        <is>
          <t>Regnology — regulatory reporting: BA · Reg Reporting · Big Four consulting: Senior Consultant · IRIS Vs Market Benchmark — IIBA certification pathway: CCBA · Infosys / Accenture: JL4 · L9 Consultant</t>
        </is>
      </c>
      <c r="AJ11" s="182" t="inlineStr">
        <is>
          <t>IIBA BABOK v3; certifications ECBA · entry → CCBA → CBAP · senior</t>
        </is>
      </c>
      <c r="AK11" s="182" t="inlineStr">
        <is>
          <t>B2 · Senior Specialist</t>
        </is>
      </c>
      <c r="AL11" s="129" t="inlineStr">
        <is>
          <t>Leadership &amp; people management · AI / automation · Project / programme management · Certification / formal course · Product &amp; tool knowledge</t>
        </is>
      </c>
      <c r="AM11" s="130" t="inlineStr">
        <is>
          <t>training effective · utilization · ai tools · stakeholder management · domain</t>
        </is>
      </c>
      <c r="AN11" s="130" t="inlineStr">
        <is>
          <t>Mentoring / guidance from seniors · Formal / classroom training · On-the-job / hands-on · Online courses / self-learning</t>
        </is>
      </c>
      <c r="AO11" s="130" t="inlineStr">
        <is>
          <t>No common theme</t>
        </is>
      </c>
      <c r="AP11" s="130" t="inlineStr">
        <is>
          <t>responsibilities</t>
        </is>
      </c>
      <c r="AQ11" s="130" t="inlineStr">
        <is>
          <t>5 of 6 say the role is changing because of AI / automation</t>
        </is>
      </c>
      <c r="AR11" s="131" t="inlineStr">
        <is>
          <t>Define business needs and evaluate solutions. Includes: Elicitation, process analysis, traceability and solution evaluation. Excludes: Product investment authority; technical architecture.</t>
        </is>
      </c>
      <c r="AS11" s="132" t="inlineStr">
        <is>
          <t>BA01-3 · Senior Business Analyst</t>
        </is>
      </c>
      <c r="AT11" s="132" t="inlineStr">
        <is>
          <t>Resolve conflicting needs and evaluate complex solution trade-offs.</t>
        </is>
      </c>
      <c r="AU11" s="132" t="inlineStr">
        <is>
          <t>Evidence of complex work, decisions and outcomes beyond routine delivery.</t>
        </is>
      </c>
      <c r="AV11" s="132" t="inlineStr">
        <is>
          <t>A requirements set traced to business needs, acceptance tests and realized outcomes</t>
        </is>
      </c>
      <c r="AW11" s="132" t="inlineStr">
        <is>
          <r>
            <rPr>
              <rFont val="Calibri"/>
              <b val="1"/>
              <sz val="10"/>
            </rPr>
            <t>Regnology:</t>
          </r>
          <r>
            <rPr>
              <rFont val="Calibri"/>
              <sz val="10"/>
            </rPr>
            <t xml:space="preserve"> Senior risk consultant · Related work. Gap: Consultant requirement work supports domain context; government BA path supplies role stages</t>
          </r>
        </is>
      </c>
      <c r="AX11" s="184" t="inlineStr">
        <is>
          <t>Framework + role-holders' themes · 3+ answered</t>
        </is>
      </c>
      <c r="AY11" s="134" t="inlineStr">
        <is>
          <t>7 holders, 7 answered the survey; sub-family 27 answered</t>
        </is>
      </c>
    </row>
    <row r="12" ht="132" customHeight="1">
      <c r="A12" s="180" t="inlineStr">
        <is>
          <t>RC-011</t>
        </is>
      </c>
      <c r="B12" s="111" t="inlineStr">
        <is>
          <t>Business Analysis</t>
        </is>
      </c>
      <c r="C12" s="111" t="inlineStr">
        <is>
          <t>Business Analysis</t>
        </is>
      </c>
      <c r="D12" s="150" t="inlineStr">
        <is>
          <t>B1</t>
        </is>
      </c>
      <c r="E12" s="18" t="inlineStr">
        <is>
          <t>Team Lead</t>
        </is>
      </c>
      <c r="F12" s="111" t="inlineStr">
        <is>
          <t>Manager</t>
        </is>
      </c>
      <c r="G12" s="111" t="inlineStr">
        <is>
          <t>Team Lead – Business Analysis</t>
        </is>
      </c>
      <c r="H12" s="112" t="n">
        <v>2</v>
      </c>
      <c r="I12" s="111" t="inlineStr">
        <is>
          <t>iFile 1 · iDEAL 1</t>
        </is>
      </c>
      <c r="J12" s="166" t="n">
        <v>1</v>
      </c>
      <c r="K12" s="115" t="inlineStr">
        <is>
          <t>Shruti Patil</t>
        </is>
      </c>
      <c r="L12" s="115" t="inlineStr">
        <is>
          <t>Technology</t>
        </is>
      </c>
      <c r="M12" s="118" t="inlineStr">
        <is>
          <r>
            <rPr>
              <rFont val="Calibri"/>
              <sz val="10"/>
            </rPr>
            <t xml:space="preserve">Gathers and documents requirements · BRD/FRD/SRS/user stories, configures solutions and supports UAT and releases. At B1: a domain / module, or a small team.
</t>
          </r>
          <r>
            <rPr>
              <rFont val="Calibri"/>
              <b val="1"/>
              <sz val="10"/>
            </rPr>
            <t>Common themes in sub-family holders, all levels' answers:</t>
          </r>
          <r>
            <rPr>
              <rFont val="Calibri"/>
              <sz val="10"/>
            </rPr>
            <t xml:space="preserve"> business · requirements · bridge · analyst · between · technical</t>
          </r>
        </is>
      </c>
      <c r="N12" s="168" t="inlineStr">
        <is>
          <r>
            <rPr>
              <rFont val="Calibri"/>
              <sz val="10"/>
            </rPr>
            <t xml:space="preserve">Gathers and documents requirements · BRD/FRD/SRS/user stories, configures solutions and supports UAT and releases; Domain specialist work; A domain or a small team
</t>
          </r>
          <r>
            <rPr>
              <rFont val="Calibri"/>
              <b val="1"/>
              <sz val="10"/>
            </rPr>
            <t>Common themes in sub-family holders, all levels' answers:</t>
          </r>
          <r>
            <rPr>
              <rFont val="Calibri"/>
              <sz val="10"/>
            </rPr>
            <t xml:space="preserve"> requirement · documentation · stakeholder · client · gathering · analysis</t>
          </r>
        </is>
      </c>
      <c r="O12" s="168" t="inlineStr">
        <is>
          <r>
            <rPr>
              <rFont val="Calibri"/>
              <sz val="10"/>
            </rPr>
            <t xml:space="preserve">A domain or a small team
</t>
          </r>
          <r>
            <rPr>
              <rFont val="Calibri"/>
              <b val="1"/>
              <sz val="10"/>
            </rPr>
            <t>Common themes in sub-family holders, all levels' answers:</t>
          </r>
          <r>
            <rPr>
              <rFont val="Calibri"/>
              <sz val="10"/>
            </rPr>
            <t xml:space="preserve"> product · user stories · requirements · process · client · deliver</t>
          </r>
        </is>
      </c>
      <c r="P12" s="168" t="inlineStr">
        <is>
          <r>
            <rPr>
              <rFont val="Calibri"/>
              <sz val="10"/>
            </rPr>
            <t xml:space="preserve">A domain or a small team
</t>
          </r>
          <r>
            <rPr>
              <rFont val="Calibri"/>
              <b val="1"/>
              <sz val="10"/>
            </rPr>
            <t>Common themes in sub-family holders, all levels' answers:</t>
          </r>
          <r>
            <rPr>
              <rFont val="Calibri"/>
              <sz val="10"/>
            </rPr>
            <t xml:space="preserve"> requirements · accountable · documentation · delivery · am · business</t>
          </r>
        </is>
      </c>
      <c r="Q12" s="168" t="inlineStr">
        <is>
          <r>
            <rPr>
              <rFont val="Calibri"/>
              <sz val="10"/>
            </rPr>
            <t xml:space="preserve">Technical / QC / client calls for the domain
</t>
          </r>
          <r>
            <rPr>
              <rFont val="Calibri"/>
              <b val="1"/>
              <sz val="10"/>
            </rPr>
            <t>Common themes in sub-family holders, all levels' answers:</t>
          </r>
          <r>
            <rPr>
              <rFont val="Calibri"/>
              <sz val="10"/>
            </rPr>
            <t xml:space="preserve"> requirements · user · documentation · process · stories · assign</t>
          </r>
        </is>
      </c>
      <c r="R12" s="168" t="inlineStr">
        <is>
          <r>
            <rPr>
              <rFont val="Calibri"/>
              <b val="1"/>
              <sz val="10"/>
            </rPr>
            <t>Common themes in manager-set KRAs:</t>
          </r>
          <r>
            <rPr>
              <rFont val="Calibri"/>
              <sz val="10"/>
            </rPr>
            <t xml:space="preserve"> client · first · quality · contribute · update · establish</t>
          </r>
        </is>
      </c>
      <c r="S12" s="168" t="inlineStr">
        <is>
          <t>Business Analysis · Documentation · Requirement analysis · Stakeholder Management · communication · XBRL · Requirement Elicitation · generative AI</t>
        </is>
      </c>
      <c r="T12" s="168" t="inlineStr">
        <is>
          <t>Excel · Figma · Quickscrum · Word · Jira · Claude · XBRL · Copilot</t>
        </is>
      </c>
      <c r="U12" s="119" t="inlineStr">
        <is>
          <t>A domain / module, or a small team</t>
        </is>
      </c>
      <c r="V12" s="169" t="inlineStr">
        <is>
          <t>Domain specialist work</t>
        </is>
      </c>
      <c r="W12" s="169" t="inlineStr">
        <is>
          <t>Technical / QC / client calls for the domain</t>
        </is>
      </c>
      <c r="X12" s="169" t="inlineStr">
        <is>
          <t>A domain or a small team</t>
        </is>
      </c>
      <c r="Y12" s="169" t="inlineStr">
        <is>
          <r>
            <rPr>
              <rFont val="Calibri"/>
              <b val="1"/>
              <sz val="10"/>
            </rPr>
            <t>IC:</t>
          </r>
          <r>
            <rPr>
              <rFont val="Calibri"/>
              <sz val="10"/>
            </rPr>
            <t xml:space="preserve"> mentors and reviews · People: hands-on team lead of 3–5</t>
          </r>
        </is>
      </c>
      <c r="Z12" s="169" t="inlineStr">
        <is>
          <t>4–7 yrs</t>
        </is>
      </c>
      <c r="AA12" s="169" t="inlineStr">
        <is>
          <t>Graduate + relevant qualification or certification preferred</t>
        </is>
      </c>
      <c r="AB12" s="169" t="inlineStr">
        <is>
          <t>CBAP / CCBA · optional; Domain certifications · optional</t>
        </is>
      </c>
      <c r="AC12" s="169" t="inlineStr">
        <is>
          <r>
            <rPr>
              <rFont val="Calibri"/>
              <b val="1"/>
              <sz val="10"/>
            </rPr>
            <t>IC:</t>
          </r>
          <r>
            <rPr>
              <rFont val="Calibri"/>
              <sz val="10"/>
            </rPr>
            <t xml:space="preserve"> none · Team Lead: 3–5</t>
          </r>
        </is>
      </c>
      <c r="AD12" s="121" t="inlineStr">
        <is>
          <t>Core 3 · Future-ready 3 · Functional 3 · Leadership 2</t>
        </is>
      </c>
      <c r="AE12" s="122" t="inlineStr">
        <is>
          <t>Business Analysis &amp; Requirements Engineering · Regulatory &amp; BFSI Domain</t>
        </is>
      </c>
      <c r="AF12" s="122" t="inlineStr">
        <is>
          <t>Product, Platform &amp; Domain Knowledge · Database, SQL &amp; Data Engineering · Stakeholder &amp; Client Management · Communication &amp; Presentation</t>
        </is>
      </c>
      <c r="AG12" s="181" t="inlineStr">
        <is>
          <t>P3 / M2</t>
        </is>
      </c>
      <c r="AH12" s="128" t="inlineStr">
        <is>
          <t>4 Enable</t>
        </is>
      </c>
      <c r="AI12" s="182" t="inlineStr">
        <is>
          <t>Regnology — regulatory reporting: BA · Reg Reporting · Big Four consulting: Senior Consultant · IRIS Vs Market Benchmark — IIBA certification pathway: CCBA · Infosys / Accenture: JL4 · L9 Consultant</t>
        </is>
      </c>
      <c r="AJ12" s="182" t="inlineStr">
        <is>
          <t>IIBA BABOK v3; certifications ECBA · entry → CCBA → CBAP · senior</t>
        </is>
      </c>
      <c r="AK12" s="182" t="inlineStr">
        <is>
          <t>B2 · Senior Specialist</t>
        </is>
      </c>
      <c r="AL12" s="129" t="inlineStr">
        <is>
          <t>Project / programme management · Product &amp; tool knowledge · Certification / formal course</t>
        </is>
      </c>
      <c r="AM12" s="130" t="inlineStr">
        <is>
          <t>Support process &amp; escalation management; CSAT/SLA analytics; client relationship management; team workload planning; Project Management | People management fundamentals, performance coaching &amp; delegation, formal team-lead onboarding, cross-functional stakeholder management</t>
        </is>
      </c>
      <c r="AN12" s="130" t="inlineStr">
        <is>
          <t>Mentoring / guidance from seniors · Formal / classroom training · On-the-job / hands-on · Online courses / self-learning</t>
        </is>
      </c>
      <c r="AO12" s="130" t="inlineStr">
        <is>
          <t>changing · requirements · dependencies · priorities · dependent</t>
        </is>
      </c>
      <c r="AP12" s="130" t="inlineStr">
        <is>
          <t>requirements · coordination · clearer · delivery · decisions</t>
        </is>
      </c>
      <c r="AQ12" s="130" t="inlineStr">
        <is>
          <t>19 of 26 say the role is changing because of AI / automation</t>
        </is>
      </c>
      <c r="AR12" s="131" t="inlineStr">
        <is>
          <t>Define business needs and evaluate solutions. Includes: Elicitation, process analysis, traceability and solution evaluation. Excludes: Product investment authority; technical architecture.</t>
        </is>
      </c>
      <c r="AS12" s="132" t="inlineStr">
        <is>
          <t>LD09-1 · Business Analysis Manager</t>
        </is>
      </c>
      <c r="AT12" s="132" t="inlineStr">
        <is>
          <t>Own staffing decisions, performance support, service quality and delegated team resources</t>
        </is>
      </c>
      <c r="AU12" s="132" t="inlineStr">
        <is>
          <t>Do not manufacture three reporting layers. Choose roles the organisation needs. A specialist may remain on an equally valued expert path.</t>
        </is>
      </c>
      <c r="AV12" s="132" t="inlineStr">
        <is>
          <t>—</t>
        </is>
      </c>
      <c r="AW12" s="132" t="inlineStr">
        <is>
          <t>—</t>
        </is>
      </c>
      <c r="AX12" s="183" t="inlineStr">
        <is>
          <t>Framework + sub-family themes · 3+ answered</t>
        </is>
      </c>
      <c r="AY12" s="134" t="inlineStr">
        <is>
          <t>2 holders, 2 answered the survey; sub-family 27 answered</t>
        </is>
      </c>
    </row>
    <row r="13">
      <c r="A13" s="164" t="inlineStr">
        <is>
          <t>Consulting &amp; Professional Services</t>
        </is>
      </c>
    </row>
    <row r="14" ht="80" customHeight="1">
      <c r="A14" s="180" t="inlineStr">
        <is>
          <t>RC-014</t>
        </is>
      </c>
      <c r="B14" s="111" t="inlineStr">
        <is>
          <t>Consulting &amp; Professional Services</t>
        </is>
      </c>
      <c r="C14" s="111" t="inlineStr">
        <is>
          <t>Professional Services Leadership</t>
        </is>
      </c>
      <c r="D14" s="152" t="inlineStr">
        <is>
          <t>C2</t>
        </is>
      </c>
      <c r="E14" s="149" t="inlineStr">
        <is>
          <t>Head of Function</t>
        </is>
      </c>
      <c r="F14" s="111" t="inlineStr">
        <is>
          <t>Manager</t>
        </is>
      </c>
      <c r="G14" s="111" t="inlineStr">
        <is>
          <t>Head – Consulting</t>
        </is>
      </c>
      <c r="H14" s="112" t="n">
        <v>1</v>
      </c>
      <c r="I14" s="111" t="inlineStr">
        <is>
          <t>iFile 1</t>
        </is>
      </c>
      <c r="J14" s="166" t="n">
        <v>1</v>
      </c>
      <c r="K14" s="115" t="inlineStr">
        <is>
          <t>Rahul Dhamne</t>
        </is>
      </c>
      <c r="L14" s="115" t="inlineStr">
        <is>
          <t>XBRL Consulting</t>
        </is>
      </c>
      <c r="M14" s="118" t="inlineStr">
        <is>
          <t>Leads an assisted-services / consulting practice. At C2: a function or department, or a company-wide discipline.</t>
        </is>
      </c>
      <c r="N14" s="168" t="inlineStr">
        <is>
          <t>Leads an assisted-services / consulting practice; Function-wide or company-wide problems; creates methods and standards; Function results, budget and risk</t>
        </is>
      </c>
      <c r="O14" s="168" t="inlineStr">
        <is>
          <t>Function results, budget and risk</t>
        </is>
      </c>
      <c r="P14" s="168" t="inlineStr">
        <is>
          <t>Function results, budget and risk</t>
        </is>
      </c>
      <c r="Q14" s="168" t="inlineStr">
        <is>
          <t>Sets direction for a function</t>
        </is>
      </c>
      <c r="R14" s="168" t="inlineStr">
        <is>
          <t>—</t>
        </is>
      </c>
      <c r="S14" s="168" t="inlineStr">
        <is>
          <t>XBRL Domain</t>
        </is>
      </c>
      <c r="T14" s="168" t="inlineStr">
        <is>
          <t>—</t>
        </is>
      </c>
      <c r="U14" s="119" t="inlineStr">
        <is>
          <t>A function or department, or a company-wide discipline</t>
        </is>
      </c>
      <c r="V14" s="169" t="inlineStr">
        <is>
          <t>Function-wide or company-wide problems; creates methods and standards</t>
        </is>
      </c>
      <c r="W14" s="169" t="inlineStr">
        <is>
          <t>Sets direction for a function</t>
        </is>
      </c>
      <c r="X14" s="169" t="inlineStr">
        <is>
          <t>Function results, budget and risk</t>
        </is>
      </c>
      <c r="Y14" s="169" t="inlineStr">
        <is>
          <t>Leads a function; shapes functional strategy</t>
        </is>
      </c>
      <c r="Z14" s="169" t="inlineStr">
        <is>
          <t>12–17 yrs</t>
        </is>
      </c>
      <c r="AA14" s="169" t="inlineStr">
        <is>
          <t>Postgraduate / professional qualification preferred</t>
        </is>
      </c>
      <c r="AB14" s="169" t="inlineStr">
        <is>
          <t>XBRL US GAAP Certificate · AICPA &amp; XBRL US or equivalent; CA / CMA / ACCA / CFA / IFRS certificate</t>
        </is>
      </c>
      <c r="AC14" s="169" t="inlineStr">
        <is>
          <t>5–8 managers / associate heads</t>
        </is>
      </c>
      <c r="AD14" s="121" t="inlineStr">
        <is>
          <t>Core 4 · Future-ready 4 · Functional 5 · Leadership 4</t>
        </is>
      </c>
      <c r="AE14" s="122" t="inlineStr">
        <is>
          <t>XBRL, iXBRL &amp; Taxonomy · Accounting &amp; Reporting Standards · IFRS/US GAAP</t>
        </is>
      </c>
      <c r="AF14" s="122" t="inlineStr">
        <is>
          <t>Regulatory &amp; BFSI Domain · Process Improvement &amp; Quality Mindset · Advanced Excel &amp; Productivity Tools · AI, GenAI &amp; Prompt Engineering</t>
        </is>
      </c>
      <c r="AG14" s="181" t="inlineStr">
        <is>
          <t>P7 / M6</t>
        </is>
      </c>
      <c r="AH14" s="128" t="inlineStr">
        <is>
          <t>6 Initiate, influence</t>
        </is>
      </c>
      <c r="AI14" s="182" t="inlineStr">
        <is>
          <r>
            <rPr>
              <rFont val="Calibri"/>
              <b val="1"/>
              <sz val="10"/>
            </rPr>
            <t>Big Four:</t>
          </r>
          <r>
            <rPr>
              <rFont val="Calibri"/>
              <sz val="10"/>
            </rPr>
            <t xml:space="preserve"> Director</t>
          </r>
        </is>
      </c>
      <c r="AJ14" s="182" t="inlineStr">
        <is>
          <t>XBRL US GAAP Certificate · AICPA &amp; XBRL US; XBRL International specifications; IFRS / US GAAP / Ind AS</t>
        </is>
      </c>
      <c r="AK14" s="182" t="inlineStr">
        <is>
          <t>D1 · Chief Specialist / Distinguished Principal · or C+ · Player-Coach transition step if leading people hands-on</t>
        </is>
      </c>
      <c r="AL14" s="129" t="inlineStr">
        <is>
          <t>—</t>
        </is>
      </c>
      <c r="AM14" s="130" t="inlineStr">
        <is>
          <t>—</t>
        </is>
      </c>
      <c r="AN14" s="130" t="inlineStr">
        <is>
          <t>—</t>
        </is>
      </c>
      <c r="AO14" s="130" t="inlineStr">
        <is>
          <t>—</t>
        </is>
      </c>
      <c r="AP14" s="130" t="inlineStr">
        <is>
          <t>—</t>
        </is>
      </c>
      <c r="AQ14" s="130" t="inlineStr">
        <is>
          <t>—</t>
        </is>
      </c>
      <c r="AR14" s="131" t="inlineStr">
        <is>
          <t>Deliver expert reporting and client-domain services. Includes: XBRL execution, taxonomy advice, service delivery and technical documentation. Excludes: Internal corporate accounting; product roadmap ownership.</t>
        </is>
      </c>
      <c r="AS14" s="132" t="inlineStr">
        <is>
          <t>LD03-2 · Head of Professional Services</t>
        </is>
      </c>
      <c r="AT14" s="132" t="inlineStr">
        <is>
          <t>Own integrated function strategy, capacity, controls and cross-team trade-offs</t>
        </is>
      </c>
      <c r="AU14" s="132" t="inlineStr">
        <is>
          <t>Do not manufacture three reporting layers. Choose roles the organisation needs. A specialist may remain on an equally valued expert path.</t>
        </is>
      </c>
      <c r="AV14" s="132" t="inlineStr">
        <is>
          <t>—</t>
        </is>
      </c>
      <c r="AW14" s="132" t="inlineStr">
        <is>
          <t>—</t>
        </is>
      </c>
      <c r="AX14" s="133" t="inlineStr">
        <is>
          <t>Framework only · fewer than 3 answered</t>
        </is>
      </c>
      <c r="AY14" s="134" t="inlineStr">
        <is>
          <t>1 holder, 0 answered the survey; sub-family 2 answered</t>
        </is>
      </c>
    </row>
    <row r="15" ht="158" customHeight="1">
      <c r="A15" s="180" t="inlineStr">
        <is>
          <t>RC-018</t>
        </is>
      </c>
      <c r="B15" s="111" t="inlineStr">
        <is>
          <t>Consulting &amp; Professional Services</t>
        </is>
      </c>
      <c r="C15" s="111" t="inlineStr">
        <is>
          <t>Taxonomy Design &amp; Regulatory Consulting</t>
        </is>
      </c>
      <c r="D15" s="146" t="inlineStr">
        <is>
          <t>A2</t>
        </is>
      </c>
      <c r="E15" s="138" t="inlineStr">
        <is>
          <t>Associate</t>
        </is>
      </c>
      <c r="F15" s="111" t="inlineStr">
        <is>
          <t>IC</t>
        </is>
      </c>
      <c r="G15" s="111" t="inlineStr">
        <is>
          <t>Taxonomy Analyst</t>
        </is>
      </c>
      <c r="H15" s="112" t="n">
        <v>2</v>
      </c>
      <c r="I15" s="111" t="inlineStr">
        <is>
          <t>iFile 2</t>
        </is>
      </c>
      <c r="J15" s="166" t="n">
        <v>2</v>
      </c>
      <c r="K15" s="115" t="inlineStr">
        <is>
          <t>Omkar Parab, Prabhash Rajput</t>
        </is>
      </c>
      <c r="L15" s="115" t="inlineStr">
        <is>
          <t>XBRL Consulting</t>
        </is>
      </c>
      <c r="M15" s="118" t="inlineStr">
        <is>
          <r>
            <rPr>
              <rFont val="Calibri"/>
              <sz val="10"/>
            </rPr>
            <t xml:space="preserve">Designs XBRL/SDMX taxonomies, return templates, validation rules and SRS for regulators; supports implementation and CRs. At A2: standard work delivered independently.
</t>
          </r>
          <r>
            <rPr>
              <rFont val="Calibri"/>
              <b val="1"/>
              <sz val="10"/>
            </rPr>
            <t>Common themes in sub-family holders, all levels' answers:</t>
          </r>
          <r>
            <rPr>
              <rFont val="Calibri"/>
              <sz val="10"/>
            </rPr>
            <t xml:space="preserve"> xbrl · requirements · taxonomy · business · data · convert</t>
          </r>
        </is>
      </c>
      <c r="N15" s="168" t="inlineStr">
        <is>
          <r>
            <rPr>
              <rFont val="Calibri"/>
              <sz val="10"/>
            </rPr>
            <t xml:space="preserve">Designs XBRL/SDMX taxonomies, return templates, validation rules and SRS for regulators; supports implementation and CRs; Standard work of the discipline; Own deliverables · accuracy, TAT
</t>
          </r>
          <r>
            <rPr>
              <rFont val="Calibri"/>
              <b val="1"/>
              <sz val="10"/>
            </rPr>
            <t>Common themes in sub-family holders, all levels' answers:</t>
          </r>
          <r>
            <rPr>
              <rFont val="Calibri"/>
              <sz val="10"/>
            </rPr>
            <t xml:space="preserve"> client · taxonomy · requirement · development · testing · training</t>
          </r>
        </is>
      </c>
      <c r="O15" s="168" t="inlineStr">
        <is>
          <r>
            <rPr>
              <rFont val="Calibri"/>
              <sz val="10"/>
            </rPr>
            <t xml:space="preserve">Own deliverables · accuracy, TAT
</t>
          </r>
          <r>
            <rPr>
              <rFont val="Calibri"/>
              <b val="1"/>
              <sz val="10"/>
            </rPr>
            <t>Common themes in sub-family holders, all levels' answers:</t>
          </r>
          <r>
            <rPr>
              <rFont val="Calibri"/>
              <sz val="10"/>
            </rPr>
            <t xml:space="preserve"> taxonomy · xbrl · output · srs · taxonomies · accurate</t>
          </r>
        </is>
      </c>
      <c r="P15" s="168" t="inlineStr">
        <is>
          <r>
            <rPr>
              <rFont val="Calibri"/>
              <sz val="10"/>
            </rPr>
            <t xml:space="preserve">Own deliverables · accuracy, TAT
</t>
          </r>
          <r>
            <rPr>
              <rFont val="Calibri"/>
              <b val="1"/>
              <sz val="10"/>
            </rPr>
            <t>Common themes in sub-family holders, all levels' answers:</t>
          </r>
          <r>
            <rPr>
              <rFont val="Calibri"/>
              <sz val="10"/>
            </rPr>
            <t xml:space="preserve"> taxonomy · xbrl · quality · srs · development · testing</t>
          </r>
        </is>
      </c>
      <c r="Q15" s="168" t="inlineStr">
        <is>
          <r>
            <rPr>
              <rFont val="Calibri"/>
              <sz val="10"/>
            </rPr>
            <t xml:space="preserve">Chooses own approach within standards
</t>
          </r>
          <r>
            <rPr>
              <rFont val="Calibri"/>
              <b val="1"/>
              <sz val="10"/>
            </rPr>
            <t>Common themes in sub-family holders, all levels' answers:</t>
          </r>
          <r>
            <rPr>
              <rFont val="Calibri"/>
              <sz val="10"/>
            </rPr>
            <t xml:space="preserve"> taxonomy · modelling · testing · formula · data · plan</t>
          </r>
        </is>
      </c>
      <c r="R15" s="168" t="inlineStr">
        <is>
          <r>
            <rPr>
              <rFont val="Calibri"/>
              <b val="1"/>
              <sz val="10"/>
            </rPr>
            <t>Common themes in manager-set KRAs:</t>
          </r>
          <r>
            <rPr>
              <rFont val="Calibri"/>
              <sz val="10"/>
            </rPr>
            <t xml:space="preserve"> complete iris · resolve · cycle full · accuracy targets · maintained · logs document</t>
          </r>
        </is>
      </c>
      <c r="S15" s="168" t="inlineStr">
        <is>
          <t>XBRL domain · XBRL specifications · analytical skills · Domain knowledge · XBRL · XBRl knowledge · Academic strength</t>
        </is>
      </c>
      <c r="T15" s="168" t="inlineStr">
        <is>
          <t>Noah · Webform · Bushchat · excel · Formula Editor · IFile · Claude · Instant</t>
        </is>
      </c>
      <c r="U15" s="119" t="inlineStr">
        <is>
          <t>Standard work delivered independently</t>
        </is>
      </c>
      <c r="V15" s="169" t="inlineStr">
        <is>
          <t>Standard work of the discipline</t>
        </is>
      </c>
      <c r="W15" s="169" t="inlineStr">
        <is>
          <t>Chooses own approach within standards</t>
        </is>
      </c>
      <c r="X15" s="169" t="inlineStr">
        <is>
          <t>Own deliverables · accuracy, TAT</t>
        </is>
      </c>
      <c r="Y15" s="169" t="inlineStr">
        <is>
          <t>Not scored in Band A</t>
        </is>
      </c>
      <c r="Z15" s="169" t="inlineStr">
        <is>
          <t>0–2 yrs</t>
        </is>
      </c>
      <c r="AA15" s="169" t="inlineStr">
        <is>
          <t>Graduate · or diploma with experience</t>
        </is>
      </c>
      <c r="AB15" s="169" t="inlineStr">
        <is>
          <t>XBRL US GAAP Certificate · AICPA &amp; XBRL US or equivalent; CA / CMA / ACCA / CFA / IFRS certificate</t>
        </is>
      </c>
      <c r="AC15" s="169" t="inlineStr">
        <is>
          <t>No direct reports</t>
        </is>
      </c>
      <c r="AD15" s="121" t="inlineStr">
        <is>
          <t>Core 2 · Future-ready 2 · Functional 2 · Leadership —</t>
        </is>
      </c>
      <c r="AE15" s="122" t="inlineStr">
        <is>
          <t>XBRL, iXBRL &amp; Taxonomy · Accounting &amp; Reporting Standards · IFRS/US GAAP</t>
        </is>
      </c>
      <c r="AF15" s="122" t="inlineStr">
        <is>
          <t>Regulatory &amp; BFSI Domain · Process Improvement &amp; Quality Mindset · Advanced Excel &amp; Productivity Tools · AI, GenAI &amp; Prompt Engineering</t>
        </is>
      </c>
      <c r="AG15" s="181" t="inlineStr">
        <is>
          <t>P1–P2</t>
        </is>
      </c>
      <c r="AH15" s="128" t="inlineStr">
        <is>
          <t>2 Assist</t>
        </is>
      </c>
      <c r="AI15" s="182" t="inlineStr">
        <is>
          <r>
            <rPr>
              <rFont val="Calibri"/>
              <b val="1"/>
              <sz val="10"/>
            </rPr>
            <t>Toppan Merrill:</t>
          </r>
          <r>
            <rPr>
              <rFont val="Calibri"/>
              <sz val="10"/>
            </rPr>
            <t xml:space="preserve"> XBRL Financial Analyst, Associate · DataTracks: Associate · Big Four: Analyst</t>
          </r>
        </is>
      </c>
      <c r="AJ15" s="182" t="inlineStr">
        <is>
          <t>XBRL US GAAP Certificate · AICPA &amp; XBRL US; XBRL International specifications; IFRS / US GAAP / Ind AS</t>
        </is>
      </c>
      <c r="AK15" s="182" t="inlineStr">
        <is>
          <t>A3 · Senior Associate</t>
        </is>
      </c>
      <c r="AL15" s="129" t="inlineStr">
        <is>
          <t>Data, SQL &amp; analytics · Strategy &amp; business acumen · Broader exposure &amp; ownership · Domain, regulatory &amp; XBRL</t>
        </is>
      </c>
      <c r="AM15" s="130"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AN15" s="130" t="inlineStr">
        <is>
          <t>Formal / classroom training · On-the-job / hands-on · Mentoring / guidance from seniors · Knowledge transfer · KT</t>
        </is>
      </c>
      <c r="AO15" s="130" t="inlineStr">
        <is>
          <t>dependency · client · lack · laptop · backend</t>
        </is>
      </c>
      <c r="AP15" s="130" t="inlineStr">
        <is>
          <t>tools · ai · development · improvement · skills</t>
        </is>
      </c>
      <c r="AQ15" s="130" t="inlineStr">
        <is>
          <t>18 of 22 say the role is changing because of AI / automation</t>
        </is>
      </c>
      <c r="AR15" s="131" t="inlineStr">
        <is>
          <t>Deliver expert reporting and client-domain services. Includes: XBRL execution, taxonomy advice, service delivery and technical documentation. Excludes: Internal corporate accounting; product roadmap ownership.</t>
        </is>
      </c>
      <c r="AS15" s="132" t="inlineStr">
        <is>
          <t>CON02-1 · Regulatory Reporting Analyst · feeder</t>
        </is>
      </c>
      <c r="AT15" s="132" t="inlineStr">
        <is>
          <r>
            <rPr>
              <rFont val="Calibri"/>
              <b val="1"/>
              <sz val="10"/>
            </rPr>
            <t>Complete defined parts under review:</t>
          </r>
          <r>
            <rPr>
              <rFont val="Calibri"/>
              <sz val="10"/>
            </rPr>
            <t xml:space="preserve"> translate reporting requirements into documented taxonomy changes.</t>
          </r>
        </is>
      </c>
      <c r="AU15" s="132" t="inlineStr">
        <is>
          <t>Repeatable correct delivery, safe escalation and required entry eligibility.</t>
        </is>
      </c>
      <c r="AV15" s="132" t="inlineStr">
        <is>
          <t>A requirement-to-taxonomy mapping, validation cases and governed release plan</t>
        </is>
      </c>
      <c r="AW15" s="132" t="inlineStr">
        <is>
          <r>
            <rPr>
              <rFont val="Calibri"/>
              <b val="1"/>
              <sz val="10"/>
            </rPr>
            <t>Regnology:</t>
          </r>
          <r>
            <rPr>
              <rFont val="Calibri"/>
              <sz val="10"/>
            </rPr>
            <t xml:space="preserve"> Senior risk consultant · Related work. Gap: Risk implementation is not taxonomy design; XBRL technical guidance supplies domain content</t>
          </r>
        </is>
      </c>
      <c r="AX15" s="183" t="inlineStr">
        <is>
          <t>Framework + sub-family themes · 3+ answered</t>
        </is>
      </c>
      <c r="AY15" s="134" t="inlineStr">
        <is>
          <t>2 holders, 2 answered the survey; sub-family 25 answered</t>
        </is>
      </c>
    </row>
    <row r="16" ht="132" customHeight="1">
      <c r="A16" s="180" t="inlineStr">
        <is>
          <t>RC-019</t>
        </is>
      </c>
      <c r="B16" s="111" t="inlineStr">
        <is>
          <t>Consulting &amp; Professional Services</t>
        </is>
      </c>
      <c r="C16" s="111" t="inlineStr">
        <is>
          <t>Taxonomy Design &amp; Regulatory Consulting</t>
        </is>
      </c>
      <c r="D16" s="146" t="inlineStr">
        <is>
          <t>A3</t>
        </is>
      </c>
      <c r="E16" s="138" t="inlineStr">
        <is>
          <t>Senior Associate</t>
        </is>
      </c>
      <c r="F16" s="111" t="inlineStr">
        <is>
          <t>IC</t>
        </is>
      </c>
      <c r="G16" s="111" t="inlineStr">
        <is>
          <t>Senior Taxonomy Analyst · Taxonomy Specialist</t>
        </is>
      </c>
      <c r="H16" s="112" t="n">
        <v>14</v>
      </c>
      <c r="I16" s="111" t="inlineStr">
        <is>
          <t>iFile 14</t>
        </is>
      </c>
      <c r="J16" s="166" t="n">
        <v>14</v>
      </c>
      <c r="K16" s="115" t="inlineStr">
        <is>
          <t>Bhagyashree Kamble, Bhakti Gosavi, Bhushan Patkar, Isheekka Gupta, Kalyani Sunil Nagap, Neha Periwal, Pawan Khot, Pranali Khanavkar +6 more</t>
        </is>
      </c>
      <c r="L16" s="115" t="inlineStr">
        <is>
          <t>XBRL Consulting</t>
        </is>
      </c>
      <c r="M16" s="118" t="inlineStr">
        <is>
          <r>
            <rPr>
              <rFont val="Calibri"/>
              <sz val="10"/>
            </rPr>
            <t xml:space="preserve">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t>
          </r>
        </is>
      </c>
      <c r="N16" s="168" t="inlineStr">
        <is>
          <r>
            <rPr>
              <rFont val="Calibri"/>
              <sz val="10"/>
            </rPr>
            <t xml:space="preserve">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t>
          </r>
        </is>
      </c>
      <c r="O16"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taxonomy · xbrl · output · structured</t>
          </r>
        </is>
      </c>
      <c r="P16"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taxonomy · development · testing · tagging · quality · creation</t>
          </r>
        </is>
      </c>
      <c r="Q16" s="168" t="inlineStr">
        <is>
          <r>
            <rPr>
              <rFont val="Calibri"/>
              <sz val="10"/>
            </rPr>
            <t xml:space="preserve">Technical / QC / client calls on own work
</t>
          </r>
          <r>
            <rPr>
              <rFont val="Calibri"/>
              <b val="1"/>
              <sz val="10"/>
            </rPr>
            <t>Common themes in role-holders' answers:</t>
          </r>
          <r>
            <rPr>
              <rFont val="Calibri"/>
              <sz val="10"/>
            </rPr>
            <t xml:space="preserve"> testing · formula · validations · tagging · creation · taxonomy</t>
          </r>
        </is>
      </c>
      <c r="R16" s="168" t="inlineStr">
        <is>
          <r>
            <rPr>
              <rFont val="Calibri"/>
              <b val="1"/>
              <sz val="10"/>
            </rPr>
            <t>Common themes in manager-set KRAs:</t>
          </r>
          <r>
            <rPr>
              <rFont val="Calibri"/>
              <sz val="10"/>
            </rPr>
            <t xml:space="preserve"> resolve · defect · deliver · complete · modules · testing</t>
          </r>
        </is>
      </c>
      <c r="S16" s="168" t="inlineStr">
        <is>
          <t>XBRL domain</t>
        </is>
      </c>
      <c r="T16" s="168" t="inlineStr">
        <is>
          <t>Noah · Bushchat · Ifile · Webform · Arelle</t>
        </is>
      </c>
      <c r="U16" s="119" t="inlineStr">
        <is>
          <t>Varied work; reviews juniors; go-to for a process</t>
        </is>
      </c>
      <c r="V16" s="169" t="inlineStr">
        <is>
          <t>Varied and non-standard work; handles exceptions</t>
        </is>
      </c>
      <c r="W16" s="169" t="inlineStr">
        <is>
          <t>Technical / QC / client calls on own work</t>
        </is>
      </c>
      <c r="X16" s="169" t="inlineStr">
        <is>
          <t>A module / process, or work with client or regulatory consequences</t>
        </is>
      </c>
      <c r="Y16" s="169" t="inlineStr">
        <is>
          <t>Not scored in Band A</t>
        </is>
      </c>
      <c r="Z16" s="169" t="inlineStr">
        <is>
          <t>2–4 yrs</t>
        </is>
      </c>
      <c r="AA16" s="169" t="inlineStr">
        <is>
          <t>Graduate; relevant certification preferred</t>
        </is>
      </c>
      <c r="AB16" s="169" t="inlineStr">
        <is>
          <t>XBRL US GAAP Certificate · AICPA &amp; XBRL US or equivalent; CA / CMA / ACCA / CFA / IFRS certificate</t>
        </is>
      </c>
      <c r="AC16" s="169" t="inlineStr">
        <is>
          <t>None · guides 1–3 juniors informally</t>
        </is>
      </c>
      <c r="AD16" s="121" t="inlineStr">
        <is>
          <t>Core 2 · Future-ready 2 · Functional 3 · Leadership —</t>
        </is>
      </c>
      <c r="AE16" s="122" t="inlineStr">
        <is>
          <t>XBRL, iXBRL &amp; Taxonomy · Accounting &amp; Reporting Standards · IFRS/US GAAP</t>
        </is>
      </c>
      <c r="AF16" s="122" t="inlineStr">
        <is>
          <t>Regulatory &amp; BFSI Domain · Process Improvement &amp; Quality Mindset · Advanced Excel &amp; Productivity Tools · AI, GenAI &amp; Prompt Engineering</t>
        </is>
      </c>
      <c r="AG16" s="181" t="inlineStr">
        <is>
          <t>P2</t>
        </is>
      </c>
      <c r="AH16" s="128" t="inlineStr">
        <is>
          <t>3 Apply</t>
        </is>
      </c>
      <c r="AI16" s="182" t="inlineStr">
        <is>
          <r>
            <rPr>
              <rFont val="Calibri"/>
              <b val="1"/>
              <sz val="10"/>
            </rPr>
            <t>DataTracks:</t>
          </r>
          <r>
            <rPr>
              <rFont val="Calibri"/>
              <sz val="10"/>
            </rPr>
            <t xml:space="preserve"> Senior Associate · 2–5 yrs · Big Four: Consultant · IRIS Vs Market Benchmark — XBRL US credential pathway: XBRL US GAAP Certificate</t>
          </r>
        </is>
      </c>
      <c r="AJ16" s="182" t="inlineStr">
        <is>
          <t>XBRL US GAAP Certificate · AICPA &amp; XBRL US; XBRL International specifications; IFRS / US GAAP / Ind AS</t>
        </is>
      </c>
      <c r="AK16" s="182" t="inlineStr">
        <is>
          <t>B1 · Specialist</t>
        </is>
      </c>
      <c r="AL16" s="129" t="inlineStr">
        <is>
          <t>Domain, regulatory &amp; XBRL · AI / automation · Project / programme management · Broader exposure &amp; ownership · Certification / formal course</t>
        </is>
      </c>
      <c r="AM16" s="130" t="inlineStr">
        <is>
          <t>presentation influence · ownership · practices · regulatory updates · stakeholder management</t>
        </is>
      </c>
      <c r="AN16" s="130" t="inlineStr">
        <is>
          <t>Formal / classroom training · Mentoring / guidance from seniors · On-the-job / hands-on · Knowledge transfer · KT</t>
        </is>
      </c>
      <c r="AO16" s="130" t="inlineStr">
        <is>
          <t>dependency · laptop · internet speed · slowness</t>
        </is>
      </c>
      <c r="AP16" s="130" t="inlineStr">
        <is>
          <t>ai · proper · tools · clear · improvement</t>
        </is>
      </c>
      <c r="AQ16" s="130" t="inlineStr">
        <is>
          <t>9 of 11 say the role is changing because of AI / automation</t>
        </is>
      </c>
      <c r="AR16" s="131" t="inlineStr">
        <is>
          <t>Deliver expert reporting and client-domain services. Includes: XBRL execution, taxonomy advice, service delivery and technical documentation. Excludes: Internal corporate accounting; product roadmap ownership.</t>
        </is>
      </c>
      <c r="AS16" s="132" t="inlineStr">
        <is>
          <t>CON02-2 · Taxonomy Consultant</t>
        </is>
      </c>
      <c r="AT16" s="132" t="inlineStr">
        <is>
          <t>Translate reporting requirements into documented taxonomy changes.</t>
        </is>
      </c>
      <c r="AU16" s="132" t="inlineStr">
        <is>
          <t>Demonstrate routine delivery plus judgement in bounded exceptions.</t>
        </is>
      </c>
      <c r="AV16" s="132" t="inlineStr">
        <is>
          <t>A requirement-to-taxonomy mapping, validation cases and governed release plan</t>
        </is>
      </c>
      <c r="AW16" s="132" t="inlineStr">
        <is>
          <r>
            <rPr>
              <rFont val="Calibri"/>
              <b val="1"/>
              <sz val="10"/>
            </rPr>
            <t>Regnology:</t>
          </r>
          <r>
            <rPr>
              <rFont val="Calibri"/>
              <sz val="10"/>
            </rPr>
            <t xml:space="preserve"> Senior risk consultant · Related work. Gap: Risk implementation is not taxonomy design; XBRL technical guidance supplies domain content</t>
          </r>
        </is>
      </c>
      <c r="AX16" s="184" t="inlineStr">
        <is>
          <t>Framework + role-holders' themes · 3+ answered</t>
        </is>
      </c>
      <c r="AY16" s="134" t="inlineStr">
        <is>
          <t>14 holders, 14 answered the survey; sub-family 25 answered</t>
        </is>
      </c>
    </row>
    <row r="17" ht="106" customHeight="1">
      <c r="A17" s="180" t="inlineStr">
        <is>
          <t>RC-020</t>
        </is>
      </c>
      <c r="B17" s="111" t="inlineStr">
        <is>
          <t>Consulting &amp; Professional Services</t>
        </is>
      </c>
      <c r="C17" s="111" t="inlineStr">
        <is>
          <t>Taxonomy Design &amp; Regulatory Consulting</t>
        </is>
      </c>
      <c r="D17" s="150" t="inlineStr">
        <is>
          <t>B1</t>
        </is>
      </c>
      <c r="E17" s="18" t="inlineStr">
        <is>
          <t>Specialist</t>
        </is>
      </c>
      <c r="F17" s="111" t="inlineStr">
        <is>
          <t>IC</t>
        </is>
      </c>
      <c r="G17" s="111" t="inlineStr">
        <is>
          <t>Taxonomy Specialist · Senior Taxonomy Specialist</t>
        </is>
      </c>
      <c r="H17" s="112" t="n">
        <v>3</v>
      </c>
      <c r="I17" s="111" t="inlineStr">
        <is>
          <t>iFile 3</t>
        </is>
      </c>
      <c r="J17" s="166" t="n">
        <v>3</v>
      </c>
      <c r="K17" s="115" t="inlineStr">
        <is>
          <t>Anirudh Singh Bartwal, Prashant Ramakant Wagh, Shrinidhi Shetty</t>
        </is>
      </c>
      <c r="L17" s="115" t="inlineStr">
        <is>
          <t>XBRL Consulting</t>
        </is>
      </c>
      <c r="M17" s="118" t="inlineStr">
        <is>
          <r>
            <rPr>
              <rFont val="Calibri"/>
              <sz val="10"/>
            </rPr>
            <t xml:space="preserve">Designs XBRL/SDMX taxonomies, return templates, validation rules and SRS for regulators; supports implementation and CRs. At B1: a domain / module, or a small team.
</t>
          </r>
          <r>
            <rPr>
              <rFont val="Calibri"/>
              <b val="1"/>
              <sz val="10"/>
            </rPr>
            <t>Common themes in role-holders' answers:</t>
          </r>
          <r>
            <rPr>
              <rFont val="Calibri"/>
              <sz val="10"/>
            </rPr>
            <t xml:space="preserve"> xbrl · financial · taxonomies · requirements · regulators</t>
          </r>
        </is>
      </c>
      <c r="N17" s="168" t="inlineStr">
        <is>
          <r>
            <rPr>
              <rFont val="Calibri"/>
              <sz val="10"/>
            </rPr>
            <t xml:space="preserve">Designs XBRL/SDMX taxonomies, return templates, validation rules and SRS for regulators; supports implementation and CRs; Domain specialist work; A domain or a small team
</t>
          </r>
          <r>
            <rPr>
              <rFont val="Calibri"/>
              <b val="1"/>
              <sz val="10"/>
            </rPr>
            <t>Common themes in role-holders' answers:</t>
          </r>
          <r>
            <rPr>
              <rFont val="Calibri"/>
              <sz val="10"/>
            </rPr>
            <t xml:space="preserve"> taxonomy development · training · client · requirement · support</t>
          </r>
        </is>
      </c>
      <c r="O17" s="168" t="inlineStr">
        <is>
          <r>
            <rPr>
              <rFont val="Calibri"/>
              <sz val="10"/>
            </rPr>
            <t xml:space="preserve">A domain or a small team
</t>
          </r>
          <r>
            <rPr>
              <rFont val="Calibri"/>
              <b val="1"/>
              <sz val="10"/>
            </rPr>
            <t>Common themes in role-holders' answers:</t>
          </r>
          <r>
            <rPr>
              <rFont val="Calibri"/>
              <sz val="10"/>
            </rPr>
            <t xml:space="preserve"> taxonomy · xbrl</t>
          </r>
        </is>
      </c>
      <c r="P17" s="168" t="inlineStr">
        <is>
          <r>
            <rPr>
              <rFont val="Calibri"/>
              <sz val="10"/>
            </rPr>
            <t xml:space="preserve">A domain or a small team
</t>
          </r>
          <r>
            <rPr>
              <rFont val="Calibri"/>
              <b val="1"/>
              <sz val="10"/>
            </rPr>
            <t>Common themes in role-holders' answers:</t>
          </r>
          <r>
            <rPr>
              <rFont val="Calibri"/>
              <sz val="10"/>
            </rPr>
            <t xml:space="preserve"> taxonomy · xbrl</t>
          </r>
        </is>
      </c>
      <c r="Q17" s="168" t="inlineStr">
        <is>
          <t>Technical / QC / client calls for the domain</t>
        </is>
      </c>
      <c r="R17" s="168" t="inlineStr">
        <is>
          <r>
            <rPr>
              <rFont val="Calibri"/>
              <b val="1"/>
              <sz val="10"/>
            </rPr>
            <t>Common themes in manager-set KRAs:</t>
          </r>
          <r>
            <rPr>
              <rFont val="Calibri"/>
              <sz val="10"/>
            </rPr>
            <t xml:space="preserve"> resolve · business · excel webform · deliver assigned · defect · critical</t>
          </r>
        </is>
      </c>
      <c r="S17" s="168" t="inlineStr">
        <is>
          <t>XBRL Domain</t>
        </is>
      </c>
      <c r="T17" s="168" t="inlineStr">
        <is>
          <t>Noah</t>
        </is>
      </c>
      <c r="U17" s="119" t="inlineStr">
        <is>
          <t>A domain / module, or a small team</t>
        </is>
      </c>
      <c r="V17" s="169" t="inlineStr">
        <is>
          <t>Domain specialist work</t>
        </is>
      </c>
      <c r="W17" s="169" t="inlineStr">
        <is>
          <t>Technical / QC / client calls for the domain</t>
        </is>
      </c>
      <c r="X17" s="169" t="inlineStr">
        <is>
          <t>A domain or a small team</t>
        </is>
      </c>
      <c r="Y17" s="169" t="inlineStr">
        <is>
          <r>
            <rPr>
              <rFont val="Calibri"/>
              <b val="1"/>
              <sz val="10"/>
            </rPr>
            <t>IC:</t>
          </r>
          <r>
            <rPr>
              <rFont val="Calibri"/>
              <sz val="10"/>
            </rPr>
            <t xml:space="preserve"> mentors and reviews · People: hands-on team lead of 3–5</t>
          </r>
        </is>
      </c>
      <c r="Z17" s="169" t="inlineStr">
        <is>
          <t>4–7 yrs</t>
        </is>
      </c>
      <c r="AA17" s="169" t="inlineStr">
        <is>
          <t>Graduate + relevant qualification or certification preferred</t>
        </is>
      </c>
      <c r="AB17" s="169" t="inlineStr">
        <is>
          <t>XBRL US GAAP Certificate · AICPA &amp; XBRL US or equivalent; CA / CMA / ACCA / CFA / IFRS certificate</t>
        </is>
      </c>
      <c r="AC17" s="169" t="inlineStr">
        <is>
          <r>
            <rPr>
              <rFont val="Calibri"/>
              <b val="1"/>
              <sz val="10"/>
            </rPr>
            <t>IC:</t>
          </r>
          <r>
            <rPr>
              <rFont val="Calibri"/>
              <sz val="10"/>
            </rPr>
            <t xml:space="preserve"> none · Team Lead: 3–5</t>
          </r>
        </is>
      </c>
      <c r="AD17" s="121" t="inlineStr">
        <is>
          <t>Core 3 · Future-ready 3 · Functional 3 · Leadership 1</t>
        </is>
      </c>
      <c r="AE17" s="122" t="inlineStr">
        <is>
          <t>XBRL, iXBRL &amp; Taxonomy · Accounting &amp; Reporting Standards · IFRS/US GAAP</t>
        </is>
      </c>
      <c r="AF17" s="122" t="inlineStr">
        <is>
          <t>Regulatory &amp; BFSI Domain · Process Improvement &amp; Quality Mindset · Advanced Excel &amp; Productivity Tools · AI, GenAI &amp; Prompt Engineering</t>
        </is>
      </c>
      <c r="AG17" s="181" t="inlineStr">
        <is>
          <t>P3 / M2</t>
        </is>
      </c>
      <c r="AH17" s="128" t="inlineStr">
        <is>
          <t>4 Enable</t>
        </is>
      </c>
      <c r="AI17" s="182" t="inlineStr">
        <is>
          <r>
            <rPr>
              <rFont val="Calibri"/>
              <b val="1"/>
              <sz val="10"/>
            </rPr>
            <t>Big Four:</t>
          </r>
          <r>
            <rPr>
              <rFont val="Calibri"/>
              <sz val="10"/>
            </rPr>
            <t xml:space="preserve"> Senior Consultant · IRIS Vs Market Benchmark — XBRL US credential pathway: Certificate + specialist taxonomy</t>
          </r>
        </is>
      </c>
      <c r="AJ17" s="182" t="inlineStr">
        <is>
          <t>XBRL US GAAP Certificate · AICPA &amp; XBRL US; XBRL International specifications; IFRS / US GAAP / Ind AS</t>
        </is>
      </c>
      <c r="AK17" s="182" t="inlineStr">
        <is>
          <t>B2 · Senior Specialist</t>
        </is>
      </c>
      <c r="AL17" s="129" t="inlineStr">
        <is>
          <t>AI / automation · Domain, regulatory &amp; XBRL · Client, sales &amp; stakeholders · Communication &amp; presentation · Broader exposure &amp; ownership</t>
        </is>
      </c>
      <c r="AM17" s="130" t="inlineStr">
        <is>
          <t>presentation influence · ownership · practices · regulatory updates · stakeholder management</t>
        </is>
      </c>
      <c r="AN17" s="130" t="inlineStr">
        <is>
          <t>Formal / classroom training · On-the-job / hands-on</t>
        </is>
      </c>
      <c r="AO17" s="130" t="inlineStr">
        <is>
          <t>dependency</t>
        </is>
      </c>
      <c r="AP17" s="130" t="inlineStr">
        <is>
          <t>No common theme</t>
        </is>
      </c>
      <c r="AQ17" s="130" t="inlineStr">
        <is>
          <t>3 of 3 say the role is changing because of AI / automation</t>
        </is>
      </c>
      <c r="AR17" s="131" t="inlineStr">
        <is>
          <t>Deliver expert reporting and client-domain services. Includes: XBRL execution, taxonomy advice, service delivery and technical documentation. Excludes: Internal corporate accounting; product roadmap ownership.</t>
        </is>
      </c>
      <c r="AS17" s="132" t="inlineStr">
        <is>
          <t>CON02-3 · Senior Taxonomy Consultant</t>
        </is>
      </c>
      <c r="AT17" s="132" t="inlineStr">
        <is>
          <t>Resolve conflicting definitions and validate extensions across use cases.</t>
        </is>
      </c>
      <c r="AU17" s="132" t="inlineStr">
        <is>
          <t>Evidence of complex work, decisions and outcomes beyond routine delivery.</t>
        </is>
      </c>
      <c r="AV17" s="132" t="inlineStr">
        <is>
          <t>A requirement-to-taxonomy mapping, validation cases and governed release plan</t>
        </is>
      </c>
      <c r="AW17" s="132" t="inlineStr">
        <is>
          <r>
            <rPr>
              <rFont val="Calibri"/>
              <b val="1"/>
              <sz val="10"/>
            </rPr>
            <t>Regnology:</t>
          </r>
          <r>
            <rPr>
              <rFont val="Calibri"/>
              <sz val="10"/>
            </rPr>
            <t xml:space="preserve"> Senior risk consultant · Related work. Gap: Risk implementation is not taxonomy design; XBRL technical guidance supplies domain content</t>
          </r>
        </is>
      </c>
      <c r="AX17" s="184" t="inlineStr">
        <is>
          <t>Framework + role-holders' themes · 3+ answered</t>
        </is>
      </c>
      <c r="AY17" s="134" t="inlineStr">
        <is>
          <t>3 holders, 3 answered the survey; sub-family 25 answered</t>
        </is>
      </c>
    </row>
    <row r="18" ht="93" customHeight="1">
      <c r="A18" s="180" t="inlineStr">
        <is>
          <t>RC-021</t>
        </is>
      </c>
      <c r="B18" s="111" t="inlineStr">
        <is>
          <t>Consulting &amp; Professional Services</t>
        </is>
      </c>
      <c r="C18" s="111" t="inlineStr">
        <is>
          <t>Taxonomy Design &amp; Regulatory Consulting</t>
        </is>
      </c>
      <c r="D18" s="150" t="inlineStr">
        <is>
          <t>B2</t>
        </is>
      </c>
      <c r="E18" s="18" t="inlineStr">
        <is>
          <t>Senior Specialist</t>
        </is>
      </c>
      <c r="F18" s="111" t="inlineStr">
        <is>
          <t>IC</t>
        </is>
      </c>
      <c r="G18" s="111" t="inlineStr">
        <is>
          <t>Senior Taxonomy Specialist</t>
        </is>
      </c>
      <c r="H18" s="112" t="n">
        <v>3</v>
      </c>
      <c r="I18" s="111" t="inlineStr">
        <is>
          <t>iFile 3</t>
        </is>
      </c>
      <c r="J18" s="166" t="n">
        <v>3</v>
      </c>
      <c r="K18" s="115" t="inlineStr">
        <is>
          <t>Akshay Jain, Kulanand Rupani, Vishram Modak</t>
        </is>
      </c>
      <c r="L18" s="115" t="inlineStr">
        <is>
          <t>XBRL Consulting</t>
        </is>
      </c>
      <c r="M18" s="118" t="inlineStr">
        <is>
          <t>Designs XBRL/SDMX taxonomies, return templates, validation rules and SRS for regulators; supports implementation and CRs. At B2: deep domain expertise, or one team.</t>
        </is>
      </c>
      <c r="N18" s="168" t="inlineStr">
        <is>
          <r>
            <rPr>
              <rFont val="Calibri"/>
              <sz val="10"/>
            </rPr>
            <t xml:space="preserve">Designs XBRL/SDMX taxonomies, return templates, validation rules and SRS for regulators; supports implementation and CRs; Hardest problems in the domain; One team or a client portfolio
</t>
          </r>
          <r>
            <rPr>
              <rFont val="Calibri"/>
              <b val="1"/>
              <sz val="10"/>
            </rPr>
            <t>Common themes in role-holders' answers:</t>
          </r>
          <r>
            <rPr>
              <rFont val="Calibri"/>
              <sz val="10"/>
            </rPr>
            <t xml:space="preserve"> taxonomy</t>
          </r>
        </is>
      </c>
      <c r="O18" s="168" t="inlineStr">
        <is>
          <r>
            <rPr>
              <rFont val="Calibri"/>
              <sz val="10"/>
            </rPr>
            <t xml:space="preserve">One team or a client portfolio
</t>
          </r>
          <r>
            <rPr>
              <rFont val="Calibri"/>
              <b val="1"/>
              <sz val="10"/>
            </rPr>
            <t>Common themes in role-holders' answers:</t>
          </r>
          <r>
            <rPr>
              <rFont val="Calibri"/>
              <sz val="10"/>
            </rPr>
            <t xml:space="preserve"> taxonomy</t>
          </r>
        </is>
      </c>
      <c r="P18" s="168" t="inlineStr">
        <is>
          <r>
            <rPr>
              <rFont val="Calibri"/>
              <sz val="10"/>
            </rPr>
            <t xml:space="preserve">One team or a client portfolio
</t>
          </r>
          <r>
            <rPr>
              <rFont val="Calibri"/>
              <b val="1"/>
              <sz val="10"/>
            </rPr>
            <t>Common themes in role-holders' answers:</t>
          </r>
          <r>
            <rPr>
              <rFont val="Calibri"/>
              <sz val="10"/>
            </rPr>
            <t xml:space="preserve"> taxonomy</t>
          </r>
        </is>
      </c>
      <c r="Q18" s="168" t="inlineStr">
        <is>
          <r>
            <rPr>
              <rFont val="Calibri"/>
              <sz val="10"/>
            </rPr>
            <t xml:space="preserve">Allocates people and sets team priorities
</t>
          </r>
          <r>
            <rPr>
              <rFont val="Calibri"/>
              <b val="1"/>
              <sz val="10"/>
            </rPr>
            <t>Common themes in role-holders' answers:</t>
          </r>
          <r>
            <rPr>
              <rFont val="Calibri"/>
              <sz val="10"/>
            </rPr>
            <t xml:space="preserve"> taxonomy</t>
          </r>
        </is>
      </c>
      <c r="R18" s="168" t="inlineStr">
        <is>
          <r>
            <rPr>
              <rFont val="Calibri"/>
              <b val="1"/>
              <sz val="10"/>
            </rPr>
            <t>Common themes in manager-set KRAs:</t>
          </r>
          <r>
            <rPr>
              <rFont val="Calibri"/>
              <sz val="10"/>
            </rPr>
            <t xml:space="preserve"> ifile business · analyst contribute · resolve · domain delivery · serve analyst · milestones on-time</t>
          </r>
        </is>
      </c>
      <c r="S18" s="168" t="inlineStr">
        <is>
          <t>XBRL Domain</t>
        </is>
      </c>
      <c r="T18" s="168" t="inlineStr">
        <is>
          <t>Formula Editor</t>
        </is>
      </c>
      <c r="U18" s="119" t="inlineStr">
        <is>
          <t>Deep domain expertise, or one team</t>
        </is>
      </c>
      <c r="V18" s="169" t="inlineStr">
        <is>
          <t>Hardest problems in the domain</t>
        </is>
      </c>
      <c r="W18" s="169" t="inlineStr">
        <is>
          <t>Allocates people and sets team priorities</t>
        </is>
      </c>
      <c r="X18" s="169" t="inlineStr">
        <is>
          <t>One team or a client portfolio</t>
        </is>
      </c>
      <c r="Y18" s="169" t="inlineStr">
        <is>
          <r>
            <rPr>
              <rFont val="Calibri"/>
              <b val="1"/>
              <sz val="10"/>
            </rPr>
            <t>IC:</t>
          </r>
          <r>
            <rPr>
              <rFont val="Calibri"/>
              <sz val="10"/>
            </rPr>
            <t xml:space="preserve"> guides others in the domain · People: manages a team of 6+</t>
          </r>
        </is>
      </c>
      <c r="Z18" s="169" t="inlineStr">
        <is>
          <t>6–9 yrs</t>
        </is>
      </c>
      <c r="AA18" s="169" t="inlineStr">
        <is>
          <t>Graduate or postgraduate; professional qualification preferred</t>
        </is>
      </c>
      <c r="AB18" s="169" t="inlineStr">
        <is>
          <t>XBRL US GAAP Certificate · AICPA &amp; XBRL US or equivalent; CA / CMA / ACCA / CFA / IFRS certificate</t>
        </is>
      </c>
      <c r="AC18" s="169" t="inlineStr">
        <is>
          <r>
            <rPr>
              <rFont val="Calibri"/>
              <b val="1"/>
              <sz val="10"/>
            </rPr>
            <t>IC:</t>
          </r>
          <r>
            <rPr>
              <rFont val="Calibri"/>
              <sz val="10"/>
            </rPr>
            <t xml:space="preserve"> none · People: 6–8 knowledge work, 8–12 standardised delivery</t>
          </r>
        </is>
      </c>
      <c r="AD18" s="121" t="inlineStr">
        <is>
          <t>Core 3 · Future-ready 3 · Functional 4 · Leadership 2</t>
        </is>
      </c>
      <c r="AE18" s="122" t="inlineStr">
        <is>
          <t>XBRL, iXBRL &amp; Taxonomy · Accounting &amp; Reporting Standards · IFRS/US GAAP</t>
        </is>
      </c>
      <c r="AF18" s="122" t="inlineStr">
        <is>
          <t>Regulatory &amp; BFSI Domain · Process Improvement &amp; Quality Mindset · Advanced Excel &amp; Productivity Tools · AI, GenAI &amp; Prompt Engineering</t>
        </is>
      </c>
      <c r="AG18" s="181" t="inlineStr">
        <is>
          <t>P4 / M3</t>
        </is>
      </c>
      <c r="AH18" s="128" t="inlineStr">
        <is>
          <t>4–5</t>
        </is>
      </c>
      <c r="AI18" s="182" t="inlineStr">
        <is>
          <r>
            <rPr>
              <rFont val="Calibri"/>
              <b val="1"/>
              <sz val="10"/>
            </rPr>
            <t>Big Four:</t>
          </r>
          <r>
            <rPr>
              <rFont val="Calibri"/>
              <sz val="10"/>
            </rPr>
            <t xml:space="preserve"> Manager · IRIS Vs Market Benchmark — XBRL US credential pathway: Certificate + review authority</t>
          </r>
        </is>
      </c>
      <c r="AJ18" s="182" t="inlineStr">
        <is>
          <t>XBRL US GAAP Certificate · AICPA &amp; XBRL US; XBRL International specifications; IFRS / US GAAP / Ind AS</t>
        </is>
      </c>
      <c r="AK18" s="182" t="inlineStr">
        <is>
          <t>B3 · Lead Specialist</t>
        </is>
      </c>
      <c r="AL18" s="129" t="inlineStr">
        <is>
          <t>AI / automation · Technical depth &amp; architecture · Domain, regulatory &amp; XBRL</t>
        </is>
      </c>
      <c r="AM18" s="130" t="inlineStr">
        <is>
          <t>presentation influence · ownership · practices · regulatory updates · stakeholder management</t>
        </is>
      </c>
      <c r="AN18" s="130" t="inlineStr">
        <is>
          <t>On-the-job / hands-on · Knowledge transfer · KT · Formal / classroom training</t>
        </is>
      </c>
      <c r="AO18" s="130" t="inlineStr">
        <is>
          <t>No common theme</t>
        </is>
      </c>
      <c r="AP18" s="130" t="inlineStr">
        <is>
          <t>development</t>
        </is>
      </c>
      <c r="AQ18" s="130" t="inlineStr">
        <is>
          <t>2 of 3 say the role is changing because of AI / automation</t>
        </is>
      </c>
      <c r="AR18" s="131" t="inlineStr">
        <is>
          <t>Deliver expert reporting and client-domain services. Includes: XBRL execution, taxonomy advice, service delivery and technical documentation. Excludes: Internal corporate accounting; product roadmap ownership.</t>
        </is>
      </c>
      <c r="AS18" s="132" t="inlineStr">
        <is>
          <t>CON02-3 · Senior Taxonomy Consultant</t>
        </is>
      </c>
      <c r="AT18" s="132" t="inlineStr">
        <is>
          <t>Resolve conflicting definitions and validate extensions across use cases.</t>
        </is>
      </c>
      <c r="AU18" s="132" t="inlineStr">
        <is>
          <t>Evidence of complex work, decisions and outcomes beyond routine delivery.</t>
        </is>
      </c>
      <c r="AV18" s="132" t="inlineStr">
        <is>
          <t>A requirement-to-taxonomy mapping, validation cases and governed release plan</t>
        </is>
      </c>
      <c r="AW18" s="132" t="inlineStr">
        <is>
          <r>
            <rPr>
              <rFont val="Calibri"/>
              <b val="1"/>
              <sz val="10"/>
            </rPr>
            <t>Regnology:</t>
          </r>
          <r>
            <rPr>
              <rFont val="Calibri"/>
              <sz val="10"/>
            </rPr>
            <t xml:space="preserve"> Senior risk consultant · Related work. Gap: Risk implementation is not taxonomy design; XBRL technical guidance supplies domain content</t>
          </r>
        </is>
      </c>
      <c r="AX18" s="184" t="inlineStr">
        <is>
          <t>Framework + role-holders' themes · 3+ answered</t>
        </is>
      </c>
      <c r="AY18" s="134" t="inlineStr">
        <is>
          <t>3 holders, 3 answered the survey; sub-family 25 answered</t>
        </is>
      </c>
    </row>
    <row r="19" ht="184" customHeight="1">
      <c r="A19" s="180" t="inlineStr">
        <is>
          <t>RC-022</t>
        </is>
      </c>
      <c r="B19" s="111" t="inlineStr">
        <is>
          <t>Consulting &amp; Professional Services</t>
        </is>
      </c>
      <c r="C19" s="111" t="inlineStr">
        <is>
          <t>Taxonomy Design &amp; Regulatory Consulting</t>
        </is>
      </c>
      <c r="D19" s="150" t="inlineStr">
        <is>
          <t>B2</t>
        </is>
      </c>
      <c r="E19" s="18" t="inlineStr">
        <is>
          <t>Manager</t>
        </is>
      </c>
      <c r="F19" s="111" t="inlineStr">
        <is>
          <t>Manager</t>
        </is>
      </c>
      <c r="G19" s="111" t="inlineStr">
        <is>
          <t>Senior Manager – Taxonomy Consulting · Manager – Taxonomy Consulting</t>
        </is>
      </c>
      <c r="H19" s="112" t="n">
        <v>2</v>
      </c>
      <c r="I19" s="111" t="inlineStr">
        <is>
          <t>iFile 2</t>
        </is>
      </c>
      <c r="J19" s="166" t="n">
        <v>2</v>
      </c>
      <c r="K19" s="115" t="inlineStr">
        <is>
          <t>Shraddha Bagul, Sujeet Rathod</t>
        </is>
      </c>
      <c r="L19" s="115" t="inlineStr">
        <is>
          <t>XBRL Consulting</t>
        </is>
      </c>
      <c r="M19" s="118" t="inlineStr">
        <is>
          <r>
            <rPr>
              <rFont val="Calibri"/>
              <sz val="10"/>
            </rPr>
            <t xml:space="preserve">Designs XBRL/SDMX taxonomies, return templates, validation rules and SRS for regulators; supports implementation and CRs. At B2: deep domain expertise, or one team.
</t>
          </r>
          <r>
            <rPr>
              <rFont val="Calibri"/>
              <b val="1"/>
              <sz val="10"/>
            </rPr>
            <t>Common themes in sub-family holders, all levels' answers:</t>
          </r>
          <r>
            <rPr>
              <rFont val="Calibri"/>
              <sz val="10"/>
            </rPr>
            <t xml:space="preserve"> xbrl · requirements · taxonomy · business · data · convert</t>
          </r>
        </is>
      </c>
      <c r="N19" s="168" t="inlineStr">
        <is>
          <r>
            <rPr>
              <rFont val="Calibri"/>
              <sz val="10"/>
            </rPr>
            <t xml:space="preserve">Designs XBRL/SDMX taxonomies, return templates, validation rules and SRS for regulators; supports implementation and CRs; Hardest problems in the domain; One team or a client portfolio
</t>
          </r>
          <r>
            <rPr>
              <rFont val="Calibri"/>
              <b val="1"/>
              <sz val="10"/>
            </rPr>
            <t>Common themes in sub-family holders, all levels' answers:</t>
          </r>
          <r>
            <rPr>
              <rFont val="Calibri"/>
              <sz val="10"/>
            </rPr>
            <t xml:space="preserve"> client · taxonomy · requirement · development · testing · training</t>
          </r>
        </is>
      </c>
      <c r="O19" s="168" t="inlineStr">
        <is>
          <r>
            <rPr>
              <rFont val="Calibri"/>
              <sz val="10"/>
            </rPr>
            <t xml:space="preserve">One team or a client portfolio
</t>
          </r>
          <r>
            <rPr>
              <rFont val="Calibri"/>
              <b val="1"/>
              <sz val="10"/>
            </rPr>
            <t>Common themes in sub-family holders, all levels' answers:</t>
          </r>
          <r>
            <rPr>
              <rFont val="Calibri"/>
              <sz val="10"/>
            </rPr>
            <t xml:space="preserve"> taxonomy · xbrl · output · srs · taxonomies · accurate</t>
          </r>
        </is>
      </c>
      <c r="P19" s="168" t="inlineStr">
        <is>
          <r>
            <rPr>
              <rFont val="Calibri"/>
              <sz val="10"/>
            </rPr>
            <t xml:space="preserve">One team or a client portfolio
</t>
          </r>
          <r>
            <rPr>
              <rFont val="Calibri"/>
              <b val="1"/>
              <sz val="10"/>
            </rPr>
            <t>Common themes in sub-family holders, all levels' answers:</t>
          </r>
          <r>
            <rPr>
              <rFont val="Calibri"/>
              <sz val="10"/>
            </rPr>
            <t xml:space="preserve"> taxonomy · xbrl · quality · srs · development · testing</t>
          </r>
        </is>
      </c>
      <c r="Q19" s="168" t="inlineStr">
        <is>
          <r>
            <rPr>
              <rFont val="Calibri"/>
              <sz val="10"/>
            </rPr>
            <t xml:space="preserve">Allocates people and sets team priorities
</t>
          </r>
          <r>
            <rPr>
              <rFont val="Calibri"/>
              <b val="1"/>
              <sz val="10"/>
            </rPr>
            <t>Common themes in sub-family holders, all levels' answers:</t>
          </r>
          <r>
            <rPr>
              <rFont val="Calibri"/>
              <sz val="10"/>
            </rPr>
            <t xml:space="preserve"> taxonomy · modelling · testing · formula · data · plan</t>
          </r>
        </is>
      </c>
      <c r="R19" s="168" t="inlineStr">
        <is>
          <r>
            <rPr>
              <rFont val="Calibri"/>
              <b val="1"/>
              <sz val="10"/>
            </rPr>
            <t>Common themes in manager-set KRAs:</t>
          </r>
          <r>
            <rPr>
              <rFont val="Calibri"/>
              <sz val="10"/>
            </rPr>
            <t xml:space="preserve"> ifile business · analyst contribute · resolve · domain delivery · serve analyst · milestones on-time</t>
          </r>
        </is>
      </c>
      <c r="S19" s="168" t="inlineStr">
        <is>
          <t>XBRL domain · XBRL specifications · analytical skills · Domain knowledge · XBRL · XBRl knowledge · Academic strength</t>
        </is>
      </c>
      <c r="T19" s="168" t="inlineStr">
        <is>
          <t>Noah · Webform · Bushchat · excel · Formula Editor · IFile · Claude · Instant</t>
        </is>
      </c>
      <c r="U19" s="119" t="inlineStr">
        <is>
          <t>Deep domain expertise, or one team</t>
        </is>
      </c>
      <c r="V19" s="169" t="inlineStr">
        <is>
          <t>Hardest problems in the domain</t>
        </is>
      </c>
      <c r="W19" s="169" t="inlineStr">
        <is>
          <t>Allocates people and sets team priorities</t>
        </is>
      </c>
      <c r="X19" s="169" t="inlineStr">
        <is>
          <t>One team or a client portfolio</t>
        </is>
      </c>
      <c r="Y19" s="169" t="inlineStr">
        <is>
          <r>
            <rPr>
              <rFont val="Calibri"/>
              <b val="1"/>
              <sz val="10"/>
            </rPr>
            <t>IC:</t>
          </r>
          <r>
            <rPr>
              <rFont val="Calibri"/>
              <sz val="10"/>
            </rPr>
            <t xml:space="preserve"> guides others in the domain · People: manages a team of 6+</t>
          </r>
        </is>
      </c>
      <c r="Z19" s="169" t="inlineStr">
        <is>
          <t>6–9 yrs</t>
        </is>
      </c>
      <c r="AA19" s="169" t="inlineStr">
        <is>
          <t>Graduate or postgraduate; professional qualification preferred</t>
        </is>
      </c>
      <c r="AB19" s="169" t="inlineStr">
        <is>
          <t>XBRL US GAAP Certificate · AICPA &amp; XBRL US or equivalent; CA / CMA / ACCA / CFA / IFRS certificate</t>
        </is>
      </c>
      <c r="AC19" s="169" t="inlineStr">
        <is>
          <r>
            <rPr>
              <rFont val="Calibri"/>
              <b val="1"/>
              <sz val="10"/>
            </rPr>
            <t>IC:</t>
          </r>
          <r>
            <rPr>
              <rFont val="Calibri"/>
              <sz val="10"/>
            </rPr>
            <t xml:space="preserve"> none · People: 6–8 knowledge work, 8–12 standardised delivery</t>
          </r>
        </is>
      </c>
      <c r="AD19" s="121" t="inlineStr">
        <is>
          <t>Core 3 · Future-ready 3 · Functional 4 · Leadership 3</t>
        </is>
      </c>
      <c r="AE19" s="122" t="inlineStr">
        <is>
          <t>XBRL, iXBRL &amp; Taxonomy · Accounting &amp; Reporting Standards · IFRS/US GAAP</t>
        </is>
      </c>
      <c r="AF19" s="122" t="inlineStr">
        <is>
          <t>Regulatory &amp; BFSI Domain · Process Improvement &amp; Quality Mindset · Advanced Excel &amp; Productivity Tools · AI, GenAI &amp; Prompt Engineering</t>
        </is>
      </c>
      <c r="AG19" s="181" t="inlineStr">
        <is>
          <t>P4 / M3</t>
        </is>
      </c>
      <c r="AH19" s="128" t="inlineStr">
        <is>
          <t>4–5</t>
        </is>
      </c>
      <c r="AI19" s="182" t="inlineStr">
        <is>
          <r>
            <rPr>
              <rFont val="Calibri"/>
              <b val="1"/>
              <sz val="10"/>
            </rPr>
            <t>Big Four:</t>
          </r>
          <r>
            <rPr>
              <rFont val="Calibri"/>
              <sz val="10"/>
            </rPr>
            <t xml:space="preserve"> Manager · IRIS Vs Market Benchmark — XBRL US credential pathway: Certificate + review authority</t>
          </r>
        </is>
      </c>
      <c r="AJ19" s="182" t="inlineStr">
        <is>
          <t>XBRL US GAAP Certificate · AICPA &amp; XBRL US; XBRL International specifications; IFRS / US GAAP / Ind AS</t>
        </is>
      </c>
      <c r="AK19" s="182" t="inlineStr">
        <is>
          <t>B3 · Lead Specialist</t>
        </is>
      </c>
      <c r="AL19" s="129" t="inlineStr">
        <is>
          <t>AI / automation · Communication &amp; presentation</t>
        </is>
      </c>
      <c r="AM19" s="130"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AN19" s="130" t="inlineStr">
        <is>
          <t>Formal / classroom training · On-the-job / hands-on · Mentoring / guidance from seniors · Knowledge transfer · KT</t>
        </is>
      </c>
      <c r="AO19" s="130" t="inlineStr">
        <is>
          <t>dependency · client · lack · laptop · backend</t>
        </is>
      </c>
      <c r="AP19" s="130" t="inlineStr">
        <is>
          <t>tools · ai · development · improvement · skills</t>
        </is>
      </c>
      <c r="AQ19" s="130" t="inlineStr">
        <is>
          <t>18 of 22 say the role is changing because of AI / automation</t>
        </is>
      </c>
      <c r="AR19" s="131" t="inlineStr">
        <is>
          <t>Deliver expert reporting and client-domain services. Includes: XBRL execution, taxonomy advice, service delivery and technical documentation. Excludes: Internal corporate accounting; product roadmap ownership.</t>
        </is>
      </c>
      <c r="AS19" s="132" t="inlineStr">
        <is>
          <t>LD03-1 · Service Delivery / Consulting Manager</t>
        </is>
      </c>
      <c r="AT19" s="132" t="inlineStr">
        <is>
          <t>Own staffing decisions, performance support, service quality and delegated team resources</t>
        </is>
      </c>
      <c r="AU19" s="132" t="inlineStr">
        <is>
          <t>Do not manufacture three reporting layers. Choose roles the organisation needs. A specialist may remain on an equally valued expert path.</t>
        </is>
      </c>
      <c r="AV19" s="132" t="inlineStr">
        <is>
          <t>—</t>
        </is>
      </c>
      <c r="AW19" s="132" t="inlineStr">
        <is>
          <t>—</t>
        </is>
      </c>
      <c r="AX19" s="183" t="inlineStr">
        <is>
          <t>Framework + sub-family themes · 3+ answered</t>
        </is>
      </c>
      <c r="AY19" s="134" t="inlineStr">
        <is>
          <t>2 holders, 2 answered the survey; sub-family 25 answered</t>
        </is>
      </c>
    </row>
    <row r="20" ht="158" customHeight="1">
      <c r="A20" s="180" t="inlineStr">
        <is>
          <t>RC-023</t>
        </is>
      </c>
      <c r="B20" s="111" t="inlineStr">
        <is>
          <t>Consulting &amp; Professional Services</t>
        </is>
      </c>
      <c r="C20" s="111" t="inlineStr">
        <is>
          <t>Taxonomy Design &amp; Regulatory Consulting</t>
        </is>
      </c>
      <c r="D20" s="151" t="inlineStr">
        <is>
          <t>X1</t>
        </is>
      </c>
      <c r="E20" s="136" t="inlineStr">
        <is>
          <t>Associate Consultant</t>
        </is>
      </c>
      <c r="F20" s="111" t="inlineStr">
        <is>
          <t>IC</t>
        </is>
      </c>
      <c r="G20" s="111" t="inlineStr">
        <is>
          <t>Associate Consultant – Taxonomy Design &amp; Regulatory Consulting</t>
        </is>
      </c>
      <c r="H20" s="112" t="n">
        <v>1</v>
      </c>
      <c r="I20" s="111" t="inlineStr">
        <is>
          <t>iFile 1</t>
        </is>
      </c>
      <c r="J20" s="166" t="n">
        <v>1</v>
      </c>
      <c r="K20" s="115" t="inlineStr">
        <is>
          <t>Sunita Joshi</t>
        </is>
      </c>
      <c r="L20" s="115" t="inlineStr">
        <is>
          <t>XBRL Consulting</t>
        </is>
      </c>
      <c r="M20" s="118" t="inlineStr">
        <is>
          <r>
            <rPr>
              <rFont val="Calibri"/>
              <sz val="10"/>
            </rPr>
            <t xml:space="preserve">Designs XBRL/SDMX taxonomies, return templates, validation rules and SRS for regulators; supports implementation and CRs. At X1: defined deliverables under a statement of work · ≈ A2–A3.
</t>
          </r>
          <r>
            <rPr>
              <rFont val="Calibri"/>
              <b val="1"/>
              <sz val="10"/>
            </rPr>
            <t>Common themes in sub-family holders, all levels' answers:</t>
          </r>
          <r>
            <rPr>
              <rFont val="Calibri"/>
              <sz val="10"/>
            </rPr>
            <t xml:space="preserve"> xbrl · requirements · taxonomy · business · data · convert</t>
          </r>
        </is>
      </c>
      <c r="N20" s="168" t="inlineStr">
        <is>
          <r>
            <rPr>
              <rFont val="Calibri"/>
              <sz val="10"/>
            </rPr>
            <t xml:space="preserve">Designs XBRL/SDMX taxonomies, return templates, validation rules and SRS for regulators; supports implementation and CRs
</t>
          </r>
          <r>
            <rPr>
              <rFont val="Calibri"/>
              <b val="1"/>
              <sz val="10"/>
            </rPr>
            <t>Common themes in sub-family holders, all levels' answers:</t>
          </r>
          <r>
            <rPr>
              <rFont val="Calibri"/>
              <sz val="10"/>
            </rPr>
            <t xml:space="preserve"> client · taxonomy · requirement · development · testing · training</t>
          </r>
        </is>
      </c>
      <c r="O20" s="168" t="inlineStr">
        <is>
          <r>
            <rPr>
              <rFont val="Calibri"/>
              <sz val="10"/>
            </rPr>
            <t xml:space="preserve">Designs XBRL/SDMX taxonomies, return templates, validation rules and SRS for regulators; supports implementation and CRs.
</t>
          </r>
          <r>
            <rPr>
              <rFont val="Calibri"/>
              <b val="1"/>
              <sz val="10"/>
            </rPr>
            <t>Common themes in sub-family holders, all levels' answers:</t>
          </r>
          <r>
            <rPr>
              <rFont val="Calibri"/>
              <sz val="10"/>
            </rPr>
            <t xml:space="preserve"> taxonomy · xbrl · output · srs · taxonomies · accurate</t>
          </r>
        </is>
      </c>
      <c r="P20" s="168" t="inlineStr">
        <is>
          <r>
            <rPr>
              <rFont val="Calibri"/>
              <sz val="10"/>
            </rPr>
            <t xml:space="preserve">Deliverables under the statement of work
</t>
          </r>
          <r>
            <rPr>
              <rFont val="Calibri"/>
              <b val="1"/>
              <sz val="10"/>
            </rPr>
            <t>Common themes in sub-family holders, all levels' answers:</t>
          </r>
          <r>
            <rPr>
              <rFont val="Calibri"/>
              <sz val="10"/>
            </rPr>
            <t xml:space="preserve"> taxonomy · xbrl · quality · srs · development · testing</t>
          </r>
        </is>
      </c>
      <c r="Q20" s="168" t="inlineStr">
        <is>
          <r>
            <rPr>
              <rFont val="Calibri"/>
              <sz val="10"/>
            </rPr>
            <t xml:space="preserve">Within the statement of work
</t>
          </r>
          <r>
            <rPr>
              <rFont val="Calibri"/>
              <b val="1"/>
              <sz val="10"/>
            </rPr>
            <t>Common themes in sub-family holders, all levels' answers:</t>
          </r>
          <r>
            <rPr>
              <rFont val="Calibri"/>
              <sz val="10"/>
            </rPr>
            <t xml:space="preserve"> taxonomy · modelling · testing · formula · data · plan</t>
          </r>
        </is>
      </c>
      <c r="R20" s="168" t="inlineStr">
        <is>
          <t>—</t>
        </is>
      </c>
      <c r="S20" s="168" t="inlineStr">
        <is>
          <t>XBRL domain · XBRL specifications · analytical skills · Domain knowledge · XBRL · XBRl knowledge · Academic strength</t>
        </is>
      </c>
      <c r="T20" s="168" t="inlineStr">
        <is>
          <t>Noah · Webform · Bushchat · excel · Formula Editor · IFile · Claude · Instant</t>
        </is>
      </c>
      <c r="U20" s="119" t="inlineStr">
        <is>
          <t>Defined deliverables under a statement of work · ≈ A2–A3</t>
        </is>
      </c>
      <c r="V20" s="169" t="inlineStr">
        <is>
          <t>—</t>
        </is>
      </c>
      <c r="W20" s="169" t="inlineStr">
        <is>
          <t>—</t>
        </is>
      </c>
      <c r="X20" s="169" t="inlineStr">
        <is>
          <t>—</t>
        </is>
      </c>
      <c r="Y20" s="169" t="inlineStr">
        <is>
          <t>—</t>
        </is>
      </c>
      <c r="Z20" s="169" t="inlineStr">
        <is>
          <t>0–5 yrs</t>
        </is>
      </c>
      <c r="AA20" s="169" t="inlineStr">
        <is>
          <t>As for equivalent role</t>
        </is>
      </c>
      <c r="AB20" s="169" t="inlineStr">
        <is>
          <t>XBRL US GAAP Certificate · AICPA &amp; XBRL US or equivalent; CA / CMA / ACCA / CFA / IFRS certificate</t>
        </is>
      </c>
      <c r="AC20" s="169" t="inlineStr">
        <is>
          <t>Not counted in spans</t>
        </is>
      </c>
      <c r="AD20" s="121" t="inlineStr">
        <is>
          <t>Per statement of work</t>
        </is>
      </c>
      <c r="AE20" s="122" t="inlineStr">
        <is>
          <t>XBRL, iXBRL &amp; Taxonomy · Accounting &amp; Reporting Standards · IFRS/US GAAP</t>
        </is>
      </c>
      <c r="AF20" s="122" t="inlineStr">
        <is>
          <t>Regulatory &amp; BFSI Domain · Process Improvement &amp; Quality Mindset · Advanced Excel &amp; Productivity Tools · AI, GenAI &amp; Prompt Engineering</t>
        </is>
      </c>
      <c r="AG20" s="181" t="inlineStr">
        <is>
          <t>Contractor</t>
        </is>
      </c>
      <c r="AH20" s="128" t="inlineStr">
        <is>
          <t>—</t>
        </is>
      </c>
      <c r="AI20" s="182" t="inlineStr">
        <is>
          <t>—</t>
        </is>
      </c>
      <c r="AJ20" s="182" t="inlineStr">
        <is>
          <t>XBRL US GAAP Certificate · AICPA &amp; XBRL US; XBRL International specifications; IFRS / US GAAP / Ind AS</t>
        </is>
      </c>
      <c r="AK20" s="182" t="inlineStr">
        <is>
          <t>—</t>
        </is>
      </c>
      <c r="AL20" s="129" t="inlineStr">
        <is>
          <t>AI / automation · Project / programme management · Broader exposure &amp; ownership</t>
        </is>
      </c>
      <c r="AM20" s="130"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AN20" s="130" t="inlineStr">
        <is>
          <t>Formal / classroom training · On-the-job / hands-on · Mentoring / guidance from seniors · Knowledge transfer · KT</t>
        </is>
      </c>
      <c r="AO20" s="130" t="inlineStr">
        <is>
          <t>dependency · client · lack · laptop · backend</t>
        </is>
      </c>
      <c r="AP20" s="130" t="inlineStr">
        <is>
          <t>tools · ai · development · improvement · skills</t>
        </is>
      </c>
      <c r="AQ20" s="130" t="inlineStr">
        <is>
          <t>18 of 22 say the role is changing because of AI / automation</t>
        </is>
      </c>
      <c r="AR20" s="131" t="inlineStr">
        <is>
          <t>Deliver expert reporting and client-domain services. Includes: XBRL execution, taxonomy advice, service delivery and technical documentation. Excludes: Internal corporate accounting; product roadmap ownership.</t>
        </is>
      </c>
      <c r="AS20" s="132" t="inlineStr">
        <is>
          <t>—</t>
        </is>
      </c>
      <c r="AT20" s="132" t="inlineStr">
        <is>
          <t>—</t>
        </is>
      </c>
      <c r="AU20" s="132" t="inlineStr">
        <is>
          <t>—</t>
        </is>
      </c>
      <c r="AV20" s="132" t="inlineStr">
        <is>
          <t>—</t>
        </is>
      </c>
      <c r="AW20" s="132" t="inlineStr">
        <is>
          <t>—</t>
        </is>
      </c>
      <c r="AX20" s="183" t="inlineStr">
        <is>
          <t>Framework + sub-family themes · 3+ answered</t>
        </is>
      </c>
      <c r="AY20" s="134" t="inlineStr">
        <is>
          <t>1 holder, 1 answered the survey; sub-family 25 answered</t>
        </is>
      </c>
    </row>
    <row r="21" ht="119" customHeight="1">
      <c r="A21" s="180" t="inlineStr">
        <is>
          <t>RC-024</t>
        </is>
      </c>
      <c r="B21" s="111" t="inlineStr">
        <is>
          <t>Consulting &amp; Professional Services</t>
        </is>
      </c>
      <c r="C21" s="111" t="inlineStr">
        <is>
          <t>XBRL Tagging, Conversion &amp; Filing</t>
        </is>
      </c>
      <c r="D21" s="146" t="inlineStr">
        <is>
          <t>A2</t>
        </is>
      </c>
      <c r="E21" s="138" t="inlineStr">
        <is>
          <t>Associate</t>
        </is>
      </c>
      <c r="F21" s="111" t="inlineStr">
        <is>
          <t>IC</t>
        </is>
      </c>
      <c r="G21" s="111" t="inlineStr">
        <is>
          <t>Financial Analyst</t>
        </is>
      </c>
      <c r="H21" s="112" t="n">
        <v>4</v>
      </c>
      <c r="I21" s="111" t="inlineStr">
        <is>
          <t>iFile 3 · CARBON 1</t>
        </is>
      </c>
      <c r="J21" s="166" t="n">
        <v>3</v>
      </c>
      <c r="K21" s="115" t="inlineStr">
        <is>
          <t>Bhanu Vardhan Nelly, Prajakta Athalye, Rinku Pukharam Choudhary</t>
        </is>
      </c>
      <c r="L21" s="115" t="inlineStr">
        <is>
          <t>XBRL Consulting</t>
        </is>
      </c>
      <c r="M21" s="118" t="inlineStr">
        <is>
          <r>
            <rPr>
              <rFont val="Calibri"/>
              <sz val="10"/>
            </rPr>
            <t xml:space="preserve">Tags and converts financial statements and regulatory returns into XBRL/iXBRL, performs QC, clears validation errors and delivers filing-ready outputs. At A2: standard work delivered independently.
</t>
          </r>
          <r>
            <rPr>
              <rFont val="Calibri"/>
              <b val="1"/>
              <sz val="10"/>
            </rPr>
            <t>Common themes in role-holders' answers:</t>
          </r>
          <r>
            <rPr>
              <rFont val="Calibri"/>
              <sz val="10"/>
            </rPr>
            <t xml:space="preserve"> xbrl · format · data · financial · convert · accurately</t>
          </r>
        </is>
      </c>
      <c r="N21" s="168" t="inlineStr">
        <is>
          <r>
            <rPr>
              <rFont val="Calibri"/>
              <sz val="10"/>
            </rPr>
            <t xml:space="preserve">Tags and converts financial statements and regulatory returns into XBRL/iXBRL, performs QC, clears validation errors and delivers filing-ready outputs; Standard work of the discipline; Own deliverables · accuracy, TAT
</t>
          </r>
          <r>
            <rPr>
              <rFont val="Calibri"/>
              <b val="1"/>
              <sz val="10"/>
            </rPr>
            <t>Common themes in role-holders' answers:</t>
          </r>
          <r>
            <rPr>
              <rFont val="Calibri"/>
              <sz val="10"/>
            </rPr>
            <t xml:space="preserve"> tagging · data validation · mapping · xbrl · financial</t>
          </r>
        </is>
      </c>
      <c r="O21" s="168" t="inlineStr">
        <is>
          <r>
            <rPr>
              <rFont val="Calibri"/>
              <sz val="10"/>
            </rPr>
            <t xml:space="preserve">Own deliverables · accuracy, TAT
</t>
          </r>
          <r>
            <rPr>
              <rFont val="Calibri"/>
              <b val="1"/>
              <sz val="10"/>
            </rPr>
            <t>Common themes in role-holders' answers:</t>
          </r>
          <r>
            <rPr>
              <rFont val="Calibri"/>
              <sz val="10"/>
            </rPr>
            <t xml:space="preserve"> xbrl · reports</t>
          </r>
        </is>
      </c>
      <c r="P21" s="168" t="inlineStr">
        <is>
          <r>
            <rPr>
              <rFont val="Calibri"/>
              <sz val="10"/>
            </rPr>
            <t xml:space="preserve">Own deliverables · accuracy, TAT
</t>
          </r>
          <r>
            <rPr>
              <rFont val="Calibri"/>
              <b val="1"/>
              <sz val="10"/>
            </rPr>
            <t>Common themes in role-holders' answers:</t>
          </r>
          <r>
            <rPr>
              <rFont val="Calibri"/>
              <sz val="10"/>
            </rPr>
            <t xml:space="preserve"> xbrl · mapping · tagging · reports · accuracy</t>
          </r>
        </is>
      </c>
      <c r="Q21" s="168" t="inlineStr">
        <is>
          <r>
            <rPr>
              <rFont val="Calibri"/>
              <sz val="10"/>
            </rPr>
            <t xml:space="preserve">Chooses own approach within standards
</t>
          </r>
          <r>
            <rPr>
              <rFont val="Calibri"/>
              <b val="1"/>
              <sz val="10"/>
            </rPr>
            <t>Common themes in role-holders' answers:</t>
          </r>
          <r>
            <rPr>
              <rFont val="Calibri"/>
              <sz val="10"/>
            </rPr>
            <t xml:space="preserve"> errors · tagging</t>
          </r>
        </is>
      </c>
      <c r="R21" s="168" t="inlineStr">
        <is>
          <r>
            <rPr>
              <rFont val="Calibri"/>
              <b val="1"/>
              <sz val="10"/>
            </rPr>
            <t>Common themes in manager-set KRAs:</t>
          </r>
          <r>
            <rPr>
              <rFont val="Calibri"/>
              <sz val="10"/>
            </rPr>
            <t xml:space="preserve"> complete iris · resolve · cycle full · accuracy targets · maintained · logs document</t>
          </r>
        </is>
      </c>
      <c r="S21" s="168" t="inlineStr">
        <is>
          <t>XBRL Domain</t>
        </is>
      </c>
      <c r="T21" s="168" t="inlineStr">
        <is>
          <t>Ms excel</t>
        </is>
      </c>
      <c r="U21" s="119" t="inlineStr">
        <is>
          <t>Standard work delivered independently</t>
        </is>
      </c>
      <c r="V21" s="169" t="inlineStr">
        <is>
          <t>Standard work of the discipline</t>
        </is>
      </c>
      <c r="W21" s="169" t="inlineStr">
        <is>
          <t>Chooses own approach within standards</t>
        </is>
      </c>
      <c r="X21" s="169" t="inlineStr">
        <is>
          <t>Own deliverables · accuracy, TAT</t>
        </is>
      </c>
      <c r="Y21" s="169" t="inlineStr">
        <is>
          <t>Not scored in Band A</t>
        </is>
      </c>
      <c r="Z21" s="169" t="inlineStr">
        <is>
          <t>0–2 yrs</t>
        </is>
      </c>
      <c r="AA21" s="169" t="inlineStr">
        <is>
          <t>Graduate · or diploma with experience</t>
        </is>
      </c>
      <c r="AB21" s="169" t="inlineStr">
        <is>
          <t>XBRL US GAAP Certificate · AICPA &amp; XBRL US or equivalent; CA / CMA / ACCA / CFA / IFRS certificate</t>
        </is>
      </c>
      <c r="AC21" s="169" t="inlineStr">
        <is>
          <t>No direct reports</t>
        </is>
      </c>
      <c r="AD21" s="121" t="inlineStr">
        <is>
          <t>Core 2 · Future-ready 2 · Functional 2 · Leadership —</t>
        </is>
      </c>
      <c r="AE21" s="122" t="inlineStr">
        <is>
          <t>XBRL, iXBRL &amp; Taxonomy · Accounting &amp; Reporting Standards · IFRS/US GAAP</t>
        </is>
      </c>
      <c r="AF21" s="122" t="inlineStr">
        <is>
          <t>Regulatory &amp; BFSI Domain · Process Improvement &amp; Quality Mindset · Advanced Excel &amp; Productivity Tools · AI, GenAI &amp; Prompt Engineering</t>
        </is>
      </c>
      <c r="AG21" s="181" t="inlineStr">
        <is>
          <t>P1–P2</t>
        </is>
      </c>
      <c r="AH21" s="128" t="inlineStr">
        <is>
          <t>2 Assist</t>
        </is>
      </c>
      <c r="AI21" s="182" t="inlineStr">
        <is>
          <r>
            <rPr>
              <rFont val="Calibri"/>
              <b val="1"/>
              <sz val="10"/>
            </rPr>
            <t>Toppan Merrill:</t>
          </r>
          <r>
            <rPr>
              <rFont val="Calibri"/>
              <sz val="10"/>
            </rPr>
            <t xml:space="preserve"> XBRL Financial Analyst, Associate · DataTracks: Associate · Big Four: Analyst</t>
          </r>
        </is>
      </c>
      <c r="AJ21" s="182" t="inlineStr">
        <is>
          <t>XBRL US GAAP Certificate · AICPA &amp; XBRL US; XBRL International specifications; IFRS / US GAAP / Ind AS</t>
        </is>
      </c>
      <c r="AK21" s="182" t="inlineStr">
        <is>
          <t>A3 · Senior Associate</t>
        </is>
      </c>
      <c r="AL21" s="129" t="inlineStr">
        <is>
          <t>Domain, regulatory &amp; XBRL · Data, SQL &amp; analytics · Product &amp; tool knowledge · AI / automation · Project / programme management</t>
        </is>
      </c>
      <c r="AM21" s="130" t="inlineStr">
        <is>
          <t>presentation influence · ownership · practices · regulatory updates · stakeholder management</t>
        </is>
      </c>
      <c r="AN21" s="130" t="inlineStr">
        <is>
          <t>On-the-job / hands-on · Mentoring / guidance from seniors · Formal / classroom training</t>
        </is>
      </c>
      <c r="AO21" s="130" t="inlineStr">
        <is>
          <t>internet</t>
        </is>
      </c>
      <c r="AP21" s="130" t="inlineStr">
        <is>
          <t>automation · process</t>
        </is>
      </c>
      <c r="AQ21" s="130" t="inlineStr">
        <is>
          <t>4 of 4 say the role is changing because of AI / automation</t>
        </is>
      </c>
      <c r="AR21" s="131" t="inlineStr">
        <is>
          <t>Deliver expert reporting and client-domain services. Includes: XBRL execution, taxonomy advice, service delivery and technical documentation. Excludes: Internal corporate accounting; product roadmap ownership.</t>
        </is>
      </c>
      <c r="AS21" s="132" t="inlineStr">
        <is>
          <t>CON01-1 · XBRL Reporting Associate</t>
        </is>
      </c>
      <c r="AT21" s="132" t="inlineStr">
        <is>
          <r>
            <rPr>
              <rFont val="Calibri"/>
              <b val="1"/>
              <sz val="10"/>
            </rPr>
            <t>Complete defined parts under review:</t>
          </r>
          <r>
            <rPr>
              <rFont val="Calibri"/>
              <sz val="10"/>
            </rPr>
            <t xml:space="preserve"> prepare tagging with source reconciliation and validation results.</t>
          </r>
        </is>
      </c>
      <c r="AU21" s="132" t="inlineStr">
        <is>
          <t>Repeatable correct delivery, safe escalation and required entry eligibility.</t>
        </is>
      </c>
      <c r="AV21" s="132" t="inlineStr">
        <is>
          <t>A reconciled filing with defensible tag selection, exception log and reviewer sign-off</t>
        </is>
      </c>
      <c r="AW21" s="132" t="inlineStr">
        <is>
          <r>
            <rPr>
              <rFont val="Calibri"/>
              <b val="1"/>
              <sz val="10"/>
            </rPr>
            <t>DataTracks:</t>
          </r>
          <r>
            <rPr>
              <rFont val="Calibri"/>
              <sz val="10"/>
            </rPr>
            <t xml:space="preserve"> Published career openings · Related work. Gap: Document production is adjacent to filing services; XBRL analyst titles are proposed</t>
          </r>
        </is>
      </c>
      <c r="AX21" s="184" t="inlineStr">
        <is>
          <t>Framework + role-holders' themes · 3+ answered</t>
        </is>
      </c>
      <c r="AY21" s="134" t="inlineStr">
        <is>
          <t>4 holders, 4 answered the survey; sub-family 56 answered</t>
        </is>
      </c>
    </row>
    <row r="22" ht="145" customHeight="1">
      <c r="A22" s="180" t="inlineStr">
        <is>
          <t>RC-025</t>
        </is>
      </c>
      <c r="B22" s="111" t="inlineStr">
        <is>
          <t>Consulting &amp; Professional Services</t>
        </is>
      </c>
      <c r="C22" s="111" t="inlineStr">
        <is>
          <t>XBRL Tagging, Conversion &amp; Filing</t>
        </is>
      </c>
      <c r="D22" s="146" t="inlineStr">
        <is>
          <t>A3</t>
        </is>
      </c>
      <c r="E22" s="138" t="inlineStr">
        <is>
          <t>Senior Associate</t>
        </is>
      </c>
      <c r="F22" s="111" t="inlineStr">
        <is>
          <t>IC</t>
        </is>
      </c>
      <c r="G22" s="111" t="inlineStr">
        <is>
          <t>Senior Financial Analyst · XBRL Specialist</t>
        </is>
      </c>
      <c r="H22" s="112" t="n">
        <v>38</v>
      </c>
      <c r="I22" s="111" t="inlineStr">
        <is>
          <t>CARBON 35 · iFile 3</t>
        </is>
      </c>
      <c r="J22" s="166" t="n">
        <v>3</v>
      </c>
      <c r="K22" s="115" t="inlineStr">
        <is>
          <t>Mayuri Ashok Mhetar, Musaf Shaikh, Tuku Deb</t>
        </is>
      </c>
      <c r="L22" s="115" t="inlineStr">
        <is>
          <t>XBRL Consulting</t>
        </is>
      </c>
      <c r="M22" s="118" t="inlineStr">
        <is>
          <r>
            <rPr>
              <rFont val="Calibri"/>
              <sz val="10"/>
            </rPr>
            <t xml:space="preserve">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t>
          </r>
        </is>
      </c>
      <c r="N22" s="168" t="inlineStr">
        <is>
          <r>
            <rPr>
              <rFont val="Calibri"/>
              <sz val="10"/>
            </rPr>
            <t xml:space="preserve">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t>
          </r>
        </is>
      </c>
      <c r="O22"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financial · files · reports · tagging · accurate · tagged</t>
          </r>
        </is>
      </c>
      <c r="P22"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tagging · accountable · am · quality · accuracy · validation</t>
          </r>
        </is>
      </c>
      <c r="Q22" s="168" t="inlineStr">
        <is>
          <r>
            <rPr>
              <rFont val="Calibri"/>
              <sz val="10"/>
            </rPr>
            <t xml:space="preserve">Technical / QC / client calls on own work
</t>
          </r>
          <r>
            <rPr>
              <rFont val="Calibri"/>
              <b val="1"/>
              <sz val="10"/>
            </rPr>
            <t>Common themes in role-holders' answers:</t>
          </r>
          <r>
            <rPr>
              <rFont val="Calibri"/>
              <sz val="10"/>
            </rPr>
            <t xml:space="preserve"> tagging · validation · independently · issues · appropriate · assigned</t>
          </r>
        </is>
      </c>
      <c r="R22" s="168" t="inlineStr">
        <is>
          <r>
            <rPr>
              <rFont val="Calibri"/>
              <b val="1"/>
              <sz val="10"/>
            </rPr>
            <t>Common themes in manager-set KRAs:</t>
          </r>
          <r>
            <rPr>
              <rFont val="Calibri"/>
              <sz val="10"/>
            </rPr>
            <t xml:space="preserve"> resolve · full · coverage · cycles · defect · xbrl</t>
          </r>
        </is>
      </c>
      <c r="S22" s="168" t="inlineStr">
        <is>
          <t>XBRL Domain · Taxonomy knowledge · attention to detail · validation · Problem-solving · filing procedures · XBRL concepts · QC</t>
        </is>
      </c>
      <c r="T22" s="168" t="inlineStr">
        <is>
          <t>Carbon · Microsoft Excel · Excel · Outlook · validation · Microsoft Teams · QC · Disclosure Management</t>
        </is>
      </c>
      <c r="U22" s="119" t="inlineStr">
        <is>
          <t>Varied work; reviews juniors; go-to for a process</t>
        </is>
      </c>
      <c r="V22" s="169" t="inlineStr">
        <is>
          <t>Varied and non-standard work; handles exceptions</t>
        </is>
      </c>
      <c r="W22" s="169" t="inlineStr">
        <is>
          <t>Technical / QC / client calls on own work</t>
        </is>
      </c>
      <c r="X22" s="169" t="inlineStr">
        <is>
          <t>A module / process, or work with client or regulatory consequences</t>
        </is>
      </c>
      <c r="Y22" s="169" t="inlineStr">
        <is>
          <t>Not scored in Band A</t>
        </is>
      </c>
      <c r="Z22" s="169" t="inlineStr">
        <is>
          <t>2–4 yrs</t>
        </is>
      </c>
      <c r="AA22" s="169" t="inlineStr">
        <is>
          <t>Graduate; relevant certification preferred</t>
        </is>
      </c>
      <c r="AB22" s="169" t="inlineStr">
        <is>
          <t>XBRL US GAAP Certificate · AICPA &amp; XBRL US or equivalent; CA / CMA / ACCA / CFA / IFRS certificate</t>
        </is>
      </c>
      <c r="AC22" s="169" t="inlineStr">
        <is>
          <t>None · guides 1–3 juniors informally</t>
        </is>
      </c>
      <c r="AD22" s="121" t="inlineStr">
        <is>
          <t>Core 2 · Future-ready 2 · Functional 3 · Leadership —</t>
        </is>
      </c>
      <c r="AE22" s="122" t="inlineStr">
        <is>
          <t>XBRL, iXBRL &amp; Taxonomy · Accounting &amp; Reporting Standards · IFRS/US GAAP</t>
        </is>
      </c>
      <c r="AF22" s="122" t="inlineStr">
        <is>
          <t>Regulatory &amp; BFSI Domain · Process Improvement &amp; Quality Mindset · Advanced Excel &amp; Productivity Tools · AI, GenAI &amp; Prompt Engineering</t>
        </is>
      </c>
      <c r="AG22" s="181" t="inlineStr">
        <is>
          <t>P2</t>
        </is>
      </c>
      <c r="AH22" s="128" t="inlineStr">
        <is>
          <t>3 Apply</t>
        </is>
      </c>
      <c r="AI22" s="182" t="inlineStr">
        <is>
          <r>
            <rPr>
              <rFont val="Calibri"/>
              <b val="1"/>
              <sz val="10"/>
            </rPr>
            <t>DataTracks:</t>
          </r>
          <r>
            <rPr>
              <rFont val="Calibri"/>
              <sz val="10"/>
            </rPr>
            <t xml:space="preserve"> Senior Associate · 2–5 yrs · Big Four: Consultant · IRIS Vs Market Benchmark — XBRL US credential pathway: XBRL US GAAP Certificate</t>
          </r>
        </is>
      </c>
      <c r="AJ22" s="182" t="inlineStr">
        <is>
          <t>XBRL US GAAP Certificate · AICPA &amp; XBRL US; XBRL International specifications; IFRS / US GAAP / Ind AS</t>
        </is>
      </c>
      <c r="AK22" s="182" t="inlineStr">
        <is>
          <t>B1 · Specialist</t>
        </is>
      </c>
      <c r="AL22" s="129" t="inlineStr">
        <is>
          <t>Domain, regulatory &amp; XBRL · Broader exposure &amp; ownership · Testing &amp; quality · Client, sales &amp; stakeholders · Project / programme management</t>
        </is>
      </c>
      <c r="AM22" s="130" t="inlineStr">
        <is>
          <t>presentation influence · ownership · practices · regulatory updates · stakeholder management</t>
        </is>
      </c>
      <c r="AN22" s="130" t="inlineStr">
        <is>
          <t>On-the-job / hands-on · Formal / classroom training · Mentoring / guidance from seniors · Knowledge transfer · KT</t>
        </is>
      </c>
      <c r="AO22" s="130" t="inlineStr">
        <is>
          <t>complex · tool · changes · system · unfamiliar</t>
        </is>
      </c>
      <c r="AP22" s="130" t="inlineStr">
        <is>
          <t>reduce · improve · better · help · time</t>
        </is>
      </c>
      <c r="AQ22" s="130" t="inlineStr">
        <is>
          <t>18 of 33 say the role is changing because of AI / automation</t>
        </is>
      </c>
      <c r="AR22" s="131" t="inlineStr">
        <is>
          <t>Deliver expert reporting and client-domain services. Includes: XBRL execution, taxonomy advice, service delivery and technical documentation. Excludes: Internal corporate accounting; product roadmap ownership.</t>
        </is>
      </c>
      <c r="AS22" s="132" t="inlineStr">
        <is>
          <t>CON01-2 · XBRL Reporting Analyst</t>
        </is>
      </c>
      <c r="AT22" s="132" t="inlineStr">
        <is>
          <t>Prepare tagging with source reconciliation and validation results.</t>
        </is>
      </c>
      <c r="AU22" s="132" t="inlineStr">
        <is>
          <t>Demonstrate routine delivery plus judgement in bounded exceptions.</t>
        </is>
      </c>
      <c r="AV22" s="132" t="inlineStr">
        <is>
          <t>A reconciled filing with defensible tag selection, exception log and reviewer sign-off</t>
        </is>
      </c>
      <c r="AW22" s="132" t="inlineStr">
        <is>
          <r>
            <rPr>
              <rFont val="Calibri"/>
              <b val="1"/>
              <sz val="10"/>
            </rPr>
            <t>DataTracks:</t>
          </r>
          <r>
            <rPr>
              <rFont val="Calibri"/>
              <sz val="10"/>
            </rPr>
            <t xml:space="preserve"> Published career openings · Related work. Gap: Document production is adjacent to filing services; XBRL analyst titles are proposed</t>
          </r>
        </is>
      </c>
      <c r="AX22" s="184" t="inlineStr">
        <is>
          <t>Framework + role-holders' themes · 3+ answered</t>
        </is>
      </c>
      <c r="AY22" s="134" t="inlineStr">
        <is>
          <t>38 holders, 36 answered the survey; sub-family 56 answered</t>
        </is>
      </c>
    </row>
    <row r="23">
      <c r="A23" s="164" t="inlineStr">
        <is>
          <t>Customer Success &amp; Support</t>
        </is>
      </c>
    </row>
    <row r="24" ht="106" customHeight="1">
      <c r="A24" s="180" t="inlineStr">
        <is>
          <t>RC-029</t>
        </is>
      </c>
      <c r="B24" s="111" t="inlineStr">
        <is>
          <t>Customer Success &amp; Support</t>
        </is>
      </c>
      <c r="C24" s="111" t="inlineStr">
        <is>
          <t>Application &amp; Product Support</t>
        </is>
      </c>
      <c r="D24" s="146" t="inlineStr">
        <is>
          <t>A1</t>
        </is>
      </c>
      <c r="E24" s="138" t="inlineStr">
        <is>
          <t>Intern / Trainee</t>
        </is>
      </c>
      <c r="F24" s="111" t="inlineStr">
        <is>
          <t>IC</t>
        </is>
      </c>
      <c r="G24" s="111" t="inlineStr">
        <is>
          <t>Intern – Application &amp; Product Support</t>
        </is>
      </c>
      <c r="H24" s="112" t="n">
        <v>2</v>
      </c>
      <c r="I24" s="111" t="inlineStr">
        <is>
          <t>iFile 1 · iDEAL 1</t>
        </is>
      </c>
      <c r="J24" s="166" t="n">
        <v>1</v>
      </c>
      <c r="K24" s="115" t="inlineStr">
        <is>
          <t>Anushka Chaturvedi</t>
        </is>
      </c>
      <c r="L24" s="115" t="inlineStr">
        <is>
          <t>Sales</t>
        </is>
      </c>
      <c r="M24" s="118" t="inlineStr">
        <is>
          <r>
            <rPr>
              <rFont val="Calibri"/>
              <sz val="10"/>
            </rPr>
            <t xml:space="preserve">Resolves client product and filing issues, troubleshoots, handles UAT/change requests and escalates to engineering. At A1: learning the role; all work reviewed.
</t>
          </r>
          <r>
            <rPr>
              <rFont val="Calibri"/>
              <b val="1"/>
              <sz val="10"/>
            </rPr>
            <t>Common themes in sub-family holders, all levels' answers:</t>
          </r>
          <r>
            <rPr>
              <rFont val="Calibri"/>
              <sz val="10"/>
            </rPr>
            <t xml:space="preserve"> support · clients · queries · provide · issues · resolving</t>
          </r>
        </is>
      </c>
      <c r="N24" s="168" t="inlineStr">
        <is>
          <r>
            <rPr>
              <rFont val="Calibri"/>
              <sz val="10"/>
            </rPr>
            <t xml:space="preserve">Resolves client product and filing issues, troubleshoots, handles UAT/change requests and escalates to engineering; Learning; follows worked examples; Learning tasks
</t>
          </r>
          <r>
            <rPr>
              <rFont val="Calibri"/>
              <b val="1"/>
              <sz val="10"/>
            </rPr>
            <t>Common themes in sub-family holders, all levels' answers:</t>
          </r>
          <r>
            <rPr>
              <rFont val="Calibri"/>
              <sz val="10"/>
            </rPr>
            <t xml:space="preserve"> support · issue · testing · communication · customer · ticket</t>
          </r>
        </is>
      </c>
      <c r="O24" s="168" t="inlineStr">
        <is>
          <r>
            <rPr>
              <rFont val="Calibri"/>
              <sz val="10"/>
            </rPr>
            <t xml:space="preserve">Learning tasks
</t>
          </r>
          <r>
            <rPr>
              <rFont val="Calibri"/>
              <b val="1"/>
              <sz val="10"/>
            </rPr>
            <t>Common themes in sub-family holders, all levels' answers:</t>
          </r>
          <r>
            <rPr>
              <rFont val="Calibri"/>
              <sz val="10"/>
            </rPr>
            <t xml:space="preserve"> support · customer · product · provide · testing · deliver</t>
          </r>
        </is>
      </c>
      <c r="P24" s="168" t="inlineStr">
        <is>
          <r>
            <rPr>
              <rFont val="Calibri"/>
              <sz val="10"/>
            </rPr>
            <t xml:space="preserve">Learning tasks
</t>
          </r>
          <r>
            <rPr>
              <rFont val="Calibri"/>
              <b val="1"/>
              <sz val="10"/>
            </rPr>
            <t>Common themes in sub-family holders, all levels' answers:</t>
          </r>
          <r>
            <rPr>
              <rFont val="Calibri"/>
              <sz val="10"/>
            </rPr>
            <t xml:space="preserve"> client · resolution · am · accountable · timely · if</t>
          </r>
        </is>
      </c>
      <c r="Q24" s="168" t="inlineStr">
        <is>
          <r>
            <rPr>
              <rFont val="Calibri"/>
              <sz val="10"/>
            </rPr>
            <t xml:space="preserve">Needs approval / close guidance
</t>
          </r>
          <r>
            <rPr>
              <rFont val="Calibri"/>
              <b val="1"/>
              <sz val="10"/>
            </rPr>
            <t>Common themes in sub-family holders, all levels' answers:</t>
          </r>
          <r>
            <rPr>
              <rFont val="Calibri"/>
              <sz val="10"/>
            </rPr>
            <t xml:space="preserve"> issues · resolving · tickets · handle · erro · validation</t>
          </r>
        </is>
      </c>
      <c r="R24" s="168" t="inlineStr">
        <is>
          <t>—</t>
        </is>
      </c>
      <c r="S24" s="168" t="inlineStr">
        <is>
          <t>Tech Support · Domain Support · Communication · Domain Knowledge · Business Analysis · Platform knowledge · Sales</t>
        </is>
      </c>
      <c r="T24" s="168" t="inlineStr">
        <is>
          <t>MS Office · Faveo · Arelle · Excel · Claude · Copilot · Microsoft Excel · RBI cims portal</t>
        </is>
      </c>
      <c r="U24" s="119" t="inlineStr">
        <is>
          <t>Learning the role; all work reviewed</t>
        </is>
      </c>
      <c r="V24" s="169" t="inlineStr">
        <is>
          <t>Learning; follows worked examples</t>
        </is>
      </c>
      <c r="W24" s="169" t="inlineStr">
        <is>
          <t>Needs approval / close guidance</t>
        </is>
      </c>
      <c r="X24" s="169" t="inlineStr">
        <is>
          <t>Learning tasks</t>
        </is>
      </c>
      <c r="Y24" s="169" t="inlineStr">
        <is>
          <t>Not scored in Band A</t>
        </is>
      </c>
      <c r="Z24" s="169" t="inlineStr">
        <is>
          <t>0 yrs · fresher / intern</t>
        </is>
      </c>
      <c r="AA24" s="169" t="inlineStr">
        <is>
          <t>Pursuing or completed graduation / diploma</t>
        </is>
      </c>
      <c r="AB24" s="169" t="inlineStr">
        <is>
          <t>Internal product certification</t>
        </is>
      </c>
      <c r="AC24" s="169" t="inlineStr">
        <is>
          <t>No direct reports</t>
        </is>
      </c>
      <c r="AD24" s="121" t="inlineStr">
        <is>
          <t>Core 1 · Future-ready 1 · Functional 1 · Leadership —</t>
        </is>
      </c>
      <c r="AE24" s="122" t="inlineStr">
        <is>
          <t>Product, Platform &amp; Domain Knowledge · Stakeholder &amp; Client Management</t>
        </is>
      </c>
      <c r="AF24" s="122" t="inlineStr">
        <is>
          <t>Communication &amp; Presentation · Database, SQL &amp; Data Engineering · Regulatory &amp; BFSI Domain · Process Improvement &amp; Quality Mindset</t>
        </is>
      </c>
      <c r="AG24" s="181" t="inlineStr">
        <is>
          <t>Entry / P1 · intern</t>
        </is>
      </c>
      <c r="AH24" s="128" t="inlineStr">
        <is>
          <t>1 Follow</t>
        </is>
      </c>
      <c r="AI24" s="182" t="inlineStr">
        <is>
          <r>
            <rPr>
              <rFont val="Calibri"/>
              <b val="1"/>
              <sz val="10"/>
            </rPr>
            <t>Workiva:</t>
          </r>
          <r>
            <rPr>
              <rFont val="Calibri"/>
              <sz val="10"/>
            </rPr>
            <t xml:space="preserve"> Customer Success intern</t>
          </r>
        </is>
      </c>
      <c r="AJ24" s="182" t="inlineStr">
        <is>
          <t>TSIA frameworks and benchmarks; ITIL 4 service desk; Gainsight customer-success practice</t>
        </is>
      </c>
      <c r="AK24" s="182" t="inlineStr">
        <is>
          <t>A2 · Associate</t>
        </is>
      </c>
      <c r="AL24" s="129" t="inlineStr">
        <is>
          <t>Broader exposure &amp; ownership</t>
        </is>
      </c>
      <c r="AM24" s="130" t="inlineStr">
        <is>
          <t>Training on the effective utilization of AI tools.</t>
        </is>
      </c>
      <c r="AN24" s="130" t="inlineStr">
        <is>
          <t>Formal / classroom training · Mentoring / guidance from seniors · On-the-job / hands-on · Knowledge transfer · KT</t>
        </is>
      </c>
      <c r="AO24" s="130" t="inlineStr">
        <is>
          <t>issue · dependency · laptop · client · slow</t>
        </is>
      </c>
      <c r="AP24" s="130" t="inlineStr">
        <is>
          <t>dependency · better · training · client · pam</t>
        </is>
      </c>
      <c r="AQ24" s="130" t="inlineStr">
        <is>
          <t>8 of 24 say the role is changing because of AI / automation</t>
        </is>
      </c>
      <c r="AR24" s="131" t="inlineStr">
        <is>
          <t>Enable sustained customer value and issue resolution. Includes: Adoption, product support and customer education. Excludes: Employee IT support; initial client implementation.</t>
        </is>
      </c>
      <c r="AS24" s="132" t="inlineStr">
        <is>
          <t>CS01-0 · Product Support Intern</t>
        </is>
      </c>
      <c r="AT24" s="132" t="inlineStr">
        <is>
          <r>
            <rPr>
              <rFont val="Calibri"/>
              <b val="1"/>
              <sz val="10"/>
            </rPr>
            <t>Assist with a supervised work sample:</t>
          </r>
          <r>
            <rPr>
              <rFont val="Calibri"/>
              <sz val="10"/>
            </rPr>
            <t xml:space="preserve"> diagnose cases and publish verified knowledge articles.</t>
          </r>
        </is>
      </c>
      <c r="AU24" s="132" t="inlineStr">
        <is>
          <t>Reviewed learning assignment; no independent material sign-off.</t>
        </is>
      </c>
      <c r="AV24" s="132" t="inlineStr">
        <is>
          <t>A resolved complex case with diagnosis, customer explanation and reusable knowledge</t>
        </is>
      </c>
      <c r="AW24" s="132" t="inlineStr">
        <is>
          <r>
            <rPr>
              <rFont val="Calibri"/>
              <b val="1"/>
              <sz val="10"/>
            </rPr>
            <t>Workiva:</t>
          </r>
          <r>
            <rPr>
              <rFont val="Calibri"/>
              <sz val="10"/>
            </rPr>
            <t xml:space="preserve"> Product Support Engineer
</t>
          </r>
          <r>
            <rPr>
              <rFont val="Calibri"/>
              <b val="1"/>
              <sz val="10"/>
            </rPr>
            <t>Workiva:</t>
          </r>
          <r>
            <rPr>
              <rFont val="Calibri"/>
              <sz val="10"/>
            </rPr>
            <t xml:space="preserve"> Senior Manager of Product Support · IC and manager examples. Gap: Support-engineer and people-manager duties can be compared directly</t>
          </r>
        </is>
      </c>
      <c r="AX24" s="183" t="inlineStr">
        <is>
          <t>Framework + sub-family themes · 3+ answered</t>
        </is>
      </c>
      <c r="AY24" s="134" t="inlineStr">
        <is>
          <t>2 holders, 2 answered the survey; sub-family 25 answered</t>
        </is>
      </c>
    </row>
    <row r="25" ht="119" customHeight="1">
      <c r="A25" s="180" t="inlineStr">
        <is>
          <t>RC-030</t>
        </is>
      </c>
      <c r="B25" s="111" t="inlineStr">
        <is>
          <t>Customer Success &amp; Support</t>
        </is>
      </c>
      <c r="C25" s="111" t="inlineStr">
        <is>
          <t>Application &amp; Product Support</t>
        </is>
      </c>
      <c r="D25" s="146" t="inlineStr">
        <is>
          <t>A2</t>
        </is>
      </c>
      <c r="E25" s="138" t="inlineStr">
        <is>
          <t>Associate</t>
        </is>
      </c>
      <c r="F25" s="111" t="inlineStr">
        <is>
          <t>IC</t>
        </is>
      </c>
      <c r="G25" s="111" t="inlineStr">
        <is>
          <t>Support Executive</t>
        </is>
      </c>
      <c r="H25" s="112" t="n">
        <v>2</v>
      </c>
      <c r="I25" s="111" t="inlineStr">
        <is>
          <t>iFile 1 · iDEAL 1</t>
        </is>
      </c>
      <c r="J25" s="166" t="n">
        <v>1</v>
      </c>
      <c r="K25" s="115" t="inlineStr">
        <is>
          <t>Uzma Shaikh</t>
        </is>
      </c>
      <c r="L25" s="115" t="inlineStr">
        <is>
          <t>Support</t>
        </is>
      </c>
      <c r="M25" s="118" t="inlineStr">
        <is>
          <r>
            <rPr>
              <rFont val="Calibri"/>
              <sz val="10"/>
            </rPr>
            <t xml:space="preserve">Resolves client product and filing issues, troubleshoots, handles UAT/change requests and escalates to engineering. At A2: standard work delivered independently.
</t>
          </r>
          <r>
            <rPr>
              <rFont val="Calibri"/>
              <b val="1"/>
              <sz val="10"/>
            </rPr>
            <t>Common themes in sub-family holders, all levels' answers:</t>
          </r>
          <r>
            <rPr>
              <rFont val="Calibri"/>
              <sz val="10"/>
            </rPr>
            <t xml:space="preserve"> support · clients · queries · provide · issues · resolving</t>
          </r>
        </is>
      </c>
      <c r="N25" s="168" t="inlineStr">
        <is>
          <r>
            <rPr>
              <rFont val="Calibri"/>
              <sz val="10"/>
            </rPr>
            <t xml:space="preserve">Resolves client product and filing issues, troubleshoots, handles UAT/change requests and escalates to engineering; Standard work of the discipline; Own deliverables · accuracy, TAT
</t>
          </r>
          <r>
            <rPr>
              <rFont val="Calibri"/>
              <b val="1"/>
              <sz val="10"/>
            </rPr>
            <t>Common themes in sub-family holders, all levels' answers:</t>
          </r>
          <r>
            <rPr>
              <rFont val="Calibri"/>
              <sz val="10"/>
            </rPr>
            <t xml:space="preserve"> support · issue · testing · communication · customer · ticket</t>
          </r>
        </is>
      </c>
      <c r="O25" s="168" t="inlineStr">
        <is>
          <r>
            <rPr>
              <rFont val="Calibri"/>
              <sz val="10"/>
            </rPr>
            <t xml:space="preserve">Own deliverables · accuracy, TAT
</t>
          </r>
          <r>
            <rPr>
              <rFont val="Calibri"/>
              <b val="1"/>
              <sz val="10"/>
            </rPr>
            <t>Common themes in sub-family holders, all levels' answers:</t>
          </r>
          <r>
            <rPr>
              <rFont val="Calibri"/>
              <sz val="10"/>
            </rPr>
            <t xml:space="preserve"> support · customer · product · provide · testing · deliver</t>
          </r>
        </is>
      </c>
      <c r="P25" s="168" t="inlineStr">
        <is>
          <r>
            <rPr>
              <rFont val="Calibri"/>
              <sz val="10"/>
            </rPr>
            <t xml:space="preserve">Own deliverables · accuracy, TAT
</t>
          </r>
          <r>
            <rPr>
              <rFont val="Calibri"/>
              <b val="1"/>
              <sz val="10"/>
            </rPr>
            <t>Common themes in sub-family holders, all levels' answers:</t>
          </r>
          <r>
            <rPr>
              <rFont val="Calibri"/>
              <sz val="10"/>
            </rPr>
            <t xml:space="preserve"> client · resolution · am · accountable · timely · if</t>
          </r>
        </is>
      </c>
      <c r="Q25" s="168" t="inlineStr">
        <is>
          <r>
            <rPr>
              <rFont val="Calibri"/>
              <sz val="10"/>
            </rPr>
            <t xml:space="preserve">Chooses own approach within standards
</t>
          </r>
          <r>
            <rPr>
              <rFont val="Calibri"/>
              <b val="1"/>
              <sz val="10"/>
            </rPr>
            <t>Common themes in sub-family holders, all levels' answers:</t>
          </r>
          <r>
            <rPr>
              <rFont val="Calibri"/>
              <sz val="10"/>
            </rPr>
            <t xml:space="preserve"> issues · resolving · tickets · handle · erro · validation</t>
          </r>
        </is>
      </c>
      <c r="R25" s="168" t="inlineStr">
        <is>
          <t>—</t>
        </is>
      </c>
      <c r="S25" s="168" t="inlineStr">
        <is>
          <t>Tech Support · Domain Support · Communication · Domain Knowledge · Business Analysis · Platform knowledge · Sales</t>
        </is>
      </c>
      <c r="T25" s="168" t="inlineStr">
        <is>
          <t>MS Office · Faveo · Arelle · Excel · Claude · Copilot · Microsoft Excel · RBI cims portal</t>
        </is>
      </c>
      <c r="U25" s="119" t="inlineStr">
        <is>
          <t>Standard work delivered independently</t>
        </is>
      </c>
      <c r="V25" s="169" t="inlineStr">
        <is>
          <t>Standard work of the discipline</t>
        </is>
      </c>
      <c r="W25" s="169" t="inlineStr">
        <is>
          <t>Chooses own approach within standards</t>
        </is>
      </c>
      <c r="X25" s="169" t="inlineStr">
        <is>
          <t>Own deliverables · accuracy, TAT</t>
        </is>
      </c>
      <c r="Y25" s="169" t="inlineStr">
        <is>
          <t>Not scored in Band A</t>
        </is>
      </c>
      <c r="Z25" s="169" t="inlineStr">
        <is>
          <t>0–2 yrs</t>
        </is>
      </c>
      <c r="AA25" s="169" t="inlineStr">
        <is>
          <t>Graduate · or diploma with experience</t>
        </is>
      </c>
      <c r="AB25" s="169" t="inlineStr">
        <is>
          <t>Internal product certification</t>
        </is>
      </c>
      <c r="AC25" s="169" t="inlineStr">
        <is>
          <t>No direct reports</t>
        </is>
      </c>
      <c r="AD25" s="121" t="inlineStr">
        <is>
          <t>Core 2 · Future-ready 2 · Functional 2 · Leadership —</t>
        </is>
      </c>
      <c r="AE25" s="122" t="inlineStr">
        <is>
          <t>Product, Platform &amp; Domain Knowledge · Stakeholder &amp; Client Management</t>
        </is>
      </c>
      <c r="AF25" s="122" t="inlineStr">
        <is>
          <t>Communication &amp; Presentation · Database, SQL &amp; Data Engineering · Regulatory &amp; BFSI Domain · Process Improvement &amp; Quality Mindset</t>
        </is>
      </c>
      <c r="AG25" s="181" t="inlineStr">
        <is>
          <t>P1–P2</t>
        </is>
      </c>
      <c r="AH25" s="128" t="inlineStr">
        <is>
          <t>2 Assist</t>
        </is>
      </c>
      <c r="AI25" s="182" t="inlineStr">
        <is>
          <t>IRIS Vs Competitor Benchmark — SaaS customer-success ladder: Support Associate · IRIS Vs Competitor Benchmark — support tiers: L1 Service Desk</t>
        </is>
      </c>
      <c r="AJ25" s="182" t="inlineStr">
        <is>
          <t>TSIA frameworks and benchmarks; ITIL 4 service desk; Gainsight customer-success practice</t>
        </is>
      </c>
      <c r="AK25" s="182" t="inlineStr">
        <is>
          <t>A3 · Senior Associate</t>
        </is>
      </c>
      <c r="AL25" s="129" t="inlineStr">
        <is>
          <t>Technical depth &amp; architecture · Data, SQL &amp; analytics · Broader exposure &amp; ownership</t>
        </is>
      </c>
      <c r="AM25" s="130" t="inlineStr">
        <is>
          <t>XBRL Training, Training on the effective utilization of AI tools.</t>
        </is>
      </c>
      <c r="AN25" s="130" t="inlineStr">
        <is>
          <t>Formal / classroom training · Mentoring / guidance from seniors · On-the-job / hands-on · Knowledge transfer · KT</t>
        </is>
      </c>
      <c r="AO25" s="130" t="inlineStr">
        <is>
          <t>issue · dependency · laptop · client · slow</t>
        </is>
      </c>
      <c r="AP25" s="130" t="inlineStr">
        <is>
          <t>dependency · better · training · client · pam</t>
        </is>
      </c>
      <c r="AQ25" s="130" t="inlineStr">
        <is>
          <t>8 of 24 say the role is changing because of AI / automation</t>
        </is>
      </c>
      <c r="AR25" s="131" t="inlineStr">
        <is>
          <t>Enable sustained customer value and issue resolution. Includes: Adoption, product support and customer education. Excludes: Employee IT support; initial client implementation.</t>
        </is>
      </c>
      <c r="AS25" s="132" t="inlineStr">
        <is>
          <t>CS01-1 · Associate Product Support Engineer</t>
        </is>
      </c>
      <c r="AT25" s="132" t="inlineStr">
        <is>
          <r>
            <rPr>
              <rFont val="Calibri"/>
              <b val="1"/>
              <sz val="10"/>
            </rPr>
            <t>Complete defined parts under review:</t>
          </r>
          <r>
            <rPr>
              <rFont val="Calibri"/>
              <sz val="10"/>
            </rPr>
            <t xml:space="preserve"> diagnose cases and publish verified knowledge articles.</t>
          </r>
        </is>
      </c>
      <c r="AU25" s="132" t="inlineStr">
        <is>
          <t>Repeatable correct delivery, safe escalation and required entry eligibility.</t>
        </is>
      </c>
      <c r="AV25" s="132" t="inlineStr">
        <is>
          <t>A resolved complex case with diagnosis, customer explanation and reusable knowledge</t>
        </is>
      </c>
      <c r="AW25" s="132" t="inlineStr">
        <is>
          <r>
            <rPr>
              <rFont val="Calibri"/>
              <b val="1"/>
              <sz val="10"/>
            </rPr>
            <t>Workiva:</t>
          </r>
          <r>
            <rPr>
              <rFont val="Calibri"/>
              <sz val="10"/>
            </rPr>
            <t xml:space="preserve"> Product Support Engineer
</t>
          </r>
          <r>
            <rPr>
              <rFont val="Calibri"/>
              <b val="1"/>
              <sz val="10"/>
            </rPr>
            <t>Workiva:</t>
          </r>
          <r>
            <rPr>
              <rFont val="Calibri"/>
              <sz val="10"/>
            </rPr>
            <t xml:space="preserve"> Senior Manager of Product Support · IC and manager examples. Gap: Support-engineer and people-manager duties can be compared directly</t>
          </r>
        </is>
      </c>
      <c r="AX25" s="183" t="inlineStr">
        <is>
          <t>Framework + sub-family themes · 3+ answered</t>
        </is>
      </c>
      <c r="AY25" s="134" t="inlineStr">
        <is>
          <t>2 holders, 2 answered the survey; sub-family 25 answered</t>
        </is>
      </c>
    </row>
    <row r="26" ht="119" customHeight="1">
      <c r="A26" s="180" t="inlineStr">
        <is>
          <t>RC-031</t>
        </is>
      </c>
      <c r="B26" s="111" t="inlineStr">
        <is>
          <t>Customer Success &amp; Support</t>
        </is>
      </c>
      <c r="C26" s="111" t="inlineStr">
        <is>
          <t>Application &amp; Product Support</t>
        </is>
      </c>
      <c r="D26" s="146" t="inlineStr">
        <is>
          <t>A3</t>
        </is>
      </c>
      <c r="E26" s="138" t="inlineStr">
        <is>
          <t>Senior Associate</t>
        </is>
      </c>
      <c r="F26" s="111" t="inlineStr">
        <is>
          <t>IC</t>
        </is>
      </c>
      <c r="G26" s="111" t="inlineStr">
        <is>
          <t>Senior Support Executive · Support Specialist</t>
        </is>
      </c>
      <c r="H26" s="112" t="n">
        <v>17</v>
      </c>
      <c r="I26" s="111" t="inlineStr">
        <is>
          <t>iFile 8 · CARBON 7 · iDEAL 2</t>
        </is>
      </c>
      <c r="J26" s="166" t="n">
        <v>8</v>
      </c>
      <c r="K26" s="115" t="inlineStr">
        <is>
          <t>Bhagyashree Bauskar, Dipeeka Yewale, Jyoti Patil, Manohar Golbane, Prajakta Mandhare, Sayed Ibrahim, Shreya Shinde, Varsha Kambale</t>
        </is>
      </c>
      <c r="L26" s="115" t="inlineStr">
        <is>
          <t>Support</t>
        </is>
      </c>
      <c r="M26" s="118" t="inlineStr">
        <is>
          <r>
            <rPr>
              <rFont val="Calibri"/>
              <sz val="10"/>
            </rPr>
            <t xml:space="preserve">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t>
          </r>
        </is>
      </c>
      <c r="N26" s="168" t="inlineStr">
        <is>
          <r>
            <rPr>
              <rFont val="Calibri"/>
              <sz val="10"/>
            </rPr>
            <t xml:space="preserve">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t>
          </r>
        </is>
      </c>
      <c r="O26"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support · product · customer · provide · testing · deliver</t>
          </r>
        </is>
      </c>
      <c r="P26"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resolution · am · accountable · timely · client · quality</t>
          </r>
        </is>
      </c>
      <c r="Q26" s="168" t="inlineStr">
        <is>
          <r>
            <rPr>
              <rFont val="Calibri"/>
              <sz val="10"/>
            </rPr>
            <t xml:space="preserve">Technical / QC / client calls on own work
</t>
          </r>
          <r>
            <rPr>
              <rFont val="Calibri"/>
              <b val="1"/>
              <sz val="10"/>
            </rPr>
            <t>Common themes in role-holders' answers:</t>
          </r>
          <r>
            <rPr>
              <rFont val="Calibri"/>
              <sz val="10"/>
            </rPr>
            <t xml:space="preserve"> issues · resolving · tickets · handle · erro · validation</t>
          </r>
        </is>
      </c>
      <c r="R26" s="168" t="inlineStr">
        <is>
          <r>
            <rPr>
              <rFont val="Calibri"/>
              <b val="1"/>
              <sz val="10"/>
            </rPr>
            <t>Common themes in manager-set KRAs:</t>
          </r>
          <r>
            <rPr>
              <rFont val="Calibri"/>
              <sz val="10"/>
            </rPr>
            <t xml:space="preserve"> resolve · accounts · maintain accurate · accurate up-to-date · escalations owned · tickets/queries sla</t>
          </r>
        </is>
      </c>
      <c r="S26" s="168" t="inlineStr">
        <is>
          <t>Tech Support · Domain Support · Domain Knowledge · Platform knowledge · Business Analysis</t>
        </is>
      </c>
      <c r="T26" s="168" t="inlineStr">
        <is>
          <t>MS office · Arelle · Copilot · Excel · RBI cims portal</t>
        </is>
      </c>
      <c r="U26" s="119" t="inlineStr">
        <is>
          <t>Varied work; reviews juniors; go-to for a process</t>
        </is>
      </c>
      <c r="V26" s="169" t="inlineStr">
        <is>
          <t>Varied and non-standard work; handles exceptions</t>
        </is>
      </c>
      <c r="W26" s="169" t="inlineStr">
        <is>
          <t>Technical / QC / client calls on own work</t>
        </is>
      </c>
      <c r="X26" s="169" t="inlineStr">
        <is>
          <t>A module / process, or work with client or regulatory consequences</t>
        </is>
      </c>
      <c r="Y26" s="169" t="inlineStr">
        <is>
          <t>Not scored in Band A</t>
        </is>
      </c>
      <c r="Z26" s="169" t="inlineStr">
        <is>
          <t>2–4 yrs</t>
        </is>
      </c>
      <c r="AA26" s="169" t="inlineStr">
        <is>
          <t>Graduate; relevant certification preferred</t>
        </is>
      </c>
      <c r="AB26" s="169" t="inlineStr">
        <is>
          <t>Internal product certification</t>
        </is>
      </c>
      <c r="AC26" s="169" t="inlineStr">
        <is>
          <t>None · guides 1–3 juniors informally</t>
        </is>
      </c>
      <c r="AD26" s="121" t="inlineStr">
        <is>
          <t>Core 2 · Future-ready 2 · Functional 3 · Leadership —</t>
        </is>
      </c>
      <c r="AE26" s="122" t="inlineStr">
        <is>
          <t>Product, Platform &amp; Domain Knowledge · Stakeholder &amp; Client Management</t>
        </is>
      </c>
      <c r="AF26" s="122" t="inlineStr">
        <is>
          <t>Communication &amp; Presentation · Database, SQL &amp; Data Engineering · Regulatory &amp; BFSI Domain · Process Improvement &amp; Quality Mindset</t>
        </is>
      </c>
      <c r="AG26" s="181" t="inlineStr">
        <is>
          <t>P2</t>
        </is>
      </c>
      <c r="AH26" s="128" t="inlineStr">
        <is>
          <t>3 Apply</t>
        </is>
      </c>
      <c r="AI26" s="182" t="inlineStr">
        <is>
          <t>IRIS Vs Competitor Benchmark — SaaS customer-success ladder: Associate CSM · Regnology: Product Support Specialist · Reg Reporting · IRIS Vs Competitor Benchmark — support tiers: L2 Application Support</t>
        </is>
      </c>
      <c r="AJ26" s="182" t="inlineStr">
        <is>
          <t>TSIA frameworks and benchmarks; ITIL 4 service desk; Gainsight customer-success practice</t>
        </is>
      </c>
      <c r="AK26" s="182" t="inlineStr">
        <is>
          <t>B1 · Specialist</t>
        </is>
      </c>
      <c r="AL26" s="129" t="inlineStr">
        <is>
          <t>Product &amp; tool knowledge · Broader exposure &amp; ownership · Domain, regulatory &amp; XBRL · Client, sales &amp; stakeholders · Data, SQL &amp; analytics</t>
        </is>
      </c>
      <c r="AM26" s="130" t="inlineStr">
        <is>
          <t>ticketing sla · de-escalation · sla tools · product/domain depth · depth ticketing</t>
        </is>
      </c>
      <c r="AN26" s="130" t="inlineStr">
        <is>
          <t>Formal / classroom training · Mentoring / guidance from seniors · On-the-job / hands-on · Knowledge transfer · KT</t>
        </is>
      </c>
      <c r="AO26" s="130" t="inlineStr">
        <is>
          <t>dependency · issue · laptop · client · system</t>
        </is>
      </c>
      <c r="AP26" s="130" t="inlineStr">
        <is>
          <t>dependency · better · training · pam · correct</t>
        </is>
      </c>
      <c r="AQ26" s="130" t="inlineStr">
        <is>
          <t>6 of 17 say the role is changing because of AI / automation</t>
        </is>
      </c>
      <c r="AR26" s="131" t="inlineStr">
        <is>
          <t>Enable sustained customer value and issue resolution. Includes: Adoption, product support and customer education. Excludes: Employee IT support; initial client implementation.</t>
        </is>
      </c>
      <c r="AS26" s="132" t="inlineStr">
        <is>
          <t>CS01-2 · Product Support Engineer</t>
        </is>
      </c>
      <c r="AT26" s="132" t="inlineStr">
        <is>
          <t>Diagnose cases and publish verified knowledge articles.</t>
        </is>
      </c>
      <c r="AU26" s="132" t="inlineStr">
        <is>
          <t>Demonstrate routine delivery plus judgement in bounded exceptions.</t>
        </is>
      </c>
      <c r="AV26" s="132" t="inlineStr">
        <is>
          <t>A resolved complex case with diagnosis, customer explanation and reusable knowledge</t>
        </is>
      </c>
      <c r="AW26" s="132" t="inlineStr">
        <is>
          <r>
            <rPr>
              <rFont val="Calibri"/>
              <b val="1"/>
              <sz val="10"/>
            </rPr>
            <t>Workiva:</t>
          </r>
          <r>
            <rPr>
              <rFont val="Calibri"/>
              <sz val="10"/>
            </rPr>
            <t xml:space="preserve"> Product Support Engineer
</t>
          </r>
          <r>
            <rPr>
              <rFont val="Calibri"/>
              <b val="1"/>
              <sz val="10"/>
            </rPr>
            <t>Workiva:</t>
          </r>
          <r>
            <rPr>
              <rFont val="Calibri"/>
              <sz val="10"/>
            </rPr>
            <t xml:space="preserve"> Senior Manager of Product Support · IC and manager examples. Gap: Support-engineer and people-manager duties can be compared directly</t>
          </r>
        </is>
      </c>
      <c r="AX26" s="184" t="inlineStr">
        <is>
          <t>Framework + role-holders' themes · 3+ answered</t>
        </is>
      </c>
      <c r="AY26" s="134" t="inlineStr">
        <is>
          <t>17 holders, 17 answered the survey; sub-family 25 answered</t>
        </is>
      </c>
    </row>
    <row r="27" ht="93" customHeight="1">
      <c r="A27" s="180" t="inlineStr">
        <is>
          <t>RC-032</t>
        </is>
      </c>
      <c r="B27" s="111" t="inlineStr">
        <is>
          <t>Customer Success &amp; Support</t>
        </is>
      </c>
      <c r="C27" s="111" t="inlineStr">
        <is>
          <t>Application &amp; Product Support</t>
        </is>
      </c>
      <c r="D27" s="150" t="inlineStr">
        <is>
          <t>B1</t>
        </is>
      </c>
      <c r="E27" s="18" t="inlineStr">
        <is>
          <t>Specialist</t>
        </is>
      </c>
      <c r="F27" s="111" t="inlineStr">
        <is>
          <t>IC</t>
        </is>
      </c>
      <c r="G27" s="111" t="inlineStr">
        <is>
          <t>Support Specialist · Functional Specialist</t>
        </is>
      </c>
      <c r="H27" s="112" t="n">
        <v>3</v>
      </c>
      <c r="I27" s="111" t="inlineStr">
        <is>
          <t>iFile 2 · CARBON 1</t>
        </is>
      </c>
      <c r="J27" s="166" t="n">
        <v>2</v>
      </c>
      <c r="K27" s="115" t="inlineStr">
        <is>
          <t>Shraddha Gawali, Vijay Sakpal</t>
        </is>
      </c>
      <c r="L27" s="115" t="inlineStr">
        <is>
          <t>Support</t>
        </is>
      </c>
      <c r="M27" s="118" t="inlineStr">
        <is>
          <t>Resolves client product and filing issues, troubleshoots, handles UAT/change requests and escalates to engineering. At B1: a domain / module, or a small team.</t>
        </is>
      </c>
      <c r="N27" s="168" t="inlineStr">
        <is>
          <r>
            <rPr>
              <rFont val="Calibri"/>
              <sz val="10"/>
            </rPr>
            <t xml:space="preserve">Resolves client product and filing issues, troubleshoots, handles UAT/change requests and escalates to engineering; Domain specialist work; A domain or a small team
</t>
          </r>
          <r>
            <rPr>
              <rFont val="Calibri"/>
              <b val="1"/>
              <sz val="10"/>
            </rPr>
            <t>Common themes in role-holders' answers:</t>
          </r>
          <r>
            <rPr>
              <rFont val="Calibri"/>
              <sz val="10"/>
            </rPr>
            <t xml:space="preserve"> management</t>
          </r>
        </is>
      </c>
      <c r="O27" s="168" t="inlineStr">
        <is>
          <r>
            <rPr>
              <rFont val="Calibri"/>
              <sz val="10"/>
            </rPr>
            <t xml:space="preserve">A domain or a small team
</t>
          </r>
          <r>
            <rPr>
              <rFont val="Calibri"/>
              <b val="1"/>
              <sz val="10"/>
            </rPr>
            <t>Common themes in role-holders' answers:</t>
          </r>
          <r>
            <rPr>
              <rFont val="Calibri"/>
              <sz val="10"/>
            </rPr>
            <t xml:space="preserve"> tracking</t>
          </r>
        </is>
      </c>
      <c r="P27" s="168" t="inlineStr">
        <is>
          <r>
            <rPr>
              <rFont val="Calibri"/>
              <sz val="10"/>
            </rPr>
            <t xml:space="preserve">A domain or a small team
</t>
          </r>
          <r>
            <rPr>
              <rFont val="Calibri"/>
              <b val="1"/>
              <sz val="10"/>
            </rPr>
            <t>Common themes in role-holders' answers:</t>
          </r>
          <r>
            <rPr>
              <rFont val="Calibri"/>
              <sz val="10"/>
            </rPr>
            <t xml:space="preserve"> client · if</t>
          </r>
        </is>
      </c>
      <c r="Q27" s="168" t="inlineStr">
        <is>
          <t>Technical / QC / client calls for the domain</t>
        </is>
      </c>
      <c r="R27" s="168" t="inlineStr">
        <is>
          <r>
            <rPr>
              <rFont val="Calibri"/>
              <b val="1"/>
              <sz val="10"/>
            </rPr>
            <t>Common themes in manager-set KRAs:</t>
          </r>
          <r>
            <rPr>
              <rFont val="Calibri"/>
              <sz val="10"/>
            </rPr>
            <t xml:space="preserve"> accounts · csat · documentation · reduce · drive · keep</t>
          </r>
        </is>
      </c>
      <c r="S27" s="168" t="inlineStr">
        <is>
          <t>Tech Support</t>
        </is>
      </c>
      <c r="T27" s="168" t="inlineStr">
        <is>
          <t>—</t>
        </is>
      </c>
      <c r="U27" s="119" t="inlineStr">
        <is>
          <t>A domain / module, or a small team</t>
        </is>
      </c>
      <c r="V27" s="169" t="inlineStr">
        <is>
          <t>Domain specialist work</t>
        </is>
      </c>
      <c r="W27" s="169" t="inlineStr">
        <is>
          <t>Technical / QC / client calls for the domain</t>
        </is>
      </c>
      <c r="X27" s="169" t="inlineStr">
        <is>
          <t>A domain or a small team</t>
        </is>
      </c>
      <c r="Y27" s="169" t="inlineStr">
        <is>
          <r>
            <rPr>
              <rFont val="Calibri"/>
              <b val="1"/>
              <sz val="10"/>
            </rPr>
            <t>IC:</t>
          </r>
          <r>
            <rPr>
              <rFont val="Calibri"/>
              <sz val="10"/>
            </rPr>
            <t xml:space="preserve"> mentors and reviews · People: hands-on team lead of 3–5</t>
          </r>
        </is>
      </c>
      <c r="Z27" s="169" t="inlineStr">
        <is>
          <t>4–7 yrs</t>
        </is>
      </c>
      <c r="AA27" s="169" t="inlineStr">
        <is>
          <t>Graduate + relevant qualification or certification preferred</t>
        </is>
      </c>
      <c r="AB27" s="169" t="inlineStr">
        <is>
          <t>Internal product certification</t>
        </is>
      </c>
      <c r="AC27" s="169" t="inlineStr">
        <is>
          <r>
            <rPr>
              <rFont val="Calibri"/>
              <b val="1"/>
              <sz val="10"/>
            </rPr>
            <t>IC:</t>
          </r>
          <r>
            <rPr>
              <rFont val="Calibri"/>
              <sz val="10"/>
            </rPr>
            <t xml:space="preserve"> none · Team Lead: 3–5</t>
          </r>
        </is>
      </c>
      <c r="AD27" s="121" t="inlineStr">
        <is>
          <t>Core 3 · Future-ready 3 · Functional 3 · Leadership 1</t>
        </is>
      </c>
      <c r="AE27" s="122" t="inlineStr">
        <is>
          <t>Product, Platform &amp; Domain Knowledge · Stakeholder &amp; Client Management</t>
        </is>
      </c>
      <c r="AF27" s="122" t="inlineStr">
        <is>
          <t>Communication &amp; Presentation · Database, SQL &amp; Data Engineering · Regulatory &amp; BFSI Domain · Process Improvement &amp; Quality Mindset</t>
        </is>
      </c>
      <c r="AG27" s="181" t="inlineStr">
        <is>
          <t>P3 / M2</t>
        </is>
      </c>
      <c r="AH27" s="128" t="inlineStr">
        <is>
          <t>4 Enable</t>
        </is>
      </c>
      <c r="AI27" s="182"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AJ27" s="182" t="inlineStr">
        <is>
          <t>TSIA frameworks and benchmarks; ITIL 4 service desk; Gainsight customer-success practice</t>
        </is>
      </c>
      <c r="AK27" s="182" t="inlineStr">
        <is>
          <t>B2 · Senior Specialist</t>
        </is>
      </c>
      <c r="AL27" s="129" t="inlineStr">
        <is>
          <t>AI / automation · Client, sales &amp; stakeholders · Broader exposure &amp; ownership · Product &amp; tool knowledge</t>
        </is>
      </c>
      <c r="AM27" s="130" t="inlineStr">
        <is>
          <t>communication · ticketing sla · de-escalation · success · sla tools</t>
        </is>
      </c>
      <c r="AN27" s="130" t="inlineStr">
        <is>
          <t>Mentoring / guidance from seniors · Knowledge transfer · KT</t>
        </is>
      </c>
      <c r="AO27" s="130" t="inlineStr">
        <is>
          <t>issue</t>
        </is>
      </c>
      <c r="AP27" s="130" t="inlineStr">
        <is>
          <t>client</t>
        </is>
      </c>
      <c r="AQ27" s="130" t="inlineStr">
        <is>
          <t>2 of 3 say the role is changing because of AI / automation</t>
        </is>
      </c>
      <c r="AR27" s="131" t="inlineStr">
        <is>
          <t>Enable sustained customer value and issue resolution. Includes: Adoption, product support and customer education. Excludes: Employee IT support; initial client implementation.</t>
        </is>
      </c>
      <c r="AS27" s="132" t="inlineStr">
        <is>
          <t>CS01-3 · Senior Product Support Engineer</t>
        </is>
      </c>
      <c r="AT27" s="132" t="inlineStr">
        <is>
          <t>Own complex escalations and recurring-defect analysis.</t>
        </is>
      </c>
      <c r="AU27" s="132" t="inlineStr">
        <is>
          <t>Evidence of complex work, decisions and outcomes beyond routine delivery.</t>
        </is>
      </c>
      <c r="AV27" s="132" t="inlineStr">
        <is>
          <t>A resolved complex case with diagnosis, customer explanation and reusable knowledge</t>
        </is>
      </c>
      <c r="AW27" s="132" t="inlineStr">
        <is>
          <r>
            <rPr>
              <rFont val="Calibri"/>
              <b val="1"/>
              <sz val="10"/>
            </rPr>
            <t>Workiva:</t>
          </r>
          <r>
            <rPr>
              <rFont val="Calibri"/>
              <sz val="10"/>
            </rPr>
            <t xml:space="preserve"> Product Support Engineer
</t>
          </r>
          <r>
            <rPr>
              <rFont val="Calibri"/>
              <b val="1"/>
              <sz val="10"/>
            </rPr>
            <t>Workiva:</t>
          </r>
          <r>
            <rPr>
              <rFont val="Calibri"/>
              <sz val="10"/>
            </rPr>
            <t xml:space="preserve"> Senior Manager of Product Support · IC and manager examples. Gap: Support-engineer and people-manager duties can be compared directly</t>
          </r>
        </is>
      </c>
      <c r="AX27" s="184" t="inlineStr">
        <is>
          <t>Framework + role-holders' themes · 3+ answered</t>
        </is>
      </c>
      <c r="AY27" s="134" t="inlineStr">
        <is>
          <t>3 holders, 3 answered the survey; sub-family 25 answered</t>
        </is>
      </c>
    </row>
    <row r="28">
      <c r="A28" s="164" t="inlineStr">
        <is>
          <t>Engineering &amp; Architecture</t>
        </is>
      </c>
    </row>
    <row r="29" ht="106" customHeight="1">
      <c r="A29" s="180" t="inlineStr">
        <is>
          <t>RC-055</t>
        </is>
      </c>
      <c r="B29" s="111" t="inlineStr">
        <is>
          <t>Engineering &amp; Architecture</t>
        </is>
      </c>
      <c r="C29" s="111" t="inlineStr">
        <is>
          <t>Solution &amp; Technical Architecture</t>
        </is>
      </c>
      <c r="D29" s="150" t="inlineStr">
        <is>
          <t>B3</t>
        </is>
      </c>
      <c r="E29" s="18" t="inlineStr">
        <is>
          <t>Lead Specialist</t>
        </is>
      </c>
      <c r="F29" s="111" t="inlineStr">
        <is>
          <t>IC</t>
        </is>
      </c>
      <c r="G29" s="111" t="inlineStr">
        <is>
          <t>Technical Architect · Associate Technical Architect – POD Lead · Associate Technical Architect</t>
        </is>
      </c>
      <c r="H29" s="112" t="n">
        <v>3</v>
      </c>
      <c r="I29" s="111" t="inlineStr">
        <is>
          <t>iFile 3</t>
        </is>
      </c>
      <c r="J29" s="166" t="n">
        <v>3</v>
      </c>
      <c r="K29" s="115" t="inlineStr">
        <is>
          <t>Giridhar Singh, Shiveshdhar Dubey, Virendra Kumar Ray</t>
        </is>
      </c>
      <c r="L29" s="115" t="inlineStr">
        <is>
          <t>Technology</t>
        </is>
      </c>
      <c r="M29" s="118" t="inlineStr">
        <is>
          <r>
            <rPr>
              <rFont val="Calibri"/>
              <sz val="10"/>
            </rPr>
            <t xml:space="preserve">Designs system / solution architecture, integrations and technical standards; guides build teams. At B3: a practice, or several teams through team leads.
</t>
          </r>
          <r>
            <rPr>
              <rFont val="Calibri"/>
              <b val="1"/>
              <sz val="10"/>
            </rPr>
            <t>Common themes in role-holders' answers:</t>
          </r>
          <r>
            <rPr>
              <rFont val="Calibri"/>
              <sz val="10"/>
            </rPr>
            <t xml:space="preserve"> technical · project</t>
          </r>
        </is>
      </c>
      <c r="N29" s="168" t="inlineStr">
        <is>
          <r>
            <rPr>
              <rFont val="Calibri"/>
              <sz val="10"/>
            </rPr>
            <t xml:space="preserve">Designs system / solution architecture, integrations and technical standards; guides build teams; Sets standards for a practice; cross-team problems; Several teams or a practice
</t>
          </r>
          <r>
            <rPr>
              <rFont val="Calibri"/>
              <b val="1"/>
              <sz val="10"/>
            </rPr>
            <t>Common themes in role-holders' answers:</t>
          </r>
          <r>
            <rPr>
              <rFont val="Calibri"/>
              <sz val="10"/>
            </rPr>
            <t xml:space="preserve"> technical</t>
          </r>
        </is>
      </c>
      <c r="O29" s="168" t="inlineStr">
        <is>
          <r>
            <rPr>
              <rFont val="Calibri"/>
              <sz val="10"/>
            </rPr>
            <t xml:space="preserve">Several teams or a practice
</t>
          </r>
          <r>
            <rPr>
              <rFont val="Calibri"/>
              <b val="1"/>
              <sz val="10"/>
            </rPr>
            <t>Common themes in role-holders' answers:</t>
          </r>
          <r>
            <rPr>
              <rFont val="Calibri"/>
              <sz val="10"/>
            </rPr>
            <t xml:space="preserve"> architecture · design</t>
          </r>
        </is>
      </c>
      <c r="P29" s="168" t="inlineStr">
        <is>
          <t>Several teams or a practice</t>
        </is>
      </c>
      <c r="Q29" s="168" t="inlineStr">
        <is>
          <r>
            <rPr>
              <rFont val="Calibri"/>
              <sz val="10"/>
            </rPr>
            <t xml:space="preserve">Commercial / strategic calls for the unit
</t>
          </r>
          <r>
            <rPr>
              <rFont val="Calibri"/>
              <b val="1"/>
              <sz val="10"/>
            </rPr>
            <t>Common themes in role-holders' answers:</t>
          </r>
          <r>
            <rPr>
              <rFont val="Calibri"/>
              <sz val="10"/>
            </rPr>
            <t xml:space="preserve"> technical · approach</t>
          </r>
        </is>
      </c>
      <c r="R29" s="168" t="inlineStr">
        <is>
          <r>
            <rPr>
              <rFont val="Calibri"/>
              <b val="1"/>
              <sz val="10"/>
            </rPr>
            <t>Common themes in manager-set KRAs:</t>
          </r>
          <r>
            <rPr>
              <rFont val="Calibri"/>
              <sz val="10"/>
            </rPr>
            <t xml:space="preserve"> code · leakage qa/uat · defect · technical · quality · agreed</t>
          </r>
        </is>
      </c>
      <c r="S29" s="168" t="inlineStr">
        <is>
          <t>Java · NET MVC</t>
        </is>
      </c>
      <c r="T29" s="168" t="inlineStr">
        <is>
          <t>—</t>
        </is>
      </c>
      <c r="U29" s="119" t="inlineStr">
        <is>
          <t>A practice, or several teams through team leads</t>
        </is>
      </c>
      <c r="V29" s="169" t="inlineStr">
        <is>
          <t>Sets standards for a practice; cross-team problems</t>
        </is>
      </c>
      <c r="W29" s="169" t="inlineStr">
        <is>
          <t>Commercial / strategic calls for the unit</t>
        </is>
      </c>
      <c r="X29" s="169" t="inlineStr">
        <is>
          <t>Several teams or a practice</t>
        </is>
      </c>
      <c r="Y29" s="169" t="inlineStr">
        <is>
          <r>
            <rPr>
              <rFont val="Calibri"/>
              <b val="1"/>
              <sz val="10"/>
            </rPr>
            <t>IC:</t>
          </r>
          <r>
            <rPr>
              <rFont val="Calibri"/>
              <sz val="10"/>
            </rPr>
            <t xml:space="preserve"> leads a practice · People: team leads / managers report in</t>
          </r>
        </is>
      </c>
      <c r="Z29" s="169" t="inlineStr">
        <is>
          <t>8–12 yrs</t>
        </is>
      </c>
      <c r="AA29" s="169" t="inlineStr">
        <is>
          <t>Postgraduate or professional qualification preferred</t>
        </is>
      </c>
      <c r="AB29" s="169" t="inlineStr">
        <is>
          <t>AWS / Azure architect · optional; Cloud / language certifications · optional</t>
        </is>
      </c>
      <c r="AC29" s="169" t="inlineStr">
        <is>
          <r>
            <rPr>
              <rFont val="Calibri"/>
              <b val="1"/>
              <sz val="10"/>
            </rPr>
            <t>IC:</t>
          </r>
          <r>
            <rPr>
              <rFont val="Calibri"/>
              <sz val="10"/>
            </rPr>
            <t xml:space="preserve"> none · People: 5–8 incl. team leads</t>
          </r>
        </is>
      </c>
      <c r="AD29" s="121" t="inlineStr">
        <is>
          <t>Core 4 · Future-ready 3 · Functional 4 · Leadership 3</t>
        </is>
      </c>
      <c r="AE29" s="122" t="inlineStr">
        <is>
          <t>System Design &amp; Architecture · Programming &amp; Tech-Stack Depth</t>
        </is>
      </c>
      <c r="AF29" s="122" t="inlineStr">
        <is>
          <t>Cloud, DevOps &amp; CI/CD · Cybersecurity &amp; Infrastructure · Stakeholder &amp; Client Management · Strategic Thinking &amp; Business Acumen</t>
        </is>
      </c>
      <c r="AG29" s="181" t="inlineStr">
        <is>
          <t>P5 / M4</t>
        </is>
      </c>
      <c r="AH29" s="128" t="inlineStr">
        <is>
          <t>5 Ensure, advise</t>
        </is>
      </c>
      <c r="AI29" s="182" t="inlineStr">
        <is>
          <r>
            <rPr>
              <rFont val="Calibri"/>
              <b val="1"/>
              <sz val="10"/>
            </rPr>
            <t>Workiva:</t>
          </r>
          <r>
            <rPr>
              <rFont val="Calibri"/>
              <sz val="10"/>
            </rPr>
            <t xml:space="preserve"> Staff SE · Broadridge India: Senior Lead SE · Nasdaq / AxiomSL: Lead SE · Salesforce: LMTS</t>
          </r>
        </is>
      </c>
      <c r="AJ29" s="182" t="inlineStr">
        <is>
          <t>SFIA 9 · solution architecture; TOGAF; AWS / Azure architect certifications</t>
        </is>
      </c>
      <c r="AK29" s="182" t="inlineStr">
        <is>
          <t>C1 · Principal · or B+ · Player-Coach transition step if leading people hands-on</t>
        </is>
      </c>
      <c r="AL29" s="129" t="inlineStr">
        <is>
          <t>Leadership &amp; people management · Technical depth &amp; architecture · Strategy &amp; business acumen · Product &amp; tool knowledge · Broader exposure &amp; ownership</t>
        </is>
      </c>
      <c r="AM29" s="130" t="inlineStr">
        <is>
          <t>Advanced System Architecture, Cloud Technologies · Azure, AI &amp; Automation, Performance Optimization, Secure Coding | Technical Leadership, Solution Architecture, Stakeholder Management, Team Mentoring</t>
        </is>
      </c>
      <c r="AN29" s="130" t="inlineStr">
        <is>
          <t>On-the-job / hands-on · Knowledge transfer · KT · Mentoring / guidance from seniors</t>
        </is>
      </c>
      <c r="AO29" s="130" t="inlineStr">
        <is>
          <t>No common theme</t>
        </is>
      </c>
      <c r="AP29" s="130" t="inlineStr">
        <is>
          <t>No common theme</t>
        </is>
      </c>
      <c r="AQ29" s="130" t="inlineStr">
        <is>
          <t>2 of 3 say the role is changing because of AI / automation</t>
        </is>
      </c>
      <c r="AR29" s="131" t="inlineStr">
        <is>
          <t>Define system architecture across components. Includes: Solution design, non-functional trade-offs and architecture standards. Excludes: Presales persuasion alone; routine software delivery.</t>
        </is>
      </c>
      <c r="AS29" s="132" t="inlineStr">
        <is>
          <t>ARC01-4 · Principal Solution Architect</t>
        </is>
      </c>
      <c r="AT29" s="132" t="inlineStr">
        <is>
          <t>Set cross-product architecture principles and govern justified exceptions.</t>
        </is>
      </c>
      <c r="AU29" s="132" t="inlineStr">
        <is>
          <t>Adoption beyond own work; recurring authority and measurable wider outcomes.</t>
        </is>
      </c>
      <c r="AV29" s="132" t="inlineStr">
        <is>
          <t>A design decision record with alternatives, cost and security trade-offs plus implementation validation</t>
        </is>
      </c>
      <c r="AW29" s="132" t="inlineStr">
        <is>
          <r>
            <rPr>
              <rFont val="Calibri"/>
              <b val="1"/>
              <sz val="10"/>
            </rPr>
            <t>CoreFiling:</t>
          </r>
          <r>
            <rPr>
              <rFont val="Calibri"/>
              <sz val="10"/>
            </rPr>
            <t xml:space="preserve"> Careers and technical context · Context only. Gap: Peer context supports technical/domain expertise but no complete architecture ladder</t>
          </r>
        </is>
      </c>
      <c r="AX29" s="184" t="inlineStr">
        <is>
          <t>Framework + role-holders' themes · 3+ answered</t>
        </is>
      </c>
      <c r="AY29" s="134" t="inlineStr">
        <is>
          <t>3 holders, 3 answered the survey; sub-family 9 answered</t>
        </is>
      </c>
    </row>
    <row r="30" ht="145" customHeight="1">
      <c r="A30" s="180" t="inlineStr">
        <is>
          <t>RC-056</t>
        </is>
      </c>
      <c r="B30" s="111" t="inlineStr">
        <is>
          <t>Engineering &amp; Architecture</t>
        </is>
      </c>
      <c r="C30" s="111" t="inlineStr">
        <is>
          <t>Solution &amp; Technical Architecture</t>
        </is>
      </c>
      <c r="D30" s="185" t="inlineStr">
        <is>
          <t>B+</t>
        </is>
      </c>
      <c r="E30" s="154" t="inlineStr">
        <is>
          <t>Practice Lead · Player-Coach</t>
        </is>
      </c>
      <c r="F30" s="111" t="inlineStr">
        <is>
          <t>IC</t>
        </is>
      </c>
      <c r="G30" s="111" t="inlineStr">
        <is>
          <t>Practice Lead – Solution &amp; Technical Architecture · Player-Coach</t>
        </is>
      </c>
      <c r="H30" s="112" t="n">
        <v>5</v>
      </c>
      <c r="I30" s="111" t="inlineStr">
        <is>
          <t>iFile 4 · iDEAL 1</t>
        </is>
      </c>
      <c r="J30" s="166" t="n">
        <v>4</v>
      </c>
      <c r="K30" s="115" t="inlineStr">
        <is>
          <t>Brij Kishor Singh, Hemant Trivedi, Pushpendra Singh, Suman Kumar</t>
        </is>
      </c>
      <c r="L30" s="115" t="inlineStr">
        <is>
          <t>Technology</t>
        </is>
      </c>
      <c r="M30" s="118" t="inlineStr">
        <is>
          <r>
            <rPr>
              <rFont val="Calibri"/>
              <sz val="10"/>
            </rPr>
            <t xml:space="preserve">Designs system / solution architecture, integrations and technical standards; guides build teams. At B+: a practice or product area: does the hardest hands-on work itself and leads 3–6 people · player-coach.
</t>
          </r>
          <r>
            <rPr>
              <rFont val="Calibri"/>
              <b val="1"/>
              <sz val="10"/>
            </rPr>
            <t>Common themes in role-holders' answers:</t>
          </r>
          <r>
            <rPr>
              <rFont val="Calibri"/>
              <sz val="10"/>
            </rPr>
            <t xml:space="preserve"> technical · client · design · understanding · solution · application</t>
          </r>
        </is>
      </c>
      <c r="N30" s="168" t="inlineStr">
        <is>
          <r>
            <rPr>
              <rFont val="Calibri"/>
              <sz val="10"/>
            </rPr>
            <t xml:space="preserve">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Common themes in role-holders' answers:</t>
          </r>
          <r>
            <rPr>
              <rFont val="Calibri"/>
              <sz val="10"/>
            </rPr>
            <t xml:space="preserve"> client · documentation · technical · solution · requirement · meeting</t>
          </r>
        </is>
      </c>
      <c r="O30" s="168" t="inlineStr">
        <is>
          <r>
            <rPr>
              <rFont val="Calibri"/>
              <sz val="10"/>
            </rPr>
            <t xml:space="preserve">Practice outcomes plus own deliverables; quality and delivery of the team
</t>
          </r>
          <r>
            <rPr>
              <rFont val="Calibri"/>
              <b val="1"/>
              <sz val="10"/>
            </rPr>
            <t>Common themes in role-holders' answers:</t>
          </r>
          <r>
            <rPr>
              <rFont val="Calibri"/>
              <sz val="10"/>
            </rPr>
            <t xml:space="preserve"> solution · architecture · design</t>
          </r>
        </is>
      </c>
      <c r="P30" s="168" t="inlineStr">
        <is>
          <r>
            <rPr>
              <rFont val="Calibri"/>
              <sz val="10"/>
            </rPr>
            <t xml:space="preserve">Practice outcomes plus own deliverables; quality and delivery of the team
</t>
          </r>
          <r>
            <rPr>
              <rFont val="Calibri"/>
              <b val="1"/>
              <sz val="10"/>
            </rPr>
            <t>Common themes in role-holders' answers:</t>
          </r>
          <r>
            <rPr>
              <rFont val="Calibri"/>
              <sz val="10"/>
            </rPr>
            <t xml:space="preserve"> client · if · solution · architecture · design · technical</t>
          </r>
        </is>
      </c>
      <c r="Q30" s="168" t="inlineStr">
        <is>
          <r>
            <rPr>
              <rFont val="Calibri"/>
              <sz val="10"/>
            </rPr>
            <t xml:space="preserve">Decides approach and priorities for the practice; escalates only cross-function trade-offs
</t>
          </r>
          <r>
            <rPr>
              <rFont val="Calibri"/>
              <b val="1"/>
              <sz val="10"/>
            </rPr>
            <t>Common themes in role-holders' answers:</t>
          </r>
          <r>
            <rPr>
              <rFont val="Calibri"/>
              <sz val="10"/>
            </rPr>
            <t xml:space="preserve"> approach</t>
          </r>
        </is>
      </c>
      <c r="R30" s="168" t="inlineStr">
        <is>
          <r>
            <rPr>
              <rFont val="Calibri"/>
              <b val="1"/>
              <sz val="10"/>
            </rPr>
            <t>Common themes in manager-set KRAs:</t>
          </r>
          <r>
            <rPr>
              <rFont val="Calibri"/>
              <sz val="10"/>
            </rPr>
            <t xml:space="preserve"> support · technical · project · completion · develop · year</t>
          </r>
        </is>
      </c>
      <c r="S30" s="168" t="inlineStr">
        <is>
          <t>Java · Spring Boot · NET MVC</t>
        </is>
      </c>
      <c r="T30" s="168" t="inlineStr">
        <is>
          <t>—</t>
        </is>
      </c>
      <c r="U30" s="119" t="inlineStr">
        <is>
          <r>
            <rPr>
              <rFont val="Calibri"/>
              <b val="1"/>
              <sz val="10"/>
            </rPr>
            <t>A practice or product area:</t>
          </r>
          <r>
            <rPr>
              <rFont val="Calibri"/>
              <sz val="10"/>
            </rPr>
            <t xml:space="preserve"> does the hardest hands-on work itself and leads 3–6 people · player-coach</t>
          </r>
        </is>
      </c>
      <c r="V30" s="169" t="inlineStr">
        <is>
          <t>Principal-level problems in own domain; sets technical or quality standards and still builds</t>
        </is>
      </c>
      <c r="W30" s="169" t="inlineStr">
        <is>
          <t>Decides approach and priorities for the practice; escalates only cross-function trade-offs</t>
        </is>
      </c>
      <c r="X30" s="169" t="inlineStr">
        <is>
          <t>Practice outcomes plus own deliverables; quality and delivery of the team</t>
        </is>
      </c>
      <c r="Y30" s="169" t="inlineStr">
        <is>
          <t>Leads 3–6 people · or a pod while remaining a hands-on expert; coaches, allocates, reviews</t>
        </is>
      </c>
      <c r="Z30" s="169" t="inlineStr">
        <is>
          <t>9–14 yrs</t>
        </is>
      </c>
      <c r="AA30" s="169" t="inlineStr">
        <is>
          <t>Postgraduate or professional qualification preferred</t>
        </is>
      </c>
      <c r="AB30" s="169" t="inlineStr">
        <is>
          <t>AWS / Azure architect · optional; Cloud / language certifications · optional</t>
        </is>
      </c>
      <c r="AC30" s="169" t="inlineStr">
        <is>
          <t>3–6 direct reports with ≥ 40% of time on own delivery · McKinsey player/coach 3–5; Google Tech Lead Manager</t>
        </is>
      </c>
      <c r="AD30" s="121" t="inlineStr">
        <is>
          <t>Core 4 · Future-ready 4 · Functional 4 · Leadership 4</t>
        </is>
      </c>
      <c r="AE30" s="122" t="inlineStr">
        <is>
          <t>System Design &amp; Architecture · Programming &amp; Tech-Stack Depth</t>
        </is>
      </c>
      <c r="AF30" s="122" t="inlineStr">
        <is>
          <t>Cloud, DevOps &amp; CI/CD · Cybersecurity &amp; Infrastructure · Stakeholder &amp; Client Management · Strategic Thinking &amp; Business Acumen</t>
        </is>
      </c>
      <c r="AG30" s="181" t="inlineStr">
        <is>
          <t>P5–P6 / M4–M5</t>
        </is>
      </c>
      <c r="AH30" s="128" t="inlineStr">
        <is>
          <t>5 Ensure, advise</t>
        </is>
      </c>
      <c r="AI30" s="182" t="inlineStr">
        <is>
          <r>
            <rPr>
              <rFont val="Calibri"/>
              <b val="1"/>
              <sz val="10"/>
            </rPr>
            <t>Google:</t>
          </r>
          <r>
            <rPr>
              <rFont val="Calibri"/>
              <sz val="10"/>
            </rPr>
            <t xml:space="preserve"> Tech Lead Manager · TLM · McKinsey player/coach · 3–5 reports · SaaS: player-coach team lead carrying own work</t>
          </r>
        </is>
      </c>
      <c r="AJ30" s="182" t="inlineStr">
        <is>
          <t>SFIA 9 · solution architecture; TOGAF; AWS / Azure architect certifications</t>
        </is>
      </c>
      <c r="AK30" s="182" t="inlineStr">
        <is>
          <t>C1 · Principal</t>
        </is>
      </c>
      <c r="AL30" s="129" t="inlineStr">
        <is>
          <t>Technical depth &amp; architecture · Certification / formal course · Leadership &amp; people management · Broader exposure &amp; ownership · AI / automation</t>
        </is>
      </c>
      <c r="AM30" s="130" t="inlineStr">
        <is>
          <t>skills · communications soft · togaf</t>
        </is>
      </c>
      <c r="AN30" s="130" t="inlineStr">
        <is>
          <t>On-the-job / hands-on · Formal / classroom training · Online courses / self-learning</t>
        </is>
      </c>
      <c r="AO30" s="130" t="inlineStr">
        <is>
          <t>No common theme</t>
        </is>
      </c>
      <c r="AP30" s="130" t="inlineStr">
        <is>
          <t>add · gets</t>
        </is>
      </c>
      <c r="AQ30" s="130" t="inlineStr">
        <is>
          <t>3 of 5 say the role is changing because of AI / automation</t>
        </is>
      </c>
      <c r="AR30" s="131" t="inlineStr">
        <is>
          <t>Define system architecture across components. Includes: Solution design, non-functional trade-offs and architecture standards. Excludes: Presales persuasion alone; routine software delivery.</t>
        </is>
      </c>
      <c r="AS30" s="132" t="inlineStr">
        <is>
          <t>ARC01-4 · Principal Solution Architect</t>
        </is>
      </c>
      <c r="AT30" s="132" t="inlineStr">
        <is>
          <t>Set cross-product architecture principles and govern justified exceptions.</t>
        </is>
      </c>
      <c r="AU30" s="132" t="inlineStr">
        <is>
          <t>Adoption beyond own work; recurring authority and measurable wider outcomes.</t>
        </is>
      </c>
      <c r="AV30" s="132" t="inlineStr">
        <is>
          <t>A design decision record with alternatives, cost and security trade-offs plus implementation validation</t>
        </is>
      </c>
      <c r="AW30" s="132" t="inlineStr">
        <is>
          <r>
            <rPr>
              <rFont val="Calibri"/>
              <b val="1"/>
              <sz val="10"/>
            </rPr>
            <t>CoreFiling:</t>
          </r>
          <r>
            <rPr>
              <rFont val="Calibri"/>
              <sz val="10"/>
            </rPr>
            <t xml:space="preserve"> Careers and technical context · Context only. Gap: Peer context supports technical/domain expertise but no complete architecture ladder</t>
          </r>
        </is>
      </c>
      <c r="AX30" s="184" t="inlineStr">
        <is>
          <t>Framework + role-holders' themes · 3+ answered</t>
        </is>
      </c>
      <c r="AY30" s="134" t="inlineStr">
        <is>
          <t>5 holders, 5 answered the survey; sub-family 9 answered</t>
        </is>
      </c>
    </row>
    <row r="31" ht="119" customHeight="1">
      <c r="A31" s="180" t="inlineStr">
        <is>
          <t>RC-057</t>
        </is>
      </c>
      <c r="B31" s="111" t="inlineStr">
        <is>
          <t>Engineering &amp; Architecture</t>
        </is>
      </c>
      <c r="C31" s="111" t="inlineStr">
        <is>
          <t>Solution &amp; Technical Architecture</t>
        </is>
      </c>
      <c r="D31" s="152" t="inlineStr">
        <is>
          <t>C1</t>
        </is>
      </c>
      <c r="E31" s="149" t="inlineStr">
        <is>
          <t>Principal</t>
        </is>
      </c>
      <c r="F31" s="111" t="inlineStr">
        <is>
          <t>IC</t>
        </is>
      </c>
      <c r="G31" s="111" t="inlineStr">
        <is>
          <t>Technical Architect · Solution Architect</t>
        </is>
      </c>
      <c r="H31" s="112" t="n">
        <v>2</v>
      </c>
      <c r="I31" s="111" t="inlineStr">
        <is>
          <t>iFile 1 · Datatech 1</t>
        </is>
      </c>
      <c r="J31" s="166" t="n">
        <v>1</v>
      </c>
      <c r="K31" s="115" t="inlineStr">
        <is>
          <t>Sharanagouda Patil</t>
        </is>
      </c>
      <c r="L31" s="115" t="inlineStr">
        <is>
          <t>Technology</t>
        </is>
      </c>
      <c r="M31" s="118" t="inlineStr">
        <is>
          <r>
            <rPr>
              <rFont val="Calibri"/>
              <sz val="10"/>
            </rPr>
            <t xml:space="preserve">Designs system / solution architecture, integrations and technical standards; guides build teams. At C1: a sub-function, or principal authority across products.
</t>
          </r>
          <r>
            <rPr>
              <rFont val="Calibri"/>
              <b val="1"/>
              <sz val="10"/>
            </rPr>
            <t>Common themes in sub-family holders, all levels' answers:</t>
          </r>
          <r>
            <rPr>
              <rFont val="Calibri"/>
              <sz val="10"/>
            </rPr>
            <t xml:space="preserve"> technical · client · project · design · development · business</t>
          </r>
        </is>
      </c>
      <c r="N31" s="168" t="inlineStr">
        <is>
          <r>
            <rPr>
              <rFont val="Calibri"/>
              <sz val="10"/>
            </rPr>
            <t xml:space="preserve">Designs system / solution architecture, integrations and technical standards; guides build teams; Ambiguous, cross-product problems; Sub-function results or domain quality across products
</t>
          </r>
          <r>
            <rPr>
              <rFont val="Calibri"/>
              <b val="1"/>
              <sz val="10"/>
            </rPr>
            <t>Common themes in sub-family holders, all levels' answers:</t>
          </r>
          <r>
            <rPr>
              <rFont val="Calibri"/>
              <sz val="10"/>
            </rPr>
            <t xml:space="preserve"> client · technical · documentation · solution · architecture · management</t>
          </r>
        </is>
      </c>
      <c r="O31" s="168" t="inlineStr">
        <is>
          <r>
            <rPr>
              <rFont val="Calibri"/>
              <sz val="10"/>
            </rPr>
            <t xml:space="preserve">Sub-function results or domain quality across products
</t>
          </r>
          <r>
            <rPr>
              <rFont val="Calibri"/>
              <b val="1"/>
              <sz val="10"/>
            </rPr>
            <t>Common themes in sub-family holders, all levels' answers:</t>
          </r>
          <r>
            <rPr>
              <rFont val="Calibri"/>
              <sz val="10"/>
            </rPr>
            <t xml:space="preserve"> architecture · design · documentation · solution · technical · project</t>
          </r>
        </is>
      </c>
      <c r="P31" s="168" t="inlineStr">
        <is>
          <r>
            <rPr>
              <rFont val="Calibri"/>
              <sz val="10"/>
            </rPr>
            <t xml:space="preserve">Sub-function results or domain quality across products
</t>
          </r>
          <r>
            <rPr>
              <rFont val="Calibri"/>
              <b val="1"/>
              <sz val="10"/>
            </rPr>
            <t>Common themes in sub-family holders, all levels' answers:</t>
          </r>
          <r>
            <rPr>
              <rFont val="Calibri"/>
              <sz val="10"/>
            </rPr>
            <t xml:space="preserve"> technical · client · solution · architecture · design · am</t>
          </r>
        </is>
      </c>
      <c r="Q31" s="168" t="inlineStr">
        <is>
          <r>
            <rPr>
              <rFont val="Calibri"/>
              <sz val="10"/>
            </rPr>
            <t xml:space="preserve">Sets direction for a sub-function or domain
</t>
          </r>
          <r>
            <rPr>
              <rFont val="Calibri"/>
              <b val="1"/>
              <sz val="10"/>
            </rPr>
            <t>Common themes in sub-family holders, all levels' answers:</t>
          </r>
          <r>
            <rPr>
              <rFont val="Calibri"/>
              <sz val="10"/>
            </rPr>
            <t xml:space="preserve"> technical · approach · design · standards</t>
          </r>
        </is>
      </c>
      <c r="R31" s="168" t="inlineStr">
        <is>
          <t>—</t>
        </is>
      </c>
      <c r="S31" s="168" t="inlineStr">
        <is>
          <t>Java · NET MVC · Spring Boot</t>
        </is>
      </c>
      <c r="T31" s="168" t="inlineStr">
        <is>
          <t>Visual Studio</t>
        </is>
      </c>
      <c r="U31" s="119" t="inlineStr">
        <is>
          <t>A sub-function, or principal authority across products</t>
        </is>
      </c>
      <c r="V31" s="169" t="inlineStr">
        <is>
          <t>Ambiguous, cross-product problems</t>
        </is>
      </c>
      <c r="W31" s="169" t="inlineStr">
        <is>
          <t>Sets direction for a sub-function or domain</t>
        </is>
      </c>
      <c r="X31" s="169" t="inlineStr">
        <is>
          <t>Sub-function results or domain quality across products</t>
        </is>
      </c>
      <c r="Y31" s="169" t="inlineStr">
        <is>
          <t>Leads managers or a community of practice</t>
        </is>
      </c>
      <c r="Z31" s="169" t="inlineStr">
        <is>
          <t>10–14 yrs</t>
        </is>
      </c>
      <c r="AA31" s="169" t="inlineStr">
        <is>
          <t>Postgraduate / professional qualification preferred</t>
        </is>
      </c>
      <c r="AB31" s="169" t="inlineStr">
        <is>
          <t>AWS / Azure architect · optional; Cloud / language certifications · optional</t>
        </is>
      </c>
      <c r="AC31" s="169" t="inlineStr">
        <is>
          <t>5–8, mostly managers</t>
        </is>
      </c>
      <c r="AD31" s="121" t="inlineStr">
        <is>
          <t>Core 4 · Future-ready 4 · Functional 4 · Leadership 4</t>
        </is>
      </c>
      <c r="AE31" s="122" t="inlineStr">
        <is>
          <t>System Design &amp; Architecture · Programming &amp; Tech-Stack Depth</t>
        </is>
      </c>
      <c r="AF31" s="122" t="inlineStr">
        <is>
          <t>Cloud, DevOps &amp; CI/CD · Cybersecurity &amp; Infrastructure · Stakeholder &amp; Client Management · Strategic Thinking &amp; Business Acumen</t>
        </is>
      </c>
      <c r="AG31" s="181" t="inlineStr">
        <is>
          <t>P6 / M5</t>
        </is>
      </c>
      <c r="AH31" s="128" t="inlineStr">
        <is>
          <t>5–6</t>
        </is>
      </c>
      <c r="AI31" s="182" t="inlineStr">
        <is>
          <r>
            <rPr>
              <rFont val="Calibri"/>
              <b val="1"/>
              <sz val="10"/>
            </rPr>
            <t>Nasdaq / AxiomSL:</t>
          </r>
          <r>
            <rPr>
              <rFont val="Calibri"/>
              <sz val="10"/>
            </rPr>
            <t xml:space="preserve"> Principal SE · Salesforce: PMTS · Atlassian: P60 Principal · 10+ yrs · Freshworks: Senior Staff SE</t>
          </r>
        </is>
      </c>
      <c r="AJ31" s="182" t="inlineStr">
        <is>
          <t>SFIA 9 · solution architecture; TOGAF; AWS / Azure architect certifications</t>
        </is>
      </c>
      <c r="AK31" s="182" t="inlineStr">
        <is>
          <t>C2 · Senior Principal / Architect</t>
        </is>
      </c>
      <c r="AL31" s="129" t="inlineStr">
        <is>
          <t>Leadership &amp; people management · Technical depth &amp; architecture · Strategy &amp; business acumen</t>
        </is>
      </c>
      <c r="AM31" s="130" t="inlineStr">
        <is>
          <t>AI and data science related training may help at this juncture for Sharan to build products to enable SupTech stakeholders</t>
        </is>
      </c>
      <c r="AN31" s="130" t="inlineStr">
        <is>
          <t>On-the-job / hands-on · Formal / classroom training · Knowledge transfer · KT · Online courses / self-learning · Mentoring / guidance from seniors</t>
        </is>
      </c>
      <c r="AO31" s="130" t="inlineStr">
        <is>
          <t>changing · priorities</t>
        </is>
      </c>
      <c r="AP31" s="130" t="inlineStr">
        <is>
          <t>add · clearer requirements · faster · gets · deliverables</t>
        </is>
      </c>
      <c r="AQ31" s="130" t="inlineStr">
        <is>
          <t>6 of 9 say the role is changing because of AI / automation</t>
        </is>
      </c>
      <c r="AR31" s="131" t="inlineStr">
        <is>
          <t>Define system architecture across components. Includes: Solution design, non-functional trade-offs and architecture standards. Excludes: Presales persuasion alone; routine software delivery.</t>
        </is>
      </c>
      <c r="AS31" s="132" t="inlineStr">
        <is>
          <t>ARC01-4 · Principal Solution Architect</t>
        </is>
      </c>
      <c r="AT31" s="132" t="inlineStr">
        <is>
          <t>Set cross-product architecture principles and govern justified exceptions.</t>
        </is>
      </c>
      <c r="AU31" s="132" t="inlineStr">
        <is>
          <t>Adoption beyond own work; recurring authority and measurable wider outcomes.</t>
        </is>
      </c>
      <c r="AV31" s="132" t="inlineStr">
        <is>
          <t>A design decision record with alternatives, cost and security trade-offs plus implementation validation</t>
        </is>
      </c>
      <c r="AW31" s="132" t="inlineStr">
        <is>
          <r>
            <rPr>
              <rFont val="Calibri"/>
              <b val="1"/>
              <sz val="10"/>
            </rPr>
            <t>CoreFiling:</t>
          </r>
          <r>
            <rPr>
              <rFont val="Calibri"/>
              <sz val="10"/>
            </rPr>
            <t xml:space="preserve"> Careers and technical context · Context only. Gap: Peer context supports technical/domain expertise but no complete architecture ladder</t>
          </r>
        </is>
      </c>
      <c r="AX31" s="183" t="inlineStr">
        <is>
          <t>Framework + sub-family themes · 3+ answered</t>
        </is>
      </c>
      <c r="AY31" s="134" t="inlineStr">
        <is>
          <t>2 holders, 1 answered the survey; sub-family 9 answered</t>
        </is>
      </c>
    </row>
    <row r="32">
      <c r="A32" s="164" t="inlineStr">
        <is>
          <t>Engineering &amp; Development</t>
        </is>
      </c>
    </row>
    <row r="33" ht="106" customHeight="1">
      <c r="A33" s="180" t="inlineStr">
        <is>
          <t>RC-058</t>
        </is>
      </c>
      <c r="B33" s="111" t="inlineStr">
        <is>
          <t>Engineering &amp; Development</t>
        </is>
      </c>
      <c r="C33" s="111" t="inlineStr">
        <is>
          <t>AI / ML &amp; GenAI Engineering</t>
        </is>
      </c>
      <c r="D33" s="146" t="inlineStr">
        <is>
          <t>A1</t>
        </is>
      </c>
      <c r="E33" s="138" t="inlineStr">
        <is>
          <t>Intern / Trainee</t>
        </is>
      </c>
      <c r="F33" s="111" t="inlineStr">
        <is>
          <t>IC</t>
        </is>
      </c>
      <c r="G33" s="111" t="inlineStr">
        <is>
          <t>Trainee AI/ML Engineer</t>
        </is>
      </c>
      <c r="H33" s="112" t="n">
        <v>1</v>
      </c>
      <c r="I33" s="111" t="inlineStr">
        <is>
          <t>iFile 1</t>
        </is>
      </c>
      <c r="J33" s="166" t="n">
        <v>1</v>
      </c>
      <c r="K33" s="115" t="inlineStr">
        <is>
          <t>Vinay Gajula</t>
        </is>
      </c>
      <c r="L33" s="115" t="inlineStr">
        <is>
          <t>Technology</t>
        </is>
      </c>
      <c r="M33" s="118" t="inlineStr">
        <is>
          <r>
            <rPr>
              <rFont val="Calibri"/>
              <sz val="10"/>
            </rPr>
            <t xml:space="preserve">Builds AI/ML and LLM features — auto-tagging, classification, agentic workflows, anomaly detection. At A1: learning the role; all work reviewed.
</t>
          </r>
          <r>
            <rPr>
              <rFont val="Calibri"/>
              <b val="1"/>
              <sz val="10"/>
            </rPr>
            <t>Common themes in sub-family holders, all levels' answers:</t>
          </r>
          <r>
            <rPr>
              <rFont val="Calibri"/>
              <sz val="10"/>
            </rPr>
            <t xml:space="preserve"> business · ai · solutions · building · solve · enhance</t>
          </r>
        </is>
      </c>
      <c r="N33" s="168" t="inlineStr">
        <is>
          <r>
            <rPr>
              <rFont val="Calibri"/>
              <sz val="10"/>
            </rPr>
            <t xml:space="preserve">Builds AI/ML and LLM features — auto-tagging, classification, agentic workflows, anomaly detection; Learning; follows worked examples; Learning tasks
</t>
          </r>
          <r>
            <rPr>
              <rFont val="Calibri"/>
              <b val="1"/>
              <sz val="10"/>
            </rPr>
            <t>Common themes in sub-family holders, all levels' answers:</t>
          </r>
          <r>
            <rPr>
              <rFont val="Calibri"/>
              <sz val="10"/>
            </rPr>
            <t xml:space="preserve"> ai · technical · development · evaluation · research · system</t>
          </r>
        </is>
      </c>
      <c r="O33" s="168" t="inlineStr">
        <is>
          <r>
            <rPr>
              <rFont val="Calibri"/>
              <sz val="10"/>
            </rPr>
            <t xml:space="preserve">Learning tasks
</t>
          </r>
          <r>
            <rPr>
              <rFont val="Calibri"/>
              <b val="1"/>
              <sz val="10"/>
            </rPr>
            <t>Common themes in sub-family holders, all levels' answers:</t>
          </r>
          <r>
            <rPr>
              <rFont val="Calibri"/>
              <sz val="10"/>
            </rPr>
            <t xml:space="preserve"> ai · solutions · anomaly · features · automated</t>
          </r>
        </is>
      </c>
      <c r="P33" s="168" t="inlineStr">
        <is>
          <r>
            <rPr>
              <rFont val="Calibri"/>
              <sz val="10"/>
            </rPr>
            <t xml:space="preserve">Learning tasks
</t>
          </r>
          <r>
            <rPr>
              <rFont val="Calibri"/>
              <b val="1"/>
              <sz val="10"/>
            </rPr>
            <t>Common themes in sub-family holders, all levels' answers:</t>
          </r>
          <r>
            <rPr>
              <rFont val="Calibri"/>
              <sz val="10"/>
            </rPr>
            <t xml:space="preserve"> quality · ai · accountable · accuracy · reliability · solutions</t>
          </r>
        </is>
      </c>
      <c r="Q33" s="168" t="inlineStr">
        <is>
          <r>
            <rPr>
              <rFont val="Calibri"/>
              <sz val="10"/>
            </rPr>
            <t xml:space="preserve">Needs approval / close guidance
</t>
          </r>
          <r>
            <rPr>
              <rFont val="Calibri"/>
              <b val="1"/>
              <sz val="10"/>
            </rPr>
            <t>Common themes in sub-family holders, all levels' answers:</t>
          </r>
          <r>
            <rPr>
              <rFont val="Calibri"/>
              <sz val="10"/>
            </rPr>
            <t xml:space="preserve"> approach · research · ai · technical · quality</t>
          </r>
        </is>
      </c>
      <c r="R33" s="168" t="inlineStr">
        <is>
          <t>—</t>
        </is>
      </c>
      <c r="S33" s="168" t="inlineStr">
        <is>
          <t>AI/ML · Python</t>
        </is>
      </c>
      <c r="T33" s="168" t="inlineStr">
        <is>
          <t>Azure · FastAPI · Vs Code</t>
        </is>
      </c>
      <c r="U33" s="119" t="inlineStr">
        <is>
          <t>Learning the role; all work reviewed</t>
        </is>
      </c>
      <c r="V33" s="169" t="inlineStr">
        <is>
          <t>Learning; follows worked examples</t>
        </is>
      </c>
      <c r="W33" s="169" t="inlineStr">
        <is>
          <t>Needs approval / close guidance</t>
        </is>
      </c>
      <c r="X33" s="169" t="inlineStr">
        <is>
          <t>Learning tasks</t>
        </is>
      </c>
      <c r="Y33" s="169" t="inlineStr">
        <is>
          <t>Not scored in Band A</t>
        </is>
      </c>
      <c r="Z33" s="169" t="inlineStr">
        <is>
          <t>0 yrs · fresher / intern</t>
        </is>
      </c>
      <c r="AA33" s="169" t="inlineStr">
        <is>
          <t>Pursuing or completed graduation / diploma</t>
        </is>
      </c>
      <c r="AB33" s="169" t="inlineStr">
        <is>
          <t>Cloud / language certifications · optional; AWS / Azure architect · optional</t>
        </is>
      </c>
      <c r="AC33" s="169" t="inlineStr">
        <is>
          <t>No direct reports</t>
        </is>
      </c>
      <c r="AD33" s="121" t="inlineStr">
        <is>
          <t>Core 1 · Future-ready 1 · Functional 1 · Leadership —</t>
        </is>
      </c>
      <c r="AE33" s="122" t="inlineStr">
        <is>
          <t>Programming &amp; Tech-Stack Depth · System Design &amp; Architecture</t>
        </is>
      </c>
      <c r="AF33" s="122" t="inlineStr">
        <is>
          <t>Database, SQL &amp; Data Engineering · Cloud, DevOps &amp; CI/CD · AI, GenAI &amp; Prompt Engineering · Product, Platform &amp; Domain Knowledge</t>
        </is>
      </c>
      <c r="AG33" s="181" t="inlineStr">
        <is>
          <t>Entry / P1 · intern</t>
        </is>
      </c>
      <c r="AH33" s="128" t="inlineStr">
        <is>
          <t>1 Follow</t>
        </is>
      </c>
      <c r="AI33" s="182" t="inlineStr">
        <is>
          <t>—</t>
        </is>
      </c>
      <c r="AJ33" s="182" t="inlineStr">
        <is>
          <t>SFIA 9 · software development, programming; OWASP secure coding; cloud vendor certifications</t>
        </is>
      </c>
      <c r="AK33" s="182" t="inlineStr">
        <is>
          <t>A2 · Associate</t>
        </is>
      </c>
      <c r="AL33" s="129" t="inlineStr">
        <is>
          <t>AI / automation · Technical depth &amp; architecture · Product &amp; tool knowledge · Broader exposure &amp; ownership</t>
        </is>
      </c>
      <c r="AM33" s="130" t="inlineStr">
        <is>
          <t>—</t>
        </is>
      </c>
      <c r="AN33" s="130" t="inlineStr">
        <is>
          <t>On-the-job / hands-on · Mentoring / guidance from seniors · Formal / classroom training · Online courses / self-learning · Certification</t>
        </is>
      </c>
      <c r="AO33" s="130" t="inlineStr">
        <is>
          <t>unclear · requirements</t>
        </is>
      </c>
      <c r="AP33" s="130" t="inlineStr">
        <is>
          <t>better · clearer · ai · development · tools</t>
        </is>
      </c>
      <c r="AQ33" s="130" t="inlineStr">
        <is>
          <t>10 of 11 say the role is changing because of AI / automation</t>
        </is>
      </c>
      <c r="AR33" s="131" t="inlineStr">
        <is>
          <t>Build and operate software capabilities. Includes: Application code, data/ML engineering and product reliability. Excludes: Product investment decisions; internal IT service desk.</t>
        </is>
      </c>
      <c r="AS33" s="132" t="inlineStr">
        <is>
          <t>ENG04-0 · ML Engineering Intern</t>
        </is>
      </c>
      <c r="AT33" s="132" t="inlineStr">
        <is>
          <r>
            <rPr>
              <rFont val="Calibri"/>
              <b val="1"/>
              <sz val="10"/>
            </rPr>
            <t>Assist with a supervised work sample:</t>
          </r>
          <r>
            <rPr>
              <rFont val="Calibri"/>
              <sz val="10"/>
            </rPr>
            <t xml:space="preserve"> build reproducible model pipelines and evaluation sets.</t>
          </r>
        </is>
      </c>
      <c r="AU33" s="132" t="inlineStr">
        <is>
          <t>Reviewed learning assignment; no independent material sign-off.</t>
        </is>
      </c>
      <c r="AV33" s="132" t="inlineStr">
        <is>
          <t>A baseline comparison, evaluation set, error analysis and monitored deployment with human escalation</t>
        </is>
      </c>
      <c r="AW33" s="132" t="inlineStr">
        <is>
          <r>
            <rPr>
              <rFont val="Calibri"/>
              <b val="1"/>
              <sz val="10"/>
            </rPr>
            <t>Regnology:</t>
          </r>
          <r>
            <rPr>
              <rFont val="Calibri"/>
              <sz val="10"/>
            </rPr>
            <t xml:space="preserve"> Senior Software Engineer, Pune · Related work. Gap: Peer software evidence does not establish specialised frontend or ML levels</t>
          </r>
        </is>
      </c>
      <c r="AX33" s="183" t="inlineStr">
        <is>
          <t>Framework + sub-family themes · 3+ answered</t>
        </is>
      </c>
      <c r="AY33" s="134" t="inlineStr">
        <is>
          <t>1 holder, 1 answered the survey; sub-family 11 answered</t>
        </is>
      </c>
    </row>
    <row r="34" ht="93" customHeight="1">
      <c r="A34" s="180" t="inlineStr">
        <is>
          <t>RC-059</t>
        </is>
      </c>
      <c r="B34" s="111" t="inlineStr">
        <is>
          <t>Engineering &amp; Development</t>
        </is>
      </c>
      <c r="C34" s="111" t="inlineStr">
        <is>
          <t>AI / ML &amp; GenAI Engineering</t>
        </is>
      </c>
      <c r="D34" s="146" t="inlineStr">
        <is>
          <t>A2</t>
        </is>
      </c>
      <c r="E34" s="138" t="inlineStr">
        <is>
          <t>Associate</t>
        </is>
      </c>
      <c r="F34" s="111" t="inlineStr">
        <is>
          <t>IC</t>
        </is>
      </c>
      <c r="G34" s="111" t="inlineStr">
        <is>
          <t>AI/ML Engineer</t>
        </is>
      </c>
      <c r="H34" s="112" t="n">
        <v>3</v>
      </c>
      <c r="I34" s="111" t="inlineStr">
        <is>
          <t>CARBON 2 · iFile 1</t>
        </is>
      </c>
      <c r="J34" s="166" t="n">
        <v>1</v>
      </c>
      <c r="K34" s="115" t="inlineStr">
        <is>
          <t>Soham Narsinge</t>
        </is>
      </c>
      <c r="L34" s="115" t="inlineStr">
        <is>
          <t>Technology</t>
        </is>
      </c>
      <c r="M34" s="118" t="inlineStr">
        <is>
          <r>
            <rPr>
              <rFont val="Calibri"/>
              <sz val="10"/>
            </rPr>
            <t xml:space="preserve">Builds AI/ML and LLM features — auto-tagging, classification, agentic workflows, anomaly detection. At A2: standard work delivered independently.
</t>
          </r>
          <r>
            <rPr>
              <rFont val="Calibri"/>
              <b val="1"/>
              <sz val="10"/>
            </rPr>
            <t>Common themes in role-holders' answers:</t>
          </r>
          <r>
            <rPr>
              <rFont val="Calibri"/>
              <sz val="10"/>
            </rPr>
            <t xml:space="preserve"> building · solve · business · solutions</t>
          </r>
        </is>
      </c>
      <c r="N34" s="168" t="inlineStr">
        <is>
          <r>
            <rPr>
              <rFont val="Calibri"/>
              <sz val="10"/>
            </rPr>
            <t xml:space="preserve">Builds AI/ML and LLM features — auto-tagging, classification, agentic workflows, anomaly detection; Standard work of the discipline; Own deliverables · accuracy, TAT
</t>
          </r>
          <r>
            <rPr>
              <rFont val="Calibri"/>
              <b val="1"/>
              <sz val="10"/>
            </rPr>
            <t>Common themes in role-holders' answers:</t>
          </r>
          <r>
            <rPr>
              <rFont val="Calibri"/>
              <sz val="10"/>
            </rPr>
            <t xml:space="preserve"> ai · solution · testing · technical</t>
          </r>
        </is>
      </c>
      <c r="O34" s="168" t="inlineStr">
        <is>
          <r>
            <rPr>
              <rFont val="Calibri"/>
              <sz val="10"/>
            </rPr>
            <t xml:space="preserve">Own deliverables · accuracy, TAT
</t>
          </r>
          <r>
            <rPr>
              <rFont val="Calibri"/>
              <b val="1"/>
              <sz val="10"/>
            </rPr>
            <t>Common themes in role-holders' answers:</t>
          </r>
          <r>
            <rPr>
              <rFont val="Calibri"/>
              <sz val="10"/>
            </rPr>
            <t xml:space="preserve"> ai · solutions</t>
          </r>
        </is>
      </c>
      <c r="P34" s="168" t="inlineStr">
        <is>
          <r>
            <rPr>
              <rFont val="Calibri"/>
              <sz val="10"/>
            </rPr>
            <t xml:space="preserve">Own deliverables · accuracy, TAT
</t>
          </r>
          <r>
            <rPr>
              <rFont val="Calibri"/>
              <b val="1"/>
              <sz val="10"/>
            </rPr>
            <t>Common themes in role-holders' answers:</t>
          </r>
          <r>
            <rPr>
              <rFont val="Calibri"/>
              <sz val="10"/>
            </rPr>
            <t xml:space="preserve"> testing · develop · quality · solutions · ai · accountable</t>
          </r>
        </is>
      </c>
      <c r="Q34" s="168" t="inlineStr">
        <is>
          <t>Chooses own approach within standards</t>
        </is>
      </c>
      <c r="R34" s="168" t="inlineStr">
        <is>
          <t>—</t>
        </is>
      </c>
      <c r="S34" s="168" t="inlineStr">
        <is>
          <t>AI/ML</t>
        </is>
      </c>
      <c r="T34" s="168" t="inlineStr">
        <is>
          <t>FastAPI</t>
        </is>
      </c>
      <c r="U34" s="119" t="inlineStr">
        <is>
          <t>Standard work delivered independently</t>
        </is>
      </c>
      <c r="V34" s="169" t="inlineStr">
        <is>
          <t>Standard work of the discipline</t>
        </is>
      </c>
      <c r="W34" s="169" t="inlineStr">
        <is>
          <t>Chooses own approach within standards</t>
        </is>
      </c>
      <c r="X34" s="169" t="inlineStr">
        <is>
          <t>Own deliverables · accuracy, TAT</t>
        </is>
      </c>
      <c r="Y34" s="169" t="inlineStr">
        <is>
          <t>Not scored in Band A</t>
        </is>
      </c>
      <c r="Z34" s="169" t="inlineStr">
        <is>
          <t>0–2 yrs</t>
        </is>
      </c>
      <c r="AA34" s="169" t="inlineStr">
        <is>
          <t>Graduate · or diploma with experience</t>
        </is>
      </c>
      <c r="AB34" s="169" t="inlineStr">
        <is>
          <t>Cloud / language certifications · optional; AWS / Azure architect · optional</t>
        </is>
      </c>
      <c r="AC34" s="169" t="inlineStr">
        <is>
          <t>No direct reports</t>
        </is>
      </c>
      <c r="AD34" s="121" t="inlineStr">
        <is>
          <t>Core 2 · Future-ready 2 · Functional 2 · Leadership —</t>
        </is>
      </c>
      <c r="AE34" s="122" t="inlineStr">
        <is>
          <t>Programming &amp; Tech-Stack Depth · System Design &amp; Architecture</t>
        </is>
      </c>
      <c r="AF34" s="122" t="inlineStr">
        <is>
          <t>Database, SQL &amp; Data Engineering · Cloud, DevOps &amp; CI/CD · AI, GenAI &amp; Prompt Engineering · Product, Platform &amp; Domain Knowledge</t>
        </is>
      </c>
      <c r="AG34" s="181" t="inlineStr">
        <is>
          <t>P1–P2</t>
        </is>
      </c>
      <c r="AH34" s="128" t="inlineStr">
        <is>
          <t>2 Assist</t>
        </is>
      </c>
      <c r="AI34" s="182" t="inlineStr">
        <is>
          <r>
            <rPr>
              <rFont val="Calibri"/>
              <b val="1"/>
              <sz val="10"/>
            </rPr>
            <t>Workiva:</t>
          </r>
          <r>
            <rPr>
              <rFont val="Calibri"/>
              <sz val="10"/>
            </rPr>
            <t xml:space="preserve"> Associate SE · Broadridge India: SE · Nasdaq / AxiomSL: SE · Salesforce: AMTS</t>
          </r>
        </is>
      </c>
      <c r="AJ34" s="182" t="inlineStr">
        <is>
          <t>SFIA 9 · software development, programming; OWASP secure coding; cloud vendor certifications</t>
        </is>
      </c>
      <c r="AK34" s="182" t="inlineStr">
        <is>
          <t>A3 · Senior Associate</t>
        </is>
      </c>
      <c r="AL34" s="129" t="inlineStr">
        <is>
          <t>AI / automation · Project / programme management · Technical depth &amp; architecture · Broader exposure &amp; ownership · Product &amp; tool knowledge</t>
        </is>
      </c>
      <c r="AM34" s="130" t="inlineStr">
        <is>
          <t>—</t>
        </is>
      </c>
      <c r="AN34" s="130" t="inlineStr">
        <is>
          <t>Mentoring / guidance from seniors · On-the-job / hands-on · Formal / classroom training · Online courses / self-learning</t>
        </is>
      </c>
      <c r="AO34" s="130" t="inlineStr">
        <is>
          <t>No common theme</t>
        </is>
      </c>
      <c r="AP34" s="130" t="inlineStr">
        <is>
          <t>clearer · priorities · ai</t>
        </is>
      </c>
      <c r="AQ34" s="130" t="inlineStr">
        <is>
          <t>3 of 3 say the role is changing because of AI / automation</t>
        </is>
      </c>
      <c r="AR34" s="131" t="inlineStr">
        <is>
          <t>Build and operate software capabilities. Includes: Application code, data/ML engineering and product reliability. Excludes: Product investment decisions; internal IT service desk.</t>
        </is>
      </c>
      <c r="AS34" s="132" t="inlineStr">
        <is>
          <t>ENG04-1 · Associate ML Engineer</t>
        </is>
      </c>
      <c r="AT34" s="132" t="inlineStr">
        <is>
          <r>
            <rPr>
              <rFont val="Calibri"/>
              <b val="1"/>
              <sz val="10"/>
            </rPr>
            <t>Complete defined parts under review:</t>
          </r>
          <r>
            <rPr>
              <rFont val="Calibri"/>
              <sz val="10"/>
            </rPr>
            <t xml:space="preserve"> build reproducible model pipelines and evaluation sets.</t>
          </r>
        </is>
      </c>
      <c r="AU34" s="132" t="inlineStr">
        <is>
          <t>Repeatable correct delivery, safe escalation and required entry eligibility.</t>
        </is>
      </c>
      <c r="AV34" s="132" t="inlineStr">
        <is>
          <t>A baseline comparison, evaluation set, error analysis and monitored deployment with human escalation</t>
        </is>
      </c>
      <c r="AW34" s="132" t="inlineStr">
        <is>
          <r>
            <rPr>
              <rFont val="Calibri"/>
              <b val="1"/>
              <sz val="10"/>
            </rPr>
            <t>Regnology:</t>
          </r>
          <r>
            <rPr>
              <rFont val="Calibri"/>
              <sz val="10"/>
            </rPr>
            <t xml:space="preserve"> Senior Software Engineer, Pune · Related work. Gap: Peer software evidence does not establish specialised frontend or ML levels</t>
          </r>
        </is>
      </c>
      <c r="AX34" s="184" t="inlineStr">
        <is>
          <t>Framework + role-holders' themes · 3+ answered</t>
        </is>
      </c>
      <c r="AY34" s="134" t="inlineStr">
        <is>
          <t>3 holders, 3 answered the survey; sub-family 11 answered</t>
        </is>
      </c>
    </row>
    <row r="35" ht="106" customHeight="1">
      <c r="A35" s="180" t="inlineStr">
        <is>
          <t>RC-060</t>
        </is>
      </c>
      <c r="B35" s="111" t="inlineStr">
        <is>
          <t>Engineering &amp; Development</t>
        </is>
      </c>
      <c r="C35" s="111" t="inlineStr">
        <is>
          <t>AI / ML &amp; GenAI Engineering</t>
        </is>
      </c>
      <c r="D35" s="146" t="inlineStr">
        <is>
          <t>A3</t>
        </is>
      </c>
      <c r="E35" s="138" t="inlineStr">
        <is>
          <t>Senior Associate</t>
        </is>
      </c>
      <c r="F35" s="111" t="inlineStr">
        <is>
          <t>IC</t>
        </is>
      </c>
      <c r="G35" s="111" t="inlineStr">
        <is>
          <t>Senior AI/ML Engineer</t>
        </is>
      </c>
      <c r="H35" s="112" t="n">
        <v>6</v>
      </c>
      <c r="I35" s="111" t="inlineStr">
        <is>
          <t>CARBON 4 · iFile 2</t>
        </is>
      </c>
      <c r="J35" s="166" t="n">
        <v>2</v>
      </c>
      <c r="K35" s="115" t="inlineStr">
        <is>
          <t>Saurabh Padalkar, Yash Chikane</t>
        </is>
      </c>
      <c r="L35" s="115" t="inlineStr">
        <is>
          <t>Technology</t>
        </is>
      </c>
      <c r="M35" s="118" t="inlineStr">
        <is>
          <r>
            <rPr>
              <rFont val="Calibri"/>
              <sz val="10"/>
            </rPr>
            <t xml:space="preserve">Builds AI/ML and LLM features — auto-tagging, classification, agentic workflows, anomaly detection. At A3: varied work; reviews juniors; go-to for a process.
</t>
          </r>
          <r>
            <rPr>
              <rFont val="Calibri"/>
              <b val="1"/>
              <sz val="10"/>
            </rPr>
            <t>Common themes in role-holders' answers:</t>
          </r>
          <r>
            <rPr>
              <rFont val="Calibri"/>
              <sz val="10"/>
            </rPr>
            <t xml:space="preserve"> ai · product · solutions · business</t>
          </r>
        </is>
      </c>
      <c r="N35" s="168" t="inlineStr">
        <is>
          <r>
            <rPr>
              <rFont val="Calibri"/>
              <sz val="10"/>
            </rPr>
            <t xml:space="preserve">Builds AI/ML and LLM features — auto-tagging, classification, agentic workflows, anomaly detection; Varied and non-standard work; handles exceptions; A module / process, or work with client or regulatory consequences
</t>
          </r>
          <r>
            <rPr>
              <rFont val="Calibri"/>
              <b val="1"/>
              <sz val="10"/>
            </rPr>
            <t>Common themes in role-holders' answers:</t>
          </r>
          <r>
            <rPr>
              <rFont val="Calibri"/>
              <sz val="10"/>
            </rPr>
            <t xml:space="preserve"> technical</t>
          </r>
        </is>
      </c>
      <c r="O35"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ai · features</t>
          </r>
        </is>
      </c>
      <c r="P35"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quality · features · ai · code</t>
          </r>
        </is>
      </c>
      <c r="Q35" s="168" t="inlineStr">
        <is>
          <r>
            <rPr>
              <rFont val="Calibri"/>
              <sz val="10"/>
            </rPr>
            <t xml:space="preserve">Technical / QC / client calls on own work
</t>
          </r>
          <r>
            <rPr>
              <rFont val="Calibri"/>
              <b val="1"/>
              <sz val="10"/>
            </rPr>
            <t>Common themes in role-holders' answers:</t>
          </r>
          <r>
            <rPr>
              <rFont val="Calibri"/>
              <sz val="10"/>
            </rPr>
            <t xml:space="preserve"> approach</t>
          </r>
        </is>
      </c>
      <c r="R35" s="168" t="inlineStr">
        <is>
          <t>—</t>
        </is>
      </c>
      <c r="S35" s="168" t="inlineStr">
        <is>
          <t>AI/ML · Python</t>
        </is>
      </c>
      <c r="T35" s="168" t="inlineStr">
        <is>
          <t>—</t>
        </is>
      </c>
      <c r="U35" s="119" t="inlineStr">
        <is>
          <t>Varied work; reviews juniors; go-to for a process</t>
        </is>
      </c>
      <c r="V35" s="169" t="inlineStr">
        <is>
          <t>Varied and non-standard work; handles exceptions</t>
        </is>
      </c>
      <c r="W35" s="169" t="inlineStr">
        <is>
          <t>Technical / QC / client calls on own work</t>
        </is>
      </c>
      <c r="X35" s="169" t="inlineStr">
        <is>
          <t>A module / process, or work with client or regulatory consequences</t>
        </is>
      </c>
      <c r="Y35" s="169" t="inlineStr">
        <is>
          <t>Not scored in Band A</t>
        </is>
      </c>
      <c r="Z35" s="169" t="inlineStr">
        <is>
          <t>2–4 yrs</t>
        </is>
      </c>
      <c r="AA35" s="169" t="inlineStr">
        <is>
          <t>Graduate; relevant certification preferred</t>
        </is>
      </c>
      <c r="AB35" s="169" t="inlineStr">
        <is>
          <t>Cloud / language certifications · optional; AWS / Azure architect · optional</t>
        </is>
      </c>
      <c r="AC35" s="169" t="inlineStr">
        <is>
          <t>None · guides 1–3 juniors informally</t>
        </is>
      </c>
      <c r="AD35" s="121" t="inlineStr">
        <is>
          <t>Core 2 · Future-ready 2 · Functional 3 · Leadership —</t>
        </is>
      </c>
      <c r="AE35" s="122" t="inlineStr">
        <is>
          <t>Programming &amp; Tech-Stack Depth · System Design &amp; Architecture</t>
        </is>
      </c>
      <c r="AF35" s="122" t="inlineStr">
        <is>
          <t>Database, SQL &amp; Data Engineering · Cloud, DevOps &amp; CI/CD · AI, GenAI &amp; Prompt Engineering · Product, Platform &amp; Domain Knowledge</t>
        </is>
      </c>
      <c r="AG35" s="181" t="inlineStr">
        <is>
          <t>P2</t>
        </is>
      </c>
      <c r="AH35" s="128" t="inlineStr">
        <is>
          <t>3 Apply</t>
        </is>
      </c>
      <c r="AI35" s="182" t="inlineStr">
        <is>
          <r>
            <rPr>
              <rFont val="Calibri"/>
              <b val="1"/>
              <sz val="10"/>
            </rPr>
            <t>Workiva:</t>
          </r>
          <r>
            <rPr>
              <rFont val="Calibri"/>
              <sz val="10"/>
            </rPr>
            <t xml:space="preserve"> SE · Broadridge India: SE · Nasdaq / AxiomSL: SE · Salesforce: MTS</t>
          </r>
        </is>
      </c>
      <c r="AJ35" s="182" t="inlineStr">
        <is>
          <t>SFIA 9 · software development, programming; OWASP secure coding; cloud vendor certifications</t>
        </is>
      </c>
      <c r="AK35" s="182" t="inlineStr">
        <is>
          <t>B1 · Specialist</t>
        </is>
      </c>
      <c r="AL35" s="129" t="inlineStr">
        <is>
          <t>AI / automation · Technical depth &amp; architecture · Leadership &amp; people management · Product &amp; tool knowledge · Broader exposure &amp; ownership</t>
        </is>
      </c>
      <c r="AM35" s="130" t="inlineStr">
        <is>
          <t>Advanced Python; secure coding &amp; code-quality practices; unit/automated testing; system design fundamentals</t>
        </is>
      </c>
      <c r="AN35" s="130" t="inlineStr">
        <is>
          <t>On-the-job / hands-on · Mentoring / guidance from seniors · Formal / classroom training · Online courses / self-learning · Certification</t>
        </is>
      </c>
      <c r="AO35" s="130" t="inlineStr">
        <is>
          <t>No common theme</t>
        </is>
      </c>
      <c r="AP35" s="130" t="inlineStr">
        <is>
          <t>better · tools</t>
        </is>
      </c>
      <c r="AQ35" s="130" t="inlineStr">
        <is>
          <t>4 of 5 say the role is changing because of AI / automation</t>
        </is>
      </c>
      <c r="AR35" s="131" t="inlineStr">
        <is>
          <t>Build and operate software capabilities. Includes: Application code, data/ML engineering and product reliability. Excludes: Product investment decisions; internal IT service desk.</t>
        </is>
      </c>
      <c r="AS35" s="132" t="inlineStr">
        <is>
          <t>ENG04-2 · Machine Learning Engineer</t>
        </is>
      </c>
      <c r="AT35" s="132" t="inlineStr">
        <is>
          <t>Build reproducible model pipelines and evaluation sets.</t>
        </is>
      </c>
      <c r="AU35" s="132" t="inlineStr">
        <is>
          <t>Demonstrate routine delivery plus judgement in bounded exceptions.</t>
        </is>
      </c>
      <c r="AV35" s="132" t="inlineStr">
        <is>
          <t>A baseline comparison, evaluation set, error analysis and monitored deployment with human escalation</t>
        </is>
      </c>
      <c r="AW35" s="132" t="inlineStr">
        <is>
          <r>
            <rPr>
              <rFont val="Calibri"/>
              <b val="1"/>
              <sz val="10"/>
            </rPr>
            <t>Regnology:</t>
          </r>
          <r>
            <rPr>
              <rFont val="Calibri"/>
              <sz val="10"/>
            </rPr>
            <t xml:space="preserve"> Senior Software Engineer, Pune · Related work. Gap: Peer software evidence does not establish specialised frontend or ML levels</t>
          </r>
        </is>
      </c>
      <c r="AX35" s="184" t="inlineStr">
        <is>
          <t>Framework + role-holders' themes · 3+ answered</t>
        </is>
      </c>
      <c r="AY35" s="134" t="inlineStr">
        <is>
          <t>6 holders, 5 answered the survey; sub-family 11 answered</t>
        </is>
      </c>
    </row>
    <row r="36" ht="106" customHeight="1">
      <c r="A36" s="180" t="inlineStr">
        <is>
          <t>RC-061</t>
        </is>
      </c>
      <c r="B36" s="111" t="inlineStr">
        <is>
          <t>Engineering &amp; Development</t>
        </is>
      </c>
      <c r="C36" s="111" t="inlineStr">
        <is>
          <t>AI / ML &amp; GenAI Engineering</t>
        </is>
      </c>
      <c r="D36" s="150" t="inlineStr">
        <is>
          <t>B1</t>
        </is>
      </c>
      <c r="E36" s="18" t="inlineStr">
        <is>
          <t>Specialist</t>
        </is>
      </c>
      <c r="F36" s="111" t="inlineStr">
        <is>
          <t>IC</t>
        </is>
      </c>
      <c r="G36" s="111" t="inlineStr">
        <is>
          <t>AI/ML Specialist – POD Lead</t>
        </is>
      </c>
      <c r="H36" s="112" t="n">
        <v>2</v>
      </c>
      <c r="I36" s="111" t="inlineStr">
        <is>
          <t>CARBON 1 · iFile 1</t>
        </is>
      </c>
      <c r="J36" s="166" t="n">
        <v>1</v>
      </c>
      <c r="K36" s="115" t="inlineStr">
        <is>
          <t>Prabhakar Mhadse</t>
        </is>
      </c>
      <c r="L36" s="115" t="inlineStr">
        <is>
          <t>Technology</t>
        </is>
      </c>
      <c r="M36" s="118" t="inlineStr">
        <is>
          <r>
            <rPr>
              <rFont val="Calibri"/>
              <sz val="10"/>
            </rPr>
            <t xml:space="preserve">Builds AI/ML and LLM features — auto-tagging, classification, agentic workflows, anomaly detection. At B1: a domain / module, or a small team.
</t>
          </r>
          <r>
            <rPr>
              <rFont val="Calibri"/>
              <b val="1"/>
              <sz val="10"/>
            </rPr>
            <t>Common themes in sub-family holders, all levels' answers:</t>
          </r>
          <r>
            <rPr>
              <rFont val="Calibri"/>
              <sz val="10"/>
            </rPr>
            <t xml:space="preserve"> business · ai · solutions · building · solve · enhance</t>
          </r>
        </is>
      </c>
      <c r="N36" s="168" t="inlineStr">
        <is>
          <r>
            <rPr>
              <rFont val="Calibri"/>
              <sz val="10"/>
            </rPr>
            <t xml:space="preserve">Builds AI/ML and LLM features — auto-tagging, classification, agentic workflows, anomaly detection; Domain specialist work; A domain or a small team
</t>
          </r>
          <r>
            <rPr>
              <rFont val="Calibri"/>
              <b val="1"/>
              <sz val="10"/>
            </rPr>
            <t>Common themes in sub-family holders, all levels' answers:</t>
          </r>
          <r>
            <rPr>
              <rFont val="Calibri"/>
              <sz val="10"/>
            </rPr>
            <t xml:space="preserve"> ai · technical · development · evaluation · research · system</t>
          </r>
        </is>
      </c>
      <c r="O36" s="168" t="inlineStr">
        <is>
          <r>
            <rPr>
              <rFont val="Calibri"/>
              <sz val="10"/>
            </rPr>
            <t xml:space="preserve">A domain or a small team
</t>
          </r>
          <r>
            <rPr>
              <rFont val="Calibri"/>
              <b val="1"/>
              <sz val="10"/>
            </rPr>
            <t>Common themes in sub-family holders, all levels' answers:</t>
          </r>
          <r>
            <rPr>
              <rFont val="Calibri"/>
              <sz val="10"/>
            </rPr>
            <t xml:space="preserve"> ai · solutions · anomaly · features · automated</t>
          </r>
        </is>
      </c>
      <c r="P36" s="168" t="inlineStr">
        <is>
          <r>
            <rPr>
              <rFont val="Calibri"/>
              <sz val="10"/>
            </rPr>
            <t xml:space="preserve">A domain or a small team
</t>
          </r>
          <r>
            <rPr>
              <rFont val="Calibri"/>
              <b val="1"/>
              <sz val="10"/>
            </rPr>
            <t>Common themes in sub-family holders, all levels' answers:</t>
          </r>
          <r>
            <rPr>
              <rFont val="Calibri"/>
              <sz val="10"/>
            </rPr>
            <t xml:space="preserve"> quality · ai · accountable · accuracy · reliability · solutions</t>
          </r>
        </is>
      </c>
      <c r="Q36" s="168" t="inlineStr">
        <is>
          <r>
            <rPr>
              <rFont val="Calibri"/>
              <sz val="10"/>
            </rPr>
            <t xml:space="preserve">Technical / QC / client calls for the domain
</t>
          </r>
          <r>
            <rPr>
              <rFont val="Calibri"/>
              <b val="1"/>
              <sz val="10"/>
            </rPr>
            <t>Common themes in sub-family holders, all levels' answers:</t>
          </r>
          <r>
            <rPr>
              <rFont val="Calibri"/>
              <sz val="10"/>
            </rPr>
            <t xml:space="preserve"> approach · research · ai · technical · quality</t>
          </r>
        </is>
      </c>
      <c r="R36" s="168" t="inlineStr">
        <is>
          <t>—</t>
        </is>
      </c>
      <c r="S36" s="168" t="inlineStr">
        <is>
          <t>AI/ML · Python</t>
        </is>
      </c>
      <c r="T36" s="168" t="inlineStr">
        <is>
          <t>Azure · FastAPI · Vs Code</t>
        </is>
      </c>
      <c r="U36" s="119" t="inlineStr">
        <is>
          <t>A domain / module, or a small team</t>
        </is>
      </c>
      <c r="V36" s="169" t="inlineStr">
        <is>
          <t>Domain specialist work</t>
        </is>
      </c>
      <c r="W36" s="169" t="inlineStr">
        <is>
          <t>Technical / QC / client calls for the domain</t>
        </is>
      </c>
      <c r="X36" s="169" t="inlineStr">
        <is>
          <t>A domain or a small team</t>
        </is>
      </c>
      <c r="Y36" s="169" t="inlineStr">
        <is>
          <r>
            <rPr>
              <rFont val="Calibri"/>
              <b val="1"/>
              <sz val="10"/>
            </rPr>
            <t>IC:</t>
          </r>
          <r>
            <rPr>
              <rFont val="Calibri"/>
              <sz val="10"/>
            </rPr>
            <t xml:space="preserve"> mentors and reviews · People: hands-on team lead of 3–5</t>
          </r>
        </is>
      </c>
      <c r="Z36" s="169" t="inlineStr">
        <is>
          <t>4–7 yrs</t>
        </is>
      </c>
      <c r="AA36" s="169" t="inlineStr">
        <is>
          <t>Graduate + relevant qualification or certification preferred</t>
        </is>
      </c>
      <c r="AB36" s="169" t="inlineStr">
        <is>
          <t>Cloud / language certifications · optional; AWS / Azure architect · optional</t>
        </is>
      </c>
      <c r="AC36" s="169" t="inlineStr">
        <is>
          <r>
            <rPr>
              <rFont val="Calibri"/>
              <b val="1"/>
              <sz val="10"/>
            </rPr>
            <t>IC:</t>
          </r>
          <r>
            <rPr>
              <rFont val="Calibri"/>
              <sz val="10"/>
            </rPr>
            <t xml:space="preserve"> none · Team Lead: 3–5</t>
          </r>
        </is>
      </c>
      <c r="AD36" s="121" t="inlineStr">
        <is>
          <t>Core 3 · Future-ready 3 · Functional 3 · Leadership 1</t>
        </is>
      </c>
      <c r="AE36" s="122" t="inlineStr">
        <is>
          <t>Programming &amp; Tech-Stack Depth · System Design &amp; Architecture</t>
        </is>
      </c>
      <c r="AF36" s="122" t="inlineStr">
        <is>
          <t>Database, SQL &amp; Data Engineering · Cloud, DevOps &amp; CI/CD · AI, GenAI &amp; Prompt Engineering · Product, Platform &amp; Domain Knowledge</t>
        </is>
      </c>
      <c r="AG36" s="181" t="inlineStr">
        <is>
          <t>P3 / M2</t>
        </is>
      </c>
      <c r="AH36" s="128" t="inlineStr">
        <is>
          <t>4 Enable</t>
        </is>
      </c>
      <c r="AI36" s="182" t="inlineStr">
        <is>
          <r>
            <rPr>
              <rFont val="Calibri"/>
              <b val="1"/>
              <sz val="10"/>
            </rPr>
            <t>Workiva:</t>
          </r>
          <r>
            <rPr>
              <rFont val="Calibri"/>
              <sz val="10"/>
            </rPr>
            <t xml:space="preserve"> SE / Senior SE · Broadridge India: Senior SE · Nasdaq / AxiomSL: Senior SE · Salesforce: MTS</t>
          </r>
        </is>
      </c>
      <c r="AJ36" s="182" t="inlineStr">
        <is>
          <t>SFIA 9 · software development, programming; OWASP secure coding; cloud vendor certifications</t>
        </is>
      </c>
      <c r="AK36" s="182" t="inlineStr">
        <is>
          <t>B2 · Senior Specialist</t>
        </is>
      </c>
      <c r="AL36" s="129" t="inlineStr">
        <is>
          <t>Leadership &amp; people management · Domain, regulatory &amp; XBRL · Product &amp; tool knowledge · Broader exposure &amp; ownership · Technical depth &amp; architecture</t>
        </is>
      </c>
      <c r="AM36" s="130" t="inlineStr">
        <is>
          <t>—</t>
        </is>
      </c>
      <c r="AN36" s="130" t="inlineStr">
        <is>
          <t>On-the-job / hands-on · Mentoring / guidance from seniors · Formal / classroom training · Online courses / self-learning · Certification</t>
        </is>
      </c>
      <c r="AO36" s="130" t="inlineStr">
        <is>
          <t>unclear · requirements</t>
        </is>
      </c>
      <c r="AP36" s="130" t="inlineStr">
        <is>
          <t>better · clearer · ai · development · tools</t>
        </is>
      </c>
      <c r="AQ36" s="130" t="inlineStr">
        <is>
          <t>10 of 11 say the role is changing because of AI / automation</t>
        </is>
      </c>
      <c r="AR36" s="131" t="inlineStr">
        <is>
          <t>Build and operate software capabilities. Includes: Application code, data/ML engineering and product reliability. Excludes: Product investment decisions; internal IT service desk.</t>
        </is>
      </c>
      <c r="AS36" s="132" t="inlineStr">
        <is>
          <t>ENG04-3 · Senior ML Engineer</t>
        </is>
      </c>
      <c r="AT36" s="132" t="inlineStr">
        <is>
          <t>Own deployment, monitoring, failure analysis and model-quality trade-offs.</t>
        </is>
      </c>
      <c r="AU36" s="132" t="inlineStr">
        <is>
          <t>Evidence of complex work, decisions and outcomes beyond routine delivery.</t>
        </is>
      </c>
      <c r="AV36" s="132" t="inlineStr">
        <is>
          <t>A baseline comparison, evaluation set, error analysis and monitored deployment with human escalation</t>
        </is>
      </c>
      <c r="AW36" s="132" t="inlineStr">
        <is>
          <r>
            <rPr>
              <rFont val="Calibri"/>
              <b val="1"/>
              <sz val="10"/>
            </rPr>
            <t>Regnology:</t>
          </r>
          <r>
            <rPr>
              <rFont val="Calibri"/>
              <sz val="10"/>
            </rPr>
            <t xml:space="preserve"> Senior Software Engineer, Pune · Related work. Gap: Peer software evidence does not establish specialised frontend or ML levels</t>
          </r>
        </is>
      </c>
      <c r="AX36" s="183" t="inlineStr">
        <is>
          <t>Framework + sub-family themes · 3+ answered</t>
        </is>
      </c>
      <c r="AY36" s="134" t="inlineStr">
        <is>
          <t>2 holders, 2 answered the survey; sub-family 11 answered</t>
        </is>
      </c>
    </row>
    <row r="37" ht="145" customHeight="1">
      <c r="A37" s="180" t="inlineStr">
        <is>
          <t>RC-065</t>
        </is>
      </c>
      <c r="B37" s="111" t="inlineStr">
        <is>
          <t>Engineering &amp; Development</t>
        </is>
      </c>
      <c r="C37" s="111" t="inlineStr">
        <is>
          <t>Backend Development</t>
        </is>
      </c>
      <c r="D37" s="146" t="inlineStr">
        <is>
          <t>A1</t>
        </is>
      </c>
      <c r="E37" s="138" t="inlineStr">
        <is>
          <t>Intern / Trainee</t>
        </is>
      </c>
      <c r="F37" s="111" t="inlineStr">
        <is>
          <t>IC</t>
        </is>
      </c>
      <c r="G37" s="111" t="inlineStr">
        <is>
          <t>Trainee Software Engineer · Intern – Software Development</t>
        </is>
      </c>
      <c r="H37" s="112" t="n">
        <v>4</v>
      </c>
      <c r="I37" s="111" t="inlineStr">
        <is>
          <t>iFile 2 · CARBON 1 · iDEAL 1</t>
        </is>
      </c>
      <c r="J37" s="166" t="n">
        <v>2</v>
      </c>
      <c r="K37" s="115" t="inlineStr">
        <is>
          <t>Rushikesh Shrikhande, Samiksha Sawant</t>
        </is>
      </c>
      <c r="L37" s="115" t="inlineStr">
        <is>
          <t>Technology</t>
        </is>
      </c>
      <c r="M37" s="118" t="inlineStr">
        <is>
          <r>
            <rPr>
              <rFont val="Calibri"/>
              <sz val="10"/>
            </rPr>
            <t xml:space="preserve">Builds back-end services, APIs, processing/validation logic and DB code; fixes defects and delivers change requests. At A1: learning the role; all work reviewed.
</t>
          </r>
          <r>
            <rPr>
              <rFont val="Calibri"/>
              <b val="1"/>
              <sz val="10"/>
            </rPr>
            <t>Common themes in role-holders' answers:</t>
          </r>
          <r>
            <rPr>
              <rFont val="Calibri"/>
              <sz val="10"/>
            </rPr>
            <t xml:space="preserve"> learn · core · software engineer · develop · purpose · design</t>
          </r>
        </is>
      </c>
      <c r="N37" s="168" t="inlineStr">
        <is>
          <r>
            <rPr>
              <rFont val="Calibri"/>
              <sz val="10"/>
            </rPr>
            <t xml:space="preserve">Builds back-end services, APIs, processing/validation logic and DB code; fixes defects and delivers change requests; Learning; follows worked examples; Learning tasks
</t>
          </r>
          <r>
            <rPr>
              <rFont val="Calibri"/>
              <b val="1"/>
              <sz val="10"/>
            </rPr>
            <t>Common themes in role-holders' answers:</t>
          </r>
          <r>
            <rPr>
              <rFont val="Calibri"/>
              <sz val="10"/>
            </rPr>
            <t xml:space="preserve"> features · software · development · learning</t>
          </r>
        </is>
      </c>
      <c r="O37" s="168" t="inlineStr">
        <is>
          <r>
            <rPr>
              <rFont val="Calibri"/>
              <sz val="10"/>
            </rPr>
            <t xml:space="preserve">Learning tasks
</t>
          </r>
          <r>
            <rPr>
              <rFont val="Calibri"/>
              <b val="1"/>
              <sz val="10"/>
            </rPr>
            <t>Common themes in role-holders' answers:</t>
          </r>
          <r>
            <rPr>
              <rFont val="Calibri"/>
              <sz val="10"/>
            </rPr>
            <t xml:space="preserve"> software · code · features</t>
          </r>
        </is>
      </c>
      <c r="P37" s="168" t="inlineStr">
        <is>
          <r>
            <rPr>
              <rFont val="Calibri"/>
              <sz val="10"/>
            </rPr>
            <t xml:space="preserve">Learning tasks
</t>
          </r>
          <r>
            <rPr>
              <rFont val="Calibri"/>
              <b val="1"/>
              <sz val="10"/>
            </rPr>
            <t>Common themes in role-holders' answers:</t>
          </r>
          <r>
            <rPr>
              <rFont val="Calibri"/>
              <sz val="10"/>
            </rPr>
            <t xml:space="preserve"> quality · accountable · timely · if · data</t>
          </r>
        </is>
      </c>
      <c r="Q37" s="168" t="inlineStr">
        <is>
          <r>
            <rPr>
              <rFont val="Calibri"/>
              <sz val="10"/>
            </rPr>
            <t xml:space="preserve">Needs approval / close guidance
</t>
          </r>
          <r>
            <rPr>
              <rFont val="Calibri"/>
              <b val="1"/>
              <sz val="10"/>
            </rPr>
            <t>Common themes in role-holders' answers:</t>
          </r>
          <r>
            <rPr>
              <rFont val="Calibri"/>
              <sz val="10"/>
            </rPr>
            <t xml:space="preserve"> decisions · technical</t>
          </r>
        </is>
      </c>
      <c r="R37" s="168" t="inlineStr">
        <is>
          <r>
            <rPr>
              <rFont val="Calibri"/>
              <b val="1"/>
              <sz val="10"/>
            </rPr>
            <t>Common themes in manager-set KRAs:</t>
          </r>
          <r>
            <rPr>
              <rFont val="Calibri"/>
              <sz val="10"/>
            </rPr>
            <t xml:space="preserve"> code · technical · agreed · deliver · application · maintain</t>
          </r>
        </is>
      </c>
      <c r="S37" s="168" t="inlineStr">
        <is>
          <t>Java · NET MVC</t>
        </is>
      </c>
      <c r="T37" s="168" t="inlineStr">
        <is>
          <t>—</t>
        </is>
      </c>
      <c r="U37" s="119" t="inlineStr">
        <is>
          <t>Learning the role; all work reviewed</t>
        </is>
      </c>
      <c r="V37" s="169" t="inlineStr">
        <is>
          <t>Learning; follows worked examples</t>
        </is>
      </c>
      <c r="W37" s="169" t="inlineStr">
        <is>
          <t>Needs approval / close guidance</t>
        </is>
      </c>
      <c r="X37" s="169" t="inlineStr">
        <is>
          <t>Learning tasks</t>
        </is>
      </c>
      <c r="Y37" s="169" t="inlineStr">
        <is>
          <t>Not scored in Band A</t>
        </is>
      </c>
      <c r="Z37" s="169" t="inlineStr">
        <is>
          <t>0 yrs · fresher / intern</t>
        </is>
      </c>
      <c r="AA37" s="169" t="inlineStr">
        <is>
          <t>Pursuing or completed graduation / diploma</t>
        </is>
      </c>
      <c r="AB37" s="169" t="inlineStr">
        <is>
          <t>Cloud / language certifications · optional; AWS / Azure architect · optional</t>
        </is>
      </c>
      <c r="AC37" s="169" t="inlineStr">
        <is>
          <t>No direct reports</t>
        </is>
      </c>
      <c r="AD37" s="121" t="inlineStr">
        <is>
          <t>Core 1 · Future-ready 1 · Functional 1 · Leadership —</t>
        </is>
      </c>
      <c r="AE37" s="122" t="inlineStr">
        <is>
          <t>Programming &amp; Tech-Stack Depth · System Design &amp; Architecture</t>
        </is>
      </c>
      <c r="AF37" s="122" t="inlineStr">
        <is>
          <t>Database, SQL &amp; Data Engineering · Cloud, DevOps &amp; CI/CD · AI, GenAI &amp; Prompt Engineering · Product, Platform &amp; Domain Knowledge</t>
        </is>
      </c>
      <c r="AG37" s="181" t="inlineStr">
        <is>
          <t>Entry / P1 · intern</t>
        </is>
      </c>
      <c r="AH37" s="128" t="inlineStr">
        <is>
          <t>1 Follow</t>
        </is>
      </c>
      <c r="AI37" s="182" t="inlineStr">
        <is>
          <t>—</t>
        </is>
      </c>
      <c r="AJ37" s="182" t="inlineStr">
        <is>
          <t>SFIA 9 · software development, programming; OWASP secure coding; cloud vendor certifications</t>
        </is>
      </c>
      <c r="AK37" s="182" t="inlineStr">
        <is>
          <t>A2 · Associate</t>
        </is>
      </c>
      <c r="AL37" s="129" t="inlineStr">
        <is>
          <t>Technical depth &amp; architecture · Leadership &amp; people management · Data, SQL &amp; analytics · Domain, regulatory &amp; XBRL · Broader exposure &amp; ownership</t>
        </is>
      </c>
      <c r="AM37" s="130" t="inlineStr">
        <is>
          <t>Advanced Java;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AN37" s="130" t="inlineStr">
        <is>
          <t>On-the-job / hands-on · Mentoring / guidance from seniors · Knowledge transfer · KT</t>
        </is>
      </c>
      <c r="AO37" s="130" t="inlineStr">
        <is>
          <t>unclear requirements · issues · understanding</t>
        </is>
      </c>
      <c r="AP37" s="130" t="inlineStr">
        <is>
          <t>clearer · time · structured</t>
        </is>
      </c>
      <c r="AQ37" s="130" t="inlineStr">
        <is>
          <t>3 of 4 say the role is changing because of AI / automation</t>
        </is>
      </c>
      <c r="AR37" s="131" t="inlineStr">
        <is>
          <t>Build and operate software capabilities. Includes: Application code, data/ML engineering and product reliability. Excludes: Product investment decisions; internal IT service desk.</t>
        </is>
      </c>
      <c r="AS37" s="132" t="inlineStr">
        <is>
          <t>ENG01-0 · Software Engineering Intern</t>
        </is>
      </c>
      <c r="AT37" s="132" t="inlineStr">
        <is>
          <r>
            <rPr>
              <rFont val="Calibri"/>
              <b val="1"/>
              <sz val="10"/>
            </rPr>
            <t>Assist with a supervised work sample:</t>
          </r>
          <r>
            <rPr>
              <rFont val="Calibri"/>
              <sz val="10"/>
            </rPr>
            <t xml:space="preserve"> deliver tested apis and services with clear error handling.</t>
          </r>
        </is>
      </c>
      <c r="AU37" s="132" t="inlineStr">
        <is>
          <t>Reviewed learning assignment; no independent material sign-off.</t>
        </is>
      </c>
      <c r="AV37" s="132" t="inlineStr">
        <is>
          <t>A service design and implementation with tests, failure handling and measured production behaviour</t>
        </is>
      </c>
      <c r="AW37"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37" s="184" t="inlineStr">
        <is>
          <t>Framework + role-holders' themes · 3+ answered</t>
        </is>
      </c>
      <c r="AY37" s="134" t="inlineStr">
        <is>
          <t>4 holders, 4 answered the survey; sub-family 79 answered</t>
        </is>
      </c>
    </row>
    <row r="38" ht="106" customHeight="1">
      <c r="A38" s="180" t="inlineStr">
        <is>
          <t>RC-066</t>
        </is>
      </c>
      <c r="B38" s="111" t="inlineStr">
        <is>
          <t>Engineering &amp; Development</t>
        </is>
      </c>
      <c r="C38" s="111" t="inlineStr">
        <is>
          <t>Backend Development</t>
        </is>
      </c>
      <c r="D38" s="146" t="inlineStr">
        <is>
          <t>A2</t>
        </is>
      </c>
      <c r="E38" s="138" t="inlineStr">
        <is>
          <t>Associate</t>
        </is>
      </c>
      <c r="F38" s="111" t="inlineStr">
        <is>
          <t>IC</t>
        </is>
      </c>
      <c r="G38" s="111" t="inlineStr">
        <is>
          <t>Software Engineer</t>
        </is>
      </c>
      <c r="H38" s="112" t="n">
        <v>7</v>
      </c>
      <c r="I38" s="111" t="inlineStr">
        <is>
          <t>iFile 3 · iDEAL 2 · CARBON 1 · Datatech 1</t>
        </is>
      </c>
      <c r="J38" s="166" t="n">
        <v>3</v>
      </c>
      <c r="K38" s="115" t="inlineStr">
        <is>
          <t>Aquib Shah, Chirag Suryawanshi, Subham Chakrabertty</t>
        </is>
      </c>
      <c r="L38" s="115" t="inlineStr">
        <is>
          <t>Technology</t>
        </is>
      </c>
      <c r="M38" s="118" t="inlineStr">
        <is>
          <r>
            <rPr>
              <rFont val="Calibri"/>
              <sz val="10"/>
            </rPr>
            <t xml:space="preserve">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t>
          </r>
        </is>
      </c>
      <c r="N38" s="168" t="inlineStr">
        <is>
          <r>
            <rPr>
              <rFont val="Calibri"/>
              <sz val="10"/>
            </rPr>
            <t xml:space="preserve">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t>
          </r>
        </is>
      </c>
      <c r="O38" s="168" t="inlineStr">
        <is>
          <r>
            <rPr>
              <rFont val="Calibri"/>
              <sz val="10"/>
            </rPr>
            <t xml:space="preserve">Own deliverables · accuracy, TAT
</t>
          </r>
          <r>
            <rPr>
              <rFont val="Calibri"/>
              <b val="1"/>
              <sz val="10"/>
            </rPr>
            <t>Common themes in role-holders' answers:</t>
          </r>
          <r>
            <rPr>
              <rFont val="Calibri"/>
              <sz val="10"/>
            </rPr>
            <t xml:space="preserve"> solutions · bug · fixes · features</t>
          </r>
        </is>
      </c>
      <c r="P38" s="168" t="inlineStr">
        <is>
          <r>
            <rPr>
              <rFont val="Calibri"/>
              <sz val="10"/>
            </rPr>
            <t xml:space="preserve">Own deliverables · accuracy, TAT
</t>
          </r>
          <r>
            <rPr>
              <rFont val="Calibri"/>
              <b val="1"/>
              <sz val="10"/>
            </rPr>
            <t>Common themes in role-holders' answers:</t>
          </r>
          <r>
            <rPr>
              <rFont val="Calibri"/>
              <sz val="10"/>
            </rPr>
            <t xml:space="preserve"> quality · personally · reliable · delivering · am · accountable</t>
          </r>
        </is>
      </c>
      <c r="Q38" s="168" t="inlineStr">
        <is>
          <r>
            <rPr>
              <rFont val="Calibri"/>
              <sz val="10"/>
            </rPr>
            <t xml:space="preserve">Chooses own approach within standards
</t>
          </r>
          <r>
            <rPr>
              <rFont val="Calibri"/>
              <b val="1"/>
              <sz val="10"/>
            </rPr>
            <t>Common themes in role-holders' answers:</t>
          </r>
          <r>
            <rPr>
              <rFont val="Calibri"/>
              <sz val="10"/>
            </rPr>
            <t xml:space="preserve"> implement · solutions · issues · structure · design</t>
          </r>
        </is>
      </c>
      <c r="R38" s="168" t="inlineStr">
        <is>
          <r>
            <rPr>
              <rFont val="Calibri"/>
              <b val="1"/>
              <sz val="10"/>
            </rPr>
            <t>Common themes in manager-set KRAs:</t>
          </r>
          <r>
            <rPr>
              <rFont val="Calibri"/>
              <sz val="10"/>
            </rPr>
            <t xml:space="preserve"> improve · deliver · modules · committed · coverage · automated</t>
          </r>
        </is>
      </c>
      <c r="S38" s="168" t="inlineStr">
        <is>
          <t>NET MVC · Java</t>
        </is>
      </c>
      <c r="T38" s="168" t="inlineStr">
        <is>
          <t>Postman · Oracle database</t>
        </is>
      </c>
      <c r="U38" s="119" t="inlineStr">
        <is>
          <t>Standard work delivered independently</t>
        </is>
      </c>
      <c r="V38" s="169" t="inlineStr">
        <is>
          <t>Standard work of the discipline</t>
        </is>
      </c>
      <c r="W38" s="169" t="inlineStr">
        <is>
          <t>Chooses own approach within standards</t>
        </is>
      </c>
      <c r="X38" s="169" t="inlineStr">
        <is>
          <t>Own deliverables · accuracy, TAT</t>
        </is>
      </c>
      <c r="Y38" s="169" t="inlineStr">
        <is>
          <t>Not scored in Band A</t>
        </is>
      </c>
      <c r="Z38" s="169" t="inlineStr">
        <is>
          <t>0–2 yrs</t>
        </is>
      </c>
      <c r="AA38" s="169" t="inlineStr">
        <is>
          <t>Graduate · or diploma with experience</t>
        </is>
      </c>
      <c r="AB38" s="169" t="inlineStr">
        <is>
          <t>Cloud / language certifications · optional; AWS / Azure architect · optional</t>
        </is>
      </c>
      <c r="AC38" s="169" t="inlineStr">
        <is>
          <t>No direct reports</t>
        </is>
      </c>
      <c r="AD38" s="121" t="inlineStr">
        <is>
          <t>Core 2 · Future-ready 2 · Functional 2 · Leadership —</t>
        </is>
      </c>
      <c r="AE38" s="122" t="inlineStr">
        <is>
          <t>Programming &amp; Tech-Stack Depth · System Design &amp; Architecture</t>
        </is>
      </c>
      <c r="AF38" s="122" t="inlineStr">
        <is>
          <t>Database, SQL &amp; Data Engineering · Cloud, DevOps &amp; CI/CD · AI, GenAI &amp; Prompt Engineering · Product, Platform &amp; Domain Knowledge</t>
        </is>
      </c>
      <c r="AG38" s="181" t="inlineStr">
        <is>
          <t>P1–P2</t>
        </is>
      </c>
      <c r="AH38" s="128" t="inlineStr">
        <is>
          <t>2 Assist</t>
        </is>
      </c>
      <c r="AI38" s="182" t="inlineStr">
        <is>
          <r>
            <rPr>
              <rFont val="Calibri"/>
              <b val="1"/>
              <sz val="10"/>
            </rPr>
            <t>Workiva:</t>
          </r>
          <r>
            <rPr>
              <rFont val="Calibri"/>
              <sz val="10"/>
            </rPr>
            <t xml:space="preserve"> Associate SE · Broadridge India: SE · Nasdaq / AxiomSL: SE · Salesforce: AMTS</t>
          </r>
        </is>
      </c>
      <c r="AJ38" s="182" t="inlineStr">
        <is>
          <t>SFIA 9 · software development, programming; OWASP secure coding; cloud vendor certifications</t>
        </is>
      </c>
      <c r="AK38" s="182" t="inlineStr">
        <is>
          <t>A3 · Senior Associate</t>
        </is>
      </c>
      <c r="AL38" s="129" t="inlineStr">
        <is>
          <t>Broader exposure &amp; ownership · Technical depth &amp; architecture · AI / automation · Leadership &amp; people management · Product &amp; tool knowledge</t>
        </is>
      </c>
      <c r="AM38" s="130" t="inlineStr">
        <is>
          <t>ai · design · system · utilization · tools</t>
        </is>
      </c>
      <c r="AN38" s="130" t="inlineStr">
        <is>
          <t>Mentoring / guidance from seniors · Formal / classroom training · On-the-job / hands-on</t>
        </is>
      </c>
      <c r="AO38" s="130" t="inlineStr">
        <is>
          <t>limited · unclear</t>
        </is>
      </c>
      <c r="AP38" s="130" t="inlineStr">
        <is>
          <t>documentation · requirements · better · system · onboarding</t>
        </is>
      </c>
      <c r="AQ38" s="130" t="inlineStr">
        <is>
          <t>1 of 6 say the role is changing because of AI / automation</t>
        </is>
      </c>
      <c r="AR38" s="131" t="inlineStr">
        <is>
          <t>Build and operate software capabilities. Includes: Application code, data/ML engineering and product reliability. Excludes: Product investment decisions; internal IT service desk.</t>
        </is>
      </c>
      <c r="AS38" s="132" t="inlineStr">
        <is>
          <t>ENG01-1 · Associate Software Engineer</t>
        </is>
      </c>
      <c r="AT38" s="132" t="inlineStr">
        <is>
          <r>
            <rPr>
              <rFont val="Calibri"/>
              <b val="1"/>
              <sz val="10"/>
            </rPr>
            <t>Complete defined parts under review:</t>
          </r>
          <r>
            <rPr>
              <rFont val="Calibri"/>
              <sz val="10"/>
            </rPr>
            <t xml:space="preserve"> deliver tested apis and services with clear error handling.</t>
          </r>
        </is>
      </c>
      <c r="AU38" s="132" t="inlineStr">
        <is>
          <t>Repeatable correct delivery, safe escalation and required entry eligibility.</t>
        </is>
      </c>
      <c r="AV38" s="132" t="inlineStr">
        <is>
          <t>A service design and implementation with tests, failure handling and measured production behaviour</t>
        </is>
      </c>
      <c r="AW38"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38" s="184" t="inlineStr">
        <is>
          <t>Framework + role-holders' themes · 3+ answered</t>
        </is>
      </c>
      <c r="AY38" s="134" t="inlineStr">
        <is>
          <t>7 holders, 7 answered the survey; sub-family 79 answered</t>
        </is>
      </c>
    </row>
    <row r="39" ht="119" customHeight="1">
      <c r="A39" s="180" t="inlineStr">
        <is>
          <t>RC-067</t>
        </is>
      </c>
      <c r="B39" s="111" t="inlineStr">
        <is>
          <t>Engineering &amp; Development</t>
        </is>
      </c>
      <c r="C39" s="111" t="inlineStr">
        <is>
          <t>Backend Development</t>
        </is>
      </c>
      <c r="D39" s="146" t="inlineStr">
        <is>
          <t>A3</t>
        </is>
      </c>
      <c r="E39" s="138" t="inlineStr">
        <is>
          <t>Senior Associate</t>
        </is>
      </c>
      <c r="F39" s="111" t="inlineStr">
        <is>
          <t>IC</t>
        </is>
      </c>
      <c r="G39" s="111" t="inlineStr">
        <is>
          <t>Senior Software Engineer · Technical Specialist</t>
        </is>
      </c>
      <c r="H39" s="112" t="n">
        <v>49</v>
      </c>
      <c r="I39" s="111" t="inlineStr">
        <is>
          <t>iFile 33 · CARBON 9 · iDEAL 5 · Datatech 2</t>
        </is>
      </c>
      <c r="J39" s="166" t="n">
        <v>33</v>
      </c>
      <c r="K39" s="115" t="inlineStr">
        <is>
          <t>Aaqib Ahmad, Abhishek Kadam, Ajay Chauhan, Amiz Azad, Arun Kumar, Balram Mahato, Chetan Yerpude, Gaurav Ghare +25 more</t>
        </is>
      </c>
      <c r="L39" s="115" t="inlineStr">
        <is>
          <t>Technology</t>
        </is>
      </c>
      <c r="M39" s="118" t="inlineStr">
        <is>
          <r>
            <rPr>
              <rFont val="Calibri"/>
              <sz val="10"/>
            </rPr>
            <t xml:space="preserve">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t>
          </r>
        </is>
      </c>
      <c r="N39" s="168" t="inlineStr">
        <is>
          <r>
            <rPr>
              <rFont val="Calibri"/>
              <sz val="10"/>
            </rPr>
            <t xml:space="preserve">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t>
          </r>
        </is>
      </c>
      <c r="O39"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features · product · application · software · support · deliver</t>
          </r>
        </is>
      </c>
      <c r="P39"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quality · accountable · delivery · features · am · timely</t>
          </r>
        </is>
      </c>
      <c r="Q39" s="168" t="inlineStr">
        <is>
          <r>
            <rPr>
              <rFont val="Calibri"/>
              <sz val="10"/>
            </rPr>
            <t xml:space="preserve">Technical / QC / client calls on own work
</t>
          </r>
          <r>
            <rPr>
              <rFont val="Calibri"/>
              <b val="1"/>
              <sz val="10"/>
            </rPr>
            <t>Common themes in role-holders' answers:</t>
          </r>
          <r>
            <rPr>
              <rFont val="Calibri"/>
              <sz val="10"/>
            </rPr>
            <t xml:space="preserve"> code · technical · implementation · bug · approach · decisions</t>
          </r>
        </is>
      </c>
      <c r="R39" s="168" t="inlineStr">
        <is>
          <r>
            <rPr>
              <rFont val="Calibri"/>
              <b val="1"/>
              <sz val="10"/>
            </rPr>
            <t>Common themes in manager-set KRAs:</t>
          </r>
          <r>
            <rPr>
              <rFont val="Calibri"/>
              <sz val="10"/>
            </rPr>
            <t xml:space="preserve"> year · coverage · code · quality · deliver · assigned</t>
          </r>
        </is>
      </c>
      <c r="S39" s="168" t="inlineStr">
        <is>
          <t>Java · NET MVC · debugging · AI · Technical knowledge · Software development · Devops · Spring Boot</t>
        </is>
      </c>
      <c r="T39" s="168" t="inlineStr">
        <is>
          <t>VS Code · Visual studio · Claude · Copilot · Git · Excel · Co-pilot · AWS</t>
        </is>
      </c>
      <c r="U39" s="119" t="inlineStr">
        <is>
          <t>Varied work; reviews juniors; go-to for a process</t>
        </is>
      </c>
      <c r="V39" s="169" t="inlineStr">
        <is>
          <t>Varied and non-standard work; handles exceptions</t>
        </is>
      </c>
      <c r="W39" s="169" t="inlineStr">
        <is>
          <t>Technical / QC / client calls on own work</t>
        </is>
      </c>
      <c r="X39" s="169" t="inlineStr">
        <is>
          <t>A module / process, or work with client or regulatory consequences</t>
        </is>
      </c>
      <c r="Y39" s="169" t="inlineStr">
        <is>
          <t>Not scored in Band A</t>
        </is>
      </c>
      <c r="Z39" s="169" t="inlineStr">
        <is>
          <t>2–4 yrs</t>
        </is>
      </c>
      <c r="AA39" s="169" t="inlineStr">
        <is>
          <t>Graduate; relevant certification preferred</t>
        </is>
      </c>
      <c r="AB39" s="169" t="inlineStr">
        <is>
          <t>Cloud / language certifications · optional; AWS / Azure architect · optional</t>
        </is>
      </c>
      <c r="AC39" s="169" t="inlineStr">
        <is>
          <t>None · guides 1–3 juniors informally</t>
        </is>
      </c>
      <c r="AD39" s="121" t="inlineStr">
        <is>
          <t>Core 2 · Future-ready 2 · Functional 3 · Leadership —</t>
        </is>
      </c>
      <c r="AE39" s="122" t="inlineStr">
        <is>
          <t>Programming &amp; Tech-Stack Depth · System Design &amp; Architecture</t>
        </is>
      </c>
      <c r="AF39" s="122" t="inlineStr">
        <is>
          <t>Database, SQL &amp; Data Engineering · Cloud, DevOps &amp; CI/CD · AI, GenAI &amp; Prompt Engineering · Product, Platform &amp; Domain Knowledge</t>
        </is>
      </c>
      <c r="AG39" s="181" t="inlineStr">
        <is>
          <t>P2</t>
        </is>
      </c>
      <c r="AH39" s="128" t="inlineStr">
        <is>
          <t>3 Apply</t>
        </is>
      </c>
      <c r="AI39" s="182" t="inlineStr">
        <is>
          <r>
            <rPr>
              <rFont val="Calibri"/>
              <b val="1"/>
              <sz val="10"/>
            </rPr>
            <t>Workiva:</t>
          </r>
          <r>
            <rPr>
              <rFont val="Calibri"/>
              <sz val="10"/>
            </rPr>
            <t xml:space="preserve"> SE · Broadridge India: SE · Nasdaq / AxiomSL: SE · Salesforce: MTS</t>
          </r>
        </is>
      </c>
      <c r="AJ39" s="182" t="inlineStr">
        <is>
          <t>SFIA 9 · software development, programming; OWASP secure coding; cloud vendor certifications</t>
        </is>
      </c>
      <c r="AK39" s="182" t="inlineStr">
        <is>
          <t>B1 · Specialist</t>
        </is>
      </c>
      <c r="AL39" s="129" t="inlineStr">
        <is>
          <t>Technical depth &amp; architecture · Leadership &amp; people management · Broader exposure &amp; ownership · AI / automation · Project / programme management</t>
        </is>
      </c>
      <c r="AM39" s="130" t="inlineStr">
        <is>
          <t>design · secure · fundamentals · skills · leadership</t>
        </is>
      </c>
      <c r="AN39" s="130" t="inlineStr">
        <is>
          <t>Mentoring / guidance from seniors · On-the-job / hands-on · Formal / classroom training · Online courses / self-learning · Certification · Knowledge transfer · KT</t>
        </is>
      </c>
      <c r="AO39" s="130" t="inlineStr">
        <is>
          <t>unclear · requirements · dependencies · dependency · ai</t>
        </is>
      </c>
      <c r="AP39" s="130" t="inlineStr">
        <is>
          <t>better · requirements · documentation · clearer · faster</t>
        </is>
      </c>
      <c r="AQ39" s="130" t="inlineStr">
        <is>
          <t>33 of 46 say the role is changing because of AI / automation</t>
        </is>
      </c>
      <c r="AR39" s="131" t="inlineStr">
        <is>
          <t>Build and operate software capabilities. Includes: Application code, data/ML engineering and product reliability. Excludes: Product investment decisions; internal IT service desk.</t>
        </is>
      </c>
      <c r="AS39" s="132" t="inlineStr">
        <is>
          <t>ENG01-2 · Software Engineer</t>
        </is>
      </c>
      <c r="AT39" s="132" t="inlineStr">
        <is>
          <t>Deliver tested APIs and services with clear error handling.</t>
        </is>
      </c>
      <c r="AU39" s="132" t="inlineStr">
        <is>
          <t>Demonstrate routine delivery plus judgement in bounded exceptions.</t>
        </is>
      </c>
      <c r="AV39" s="132" t="inlineStr">
        <is>
          <t>A service design and implementation with tests, failure handling and measured production behaviour</t>
        </is>
      </c>
      <c r="AW39"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39" s="184" t="inlineStr">
        <is>
          <t>Framework + role-holders' themes · 3+ answered</t>
        </is>
      </c>
      <c r="AY39" s="134" t="inlineStr">
        <is>
          <t>49 holders, 48 answered the survey; sub-family 79 answered</t>
        </is>
      </c>
    </row>
    <row r="40" ht="119" customHeight="1">
      <c r="A40" s="180" t="inlineStr">
        <is>
          <t>RC-068</t>
        </is>
      </c>
      <c r="B40" s="111" t="inlineStr">
        <is>
          <t>Engineering &amp; Development</t>
        </is>
      </c>
      <c r="C40" s="111" t="inlineStr">
        <is>
          <t>Backend Development</t>
        </is>
      </c>
      <c r="D40" s="150" t="inlineStr">
        <is>
          <t>B1</t>
        </is>
      </c>
      <c r="E40" s="18" t="inlineStr">
        <is>
          <t>Specialist</t>
        </is>
      </c>
      <c r="F40" s="111" t="inlineStr">
        <is>
          <t>IC</t>
        </is>
      </c>
      <c r="G40" s="111" t="inlineStr">
        <is>
          <t>Technical Specialist – POD Lead · Technical Specialist · Senior Technical Specialist – POD Lead</t>
        </is>
      </c>
      <c r="H40" s="112" t="n">
        <v>8</v>
      </c>
      <c r="I40" s="111" t="inlineStr">
        <is>
          <t>iFile 6 · CARBON 2</t>
        </is>
      </c>
      <c r="J40" s="166" t="n">
        <v>6</v>
      </c>
      <c r="K40" s="115" t="inlineStr">
        <is>
          <t>Bhavana Thakare, Manish Chouhan, Pradnya Mhatre, Pragati Raskar, Sarvesh Yadav, Vivek Shinde</t>
        </is>
      </c>
      <c r="L40" s="115" t="inlineStr">
        <is>
          <t>Technology</t>
        </is>
      </c>
      <c r="M40" s="118" t="inlineStr">
        <is>
          <r>
            <rPr>
              <rFont val="Calibri"/>
              <sz val="10"/>
            </rPr>
            <t xml:space="preserve">Builds back-end services, APIs, processing/validation logic and DB code; fixes defects and delivers change requests. At B1: a domain / module, or a small team.
</t>
          </r>
          <r>
            <rPr>
              <rFont val="Calibri"/>
              <b val="1"/>
              <sz val="10"/>
            </rPr>
            <t>Common themes in role-holders' answers:</t>
          </r>
          <r>
            <rPr>
              <rFont val="Calibri"/>
              <sz val="10"/>
            </rPr>
            <t xml:space="preserve"> technical · members · guide · lead · time · support</t>
          </r>
        </is>
      </c>
      <c r="N40" s="168" t="inlineStr">
        <is>
          <r>
            <rPr>
              <rFont val="Calibri"/>
              <sz val="10"/>
            </rPr>
            <t xml:space="preserve">Builds back-end services, APIs, processing/validation logic and DB code; fixes defects and delivers change requests; Domain specialist work; A domain or a small team
</t>
          </r>
          <r>
            <rPr>
              <rFont val="Calibri"/>
              <b val="1"/>
              <sz val="10"/>
            </rPr>
            <t>Common themes in role-holders' answers:</t>
          </r>
          <r>
            <rPr>
              <rFont val="Calibri"/>
              <sz val="10"/>
            </rPr>
            <t xml:space="preserve"> development · requirement · testing · support · software · solution</t>
          </r>
        </is>
      </c>
      <c r="O40" s="168" t="inlineStr">
        <is>
          <r>
            <rPr>
              <rFont val="Calibri"/>
              <sz val="10"/>
            </rPr>
            <t xml:space="preserve">A domain or a small team
</t>
          </r>
          <r>
            <rPr>
              <rFont val="Calibri"/>
              <b val="1"/>
              <sz val="10"/>
            </rPr>
            <t>Common themes in role-holders' answers:</t>
          </r>
          <r>
            <rPr>
              <rFont val="Calibri"/>
              <sz val="10"/>
            </rPr>
            <t xml:space="preserve"> features · technical · issue · code · releases</t>
          </r>
        </is>
      </c>
      <c r="P40" s="168" t="inlineStr">
        <is>
          <r>
            <rPr>
              <rFont val="Calibri"/>
              <sz val="10"/>
            </rPr>
            <t xml:space="preserve">A domain or a small team
</t>
          </r>
          <r>
            <rPr>
              <rFont val="Calibri"/>
              <b val="1"/>
              <sz val="10"/>
            </rPr>
            <t>Common themes in role-holders' answers:</t>
          </r>
          <r>
            <rPr>
              <rFont val="Calibri"/>
              <sz val="10"/>
            </rPr>
            <t xml:space="preserve"> code · requirement · delivery · changes · am · delivering</t>
          </r>
        </is>
      </c>
      <c r="Q40" s="168" t="inlineStr">
        <is>
          <r>
            <rPr>
              <rFont val="Calibri"/>
              <sz val="10"/>
            </rPr>
            <t xml:space="preserve">Technical / QC / client calls for the domain
</t>
          </r>
          <r>
            <rPr>
              <rFont val="Calibri"/>
              <b val="1"/>
              <sz val="10"/>
            </rPr>
            <t>Common themes in role-holders' answers:</t>
          </r>
          <r>
            <rPr>
              <rFont val="Calibri"/>
              <sz val="10"/>
            </rPr>
            <t xml:space="preserve"> technical · approach · decisions · process · issue · code</t>
          </r>
        </is>
      </c>
      <c r="R40" s="168" t="inlineStr">
        <is>
          <r>
            <rPr>
              <rFont val="Calibri"/>
              <b val="1"/>
              <sz val="10"/>
            </rPr>
            <t>Common themes in manager-set KRAs:</t>
          </r>
          <r>
            <rPr>
              <rFont val="Calibri"/>
              <sz val="10"/>
            </rPr>
            <t xml:space="preserve"> reduce · production · time · quarterly · incidents resolved · stability critical</t>
          </r>
        </is>
      </c>
      <c r="S40" s="168" t="inlineStr">
        <is>
          <t>Problem Solving · NET MVC · Java · Database Management · Production Support</t>
        </is>
      </c>
      <c r="T40" s="168" t="inlineStr">
        <is>
          <t>Postman · Eclipse · Git · Oracle Database</t>
        </is>
      </c>
      <c r="U40" s="119" t="inlineStr">
        <is>
          <t>A domain / module, or a small team</t>
        </is>
      </c>
      <c r="V40" s="169" t="inlineStr">
        <is>
          <t>Domain specialist work</t>
        </is>
      </c>
      <c r="W40" s="169" t="inlineStr">
        <is>
          <t>Technical / QC / client calls for the domain</t>
        </is>
      </c>
      <c r="X40" s="169" t="inlineStr">
        <is>
          <t>A domain or a small team</t>
        </is>
      </c>
      <c r="Y40" s="169" t="inlineStr">
        <is>
          <r>
            <rPr>
              <rFont val="Calibri"/>
              <b val="1"/>
              <sz val="10"/>
            </rPr>
            <t>IC:</t>
          </r>
          <r>
            <rPr>
              <rFont val="Calibri"/>
              <sz val="10"/>
            </rPr>
            <t xml:space="preserve"> mentors and reviews · People: hands-on team lead of 3–5</t>
          </r>
        </is>
      </c>
      <c r="Z40" s="169" t="inlineStr">
        <is>
          <t>4–7 yrs</t>
        </is>
      </c>
      <c r="AA40" s="169" t="inlineStr">
        <is>
          <t>Graduate + relevant qualification or certification preferred</t>
        </is>
      </c>
      <c r="AB40" s="169" t="inlineStr">
        <is>
          <t>Cloud / language certifications · optional; AWS / Azure architect · optional</t>
        </is>
      </c>
      <c r="AC40" s="169" t="inlineStr">
        <is>
          <r>
            <rPr>
              <rFont val="Calibri"/>
              <b val="1"/>
              <sz val="10"/>
            </rPr>
            <t>IC:</t>
          </r>
          <r>
            <rPr>
              <rFont val="Calibri"/>
              <sz val="10"/>
            </rPr>
            <t xml:space="preserve"> none · Team Lead: 3–5</t>
          </r>
        </is>
      </c>
      <c r="AD40" s="121" t="inlineStr">
        <is>
          <t>Core 3 · Future-ready 3 · Functional 3 · Leadership 1</t>
        </is>
      </c>
      <c r="AE40" s="122" t="inlineStr">
        <is>
          <t>Programming &amp; Tech-Stack Depth · System Design &amp; Architecture</t>
        </is>
      </c>
      <c r="AF40" s="122" t="inlineStr">
        <is>
          <t>Database, SQL &amp; Data Engineering · Cloud, DevOps &amp; CI/CD · AI, GenAI &amp; Prompt Engineering · Product, Platform &amp; Domain Knowledge</t>
        </is>
      </c>
      <c r="AG40" s="181" t="inlineStr">
        <is>
          <t>P3 / M2</t>
        </is>
      </c>
      <c r="AH40" s="128" t="inlineStr">
        <is>
          <t>4 Enable</t>
        </is>
      </c>
      <c r="AI40" s="182" t="inlineStr">
        <is>
          <r>
            <rPr>
              <rFont val="Calibri"/>
              <b val="1"/>
              <sz val="10"/>
            </rPr>
            <t>Workiva:</t>
          </r>
          <r>
            <rPr>
              <rFont val="Calibri"/>
              <sz val="10"/>
            </rPr>
            <t xml:space="preserve"> SE / Senior SE · Broadridge India: Senior SE · Nasdaq / AxiomSL: Senior SE · Salesforce: MTS</t>
          </r>
        </is>
      </c>
      <c r="AJ40" s="182" t="inlineStr">
        <is>
          <t>SFIA 9 · software development, programming; OWASP secure coding; cloud vendor certifications</t>
        </is>
      </c>
      <c r="AK40" s="182" t="inlineStr">
        <is>
          <t>B2 · Senior Specialist</t>
        </is>
      </c>
      <c r="AL40" s="129" t="inlineStr">
        <is>
          <t>AI / automation · Technical depth &amp; architecture · Leadership &amp; people management · Client, sales &amp; stakeholders · Project / programme management</t>
        </is>
      </c>
      <c r="AM40" s="130" t="inlineStr">
        <is>
          <t>design · goal-setting · practices · succession · system</t>
        </is>
      </c>
      <c r="AN40" s="130" t="inlineStr">
        <is>
          <t>Mentoring / guidance from seniors · Formal / classroom training</t>
        </is>
      </c>
      <c r="AO40" s="130" t="inlineStr">
        <is>
          <t>unclear · requirements · dependency · lack · changing</t>
        </is>
      </c>
      <c r="AP40" s="130" t="inlineStr">
        <is>
          <t>support · clear · requirements · person · take</t>
        </is>
      </c>
      <c r="AQ40" s="130" t="inlineStr">
        <is>
          <t>2 of 5 say the role is changing because of AI / automation</t>
        </is>
      </c>
      <c r="AR40" s="131" t="inlineStr">
        <is>
          <t>Build and operate software capabilities. Includes: Application code, data/ML engineering and product reliability. Excludes: Product investment decisions; internal IT service desk.</t>
        </is>
      </c>
      <c r="AS40" s="132" t="inlineStr">
        <is>
          <t>ENG01-3 · Senior Software Engineer</t>
        </is>
      </c>
      <c r="AT40" s="132" t="inlineStr">
        <is>
          <t>Own a service design, security review and production failure analysis.</t>
        </is>
      </c>
      <c r="AU40" s="132" t="inlineStr">
        <is>
          <t>Evidence of complex work, decisions and outcomes beyond routine delivery.</t>
        </is>
      </c>
      <c r="AV40" s="132" t="inlineStr">
        <is>
          <t>A service design and implementation with tests, failure handling and measured production behaviour</t>
        </is>
      </c>
      <c r="AW40"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40" s="184" t="inlineStr">
        <is>
          <t>Framework + role-holders' themes · 3+ answered</t>
        </is>
      </c>
      <c r="AY40" s="134" t="inlineStr">
        <is>
          <t>8 holders, 8 answered the survey; sub-family 79 answered</t>
        </is>
      </c>
    </row>
    <row r="41" ht="119" customHeight="1">
      <c r="A41" s="180" t="inlineStr">
        <is>
          <t>RC-069</t>
        </is>
      </c>
      <c r="B41" s="111" t="inlineStr">
        <is>
          <t>Engineering &amp; Development</t>
        </is>
      </c>
      <c r="C41" s="111" t="inlineStr">
        <is>
          <t>Backend Development</t>
        </is>
      </c>
      <c r="D41" s="150" t="inlineStr">
        <is>
          <t>B2</t>
        </is>
      </c>
      <c r="E41" s="18" t="inlineStr">
        <is>
          <t>Senior Specialist</t>
        </is>
      </c>
      <c r="F41" s="111" t="inlineStr">
        <is>
          <t>IC</t>
        </is>
      </c>
      <c r="G41" s="111" t="inlineStr">
        <is>
          <t>Senior Technical Specialist – POD Lead · Lead Software Engineer · Lead Software Engineer – POD Lead · Senior Technical Specialist</t>
        </is>
      </c>
      <c r="H41" s="112" t="n">
        <v>8</v>
      </c>
      <c r="I41" s="111" t="inlineStr">
        <is>
          <t>iFile 5 · CARBON 2 · Datatech 1</t>
        </is>
      </c>
      <c r="J41" s="166" t="n">
        <v>5</v>
      </c>
      <c r="K41" s="115" t="inlineStr">
        <is>
          <t>Arpit Pagaria, Deepa Karmarkar, Himanshu Pawar, Monisha Ubriani, Prasad Gavhane</t>
        </is>
      </c>
      <c r="L41" s="115" t="inlineStr">
        <is>
          <t>Technology</t>
        </is>
      </c>
      <c r="M41" s="118" t="inlineStr">
        <is>
          <r>
            <rPr>
              <rFont val="Calibri"/>
              <sz val="10"/>
            </rPr>
            <t xml:space="preserve">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t>
          </r>
        </is>
      </c>
      <c r="N41" s="168" t="inlineStr">
        <is>
          <r>
            <rPr>
              <rFont val="Calibri"/>
              <sz val="10"/>
            </rPr>
            <t xml:space="preserve">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t>
          </r>
        </is>
      </c>
      <c r="O41" s="168" t="inlineStr">
        <is>
          <r>
            <rPr>
              <rFont val="Calibri"/>
              <sz val="10"/>
            </rPr>
            <t xml:space="preserve">One team or a client portfolio
</t>
          </r>
          <r>
            <rPr>
              <rFont val="Calibri"/>
              <b val="1"/>
              <sz val="10"/>
            </rPr>
            <t>Common themes in role-holders' answers:</t>
          </r>
          <r>
            <rPr>
              <rFont val="Calibri"/>
              <sz val="10"/>
            </rPr>
            <t xml:space="preserve"> documentation · features · software · produce · deliver</t>
          </r>
        </is>
      </c>
      <c r="P41" s="168" t="inlineStr">
        <is>
          <r>
            <rPr>
              <rFont val="Calibri"/>
              <sz val="10"/>
            </rPr>
            <t xml:space="preserve">One team or a client portfolio
</t>
          </r>
          <r>
            <rPr>
              <rFont val="Calibri"/>
              <b val="1"/>
              <sz val="10"/>
            </rPr>
            <t>Common themes in role-holders' answers:</t>
          </r>
          <r>
            <rPr>
              <rFont val="Calibri"/>
              <sz val="10"/>
            </rPr>
            <t xml:space="preserve"> design · am · accountable · solution · technical · delivery</t>
          </r>
        </is>
      </c>
      <c r="Q41" s="168" t="inlineStr">
        <is>
          <r>
            <rPr>
              <rFont val="Calibri"/>
              <sz val="10"/>
            </rPr>
            <t xml:space="preserve">Allocates people and sets team priorities
</t>
          </r>
          <r>
            <rPr>
              <rFont val="Calibri"/>
              <b val="1"/>
              <sz val="10"/>
            </rPr>
            <t>Common themes in role-holders' answers:</t>
          </r>
          <r>
            <rPr>
              <rFont val="Calibri"/>
              <sz val="10"/>
            </rPr>
            <t xml:space="preserve"> technical · approach · design · implementation · ai · code</t>
          </r>
        </is>
      </c>
      <c r="R41" s="168" t="inlineStr">
        <is>
          <r>
            <rPr>
              <rFont val="Calibri"/>
              <b val="1"/>
              <sz val="10"/>
            </rPr>
            <t>Common themes in manager-set KRAs:</t>
          </r>
          <r>
            <rPr>
              <rFont val="Calibri"/>
              <sz val="10"/>
            </rPr>
            <t xml:space="preserve"> modules · coverage · complete · components · committed · sprint</t>
          </r>
        </is>
      </c>
      <c r="S41" s="168" t="inlineStr">
        <is>
          <t>NET MVC · Java</t>
        </is>
      </c>
      <c r="T41" s="168" t="inlineStr">
        <is>
          <t>—</t>
        </is>
      </c>
      <c r="U41" s="119" t="inlineStr">
        <is>
          <t>Deep domain expertise, or one team</t>
        </is>
      </c>
      <c r="V41" s="169" t="inlineStr">
        <is>
          <t>Hardest problems in the domain</t>
        </is>
      </c>
      <c r="W41" s="169" t="inlineStr">
        <is>
          <t>Allocates people and sets team priorities</t>
        </is>
      </c>
      <c r="X41" s="169" t="inlineStr">
        <is>
          <t>One team or a client portfolio</t>
        </is>
      </c>
      <c r="Y41" s="169" t="inlineStr">
        <is>
          <r>
            <rPr>
              <rFont val="Calibri"/>
              <b val="1"/>
              <sz val="10"/>
            </rPr>
            <t>IC:</t>
          </r>
          <r>
            <rPr>
              <rFont val="Calibri"/>
              <sz val="10"/>
            </rPr>
            <t xml:space="preserve"> guides others in the domain · People: manages a team of 6+</t>
          </r>
        </is>
      </c>
      <c r="Z41" s="169" t="inlineStr">
        <is>
          <t>6–9 yrs</t>
        </is>
      </c>
      <c r="AA41" s="169" t="inlineStr">
        <is>
          <t>Graduate or postgraduate; professional qualification preferred</t>
        </is>
      </c>
      <c r="AB41" s="169" t="inlineStr">
        <is>
          <t>Cloud / language certifications · optional; AWS / Azure architect · optional</t>
        </is>
      </c>
      <c r="AC41" s="169" t="inlineStr">
        <is>
          <r>
            <rPr>
              <rFont val="Calibri"/>
              <b val="1"/>
              <sz val="10"/>
            </rPr>
            <t>IC:</t>
          </r>
          <r>
            <rPr>
              <rFont val="Calibri"/>
              <sz val="10"/>
            </rPr>
            <t xml:space="preserve"> none · People: 6–8 knowledge work, 8–12 standardised delivery</t>
          </r>
        </is>
      </c>
      <c r="AD41" s="121" t="inlineStr">
        <is>
          <t>Core 3 · Future-ready 3 · Functional 4 · Leadership 2</t>
        </is>
      </c>
      <c r="AE41" s="122" t="inlineStr">
        <is>
          <t>Programming &amp; Tech-Stack Depth · System Design &amp; Architecture</t>
        </is>
      </c>
      <c r="AF41" s="122" t="inlineStr">
        <is>
          <t>Database, SQL &amp; Data Engineering · Cloud, DevOps &amp; CI/CD · AI, GenAI &amp; Prompt Engineering · Product, Platform &amp; Domain Knowledge</t>
        </is>
      </c>
      <c r="AG41" s="181" t="inlineStr">
        <is>
          <t>P4 / M3</t>
        </is>
      </c>
      <c r="AH41" s="128" t="inlineStr">
        <is>
          <t>4–5</t>
        </is>
      </c>
      <c r="AI41" s="182" t="inlineStr">
        <is>
          <r>
            <rPr>
              <rFont val="Calibri"/>
              <b val="1"/>
              <sz val="10"/>
            </rPr>
            <t>Workiva:</t>
          </r>
          <r>
            <rPr>
              <rFont val="Calibri"/>
              <sz val="10"/>
            </rPr>
            <t xml:space="preserve"> Senior SE · Broadridge India: Lead SE · Nasdaq / AxiomSL: Senior SE · Salesforce: SMTS</t>
          </r>
        </is>
      </c>
      <c r="AJ41" s="182" t="inlineStr">
        <is>
          <t>SFIA 9 · software development, programming; OWASP secure coding; cloud vendor certifications</t>
        </is>
      </c>
      <c r="AK41" s="182" t="inlineStr">
        <is>
          <t>B3 · Lead Specialist</t>
        </is>
      </c>
      <c r="AL41" s="129" t="inlineStr">
        <is>
          <t>Technical depth &amp; architecture · Broader exposure &amp; ownership · Leadership &amp; people management · Product &amp; tool knowledge · AI / automation</t>
        </is>
      </c>
      <c r="AM41" s="130" t="inlineStr">
        <is>
          <t>design · system · leadership · practices · unit/automated testing</t>
        </is>
      </c>
      <c r="AN41" s="130" t="inlineStr">
        <is>
          <t>On-the-job / hands-on · Mentoring / guidance from seniors · Formal / classroom training</t>
        </is>
      </c>
      <c r="AO41" s="130" t="inlineStr">
        <is>
          <t>requirements · unclear · priorities · dependencies · cross-team</t>
        </is>
      </c>
      <c r="AP41" s="130" t="inlineStr">
        <is>
          <t>clearer · ownership · decision-making · stronger · documentation</t>
        </is>
      </c>
      <c r="AQ41" s="130" t="inlineStr">
        <is>
          <t>7 of 7 say the role is changing because of AI / automation</t>
        </is>
      </c>
      <c r="AR41" s="131" t="inlineStr">
        <is>
          <t>Build and operate software capabilities. Includes: Application code, data/ML engineering and product reliability. Excludes: Product investment decisions; internal IT service desk.</t>
        </is>
      </c>
      <c r="AS41" s="132" t="inlineStr">
        <is>
          <t>ENG01-3 · Senior Software Engineer</t>
        </is>
      </c>
      <c r="AT41" s="132" t="inlineStr">
        <is>
          <t>Own a service design, security review and production failure analysis.</t>
        </is>
      </c>
      <c r="AU41" s="132" t="inlineStr">
        <is>
          <t>Evidence of complex work, decisions and outcomes beyond routine delivery.</t>
        </is>
      </c>
      <c r="AV41" s="132" t="inlineStr">
        <is>
          <t>A service design and implementation with tests, failure handling and measured production behaviour</t>
        </is>
      </c>
      <c r="AW41"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41" s="184" t="inlineStr">
        <is>
          <t>Framework + role-holders' themes · 3+ answered</t>
        </is>
      </c>
      <c r="AY41" s="134" t="inlineStr">
        <is>
          <t>8 holders, 7 answered the survey; sub-family 79 answered</t>
        </is>
      </c>
    </row>
    <row r="42" ht="184" customHeight="1">
      <c r="A42" s="180" t="inlineStr">
        <is>
          <t>RC-070</t>
        </is>
      </c>
      <c r="B42" s="111" t="inlineStr">
        <is>
          <t>Engineering &amp; Development</t>
        </is>
      </c>
      <c r="C42" s="111" t="inlineStr">
        <is>
          <t>Backend Development</t>
        </is>
      </c>
      <c r="D42" s="150" t="inlineStr">
        <is>
          <t>B2</t>
        </is>
      </c>
      <c r="E42" s="18" t="inlineStr">
        <is>
          <t>Manager</t>
        </is>
      </c>
      <c r="F42" s="111" t="inlineStr">
        <is>
          <t>Manager</t>
        </is>
      </c>
      <c r="G42" s="111" t="inlineStr">
        <is>
          <t>Engineering Manager</t>
        </is>
      </c>
      <c r="H42" s="112" t="n">
        <v>1</v>
      </c>
      <c r="I42" s="111" t="inlineStr">
        <is>
          <t>iFile 1</t>
        </is>
      </c>
      <c r="J42" s="166" t="n">
        <v>1</v>
      </c>
      <c r="K42" s="115" t="inlineStr">
        <is>
          <t>Amruta Kadam</t>
        </is>
      </c>
      <c r="L42" s="115" t="inlineStr">
        <is>
          <t>Technology</t>
        </is>
      </c>
      <c r="M42" s="118" t="inlineStr">
        <is>
          <r>
            <rPr>
              <rFont val="Calibri"/>
              <sz val="10"/>
            </rPr>
            <t xml:space="preserve">Builds back-end services, APIs, processing/validation logic and DB code; fixes defects and delivers change requests. At B2: deep domain expertise, or one team.
</t>
          </r>
          <r>
            <rPr>
              <rFont val="Calibri"/>
              <b val="1"/>
              <sz val="10"/>
            </rPr>
            <t>Common themes in sub-family holders, all levels' answers:</t>
          </r>
          <r>
            <rPr>
              <rFont val="Calibri"/>
              <sz val="10"/>
            </rPr>
            <t xml:space="preserve"> software · solutions · business · reliable · develop · technical</t>
          </r>
        </is>
      </c>
      <c r="N42" s="168" t="inlineStr">
        <is>
          <r>
            <rPr>
              <rFont val="Calibri"/>
              <sz val="10"/>
            </rPr>
            <t xml:space="preserve">Builds back-end services, APIs, processing/validation logic and DB code; fixes defects and delivers change requests; Hardest problems in the domain; One team or a client portfolio
</t>
          </r>
          <r>
            <rPr>
              <rFont val="Calibri"/>
              <b val="1"/>
              <sz val="10"/>
            </rPr>
            <t>Common themes in sub-family holders, all levels' answers:</t>
          </r>
          <r>
            <rPr>
              <rFont val="Calibri"/>
              <sz val="10"/>
            </rPr>
            <t xml:space="preserve"> development · code · quality · technical · support · software</t>
          </r>
        </is>
      </c>
      <c r="O42" s="168" t="inlineStr">
        <is>
          <r>
            <rPr>
              <rFont val="Calibri"/>
              <sz val="10"/>
            </rPr>
            <t xml:space="preserve">One team or a client portfolio
</t>
          </r>
          <r>
            <rPr>
              <rFont val="Calibri"/>
              <b val="1"/>
              <sz val="10"/>
            </rPr>
            <t>Common themes in sub-family holders, all levels' answers:</t>
          </r>
          <r>
            <rPr>
              <rFont val="Calibri"/>
              <sz val="10"/>
            </rPr>
            <t xml:space="preserve"> features · software · product · application · support · code</t>
          </r>
        </is>
      </c>
      <c r="P42" s="168" t="inlineStr">
        <is>
          <r>
            <rPr>
              <rFont val="Calibri"/>
              <sz val="10"/>
            </rPr>
            <t xml:space="preserve">One team or a client portfolio
</t>
          </r>
          <r>
            <rPr>
              <rFont val="Calibri"/>
              <b val="1"/>
              <sz val="10"/>
            </rPr>
            <t>Common themes in sub-family holders, all levels' answers:</t>
          </r>
          <r>
            <rPr>
              <rFont val="Calibri"/>
              <sz val="10"/>
            </rPr>
            <t xml:space="preserve"> quality · accountable · am · delivery · features · code</t>
          </r>
        </is>
      </c>
      <c r="Q42" s="168" t="inlineStr">
        <is>
          <r>
            <rPr>
              <rFont val="Calibri"/>
              <sz val="10"/>
            </rPr>
            <t xml:space="preserve">Allocates people and sets team priorities
</t>
          </r>
          <r>
            <rPr>
              <rFont val="Calibri"/>
              <b val="1"/>
              <sz val="10"/>
            </rPr>
            <t>Common themes in sub-family holders, all levels' answers:</t>
          </r>
          <r>
            <rPr>
              <rFont val="Calibri"/>
              <sz val="10"/>
            </rPr>
            <t xml:space="preserve"> technical · code · approach · implementation · decisions · issues</t>
          </r>
        </is>
      </c>
      <c r="R42" s="168" t="inlineStr">
        <is>
          <t>—</t>
        </is>
      </c>
      <c r="S42" s="168" t="inlineStr">
        <is>
          <t>Java · NET MVC · Debugging · AI · SQL · Technical knowledge · Problem Solving · Python</t>
        </is>
      </c>
      <c r="T42" s="168" t="inlineStr">
        <is>
          <t>VS code · Visual studio · Claude · Git · Postman · Oracle Database · Copilot · Excel</t>
        </is>
      </c>
      <c r="U42" s="119" t="inlineStr">
        <is>
          <t>Deep domain expertise, or one team</t>
        </is>
      </c>
      <c r="V42" s="169" t="inlineStr">
        <is>
          <t>Hardest problems in the domain</t>
        </is>
      </c>
      <c r="W42" s="169" t="inlineStr">
        <is>
          <t>Allocates people and sets team priorities</t>
        </is>
      </c>
      <c r="X42" s="169" t="inlineStr">
        <is>
          <t>One team or a client portfolio</t>
        </is>
      </c>
      <c r="Y42" s="169" t="inlineStr">
        <is>
          <r>
            <rPr>
              <rFont val="Calibri"/>
              <b val="1"/>
              <sz val="10"/>
            </rPr>
            <t>IC:</t>
          </r>
          <r>
            <rPr>
              <rFont val="Calibri"/>
              <sz val="10"/>
            </rPr>
            <t xml:space="preserve"> guides others in the domain · People: manages a team of 6+</t>
          </r>
        </is>
      </c>
      <c r="Z42" s="169" t="inlineStr">
        <is>
          <t>6–9 yrs</t>
        </is>
      </c>
      <c r="AA42" s="169" t="inlineStr">
        <is>
          <t>Graduate or postgraduate; professional qualification preferred</t>
        </is>
      </c>
      <c r="AB42" s="169" t="inlineStr">
        <is>
          <t>Cloud / language certifications · optional; AWS / Azure architect · optional</t>
        </is>
      </c>
      <c r="AC42" s="169" t="inlineStr">
        <is>
          <r>
            <rPr>
              <rFont val="Calibri"/>
              <b val="1"/>
              <sz val="10"/>
            </rPr>
            <t>IC:</t>
          </r>
          <r>
            <rPr>
              <rFont val="Calibri"/>
              <sz val="10"/>
            </rPr>
            <t xml:space="preserve"> none · People: 6–8 knowledge work, 8–12 standardised delivery</t>
          </r>
        </is>
      </c>
      <c r="AD42" s="121" t="inlineStr">
        <is>
          <t>Core 3 · Future-ready 3 · Functional 4 · Leadership 3</t>
        </is>
      </c>
      <c r="AE42" s="122" t="inlineStr">
        <is>
          <t>Programming &amp; Tech-Stack Depth · System Design &amp; Architecture</t>
        </is>
      </c>
      <c r="AF42" s="122" t="inlineStr">
        <is>
          <t>Database, SQL &amp; Data Engineering · Cloud, DevOps &amp; CI/CD · AI, GenAI &amp; Prompt Engineering · Product, Platform &amp; Domain Knowledge</t>
        </is>
      </c>
      <c r="AG42" s="181" t="inlineStr">
        <is>
          <t>P4 / M3</t>
        </is>
      </c>
      <c r="AH42" s="128" t="inlineStr">
        <is>
          <t>4–5</t>
        </is>
      </c>
      <c r="AI42" s="182" t="inlineStr">
        <is>
          <r>
            <rPr>
              <rFont val="Calibri"/>
              <b val="1"/>
              <sz val="10"/>
            </rPr>
            <t>Workiva:</t>
          </r>
          <r>
            <rPr>
              <rFont val="Calibri"/>
              <sz val="10"/>
            </rPr>
            <t xml:space="preserve"> Senior SE · Broadridge India: Lead SE · Nasdaq / AxiomSL: Senior SE · Salesforce: SMTS</t>
          </r>
        </is>
      </c>
      <c r="AJ42" s="182" t="inlineStr">
        <is>
          <t>SFIA 9 · software development, programming; OWASP secure coding; cloud vendor certifications</t>
        </is>
      </c>
      <c r="AK42" s="182" t="inlineStr">
        <is>
          <t>B3 · Lead Specialist</t>
        </is>
      </c>
      <c r="AL42" s="129" t="inlineStr">
        <is>
          <t>AI / automation · Leadership &amp; people management · Technical depth &amp; architecture · Product &amp; tool knowledge · Strategy &amp; business acumen</t>
        </is>
      </c>
      <c r="AM42" s="130" t="inlineStr">
        <is>
          <t>Advanced Java; secure coding &amp; code-quality practices; unit/automated testing; system design fundamentals | People management: goal-setting &amp; feedback, 1:1 coaching, performance conversations | Leadership development: strategic thinking, cross-functional influence, financial/business acumen, succession &amp; talent development, change management, executive communication</t>
        </is>
      </c>
      <c r="AN42" s="130" t="inlineStr">
        <is>
          <t>Mentoring / guidance from seniors · On-the-job / hands-on · Formal / classroom training · Online courses / self-learning · Knowledge transfer · KT · Certification</t>
        </is>
      </c>
      <c r="AO42" s="130" t="inlineStr">
        <is>
          <t>unclear · requirements · dependencies · ai · dependency</t>
        </is>
      </c>
      <c r="AP42" s="130" t="inlineStr">
        <is>
          <t>better · requirements · documentation · clearer · support</t>
        </is>
      </c>
      <c r="AQ42" s="130" t="inlineStr">
        <is>
          <t>50 of 73 say the role is changing because of AI / automation</t>
        </is>
      </c>
      <c r="AR42" s="131" t="inlineStr">
        <is>
          <t>Build and operate software capabilities. Includes: Application code, data/ML engineering and product reliability. Excludes: Product investment decisions; internal IT service desk.</t>
        </is>
      </c>
      <c r="AS42" s="132" t="inlineStr">
        <is>
          <t>LD01-1 · Engineering Manager</t>
        </is>
      </c>
      <c r="AT42" s="132" t="inlineStr">
        <is>
          <t>Own staffing decisions, performance support, service quality and delegated team resources</t>
        </is>
      </c>
      <c r="AU42" s="132" t="inlineStr">
        <is>
          <t>Do not manufacture three reporting layers. Choose roles the organisation needs. A specialist may remain on an equally valued expert path.</t>
        </is>
      </c>
      <c r="AV42" s="132" t="inlineStr">
        <is>
          <t>—</t>
        </is>
      </c>
      <c r="AW42" s="132" t="inlineStr">
        <is>
          <t>—</t>
        </is>
      </c>
      <c r="AX42" s="183" t="inlineStr">
        <is>
          <t>Framework + sub-family themes · 3+ answered</t>
        </is>
      </c>
      <c r="AY42" s="134" t="inlineStr">
        <is>
          <t>1 holder, 1 answered the survey; sub-family 79 answered</t>
        </is>
      </c>
    </row>
    <row r="43" ht="80" customHeight="1">
      <c r="A43" s="180" t="inlineStr">
        <is>
          <t>RC-071</t>
        </is>
      </c>
      <c r="B43" s="111" t="inlineStr">
        <is>
          <t>Engineering &amp; Development</t>
        </is>
      </c>
      <c r="C43" s="111" t="inlineStr">
        <is>
          <t>Backend Development</t>
        </is>
      </c>
      <c r="D43" s="150" t="inlineStr">
        <is>
          <t>B3</t>
        </is>
      </c>
      <c r="E43" s="18" t="inlineStr">
        <is>
          <t>Lead Specialist</t>
        </is>
      </c>
      <c r="F43" s="111" t="inlineStr">
        <is>
          <t>IC</t>
        </is>
      </c>
      <c r="G43" s="111" t="inlineStr">
        <is>
          <t>Lead Software Engineer · Lead Software Engineer – POD Lead</t>
        </is>
      </c>
      <c r="H43" s="112" t="n">
        <v>3</v>
      </c>
      <c r="I43" s="111" t="inlineStr">
        <is>
          <t>iFile 2 · iDEAL 1</t>
        </is>
      </c>
      <c r="J43" s="166" t="n">
        <v>2</v>
      </c>
      <c r="K43" s="115" t="inlineStr">
        <is>
          <t>Prathmesh Ramdas Sutar, Ravikant Karmoju</t>
        </is>
      </c>
      <c r="L43" s="115" t="inlineStr">
        <is>
          <t>Technology</t>
        </is>
      </c>
      <c r="M43" s="118" t="inlineStr">
        <is>
          <t>Builds back-end services, APIs, processing/validation logic and DB code; fixes defects and delivers change requests. At B3: a practice, or several teams through team leads.</t>
        </is>
      </c>
      <c r="N43" s="168" t="inlineStr">
        <is>
          <t>Builds back-end services, APIs, processing/validation logic and DB code; fixes defects and delivers change requests; Sets standards for a practice; cross-team problems; Several teams or a practice</t>
        </is>
      </c>
      <c r="O43" s="168" t="inlineStr">
        <is>
          <r>
            <rPr>
              <rFont val="Calibri"/>
              <sz val="10"/>
            </rPr>
            <t xml:space="preserve">Several teams or a practice
</t>
          </r>
          <r>
            <rPr>
              <rFont val="Calibri"/>
              <b val="1"/>
              <sz val="10"/>
            </rPr>
            <t>Common themes in role-holders' answers:</t>
          </r>
          <r>
            <rPr>
              <rFont val="Calibri"/>
              <sz val="10"/>
            </rPr>
            <t xml:space="preserve"> product</t>
          </r>
        </is>
      </c>
      <c r="P43" s="168" t="inlineStr">
        <is>
          <t>Several teams or a practice</t>
        </is>
      </c>
      <c r="Q43" s="168" t="inlineStr">
        <is>
          <t>Commercial / strategic calls for the unit</t>
        </is>
      </c>
      <c r="R43" s="168" t="inlineStr">
        <is>
          <r>
            <rPr>
              <rFont val="Calibri"/>
              <b val="1"/>
              <sz val="10"/>
            </rPr>
            <t>Common themes in manager-set KRAs:</t>
          </r>
          <r>
            <rPr>
              <rFont val="Calibri"/>
              <sz val="10"/>
            </rPr>
            <t xml:space="preserve"> technical · defect · quality · agreed · deliver · reviews</t>
          </r>
        </is>
      </c>
      <c r="S43" s="168" t="inlineStr">
        <is>
          <t>Java · NET MVC</t>
        </is>
      </c>
      <c r="T43" s="168" t="inlineStr">
        <is>
          <t>—</t>
        </is>
      </c>
      <c r="U43" s="119" t="inlineStr">
        <is>
          <t>A practice, or several teams through team leads</t>
        </is>
      </c>
      <c r="V43" s="169" t="inlineStr">
        <is>
          <t>Sets standards for a practice; cross-team problems</t>
        </is>
      </c>
      <c r="W43" s="169" t="inlineStr">
        <is>
          <t>Commercial / strategic calls for the unit</t>
        </is>
      </c>
      <c r="X43" s="169" t="inlineStr">
        <is>
          <t>Several teams or a practice</t>
        </is>
      </c>
      <c r="Y43" s="169" t="inlineStr">
        <is>
          <r>
            <rPr>
              <rFont val="Calibri"/>
              <b val="1"/>
              <sz val="10"/>
            </rPr>
            <t>IC:</t>
          </r>
          <r>
            <rPr>
              <rFont val="Calibri"/>
              <sz val="10"/>
            </rPr>
            <t xml:space="preserve"> leads a practice · People: team leads / managers report in</t>
          </r>
        </is>
      </c>
      <c r="Z43" s="169" t="inlineStr">
        <is>
          <t>8–12 yrs</t>
        </is>
      </c>
      <c r="AA43" s="169" t="inlineStr">
        <is>
          <t>Postgraduate or professional qualification preferred</t>
        </is>
      </c>
      <c r="AB43" s="169" t="inlineStr">
        <is>
          <t>Cloud / language certifications · optional; AWS / Azure architect · optional</t>
        </is>
      </c>
      <c r="AC43" s="169" t="inlineStr">
        <is>
          <r>
            <rPr>
              <rFont val="Calibri"/>
              <b val="1"/>
              <sz val="10"/>
            </rPr>
            <t>IC:</t>
          </r>
          <r>
            <rPr>
              <rFont val="Calibri"/>
              <sz val="10"/>
            </rPr>
            <t xml:space="preserve"> none · People: 5–8 incl. team leads</t>
          </r>
        </is>
      </c>
      <c r="AD43" s="121" t="inlineStr">
        <is>
          <t>Core 4 · Future-ready 3 · Functional 4 · Leadership 3</t>
        </is>
      </c>
      <c r="AE43" s="122" t="inlineStr">
        <is>
          <t>Programming &amp; Tech-Stack Depth · System Design &amp; Architecture</t>
        </is>
      </c>
      <c r="AF43" s="122" t="inlineStr">
        <is>
          <t>Database, SQL &amp; Data Engineering · Cloud, DevOps &amp; CI/CD · AI, GenAI &amp; Prompt Engineering · Product, Platform &amp; Domain Knowledge</t>
        </is>
      </c>
      <c r="AG43" s="181" t="inlineStr">
        <is>
          <t>P5 / M4</t>
        </is>
      </c>
      <c r="AH43" s="128" t="inlineStr">
        <is>
          <t>5 Ensure, advise</t>
        </is>
      </c>
      <c r="AI43" s="182" t="inlineStr">
        <is>
          <r>
            <rPr>
              <rFont val="Calibri"/>
              <b val="1"/>
              <sz val="10"/>
            </rPr>
            <t>Workiva:</t>
          </r>
          <r>
            <rPr>
              <rFont val="Calibri"/>
              <sz val="10"/>
            </rPr>
            <t xml:space="preserve"> Staff SE · Broadridge India: Senior Lead SE · Nasdaq / AxiomSL: Lead SE · Salesforce: LMTS</t>
          </r>
        </is>
      </c>
      <c r="AJ43" s="182" t="inlineStr">
        <is>
          <t>SFIA 9 · software development, programming; OWASP secure coding; cloud vendor certifications</t>
        </is>
      </c>
      <c r="AK43" s="182" t="inlineStr">
        <is>
          <t>C1 · Principal · or B+ · Player-Coach transition step if leading people hands-on</t>
        </is>
      </c>
      <c r="AL43" s="129" t="inlineStr">
        <is>
          <t>AI / automation · Technical depth &amp; architecture · Project / programme management</t>
        </is>
      </c>
      <c r="AM43" s="130" t="inlineStr">
        <is>
          <t>ai · stakeholder management · architecture · solution · cloud</t>
        </is>
      </c>
      <c r="AN43" s="130" t="inlineStr">
        <is>
          <t>—</t>
        </is>
      </c>
      <c r="AO43" s="130" t="inlineStr">
        <is>
          <t>No common theme</t>
        </is>
      </c>
      <c r="AP43" s="130" t="inlineStr">
        <is>
          <t>No common theme</t>
        </is>
      </c>
      <c r="AQ43" s="130" t="inlineStr">
        <is>
          <t>2 of 3 say the role is changing because of AI / automation</t>
        </is>
      </c>
      <c r="AR43" s="131" t="inlineStr">
        <is>
          <t>Build and operate software capabilities. Includes: Application code, data/ML engineering and product reliability. Excludes: Product investment decisions; internal IT service desk.</t>
        </is>
      </c>
      <c r="AS43" s="132" t="inlineStr">
        <is>
          <t>ENG01-4 · Staff Software Engineer</t>
        </is>
      </c>
      <c r="AT43" s="132" t="inlineStr">
        <is>
          <t>Resolve architecture trade-offs across services and establish adopted standards.</t>
        </is>
      </c>
      <c r="AU43" s="132" t="inlineStr">
        <is>
          <t>Adoption beyond own work; recurring authority and measurable wider outcomes.</t>
        </is>
      </c>
      <c r="AV43" s="132" t="inlineStr">
        <is>
          <t>A service design and implementation with tests, failure handling and measured production behaviour</t>
        </is>
      </c>
      <c r="AW43"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43" s="133" t="inlineStr">
        <is>
          <t>Framework only · fewer than 3 answered</t>
        </is>
      </c>
      <c r="AY43" s="134" t="inlineStr">
        <is>
          <t>3 holders, 3 answered the survey; sub-family 79 answered</t>
        </is>
      </c>
    </row>
    <row r="44" ht="119" customHeight="1">
      <c r="A44" s="180" t="inlineStr">
        <is>
          <t>RC-073</t>
        </is>
      </c>
      <c r="B44" s="111" t="inlineStr">
        <is>
          <t>Engineering &amp; Development</t>
        </is>
      </c>
      <c r="C44" s="111" t="inlineStr">
        <is>
          <t>Backend Development</t>
        </is>
      </c>
      <c r="D44" s="151" t="inlineStr">
        <is>
          <t>X1</t>
        </is>
      </c>
      <c r="E44" s="136" t="inlineStr">
        <is>
          <t>Associate Consultant</t>
        </is>
      </c>
      <c r="F44" s="111" t="inlineStr">
        <is>
          <t>IC</t>
        </is>
      </c>
      <c r="G44" s="111" t="inlineStr">
        <is>
          <t>Associate Consultant – Software Development</t>
        </is>
      </c>
      <c r="H44" s="112" t="n">
        <v>16</v>
      </c>
      <c r="I44" s="111" t="inlineStr">
        <is>
          <t>iFile 13 · Datatech 3</t>
        </is>
      </c>
      <c r="J44" s="166" t="n">
        <v>13</v>
      </c>
      <c r="K44" s="115" t="inlineStr">
        <is>
          <t>Aloke Chatterjee, Bhumika Viroja, Dhruv Patel, Dinesh Choudhary, Falguni, Hardikraja, Jay Kalariya, Nilimesh Baruah +5 more</t>
        </is>
      </c>
      <c r="L44" s="115" t="inlineStr">
        <is>
          <t>Technology</t>
        </is>
      </c>
      <c r="M44" s="118" t="inlineStr">
        <is>
          <r>
            <rPr>
              <rFont val="Calibri"/>
              <sz val="10"/>
            </rPr>
            <t xml:space="preserve">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t>
          </r>
        </is>
      </c>
      <c r="N44" s="168" t="inlineStr">
        <is>
          <r>
            <rPr>
              <rFont val="Calibri"/>
              <sz val="10"/>
            </rPr>
            <t xml:space="preserve">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t>
          </r>
        </is>
      </c>
      <c r="O44" s="168" t="inlineStr">
        <is>
          <r>
            <rPr>
              <rFont val="Calibri"/>
              <sz val="10"/>
            </rPr>
            <t xml:space="preserve">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t>
          </r>
        </is>
      </c>
      <c r="P44" s="168" t="inlineStr">
        <is>
          <r>
            <rPr>
              <rFont val="Calibri"/>
              <sz val="10"/>
            </rPr>
            <t xml:space="preserve">Deliverables under the statement of work
</t>
          </r>
          <r>
            <rPr>
              <rFont val="Calibri"/>
              <b val="1"/>
              <sz val="10"/>
            </rPr>
            <t>Common themes in sub-family holders, all levels' answers:</t>
          </r>
          <r>
            <rPr>
              <rFont val="Calibri"/>
              <sz val="10"/>
            </rPr>
            <t xml:space="preserve"> quality · accountable · am · delivery · features · code</t>
          </r>
        </is>
      </c>
      <c r="Q44" s="168" t="inlineStr">
        <is>
          <r>
            <rPr>
              <rFont val="Calibri"/>
              <sz val="10"/>
            </rPr>
            <t xml:space="preserve">Within the statement of work
</t>
          </r>
          <r>
            <rPr>
              <rFont val="Calibri"/>
              <b val="1"/>
              <sz val="10"/>
            </rPr>
            <t>Common themes in sub-family holders, all levels' answers:</t>
          </r>
          <r>
            <rPr>
              <rFont val="Calibri"/>
              <sz val="10"/>
            </rPr>
            <t xml:space="preserve"> technical · code · approach · implementation · decisions · issues</t>
          </r>
        </is>
      </c>
      <c r="R44" s="168" t="inlineStr">
        <is>
          <t>—</t>
        </is>
      </c>
      <c r="S44" s="168" t="inlineStr">
        <is>
          <t>Java · NET MVC · Debugging · AI · SQL · Technical knowledge · Problem Solving · Python</t>
        </is>
      </c>
      <c r="T44" s="168" t="inlineStr">
        <is>
          <t>VS code · Visual studio · Claude · Git · Postman · Oracle Database · Copilot · Excel</t>
        </is>
      </c>
      <c r="U44" s="119" t="inlineStr">
        <is>
          <t>Defined deliverables under a statement of work · ≈ A2–A3</t>
        </is>
      </c>
      <c r="V44" s="169" t="inlineStr">
        <is>
          <t>—</t>
        </is>
      </c>
      <c r="W44" s="169" t="inlineStr">
        <is>
          <t>—</t>
        </is>
      </c>
      <c r="X44" s="169" t="inlineStr">
        <is>
          <t>—</t>
        </is>
      </c>
      <c r="Y44" s="169" t="inlineStr">
        <is>
          <t>—</t>
        </is>
      </c>
      <c r="Z44" s="169" t="inlineStr">
        <is>
          <t>0–5 yrs</t>
        </is>
      </c>
      <c r="AA44" s="169" t="inlineStr">
        <is>
          <t>As for equivalent role</t>
        </is>
      </c>
      <c r="AB44" s="169" t="inlineStr">
        <is>
          <t>Cloud / language certifications · optional; AWS / Azure architect · optional</t>
        </is>
      </c>
      <c r="AC44" s="169" t="inlineStr">
        <is>
          <t>Not counted in spans</t>
        </is>
      </c>
      <c r="AD44" s="121" t="inlineStr">
        <is>
          <t>Per statement of work</t>
        </is>
      </c>
      <c r="AE44" s="122" t="inlineStr">
        <is>
          <t>Programming &amp; Tech-Stack Depth · System Design &amp; Architecture</t>
        </is>
      </c>
      <c r="AF44" s="122" t="inlineStr">
        <is>
          <t>Database, SQL &amp; Data Engineering · Cloud, DevOps &amp; CI/CD · AI, GenAI &amp; Prompt Engineering · Product, Platform &amp; Domain Knowledge</t>
        </is>
      </c>
      <c r="AG44" s="181" t="inlineStr">
        <is>
          <t>Contractor</t>
        </is>
      </c>
      <c r="AH44" s="128" t="inlineStr">
        <is>
          <t>—</t>
        </is>
      </c>
      <c r="AI44" s="182" t="inlineStr">
        <is>
          <t>—</t>
        </is>
      </c>
      <c r="AJ44" s="182" t="inlineStr">
        <is>
          <t>SFIA 9 · software development, programming; OWASP secure coding; cloud vendor certifications</t>
        </is>
      </c>
      <c r="AK44" s="182" t="inlineStr">
        <is>
          <t>—</t>
        </is>
      </c>
      <c r="AL44" s="129" t="inlineStr">
        <is>
          <t>—</t>
        </is>
      </c>
      <c r="AM44" s="130" t="inlineStr">
        <is>
          <t>Reactive Programming/Spring AI/System Design &amp; Pattern</t>
        </is>
      </c>
      <c r="AN44" s="130" t="inlineStr">
        <is>
          <t>Mentoring / guidance from seniors · On-the-job / hands-on · Formal / classroom training · Online courses / self-learning · Knowledge transfer · KT · Certification</t>
        </is>
      </c>
      <c r="AO44" s="130" t="inlineStr">
        <is>
          <t>unclear · requirements · dependencies · ai · dependency</t>
        </is>
      </c>
      <c r="AP44" s="130" t="inlineStr">
        <is>
          <t>better · requirements · documentation · clearer · support</t>
        </is>
      </c>
      <c r="AQ44" s="130" t="inlineStr">
        <is>
          <t>50 of 73 say the role is changing because of AI / automation</t>
        </is>
      </c>
      <c r="AR44" s="131" t="inlineStr">
        <is>
          <t>Build and operate software capabilities. Includes: Application code, data/ML engineering and product reliability. Excludes: Product investment decisions; internal IT service desk.</t>
        </is>
      </c>
      <c r="AS44" s="132" t="inlineStr">
        <is>
          <t>—</t>
        </is>
      </c>
      <c r="AT44" s="132" t="inlineStr">
        <is>
          <t>—</t>
        </is>
      </c>
      <c r="AU44" s="132" t="inlineStr">
        <is>
          <t>—</t>
        </is>
      </c>
      <c r="AV44" s="132" t="inlineStr">
        <is>
          <t>—</t>
        </is>
      </c>
      <c r="AW44" s="132" t="inlineStr">
        <is>
          <t>—</t>
        </is>
      </c>
      <c r="AX44" s="183" t="inlineStr">
        <is>
          <t>Framework + sub-family themes · 3+ answered</t>
        </is>
      </c>
      <c r="AY44" s="134" t="inlineStr">
        <is>
          <t>16 holders, 0 answered the survey; sub-family 79 answered</t>
        </is>
      </c>
    </row>
    <row r="45" ht="106" customHeight="1">
      <c r="A45" s="180" t="inlineStr">
        <is>
          <t>RC-074</t>
        </is>
      </c>
      <c r="B45" s="111" t="inlineStr">
        <is>
          <t>Engineering &amp; Development</t>
        </is>
      </c>
      <c r="C45" s="111" t="inlineStr">
        <is>
          <t>Data Engineering &amp; Database Development</t>
        </is>
      </c>
      <c r="D45" s="146" t="inlineStr">
        <is>
          <t>A3</t>
        </is>
      </c>
      <c r="E45" s="138" t="inlineStr">
        <is>
          <t>Senior Associate</t>
        </is>
      </c>
      <c r="F45" s="111" t="inlineStr">
        <is>
          <t>IC</t>
        </is>
      </c>
      <c r="G45" s="111" t="inlineStr">
        <is>
          <t>Senior Database Engineer · Database Specialist</t>
        </is>
      </c>
      <c r="H45" s="112" t="n">
        <v>6</v>
      </c>
      <c r="I45" s="111" t="inlineStr">
        <is>
          <t>iFile 3 · iDEAL 3</t>
        </is>
      </c>
      <c r="J45" s="166" t="n">
        <v>3</v>
      </c>
      <c r="K45" s="115" t="inlineStr">
        <is>
          <t>Akbar Basha, Chaitanya Vadagabhaktula, Yash Raj</t>
        </is>
      </c>
      <c r="L45" s="115" t="inlineStr">
        <is>
          <t>Technology</t>
        </is>
      </c>
      <c r="M45" s="118" t="inlineStr">
        <is>
          <r>
            <rPr>
              <rFont val="Calibri"/>
              <sz val="10"/>
            </rPr>
            <t xml:space="preserve">Builds ETL pipelines, data models, stored procedures and data layers. At A3: varied work; reviews juniors; go-to for a process.
</t>
          </r>
          <r>
            <rPr>
              <rFont val="Calibri"/>
              <b val="1"/>
              <sz val="10"/>
            </rPr>
            <t>Common themes in role-holders' answers:</t>
          </r>
          <r>
            <rPr>
              <rFont val="Calibri"/>
              <sz val="10"/>
            </rPr>
            <t xml:space="preserve"> business · support · data · solutions · build · reliable</t>
          </r>
        </is>
      </c>
      <c r="N45" s="168" t="inlineStr">
        <is>
          <r>
            <rPr>
              <rFont val="Calibri"/>
              <sz val="10"/>
            </rPr>
            <t xml:space="preserve">Builds ETL pipelines, data models, stored procedures and data layers; Varied and non-standard work; handles exceptions; A module / process, or work with client or regulatory consequences
</t>
          </r>
          <r>
            <rPr>
              <rFont val="Calibri"/>
              <b val="1"/>
              <sz val="10"/>
            </rPr>
            <t>Common themes in role-holders' answers:</t>
          </r>
          <r>
            <rPr>
              <rFont val="Calibri"/>
              <sz val="10"/>
            </rPr>
            <t xml:space="preserve"> issue · support · development · data · resolution · deployment</t>
          </r>
        </is>
      </c>
      <c r="O45"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deliver · enhancements · solutions · product · data · models</t>
          </r>
        </is>
      </c>
      <c r="P45"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assigned · quality · solutions · personally · delivery</t>
          </r>
        </is>
      </c>
      <c r="Q45" s="168" t="inlineStr">
        <is>
          <r>
            <rPr>
              <rFont val="Calibri"/>
              <sz val="10"/>
            </rPr>
            <t xml:space="preserve">Technical / QC / client calls on own work
</t>
          </r>
          <r>
            <rPr>
              <rFont val="Calibri"/>
              <b val="1"/>
              <sz val="10"/>
            </rPr>
            <t>Common themes in role-holders' answers:</t>
          </r>
          <r>
            <rPr>
              <rFont val="Calibri"/>
              <sz val="10"/>
            </rPr>
            <t xml:space="preserve"> issues · troubleshoot · independently · client · implement · technical</t>
          </r>
        </is>
      </c>
      <c r="R45" s="168" t="inlineStr">
        <is>
          <r>
            <rPr>
              <rFont val="Calibri"/>
              <b val="1"/>
              <sz val="10"/>
            </rPr>
            <t>Common themes in manager-set KRAs:</t>
          </r>
          <r>
            <rPr>
              <rFont val="Calibri"/>
              <sz val="10"/>
            </rPr>
            <t xml:space="preserve"> quality · deliver · project · timely · development · code</t>
          </r>
        </is>
      </c>
      <c r="S45" s="168" t="inlineStr">
        <is>
          <t>Sql · prompt engineering · debugging · ETL · Talend</t>
        </is>
      </c>
      <c r="T45" s="168" t="inlineStr">
        <is>
          <t>—</t>
        </is>
      </c>
      <c r="U45" s="119" t="inlineStr">
        <is>
          <t>Varied work; reviews juniors; go-to for a process</t>
        </is>
      </c>
      <c r="V45" s="169" t="inlineStr">
        <is>
          <t>Varied and non-standard work; handles exceptions</t>
        </is>
      </c>
      <c r="W45" s="169" t="inlineStr">
        <is>
          <t>Technical / QC / client calls on own work</t>
        </is>
      </c>
      <c r="X45" s="169" t="inlineStr">
        <is>
          <t>A module / process, or work with client or regulatory consequences</t>
        </is>
      </c>
      <c r="Y45" s="169" t="inlineStr">
        <is>
          <t>Not scored in Band A</t>
        </is>
      </c>
      <c r="Z45" s="169" t="inlineStr">
        <is>
          <t>2–4 yrs</t>
        </is>
      </c>
      <c r="AA45" s="169" t="inlineStr">
        <is>
          <t>Graduate; relevant certification preferred</t>
        </is>
      </c>
      <c r="AB45" s="169" t="inlineStr">
        <is>
          <t>Cloud / language certifications · optional; AWS / Azure architect · optional</t>
        </is>
      </c>
      <c r="AC45" s="169" t="inlineStr">
        <is>
          <t>None · guides 1–3 juniors informally</t>
        </is>
      </c>
      <c r="AD45" s="121" t="inlineStr">
        <is>
          <t>Core 2 · Future-ready 2 · Functional 3 · Leadership —</t>
        </is>
      </c>
      <c r="AE45" s="122" t="inlineStr">
        <is>
          <t>Programming &amp; Tech-Stack Depth · System Design &amp; Architecture</t>
        </is>
      </c>
      <c r="AF45" s="122" t="inlineStr">
        <is>
          <t>Database, SQL &amp; Data Engineering · Cloud, DevOps &amp; CI/CD · AI, GenAI &amp; Prompt Engineering · Product, Platform &amp; Domain Knowledge</t>
        </is>
      </c>
      <c r="AG45" s="181" t="inlineStr">
        <is>
          <t>P2</t>
        </is>
      </c>
      <c r="AH45" s="128" t="inlineStr">
        <is>
          <t>3 Apply</t>
        </is>
      </c>
      <c r="AI45" s="182" t="inlineStr">
        <is>
          <r>
            <rPr>
              <rFont val="Calibri"/>
              <b val="1"/>
              <sz val="10"/>
            </rPr>
            <t>Workiva:</t>
          </r>
          <r>
            <rPr>
              <rFont val="Calibri"/>
              <sz val="10"/>
            </rPr>
            <t xml:space="preserve"> SE · Broadridge India: SE · Nasdaq / AxiomSL: SE · Salesforce: MTS</t>
          </r>
        </is>
      </c>
      <c r="AJ45" s="182" t="inlineStr">
        <is>
          <t>SFIA 9 · software development, programming; OWASP secure coding; cloud vendor certifications</t>
        </is>
      </c>
      <c r="AK45" s="182" t="inlineStr">
        <is>
          <t>B1 · Specialist</t>
        </is>
      </c>
      <c r="AL45" s="129" t="inlineStr">
        <is>
          <t>Technical depth &amp; architecture · AI / automation · Broader exposure &amp; ownership · Data, SQL &amp; analytics · Product &amp; tool knowledge</t>
        </is>
      </c>
      <c r="AM45" s="130" t="inlineStr">
        <is>
          <t>ai · utilization · tools · effective · stakeholder management</t>
        </is>
      </c>
      <c r="AN45" s="130" t="inlineStr">
        <is>
          <t>On-the-job / hands-on · Mentoring / guidance from seniors · Online courses / self-learning · Formal / classroom training</t>
        </is>
      </c>
      <c r="AO45" s="130" t="inlineStr">
        <is>
          <t>dependency · access · requirements</t>
        </is>
      </c>
      <c r="AP45" s="130" t="inlineStr">
        <is>
          <t>faster · requirements · access · start · clear</t>
        </is>
      </c>
      <c r="AQ45" s="130" t="inlineStr">
        <is>
          <t>3 of 6 say the role is changing because of AI / automation</t>
        </is>
      </c>
      <c r="AR45" s="131" t="inlineStr">
        <is>
          <t>Build and operate software capabilities. Includes: Application code, data/ML engineering and product reliability. Excludes: Product investment decisions; internal IT service desk.</t>
        </is>
      </c>
      <c r="AS45" s="132" t="inlineStr">
        <is>
          <t>ENG05-2 · Data Engineer</t>
        </is>
      </c>
      <c r="AT45" s="132" t="inlineStr">
        <is>
          <t>Build validated data pipelines with documented schemas.</t>
        </is>
      </c>
      <c r="AU45" s="132" t="inlineStr">
        <is>
          <t>Demonstrate routine delivery plus judgement in bounded exceptions.</t>
        </is>
      </c>
      <c r="AV45" s="132" t="inlineStr">
        <is>
          <t>An idempotent pipeline with lineage, reconciliation and recovery tests</t>
        </is>
      </c>
      <c r="AW45" s="132" t="inlineStr">
        <is>
          <r>
            <rPr>
              <rFont val="Calibri"/>
              <b val="1"/>
              <sz val="10"/>
            </rPr>
            <t>Workiva:</t>
          </r>
          <r>
            <rPr>
              <rFont val="Calibri"/>
              <sz val="10"/>
            </rPr>
            <t xml:space="preserve"> Staff data engineer · Selected role, conflicting indexed versions. Gap: Canonical data-specific extract refreshed; another locale has generic software text for the same requisition</t>
          </r>
        </is>
      </c>
      <c r="AX45" s="184" t="inlineStr">
        <is>
          <t>Framework + role-holders' themes · 3+ answered</t>
        </is>
      </c>
      <c r="AY45" s="134" t="inlineStr">
        <is>
          <t>6 holders, 6 answered the survey; sub-family 7 answered</t>
        </is>
      </c>
    </row>
    <row r="46" ht="158" customHeight="1">
      <c r="A46" s="180" t="inlineStr">
        <is>
          <t>RC-076</t>
        </is>
      </c>
      <c r="B46" s="111" t="inlineStr">
        <is>
          <t>Engineering &amp; Development</t>
        </is>
      </c>
      <c r="C46" s="111" t="inlineStr">
        <is>
          <t>DevOps &amp; Release Engineering</t>
        </is>
      </c>
      <c r="D46" s="146" t="inlineStr">
        <is>
          <t>A3</t>
        </is>
      </c>
      <c r="E46" s="138" t="inlineStr">
        <is>
          <t>Senior Associate</t>
        </is>
      </c>
      <c r="F46" s="111" t="inlineStr">
        <is>
          <t>IC</t>
        </is>
      </c>
      <c r="G46" s="111" t="inlineStr">
        <is>
          <t>Senior DevOps Engineer</t>
        </is>
      </c>
      <c r="H46" s="112" t="n">
        <v>2</v>
      </c>
      <c r="I46" s="111" t="inlineStr">
        <is>
          <t>iFile 1 · Corporate 1</t>
        </is>
      </c>
      <c r="J46" s="166" t="n">
        <v>1</v>
      </c>
      <c r="K46" s="115" t="inlineStr">
        <is>
          <t>Akhilesh Gore</t>
        </is>
      </c>
      <c r="L46" s="115" t="inlineStr">
        <is>
          <t>Technology</t>
        </is>
      </c>
      <c r="M46" s="118" t="inlineStr">
        <is>
          <r>
            <rPr>
              <rFont val="Calibri"/>
              <sz val="10"/>
            </rPr>
            <t xml:space="preserve">Builds and runs CI/CD pipelines, environments, deployments and release automation. At A3: varied work; reviews juniors; go-to for a process.
</t>
          </r>
          <r>
            <rPr>
              <rFont val="Calibri"/>
              <b val="1"/>
              <sz val="10"/>
            </rPr>
            <t>Common themes in sub-family holders, all levels' answers:</t>
          </r>
          <r>
            <rPr>
              <rFont val="Calibri"/>
              <sz val="10"/>
            </rPr>
            <t xml:space="preserve"> support · devops activities</t>
          </r>
        </is>
      </c>
      <c r="N46" s="168" t="inlineStr">
        <is>
          <t>Builds and runs CI/CD pipelines, environments, deployments and release automation; Varied and non-standard work; handles exceptions; A module / process, or work with client or regulatory consequences</t>
        </is>
      </c>
      <c r="O46" s="168" t="inlineStr">
        <is>
          <t>A module / process, or work with client or regulatory consequences</t>
        </is>
      </c>
      <c r="P46" s="168"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application</t>
          </r>
        </is>
      </c>
      <c r="Q46" s="168" t="inlineStr">
        <is>
          <t>Technical / QC / client calls on own work</t>
        </is>
      </c>
      <c r="R46" s="168" t="inlineStr">
        <is>
          <t>—</t>
        </is>
      </c>
      <c r="S46" s="168" t="inlineStr">
        <is>
          <t>—</t>
        </is>
      </c>
      <c r="T46" s="168" t="inlineStr">
        <is>
          <t>—</t>
        </is>
      </c>
      <c r="U46" s="119" t="inlineStr">
        <is>
          <t>Varied work; reviews juniors; go-to for a process</t>
        </is>
      </c>
      <c r="V46" s="169" t="inlineStr">
        <is>
          <t>Varied and non-standard work; handles exceptions</t>
        </is>
      </c>
      <c r="W46" s="169" t="inlineStr">
        <is>
          <t>Technical / QC / client calls on own work</t>
        </is>
      </c>
      <c r="X46" s="169" t="inlineStr">
        <is>
          <t>A module / process, or work with client or regulatory consequences</t>
        </is>
      </c>
      <c r="Y46" s="169" t="inlineStr">
        <is>
          <t>Not scored in Band A</t>
        </is>
      </c>
      <c r="Z46" s="169" t="inlineStr">
        <is>
          <t>2–4 yrs</t>
        </is>
      </c>
      <c r="AA46" s="169" t="inlineStr">
        <is>
          <t>Graduate; relevant certification preferred</t>
        </is>
      </c>
      <c r="AB46" s="169" t="inlineStr">
        <is>
          <t>Cloud / language certifications · optional; AWS / Azure architect · optional</t>
        </is>
      </c>
      <c r="AC46" s="169" t="inlineStr">
        <is>
          <t>None · guides 1–3 juniors informally</t>
        </is>
      </c>
      <c r="AD46" s="121" t="inlineStr">
        <is>
          <t>Core 2 · Future-ready 2 · Functional 3 · Leadership —</t>
        </is>
      </c>
      <c r="AE46" s="122" t="inlineStr">
        <is>
          <t>Programming &amp; Tech-Stack Depth · System Design &amp; Architecture</t>
        </is>
      </c>
      <c r="AF46" s="122" t="inlineStr">
        <is>
          <t>Database, SQL &amp; Data Engineering · Cloud, DevOps &amp; CI/CD · AI, GenAI &amp; Prompt Engineering · Product, Platform &amp; Domain Knowledge</t>
        </is>
      </c>
      <c r="AG46" s="181" t="inlineStr">
        <is>
          <t>P2</t>
        </is>
      </c>
      <c r="AH46" s="128" t="inlineStr">
        <is>
          <t>3 Apply</t>
        </is>
      </c>
      <c r="AI46" s="182" t="inlineStr">
        <is>
          <r>
            <rPr>
              <rFont val="Calibri"/>
              <b val="1"/>
              <sz val="10"/>
            </rPr>
            <t>Workiva:</t>
          </r>
          <r>
            <rPr>
              <rFont val="Calibri"/>
              <sz val="10"/>
            </rPr>
            <t xml:space="preserve"> SE · Broadridge India: SE · Nasdaq / AxiomSL: SE · Salesforce: MTS</t>
          </r>
        </is>
      </c>
      <c r="AJ46" s="182" t="inlineStr">
        <is>
          <t>SFIA 9 · software development, programming; OWASP secure coding; cloud vendor certifications</t>
        </is>
      </c>
      <c r="AK46" s="182" t="inlineStr">
        <is>
          <t>B1 · Specialist</t>
        </is>
      </c>
      <c r="AL46" s="129" t="inlineStr">
        <is>
          <t>Technical depth &amp; architecture · Product &amp; tool knowledge · AI / automation</t>
        </is>
      </c>
      <c r="AM46" s="130" t="inlineStr">
        <is>
          <t>Advanced Software Deployment;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AN46" s="130" t="inlineStr">
        <is>
          <t>On-the-job / hands-on · Mentoring / guidance from seniors</t>
        </is>
      </c>
      <c r="AO46" s="130" t="inlineStr">
        <is>
          <t>No common theme</t>
        </is>
      </c>
      <c r="AP46" s="130" t="inlineStr">
        <is>
          <t>No common theme</t>
        </is>
      </c>
      <c r="AQ46" s="130" t="inlineStr">
        <is>
          <t>1 of 3 say the role is changing because of AI / automation</t>
        </is>
      </c>
      <c r="AR46" s="131" t="inlineStr">
        <is>
          <t>Build and operate software capabilities. Includes: Application code, data/ML engineering and product reliability. Excludes: Product investment decisions; internal IT service desk.</t>
        </is>
      </c>
      <c r="AS46" s="132" t="inlineStr">
        <is>
          <t>ENG07-2 · DevOps Engineer / Release Engineer</t>
        </is>
      </c>
      <c r="AT46" s="132" t="inlineStr">
        <is>
          <t>Run repeatable releases with tested rollback procedures.</t>
        </is>
      </c>
      <c r="AU46" s="132" t="inlineStr">
        <is>
          <t>Demonstrate routine delivery plus judgement in bounded exceptions.</t>
        </is>
      </c>
      <c r="AV46" s="132" t="inlineStr">
        <is>
          <t>A reproducible release pipeline with security gates, rollback and reliability measures</t>
        </is>
      </c>
      <c r="AW46" s="132" t="inlineStr">
        <is>
          <r>
            <rPr>
              <rFont val="Calibri"/>
              <b val="1"/>
              <sz val="10"/>
            </rPr>
            <t>Regnology:</t>
          </r>
          <r>
            <rPr>
              <rFont val="Calibri"/>
              <sz val="10"/>
            </rPr>
            <t xml:space="preserve"> Release Engineer, Pune · Selected role. Gap: Strong release scope; DevOps and platform extensions remain design choices</t>
          </r>
        </is>
      </c>
      <c r="AX46" s="183" t="inlineStr">
        <is>
          <t>Framework + sub-family themes · 3+ answered</t>
        </is>
      </c>
      <c r="AY46" s="134" t="inlineStr">
        <is>
          <t>2 holders, 2 answered the survey; sub-family 3 answered</t>
        </is>
      </c>
    </row>
    <row r="47" ht="106" customHeight="1">
      <c r="A47" s="180" t="inlineStr">
        <is>
          <t>RC-079</t>
        </is>
      </c>
      <c r="B47" s="111" t="inlineStr">
        <is>
          <t>Engineering &amp; Development</t>
        </is>
      </c>
      <c r="C47" s="111" t="inlineStr">
        <is>
          <t>Front-End / UI Development</t>
        </is>
      </c>
      <c r="D47" s="146" t="inlineStr">
        <is>
          <t>A1</t>
        </is>
      </c>
      <c r="E47" s="138" t="inlineStr">
        <is>
          <t>Intern / Trainee</t>
        </is>
      </c>
      <c r="F47" s="111" t="inlineStr">
        <is>
          <t>IC</t>
        </is>
      </c>
      <c r="G47" s="111" t="inlineStr">
        <is>
          <t>Intern – Front-End / UI Development</t>
        </is>
      </c>
      <c r="H47" s="112" t="n">
        <v>1</v>
      </c>
      <c r="I47" s="111" t="inlineStr">
        <is>
          <t>iFile 1</t>
        </is>
      </c>
      <c r="J47" s="166" t="n">
        <v>1</v>
      </c>
      <c r="K47" s="115" t="inlineStr">
        <is>
          <t>Pradnya Shindhe</t>
        </is>
      </c>
      <c r="L47" s="115" t="inlineStr">
        <is>
          <t>Technology</t>
        </is>
      </c>
      <c r="M47" s="118" t="inlineStr">
        <is>
          <r>
            <rPr>
              <rFont val="Calibri"/>
              <sz val="10"/>
            </rPr>
            <t xml:space="preserve">Builds user interfaces and reusable UI components. At A1: learning the role; all work reviewed.
</t>
          </r>
          <r>
            <rPr>
              <rFont val="Calibri"/>
              <b val="1"/>
              <sz val="10"/>
            </rPr>
            <t>Common themes in sub-family holders, all levels' answers:</t>
          </r>
          <r>
            <rPr>
              <rFont val="Calibri"/>
              <sz val="10"/>
            </rPr>
            <t xml:space="preserve"> core · purpose · business · improve · development · solutions</t>
          </r>
        </is>
      </c>
      <c r="N47" s="168" t="inlineStr">
        <is>
          <r>
            <rPr>
              <rFont val="Calibri"/>
              <sz val="10"/>
            </rPr>
            <t xml:space="preserve">Builds user interfaces and reusable UI components; Learning; follows worked examples; Learning tasks
</t>
          </r>
          <r>
            <rPr>
              <rFont val="Calibri"/>
              <b val="1"/>
              <sz val="10"/>
            </rPr>
            <t>Common themes in sub-family holders, all levels' answers:</t>
          </r>
          <r>
            <rPr>
              <rFont val="Calibri"/>
              <sz val="10"/>
            </rPr>
            <t xml:space="preserve"> ui · code · feature · development · design · testing</t>
          </r>
        </is>
      </c>
      <c r="O47" s="168" t="inlineStr">
        <is>
          <r>
            <rPr>
              <rFont val="Calibri"/>
              <sz val="10"/>
            </rPr>
            <t xml:space="preserve">Learning tasks
</t>
          </r>
          <r>
            <rPr>
              <rFont val="Calibri"/>
              <b val="1"/>
              <sz val="10"/>
            </rPr>
            <t>Common themes in sub-family holders, all levels' answers:</t>
          </r>
          <r>
            <rPr>
              <rFont val="Calibri"/>
              <sz val="10"/>
            </rPr>
            <t xml:space="preserve"> features · user · app · ui · quality · software</t>
          </r>
        </is>
      </c>
      <c r="P47" s="168" t="inlineStr">
        <is>
          <r>
            <rPr>
              <rFont val="Calibri"/>
              <sz val="10"/>
            </rPr>
            <t xml:space="preserve">Learning tasks
</t>
          </r>
          <r>
            <rPr>
              <rFont val="Calibri"/>
              <b val="1"/>
              <sz val="10"/>
            </rPr>
            <t>Common themes in sub-family holders, all levels' answers:</t>
          </r>
          <r>
            <rPr>
              <rFont val="Calibri"/>
              <sz val="10"/>
            </rPr>
            <t xml:space="preserve"> accountable · quality · development · am · reliability · personally</t>
          </r>
        </is>
      </c>
      <c r="Q47" s="168" t="inlineStr">
        <is>
          <r>
            <rPr>
              <rFont val="Calibri"/>
              <sz val="10"/>
            </rPr>
            <t xml:space="preserve">Needs approval / close guidance
</t>
          </r>
          <r>
            <rPr>
              <rFont val="Calibri"/>
              <b val="1"/>
              <sz val="10"/>
            </rPr>
            <t>Common themes in sub-family holders, all levels' answers:</t>
          </r>
          <r>
            <rPr>
              <rFont val="Calibri"/>
              <sz val="10"/>
            </rPr>
            <t xml:space="preserve"> decide · code · ui · decisions · implement</t>
          </r>
        </is>
      </c>
      <c r="R47" s="168" t="inlineStr">
        <is>
          <t>—</t>
        </is>
      </c>
      <c r="S47" s="168" t="inlineStr">
        <is>
          <t>Angular · UI · React · Full stack development · Angular + Node.js</t>
        </is>
      </c>
      <c r="T47" s="168" t="inlineStr">
        <is>
          <t>Vs code · visual studio · VsCode</t>
        </is>
      </c>
      <c r="U47" s="119" t="inlineStr">
        <is>
          <t>Learning the role; all work reviewed</t>
        </is>
      </c>
      <c r="V47" s="169" t="inlineStr">
        <is>
          <t>Learning; follows worked examples</t>
        </is>
      </c>
      <c r="W47" s="169" t="inlineStr">
        <is>
          <t>Needs approval / close guidance</t>
        </is>
      </c>
      <c r="X47" s="169" t="inlineStr">
        <is>
          <t>Learning tasks</t>
        </is>
      </c>
      <c r="Y47" s="169" t="inlineStr">
        <is>
          <t>Not scored in Band A</t>
        </is>
      </c>
      <c r="Z47" s="169" t="inlineStr">
        <is>
          <t>0 yrs · fresher / intern</t>
        </is>
      </c>
      <c r="AA47" s="169" t="inlineStr">
        <is>
          <t>Pursuing or completed graduation / diploma</t>
        </is>
      </c>
      <c r="AB47" s="169" t="inlineStr">
        <is>
          <t>Cloud / language certifications · optional; AWS / Azure architect · optional</t>
        </is>
      </c>
      <c r="AC47" s="169" t="inlineStr">
        <is>
          <t>No direct reports</t>
        </is>
      </c>
      <c r="AD47" s="121" t="inlineStr">
        <is>
          <t>Core 1 · Future-ready 1 · Functional 1 · Leadership —</t>
        </is>
      </c>
      <c r="AE47" s="122" t="inlineStr">
        <is>
          <t>Programming &amp; Tech-Stack Depth · System Design &amp; Architecture</t>
        </is>
      </c>
      <c r="AF47" s="122" t="inlineStr">
        <is>
          <t>Database, SQL &amp; Data Engineering · Cloud, DevOps &amp; CI/CD · AI, GenAI &amp; Prompt Engineering · Product, Platform &amp; Domain Knowledge</t>
        </is>
      </c>
      <c r="AG47" s="181" t="inlineStr">
        <is>
          <t>Entry / P1 · intern</t>
        </is>
      </c>
      <c r="AH47" s="128" t="inlineStr">
        <is>
          <t>1 Follow</t>
        </is>
      </c>
      <c r="AI47" s="182" t="inlineStr">
        <is>
          <t>—</t>
        </is>
      </c>
      <c r="AJ47" s="182" t="inlineStr">
        <is>
          <t>SFIA 9 · software development, programming; OWASP secure coding; cloud vendor certifications</t>
        </is>
      </c>
      <c r="AK47" s="182" t="inlineStr">
        <is>
          <t>A2 · Associate</t>
        </is>
      </c>
      <c r="AL47" s="129" t="inlineStr">
        <is>
          <t>—</t>
        </is>
      </c>
      <c r="AM47" s="130" t="inlineStr">
        <is>
          <t>Taxonomy AI</t>
        </is>
      </c>
      <c r="AN47" s="130" t="inlineStr">
        <is>
          <t>Mentoring / guidance from seniors · Formal / classroom training · Online courses / self-learning · On-the-job / hands-on · Certification · Knowledge transfer · KT</t>
        </is>
      </c>
      <c r="AO47" s="130" t="inlineStr">
        <is>
          <t>requirements · changing · unclear · ai · dependency</t>
        </is>
      </c>
      <c r="AP47" s="130" t="inlineStr">
        <is>
          <t>better · requirements · clearer · technical · faster</t>
        </is>
      </c>
      <c r="AQ47" s="130" t="inlineStr">
        <is>
          <t>14 of 17 say the role is changing because of AI / automation</t>
        </is>
      </c>
      <c r="AR47" s="131" t="inlineStr">
        <is>
          <t>Build and operate software capabilities. Includes: Application code, data/ML engineering and product reliability. Excludes: Product investment decisions; internal IT service desk.</t>
        </is>
      </c>
      <c r="AS47" s="132" t="inlineStr">
        <is>
          <t>ENG03-0 · Frontend Engineering Intern</t>
        </is>
      </c>
      <c r="AT47" s="132" t="inlineStr">
        <is>
          <r>
            <rPr>
              <rFont val="Calibri"/>
              <b val="1"/>
              <sz val="10"/>
            </rPr>
            <t>Assist with a supervised work sample:</t>
          </r>
          <r>
            <rPr>
              <rFont val="Calibri"/>
              <sz val="10"/>
            </rPr>
            <t xml:space="preserve"> build accessible components and reliable browser interactions.</t>
          </r>
        </is>
      </c>
      <c r="AU47" s="132" t="inlineStr">
        <is>
          <t>Reviewed learning assignment; no independent material sign-off.</t>
        </is>
      </c>
      <c r="AV47" s="132" t="inlineStr">
        <is>
          <t>A tested accessible interface and reusable components with measured performance</t>
        </is>
      </c>
      <c r="AW47" s="132" t="inlineStr">
        <is>
          <r>
            <rPr>
              <rFont val="Calibri"/>
              <b val="1"/>
              <sz val="10"/>
            </rPr>
            <t>Regnology:</t>
          </r>
          <r>
            <rPr>
              <rFont val="Calibri"/>
              <sz val="10"/>
            </rPr>
            <t xml:space="preserve"> Senior Software Engineer, Pune · Related work. Gap: Peer software evidence does not establish specialised frontend or ML levels</t>
          </r>
        </is>
      </c>
      <c r="AX47" s="183" t="inlineStr">
        <is>
          <t>Framework + sub-family themes · 3+ answered</t>
        </is>
      </c>
      <c r="AY47" s="134" t="inlineStr">
        <is>
          <t>1 holder, 1 answered the survey; sub-family 17 answered</t>
        </is>
      </c>
    </row>
    <row r="48" ht="93" customHeight="1">
      <c r="A48" s="180" t="inlineStr">
        <is>
          <t>RC-080</t>
        </is>
      </c>
      <c r="B48" s="111" t="inlineStr">
        <is>
          <t>Engineering &amp; Development</t>
        </is>
      </c>
      <c r="C48" s="111" t="inlineStr">
        <is>
          <t>Front-End / UI Development</t>
        </is>
      </c>
      <c r="D48" s="146" t="inlineStr">
        <is>
          <t>A2</t>
        </is>
      </c>
      <c r="E48" s="138" t="inlineStr">
        <is>
          <t>Associate</t>
        </is>
      </c>
      <c r="F48" s="111" t="inlineStr">
        <is>
          <t>IC</t>
        </is>
      </c>
      <c r="G48" s="111" t="inlineStr">
        <is>
          <t>UI Developer</t>
        </is>
      </c>
      <c r="H48" s="112" t="n">
        <v>6</v>
      </c>
      <c r="I48" s="111" t="inlineStr">
        <is>
          <t>iFile 5 · CARBON 1</t>
        </is>
      </c>
      <c r="J48" s="166" t="n">
        <v>5</v>
      </c>
      <c r="K48" s="115" t="inlineStr">
        <is>
          <t>Anurag Gupta, Chandani Gusain, Faisal Pathan, Lalita Dixit, Rajeev Gupta</t>
        </is>
      </c>
      <c r="L48" s="115" t="inlineStr">
        <is>
          <t>Technology</t>
        </is>
      </c>
      <c r="M48" s="118" t="inlineStr">
        <is>
          <r>
            <rPr>
              <rFont val="Calibri"/>
              <sz val="10"/>
            </rPr>
            <t xml:space="preserve">Builds user interfaces and reusable UI components. At A2: standard work delivered independently.
</t>
          </r>
          <r>
            <rPr>
              <rFont val="Calibri"/>
              <b val="1"/>
              <sz val="10"/>
            </rPr>
            <t>Common themes in role-holders' answers:</t>
          </r>
          <r>
            <rPr>
              <rFont val="Calibri"/>
              <sz val="10"/>
            </rPr>
            <t xml:space="preserve"> solutions · maintain · problems · core · purpose · while</t>
          </r>
        </is>
      </c>
      <c r="N48" s="168" t="inlineStr">
        <is>
          <r>
            <rPr>
              <rFont val="Calibri"/>
              <sz val="10"/>
            </rPr>
            <t xml:space="preserve">Builds user interfaces and reusable UI components; Standard work of the discipline; Own deliverables · accuracy, TAT
</t>
          </r>
          <r>
            <rPr>
              <rFont val="Calibri"/>
              <b val="1"/>
              <sz val="10"/>
            </rPr>
            <t>Common themes in role-holders' answers:</t>
          </r>
          <r>
            <rPr>
              <rFont val="Calibri"/>
              <sz val="10"/>
            </rPr>
            <t xml:space="preserve"> feature · code · quality · development · delivery</t>
          </r>
        </is>
      </c>
      <c r="O48" s="168" t="inlineStr">
        <is>
          <r>
            <rPr>
              <rFont val="Calibri"/>
              <sz val="10"/>
            </rPr>
            <t xml:space="preserve">Own deliverables · accuracy, TAT
</t>
          </r>
          <r>
            <rPr>
              <rFont val="Calibri"/>
              <b val="1"/>
              <sz val="10"/>
            </rPr>
            <t>Common themes in role-holders' answers:</t>
          </r>
          <r>
            <rPr>
              <rFont val="Calibri"/>
              <sz val="10"/>
            </rPr>
            <t xml:space="preserve"> features · quality · software</t>
          </r>
        </is>
      </c>
      <c r="P48" s="168" t="inlineStr">
        <is>
          <r>
            <rPr>
              <rFont val="Calibri"/>
              <sz val="10"/>
            </rPr>
            <t xml:space="preserve">Own deliverables · accuracy, TAT
</t>
          </r>
          <r>
            <rPr>
              <rFont val="Calibri"/>
              <b val="1"/>
              <sz val="10"/>
            </rPr>
            <t>Common themes in role-holders' answers:</t>
          </r>
          <r>
            <rPr>
              <rFont val="Calibri"/>
              <sz val="10"/>
            </rPr>
            <t xml:space="preserve"> quality · accountable · reliability · deliver · features · code</t>
          </r>
        </is>
      </c>
      <c r="Q48" s="168" t="inlineStr">
        <is>
          <r>
            <rPr>
              <rFont val="Calibri"/>
              <sz val="10"/>
            </rPr>
            <t xml:space="preserve">Chooses own approach within standards
</t>
          </r>
          <r>
            <rPr>
              <rFont val="Calibri"/>
              <b val="1"/>
              <sz val="10"/>
            </rPr>
            <t>Common themes in role-holders' answers:</t>
          </r>
          <r>
            <rPr>
              <rFont val="Calibri"/>
              <sz val="10"/>
            </rPr>
            <t xml:space="preserve"> decisions · implement</t>
          </r>
        </is>
      </c>
      <c r="R48" s="168" t="inlineStr">
        <is>
          <r>
            <rPr>
              <rFont val="Calibri"/>
              <b val="1"/>
              <sz val="10"/>
            </rPr>
            <t>Common themes in manager-set KRAs:</t>
          </r>
          <r>
            <rPr>
              <rFont val="Calibri"/>
              <sz val="10"/>
            </rPr>
            <t xml:space="preserve"> complete · improve · assigned · resolve · code · leakage qa/uat</t>
          </r>
        </is>
      </c>
      <c r="S48" s="168" t="inlineStr">
        <is>
          <t>Angular · React</t>
        </is>
      </c>
      <c r="T48" s="168" t="inlineStr">
        <is>
          <t>—</t>
        </is>
      </c>
      <c r="U48" s="119" t="inlineStr">
        <is>
          <t>Standard work delivered independently</t>
        </is>
      </c>
      <c r="V48" s="169" t="inlineStr">
        <is>
          <t>Standard work of the discipline</t>
        </is>
      </c>
      <c r="W48" s="169" t="inlineStr">
        <is>
          <t>Chooses own approach within standards</t>
        </is>
      </c>
      <c r="X48" s="169" t="inlineStr">
        <is>
          <t>Own deliverables · accuracy, TAT</t>
        </is>
      </c>
      <c r="Y48" s="169" t="inlineStr">
        <is>
          <t>Not scored in Band A</t>
        </is>
      </c>
      <c r="Z48" s="169" t="inlineStr">
        <is>
          <t>0–2 yrs</t>
        </is>
      </c>
      <c r="AA48" s="169" t="inlineStr">
        <is>
          <t>Graduate · or diploma with experience</t>
        </is>
      </c>
      <c r="AB48" s="169" t="inlineStr">
        <is>
          <t>Cloud / language certifications · optional; AWS / Azure architect · optional</t>
        </is>
      </c>
      <c r="AC48" s="169" t="inlineStr">
        <is>
          <t>No direct reports</t>
        </is>
      </c>
      <c r="AD48" s="121" t="inlineStr">
        <is>
          <t>Core 2 · Future-ready 2 · Functional 2 · Leadership —</t>
        </is>
      </c>
      <c r="AE48" s="122" t="inlineStr">
        <is>
          <t>Programming &amp; Tech-Stack Depth · System Design &amp; Architecture</t>
        </is>
      </c>
      <c r="AF48" s="122" t="inlineStr">
        <is>
          <t>Database, SQL &amp; Data Engineering · Cloud, DevOps &amp; CI/CD · AI, GenAI &amp; Prompt Engineering · Product, Platform &amp; Domain Knowledge</t>
        </is>
      </c>
      <c r="AG48" s="181" t="inlineStr">
        <is>
          <t>P1–P2</t>
        </is>
      </c>
      <c r="AH48" s="128" t="inlineStr">
        <is>
          <t>2 Assist</t>
        </is>
      </c>
      <c r="AI48" s="182" t="inlineStr">
        <is>
          <r>
            <rPr>
              <rFont val="Calibri"/>
              <b val="1"/>
              <sz val="10"/>
            </rPr>
            <t>Workiva:</t>
          </r>
          <r>
            <rPr>
              <rFont val="Calibri"/>
              <sz val="10"/>
            </rPr>
            <t xml:space="preserve"> Associate SE · Broadridge India: SE · Nasdaq / AxiomSL: SE · Salesforce: AMTS</t>
          </r>
        </is>
      </c>
      <c r="AJ48" s="182" t="inlineStr">
        <is>
          <t>SFIA 9 · software development, programming; OWASP secure coding; cloud vendor certifications</t>
        </is>
      </c>
      <c r="AK48" s="182" t="inlineStr">
        <is>
          <t>A3 · Senior Associate</t>
        </is>
      </c>
      <c r="AL48" s="129" t="inlineStr">
        <is>
          <t>Leadership &amp; people management · Technical depth &amp; architecture · Broader exposure &amp; ownership · Project / programme management</t>
        </is>
      </c>
      <c r="AM48" s="130" t="inlineStr">
        <is>
          <t>architecture scalability · ai · taxonomy</t>
        </is>
      </c>
      <c r="AN48" s="130" t="inlineStr">
        <is>
          <t>Mentoring / guidance from seniors · On-the-job / hands-on</t>
        </is>
      </c>
      <c r="AO48" s="130" t="inlineStr">
        <is>
          <t>requirements · changing · unclear</t>
        </is>
      </c>
      <c r="AP48" s="130" t="inlineStr">
        <is>
          <t>clearer · requirements · better · faster · clarity</t>
        </is>
      </c>
      <c r="AQ48" s="130" t="inlineStr">
        <is>
          <t>6 of 6 say the role is changing because of AI / automation</t>
        </is>
      </c>
      <c r="AR48" s="131" t="inlineStr">
        <is>
          <t>Build and operate software capabilities. Includes: Application code, data/ML engineering and product reliability. Excludes: Product investment decisions; internal IT service desk.</t>
        </is>
      </c>
      <c r="AS48" s="132" t="inlineStr">
        <is>
          <t>ENG03-1 · Associate Frontend Engineer</t>
        </is>
      </c>
      <c r="AT48" s="132" t="inlineStr">
        <is>
          <r>
            <rPr>
              <rFont val="Calibri"/>
              <b val="1"/>
              <sz val="10"/>
            </rPr>
            <t>Complete defined parts under review:</t>
          </r>
          <r>
            <rPr>
              <rFont val="Calibri"/>
              <sz val="10"/>
            </rPr>
            <t xml:space="preserve"> build accessible components and reliable browser interactions.</t>
          </r>
        </is>
      </c>
      <c r="AU48" s="132" t="inlineStr">
        <is>
          <t>Repeatable correct delivery, safe escalation and required entry eligibility.</t>
        </is>
      </c>
      <c r="AV48" s="132" t="inlineStr">
        <is>
          <t>A tested accessible interface and reusable components with measured performance</t>
        </is>
      </c>
      <c r="AW48" s="132" t="inlineStr">
        <is>
          <r>
            <rPr>
              <rFont val="Calibri"/>
              <b val="1"/>
              <sz val="10"/>
            </rPr>
            <t>Regnology:</t>
          </r>
          <r>
            <rPr>
              <rFont val="Calibri"/>
              <sz val="10"/>
            </rPr>
            <t xml:space="preserve"> Senior Software Engineer, Pune · Related work. Gap: Peer software evidence does not establish specialised frontend or ML levels</t>
          </r>
        </is>
      </c>
      <c r="AX48" s="184" t="inlineStr">
        <is>
          <t>Framework + role-holders' themes · 3+ answered</t>
        </is>
      </c>
      <c r="AY48" s="134" t="inlineStr">
        <is>
          <t>6 holders, 6 answered the survey; sub-family 17 answered</t>
        </is>
      </c>
    </row>
    <row r="49" ht="106" customHeight="1">
      <c r="A49" s="180" t="inlineStr">
        <is>
          <t>RC-081</t>
        </is>
      </c>
      <c r="B49" s="111" t="inlineStr">
        <is>
          <t>Engineering &amp; Development</t>
        </is>
      </c>
      <c r="C49" s="111" t="inlineStr">
        <is>
          <t>Front-End / UI Development</t>
        </is>
      </c>
      <c r="D49" s="146" t="inlineStr">
        <is>
          <t>A3</t>
        </is>
      </c>
      <c r="E49" s="138" t="inlineStr">
        <is>
          <t>Senior Associate</t>
        </is>
      </c>
      <c r="F49" s="111" t="inlineStr">
        <is>
          <t>IC</t>
        </is>
      </c>
      <c r="G49" s="111" t="inlineStr">
        <is>
          <t>Senior UI Developer</t>
        </is>
      </c>
      <c r="H49" s="112" t="n">
        <v>10</v>
      </c>
      <c r="I49" s="111" t="inlineStr">
        <is>
          <t>CARBON 5 · iFile 5</t>
        </is>
      </c>
      <c r="J49" s="166" t="n">
        <v>5</v>
      </c>
      <c r="K49" s="115" t="inlineStr">
        <is>
          <t>Ghanshyam L Desale, Kishori Rajigare, Rajshree Bhosale, Shritesh Aher, Shubham Yadav</t>
        </is>
      </c>
      <c r="L49" s="115" t="inlineStr">
        <is>
          <t>Design · Technology</t>
        </is>
      </c>
      <c r="M49" s="118" t="inlineStr">
        <is>
          <r>
            <rPr>
              <rFont val="Calibri"/>
              <sz val="10"/>
            </rPr>
            <t xml:space="preserve">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t>
          </r>
        </is>
      </c>
      <c r="N49" s="168" t="inlineStr">
        <is>
          <r>
            <rPr>
              <rFont val="Calibri"/>
              <sz val="10"/>
            </rPr>
            <t xml:space="preserve">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t>
          </r>
        </is>
      </c>
      <c r="O49"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user · app</t>
          </r>
        </is>
      </c>
      <c r="P49"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development · am · accountable · quality · ui · responsive user-friendly</t>
          </r>
        </is>
      </c>
      <c r="Q49" s="168" t="inlineStr">
        <is>
          <r>
            <rPr>
              <rFont val="Calibri"/>
              <sz val="10"/>
            </rPr>
            <t xml:space="preserve">Technical / QC / client calls on own work
</t>
          </r>
          <r>
            <rPr>
              <rFont val="Calibri"/>
              <b val="1"/>
              <sz val="10"/>
            </rPr>
            <t>Common themes in role-holders' answers:</t>
          </r>
          <r>
            <rPr>
              <rFont val="Calibri"/>
              <sz val="10"/>
            </rPr>
            <t xml:space="preserve"> code · ui</t>
          </r>
        </is>
      </c>
      <c r="R49" s="168" t="inlineStr">
        <is>
          <r>
            <rPr>
              <rFont val="Calibri"/>
              <b val="1"/>
              <sz val="10"/>
            </rPr>
            <t>Common themes in manager-set KRAs:</t>
          </r>
          <r>
            <rPr>
              <rFont val="Calibri"/>
              <sz val="10"/>
            </rPr>
            <t xml:space="preserve"> components · sprint · code · coverage · quality · maintain</t>
          </r>
        </is>
      </c>
      <c r="S49" s="168" t="inlineStr">
        <is>
          <t>UI · Angular</t>
        </is>
      </c>
      <c r="T49" s="168" t="inlineStr">
        <is>
          <t>Vs code</t>
        </is>
      </c>
      <c r="U49" s="119" t="inlineStr">
        <is>
          <t>Varied work; reviews juniors; go-to for a process</t>
        </is>
      </c>
      <c r="V49" s="169" t="inlineStr">
        <is>
          <t>Varied and non-standard work; handles exceptions</t>
        </is>
      </c>
      <c r="W49" s="169" t="inlineStr">
        <is>
          <t>Technical / QC / client calls on own work</t>
        </is>
      </c>
      <c r="X49" s="169" t="inlineStr">
        <is>
          <t>A module / process, or work with client or regulatory consequences</t>
        </is>
      </c>
      <c r="Y49" s="169" t="inlineStr">
        <is>
          <t>Not scored in Band A</t>
        </is>
      </c>
      <c r="Z49" s="169" t="inlineStr">
        <is>
          <t>2–4 yrs</t>
        </is>
      </c>
      <c r="AA49" s="169" t="inlineStr">
        <is>
          <t>Graduate; relevant certification preferred</t>
        </is>
      </c>
      <c r="AB49" s="169" t="inlineStr">
        <is>
          <t>Cloud / language certifications · optional; AWS / Azure architect · optional</t>
        </is>
      </c>
      <c r="AC49" s="169" t="inlineStr">
        <is>
          <t>None · guides 1–3 juniors informally</t>
        </is>
      </c>
      <c r="AD49" s="121" t="inlineStr">
        <is>
          <t>Core 2 · Future-ready 2 · Functional 3 · Leadership —</t>
        </is>
      </c>
      <c r="AE49" s="122" t="inlineStr">
        <is>
          <t>Programming &amp; Tech-Stack Depth · System Design &amp; Architecture</t>
        </is>
      </c>
      <c r="AF49" s="122" t="inlineStr">
        <is>
          <t>Database, SQL &amp; Data Engineering · Cloud, DevOps &amp; CI/CD · AI, GenAI &amp; Prompt Engineering · Product, Platform &amp; Domain Knowledge</t>
        </is>
      </c>
      <c r="AG49" s="181" t="inlineStr">
        <is>
          <t>P2</t>
        </is>
      </c>
      <c r="AH49" s="128" t="inlineStr">
        <is>
          <t>3 Apply</t>
        </is>
      </c>
      <c r="AI49" s="182" t="inlineStr">
        <is>
          <r>
            <rPr>
              <rFont val="Calibri"/>
              <b val="1"/>
              <sz val="10"/>
            </rPr>
            <t>Workiva:</t>
          </r>
          <r>
            <rPr>
              <rFont val="Calibri"/>
              <sz val="10"/>
            </rPr>
            <t xml:space="preserve"> SE · Broadridge India: SE · Nasdaq / AxiomSL: SE · Salesforce: MTS</t>
          </r>
        </is>
      </c>
      <c r="AJ49" s="182" t="inlineStr">
        <is>
          <t>SFIA 9 · software development, programming; OWASP secure coding; cloud vendor certifications</t>
        </is>
      </c>
      <c r="AK49" s="182" t="inlineStr">
        <is>
          <t>B1 · Specialist</t>
        </is>
      </c>
      <c r="AL49" s="129" t="inlineStr">
        <is>
          <t>Technical depth &amp; architecture · AI / automation · Strategy &amp; business acumen · Product &amp; tool knowledge · Leadership &amp; people management</t>
        </is>
      </c>
      <c r="AM49" s="130" t="inlineStr">
        <is>
          <t>secure coding · practices · testing · advanced · system</t>
        </is>
      </c>
      <c r="AN49" s="130" t="inlineStr">
        <is>
          <t>Formal / classroom training · Mentoring / guidance from seniors · Online courses / self-learning · Certification</t>
        </is>
      </c>
      <c r="AO49" s="130" t="inlineStr">
        <is>
          <t>requirements · changing · unclear · ai</t>
        </is>
      </c>
      <c r="AP49" s="130" t="inlineStr">
        <is>
          <t>better · rework · requirements · technical · clearer</t>
        </is>
      </c>
      <c r="AQ49" s="130" t="inlineStr">
        <is>
          <t>7 of 9 say the role is changing because of AI / automation</t>
        </is>
      </c>
      <c r="AR49" s="131" t="inlineStr">
        <is>
          <t>Build and operate software capabilities. Includes: Application code, data/ML engineering and product reliability. Excludes: Product investment decisions; internal IT service desk.</t>
        </is>
      </c>
      <c r="AS49" s="132" t="inlineStr">
        <is>
          <t>ENG03-2 · Frontend Engineer</t>
        </is>
      </c>
      <c r="AT49" s="132" t="inlineStr">
        <is>
          <t>Build accessible components and reliable browser interactions.</t>
        </is>
      </c>
      <c r="AU49" s="132" t="inlineStr">
        <is>
          <t>Demonstrate routine delivery plus judgement in bounded exceptions.</t>
        </is>
      </c>
      <c r="AV49" s="132" t="inlineStr">
        <is>
          <t>A tested accessible interface and reusable components with measured performance</t>
        </is>
      </c>
      <c r="AW49" s="132" t="inlineStr">
        <is>
          <r>
            <rPr>
              <rFont val="Calibri"/>
              <b val="1"/>
              <sz val="10"/>
            </rPr>
            <t>Regnology:</t>
          </r>
          <r>
            <rPr>
              <rFont val="Calibri"/>
              <sz val="10"/>
            </rPr>
            <t xml:space="preserve"> Senior Software Engineer, Pune · Related work. Gap: Peer software evidence does not establish specialised frontend or ML levels</t>
          </r>
        </is>
      </c>
      <c r="AX49" s="184" t="inlineStr">
        <is>
          <t>Framework + role-holders' themes · 3+ answered</t>
        </is>
      </c>
      <c r="AY49" s="134" t="inlineStr">
        <is>
          <t>10 holders, 9 answered the survey; sub-family 17 answered</t>
        </is>
      </c>
    </row>
    <row r="50" ht="106" customHeight="1">
      <c r="A50" s="180" t="inlineStr">
        <is>
          <t>RC-082</t>
        </is>
      </c>
      <c r="B50" s="111" t="inlineStr">
        <is>
          <t>Engineering &amp; Development</t>
        </is>
      </c>
      <c r="C50" s="111" t="inlineStr">
        <is>
          <t>Front-End / UI Development</t>
        </is>
      </c>
      <c r="D50" s="150" t="inlineStr">
        <is>
          <t>B1</t>
        </is>
      </c>
      <c r="E50" s="18" t="inlineStr">
        <is>
          <t>Specialist</t>
        </is>
      </c>
      <c r="F50" s="111" t="inlineStr">
        <is>
          <t>IC</t>
        </is>
      </c>
      <c r="G50" s="111" t="inlineStr">
        <is>
          <t>UI Specialist – POD Lead</t>
        </is>
      </c>
      <c r="H50" s="112" t="n">
        <v>1</v>
      </c>
      <c r="I50" s="111" t="inlineStr">
        <is>
          <t>iFile 1</t>
        </is>
      </c>
      <c r="J50" s="166" t="n">
        <v>1</v>
      </c>
      <c r="K50" s="115" t="inlineStr">
        <is>
          <t>Rajeev Kumar</t>
        </is>
      </c>
      <c r="L50" s="115" t="inlineStr">
        <is>
          <t>Design</t>
        </is>
      </c>
      <c r="M50" s="118" t="inlineStr">
        <is>
          <r>
            <rPr>
              <rFont val="Calibri"/>
              <sz val="10"/>
            </rPr>
            <t xml:space="preserve">Builds user interfaces and reusable UI components. At B1: a domain / module, or a small team.
</t>
          </r>
          <r>
            <rPr>
              <rFont val="Calibri"/>
              <b val="1"/>
              <sz val="10"/>
            </rPr>
            <t>Common themes in sub-family holders, all levels' answers:</t>
          </r>
          <r>
            <rPr>
              <rFont val="Calibri"/>
              <sz val="10"/>
            </rPr>
            <t xml:space="preserve"> core · purpose · business · improve · development · solutions</t>
          </r>
        </is>
      </c>
      <c r="N50" s="168" t="inlineStr">
        <is>
          <r>
            <rPr>
              <rFont val="Calibri"/>
              <sz val="10"/>
            </rPr>
            <t xml:space="preserve">Builds user interfaces and reusable UI components; Domain specialist work; A domain or a small team
</t>
          </r>
          <r>
            <rPr>
              <rFont val="Calibri"/>
              <b val="1"/>
              <sz val="10"/>
            </rPr>
            <t>Common themes in sub-family holders, all levels' answers:</t>
          </r>
          <r>
            <rPr>
              <rFont val="Calibri"/>
              <sz val="10"/>
            </rPr>
            <t xml:space="preserve"> ui · code · feature · development · design · testing</t>
          </r>
        </is>
      </c>
      <c r="O50" s="168" t="inlineStr">
        <is>
          <r>
            <rPr>
              <rFont val="Calibri"/>
              <sz val="10"/>
            </rPr>
            <t xml:space="preserve">A domain or a small team
</t>
          </r>
          <r>
            <rPr>
              <rFont val="Calibri"/>
              <b val="1"/>
              <sz val="10"/>
            </rPr>
            <t>Common themes in sub-family holders, all levels' answers:</t>
          </r>
          <r>
            <rPr>
              <rFont val="Calibri"/>
              <sz val="10"/>
            </rPr>
            <t xml:space="preserve"> features · user · app · ui · quality · software</t>
          </r>
        </is>
      </c>
      <c r="P50" s="168" t="inlineStr">
        <is>
          <r>
            <rPr>
              <rFont val="Calibri"/>
              <sz val="10"/>
            </rPr>
            <t xml:space="preserve">A domain or a small team
</t>
          </r>
          <r>
            <rPr>
              <rFont val="Calibri"/>
              <b val="1"/>
              <sz val="10"/>
            </rPr>
            <t>Common themes in sub-family holders, all levels' answers:</t>
          </r>
          <r>
            <rPr>
              <rFont val="Calibri"/>
              <sz val="10"/>
            </rPr>
            <t xml:space="preserve"> accountable · quality · development · am · reliability · personally</t>
          </r>
        </is>
      </c>
      <c r="Q50" s="168" t="inlineStr">
        <is>
          <r>
            <rPr>
              <rFont val="Calibri"/>
              <sz val="10"/>
            </rPr>
            <t xml:space="preserve">Technical / QC / client calls for the domain
</t>
          </r>
          <r>
            <rPr>
              <rFont val="Calibri"/>
              <b val="1"/>
              <sz val="10"/>
            </rPr>
            <t>Common themes in sub-family holders, all levels' answers:</t>
          </r>
          <r>
            <rPr>
              <rFont val="Calibri"/>
              <sz val="10"/>
            </rPr>
            <t xml:space="preserve"> decide · code · ui · decisions · implement</t>
          </r>
        </is>
      </c>
      <c r="R50" s="168" t="inlineStr">
        <is>
          <t>—</t>
        </is>
      </c>
      <c r="S50" s="168" t="inlineStr">
        <is>
          <t>Angular · UI · React · Full stack development · Angular + Node.js</t>
        </is>
      </c>
      <c r="T50" s="168" t="inlineStr">
        <is>
          <t>Vs code · visual studio · VsCode</t>
        </is>
      </c>
      <c r="U50" s="119" t="inlineStr">
        <is>
          <t>A domain / module, or a small team</t>
        </is>
      </c>
      <c r="V50" s="169" t="inlineStr">
        <is>
          <t>Domain specialist work</t>
        </is>
      </c>
      <c r="W50" s="169" t="inlineStr">
        <is>
          <t>Technical / QC / client calls for the domain</t>
        </is>
      </c>
      <c r="X50" s="169" t="inlineStr">
        <is>
          <t>A domain or a small team</t>
        </is>
      </c>
      <c r="Y50" s="169" t="inlineStr">
        <is>
          <r>
            <rPr>
              <rFont val="Calibri"/>
              <b val="1"/>
              <sz val="10"/>
            </rPr>
            <t>IC:</t>
          </r>
          <r>
            <rPr>
              <rFont val="Calibri"/>
              <sz val="10"/>
            </rPr>
            <t xml:space="preserve"> mentors and reviews · People: hands-on team lead of 3–5</t>
          </r>
        </is>
      </c>
      <c r="Z50" s="169" t="inlineStr">
        <is>
          <t>4–7 yrs</t>
        </is>
      </c>
      <c r="AA50" s="169" t="inlineStr">
        <is>
          <t>Graduate + relevant qualification or certification preferred</t>
        </is>
      </c>
      <c r="AB50" s="169" t="inlineStr">
        <is>
          <t>Cloud / language certifications · optional; AWS / Azure architect · optional</t>
        </is>
      </c>
      <c r="AC50" s="169" t="inlineStr">
        <is>
          <r>
            <rPr>
              <rFont val="Calibri"/>
              <b val="1"/>
              <sz val="10"/>
            </rPr>
            <t>IC:</t>
          </r>
          <r>
            <rPr>
              <rFont val="Calibri"/>
              <sz val="10"/>
            </rPr>
            <t xml:space="preserve"> none · Team Lead: 3–5</t>
          </r>
        </is>
      </c>
      <c r="AD50" s="121" t="inlineStr">
        <is>
          <t>Core 3 · Future-ready 3 · Functional 3 · Leadership 1</t>
        </is>
      </c>
      <c r="AE50" s="122" t="inlineStr">
        <is>
          <t>Programming &amp; Tech-Stack Depth · System Design &amp; Architecture</t>
        </is>
      </c>
      <c r="AF50" s="122" t="inlineStr">
        <is>
          <t>Database, SQL &amp; Data Engineering · Cloud, DevOps &amp; CI/CD · AI, GenAI &amp; Prompt Engineering · Product, Platform &amp; Domain Knowledge</t>
        </is>
      </c>
      <c r="AG50" s="181" t="inlineStr">
        <is>
          <t>P3 / M2</t>
        </is>
      </c>
      <c r="AH50" s="128" t="inlineStr">
        <is>
          <t>4 Enable</t>
        </is>
      </c>
      <c r="AI50" s="182" t="inlineStr">
        <is>
          <r>
            <rPr>
              <rFont val="Calibri"/>
              <b val="1"/>
              <sz val="10"/>
            </rPr>
            <t>Workiva:</t>
          </r>
          <r>
            <rPr>
              <rFont val="Calibri"/>
              <sz val="10"/>
            </rPr>
            <t xml:space="preserve"> SE / Senior SE · Broadridge India: Senior SE · Nasdaq / AxiomSL: Senior SE · Salesforce: MTS</t>
          </r>
        </is>
      </c>
      <c r="AJ50" s="182" t="inlineStr">
        <is>
          <t>SFIA 9 · software development, programming; OWASP secure coding; cloud vendor certifications</t>
        </is>
      </c>
      <c r="AK50" s="182" t="inlineStr">
        <is>
          <t>B2 · Senior Specialist</t>
        </is>
      </c>
      <c r="AL50" s="129" t="inlineStr">
        <is>
          <t>AI / automation · Technical depth &amp; architecture</t>
        </is>
      </c>
      <c r="AM50" s="130" t="inlineStr">
        <is>
          <t>UI/UX</t>
        </is>
      </c>
      <c r="AN50" s="130" t="inlineStr">
        <is>
          <t>Mentoring / guidance from seniors · Formal / classroom training · Online courses / self-learning · On-the-job / hands-on · Certification · Knowledge transfer · KT</t>
        </is>
      </c>
      <c r="AO50" s="130" t="inlineStr">
        <is>
          <t>requirements · changing · unclear · ai · dependency</t>
        </is>
      </c>
      <c r="AP50" s="130" t="inlineStr">
        <is>
          <t>better · requirements · clearer · technical · faster</t>
        </is>
      </c>
      <c r="AQ50" s="130" t="inlineStr">
        <is>
          <t>14 of 17 say the role is changing because of AI / automation</t>
        </is>
      </c>
      <c r="AR50" s="131" t="inlineStr">
        <is>
          <t>Build and operate software capabilities. Includes: Application code, data/ML engineering and product reliability. Excludes: Product investment decisions; internal IT service desk.</t>
        </is>
      </c>
      <c r="AS50" s="132" t="inlineStr">
        <is>
          <t>ENG03-3 · Senior Frontend Engineer</t>
        </is>
      </c>
      <c r="AT50" s="132" t="inlineStr">
        <is>
          <t>Own a complex workflow and its accessibility/performance constraints.</t>
        </is>
      </c>
      <c r="AU50" s="132" t="inlineStr">
        <is>
          <t>Evidence of complex work, decisions and outcomes beyond routine delivery.</t>
        </is>
      </c>
      <c r="AV50" s="132" t="inlineStr">
        <is>
          <t>A tested accessible interface and reusable components with measured performance</t>
        </is>
      </c>
      <c r="AW50" s="132" t="inlineStr">
        <is>
          <r>
            <rPr>
              <rFont val="Calibri"/>
              <b val="1"/>
              <sz val="10"/>
            </rPr>
            <t>Regnology:</t>
          </r>
          <r>
            <rPr>
              <rFont val="Calibri"/>
              <sz val="10"/>
            </rPr>
            <t xml:space="preserve"> Senior Software Engineer, Pune · Related work. Gap: Peer software evidence does not establish specialised frontend or ML levels</t>
          </r>
        </is>
      </c>
      <c r="AX50" s="183" t="inlineStr">
        <is>
          <t>Framework + sub-family themes · 3+ answered</t>
        </is>
      </c>
      <c r="AY50" s="134" t="inlineStr">
        <is>
          <t>1 holder, 1 answered the survey; sub-family 17 answered</t>
        </is>
      </c>
    </row>
    <row r="51" ht="80" customHeight="1">
      <c r="A51" s="180" t="inlineStr">
        <is>
          <t>RC-083</t>
        </is>
      </c>
      <c r="B51" s="111" t="inlineStr">
        <is>
          <t>Engineering &amp; Development</t>
        </is>
      </c>
      <c r="C51" s="111" t="inlineStr">
        <is>
          <t>Full-Stack Development</t>
        </is>
      </c>
      <c r="D51" s="146" t="inlineStr">
        <is>
          <t>A1</t>
        </is>
      </c>
      <c r="E51" s="138" t="inlineStr">
        <is>
          <t>Intern / Trainee</t>
        </is>
      </c>
      <c r="F51" s="111" t="inlineStr">
        <is>
          <t>IC</t>
        </is>
      </c>
      <c r="G51" s="111" t="inlineStr">
        <is>
          <t>Trainee Software Engineer</t>
        </is>
      </c>
      <c r="H51" s="112" t="n">
        <v>4</v>
      </c>
      <c r="I51" s="111" t="inlineStr">
        <is>
          <t>iFile 2 · CARBON 1 · iDEAL 1</t>
        </is>
      </c>
      <c r="J51" s="166" t="n">
        <v>2</v>
      </c>
      <c r="K51" s="115" t="inlineStr">
        <is>
          <t>Amaan Ullah, Mayuresh Raghunath Mahale</t>
        </is>
      </c>
      <c r="L51" s="115" t="inlineStr">
        <is>
          <t>Technology</t>
        </is>
      </c>
      <c r="M51" s="118" t="inlineStr">
        <is>
          <r>
            <rPr>
              <rFont val="Calibri"/>
              <sz val="10"/>
            </rPr>
            <t xml:space="preserve">Builds features end to end — back-end services/APIs plus UI screens. At A1: learning the role; all work reviewed.
</t>
          </r>
          <r>
            <rPr>
              <rFont val="Calibri"/>
              <b val="1"/>
              <sz val="10"/>
            </rPr>
            <t>Common themes in role-holders' answers:</t>
          </r>
          <r>
            <rPr>
              <rFont val="Calibri"/>
              <sz val="10"/>
            </rPr>
            <t xml:space="preserve"> improving · software</t>
          </r>
        </is>
      </c>
      <c r="N51" s="168" t="inlineStr">
        <is>
          <r>
            <rPr>
              <rFont val="Calibri"/>
              <sz val="10"/>
            </rPr>
            <t xml:space="preserve">Builds features end to end — back-end services/APIs plus UI screens; Learning; follows worked examples; Learning tasks
</t>
          </r>
          <r>
            <rPr>
              <rFont val="Calibri"/>
              <b val="1"/>
              <sz val="10"/>
            </rPr>
            <t>Common themes in role-holders' answers:</t>
          </r>
          <r>
            <rPr>
              <rFont val="Calibri"/>
              <sz val="10"/>
            </rPr>
            <t xml:space="preserve"> bug fixing · development · feature</t>
          </r>
        </is>
      </c>
      <c r="O51" s="168" t="inlineStr">
        <is>
          <r>
            <rPr>
              <rFont val="Calibri"/>
              <sz val="10"/>
            </rPr>
            <t xml:space="preserve">Learning tasks
</t>
          </r>
          <r>
            <rPr>
              <rFont val="Calibri"/>
              <b val="1"/>
              <sz val="10"/>
            </rPr>
            <t>Common themes in role-holders' answers:</t>
          </r>
          <r>
            <rPr>
              <rFont val="Calibri"/>
              <sz val="10"/>
            </rPr>
            <t xml:space="preserve"> features · bug fixes · technical · apis · software</t>
          </r>
        </is>
      </c>
      <c r="P51" s="168" t="inlineStr">
        <is>
          <r>
            <rPr>
              <rFont val="Calibri"/>
              <sz val="10"/>
            </rPr>
            <t xml:space="preserve">Learning tasks
</t>
          </r>
          <r>
            <rPr>
              <rFont val="Calibri"/>
              <b val="1"/>
              <sz val="10"/>
            </rPr>
            <t>Common themes in role-holders' answers:</t>
          </r>
          <r>
            <rPr>
              <rFont val="Calibri"/>
              <sz val="10"/>
            </rPr>
            <t xml:space="preserve"> development · am</t>
          </r>
        </is>
      </c>
      <c r="Q51" s="168" t="inlineStr">
        <is>
          <r>
            <rPr>
              <rFont val="Calibri"/>
              <sz val="10"/>
            </rPr>
            <t xml:space="preserve">Needs approval / close guidance
</t>
          </r>
          <r>
            <rPr>
              <rFont val="Calibri"/>
              <b val="1"/>
              <sz val="10"/>
            </rPr>
            <t>Common themes in role-holders' answers:</t>
          </r>
          <r>
            <rPr>
              <rFont val="Calibri"/>
              <sz val="10"/>
            </rPr>
            <t xml:space="preserve"> approaches · implementation</t>
          </r>
        </is>
      </c>
      <c r="R51" s="168" t="inlineStr">
        <is>
          <r>
            <rPr>
              <rFont val="Calibri"/>
              <b val="1"/>
              <sz val="10"/>
            </rPr>
            <t>Common themes in manager-set KRAs:</t>
          </r>
          <r>
            <rPr>
              <rFont val="Calibri"/>
              <sz val="10"/>
            </rPr>
            <t xml:space="preserve"> complete · assigned · improve · code · technical · quality</t>
          </r>
        </is>
      </c>
      <c r="S51" s="168" t="inlineStr">
        <is>
          <t>React · Java · Angular · NET MVC</t>
        </is>
      </c>
      <c r="T51" s="168" t="inlineStr">
        <is>
          <t>Vs code · Postman</t>
        </is>
      </c>
      <c r="U51" s="119" t="inlineStr">
        <is>
          <t>Learning the role; all work reviewed</t>
        </is>
      </c>
      <c r="V51" s="169" t="inlineStr">
        <is>
          <t>Learning; follows worked examples</t>
        </is>
      </c>
      <c r="W51" s="169" t="inlineStr">
        <is>
          <t>Needs approval / close guidance</t>
        </is>
      </c>
      <c r="X51" s="169" t="inlineStr">
        <is>
          <t>Learning tasks</t>
        </is>
      </c>
      <c r="Y51" s="169" t="inlineStr">
        <is>
          <t>Not scored in Band A</t>
        </is>
      </c>
      <c r="Z51" s="169" t="inlineStr">
        <is>
          <t>0 yrs · fresher / intern</t>
        </is>
      </c>
      <c r="AA51" s="169" t="inlineStr">
        <is>
          <t>Pursuing or completed graduation / diploma</t>
        </is>
      </c>
      <c r="AB51" s="169" t="inlineStr">
        <is>
          <t>Cloud / language certifications · optional; AWS / Azure architect · optional</t>
        </is>
      </c>
      <c r="AC51" s="169" t="inlineStr">
        <is>
          <t>No direct reports</t>
        </is>
      </c>
      <c r="AD51" s="121" t="inlineStr">
        <is>
          <t>Core 1 · Future-ready 1 · Functional 1 · Leadership —</t>
        </is>
      </c>
      <c r="AE51" s="122" t="inlineStr">
        <is>
          <t>Programming &amp; Tech-Stack Depth · System Design &amp; Architecture</t>
        </is>
      </c>
      <c r="AF51" s="122" t="inlineStr">
        <is>
          <t>Database, SQL &amp; Data Engineering · Cloud, DevOps &amp; CI/CD · AI, GenAI &amp; Prompt Engineering · Product, Platform &amp; Domain Knowledge</t>
        </is>
      </c>
      <c r="AG51" s="181" t="inlineStr">
        <is>
          <t>Entry / P1 · intern</t>
        </is>
      </c>
      <c r="AH51" s="128" t="inlineStr">
        <is>
          <t>1 Follow</t>
        </is>
      </c>
      <c r="AI51" s="182" t="inlineStr">
        <is>
          <t>—</t>
        </is>
      </c>
      <c r="AJ51" s="182" t="inlineStr">
        <is>
          <t>SFIA 9 · software development, programming; OWASP secure coding; cloud vendor certifications</t>
        </is>
      </c>
      <c r="AK51" s="182" t="inlineStr">
        <is>
          <t>A2 · Associate</t>
        </is>
      </c>
      <c r="AL51" s="129" t="inlineStr">
        <is>
          <t>Technical depth &amp; architecture · Domain, regulatory &amp; XBRL · Product &amp; tool knowledge · Strategy &amp; business acumen · Data, SQL &amp; analytics</t>
        </is>
      </c>
      <c r="AM51" s="130" t="inlineStr">
        <is>
          <t>ai</t>
        </is>
      </c>
      <c r="AN51" s="130" t="inlineStr">
        <is>
          <t>Mentoring / guidance from seniors · On-the-job / hands-on · Formal / classroom training</t>
        </is>
      </c>
      <c r="AO51" s="130" t="inlineStr">
        <is>
          <t>requirements · unclear</t>
        </is>
      </c>
      <c r="AP51" s="130" t="inlineStr">
        <is>
          <t>clear · before · development · guidance</t>
        </is>
      </c>
      <c r="AQ51" s="130" t="inlineStr">
        <is>
          <t>3 of 4 say the role is changing because of AI / automation</t>
        </is>
      </c>
      <c r="AR51" s="131" t="inlineStr">
        <is>
          <t>Build and operate software capabilities. Includes: Application code, data/ML engineering and product reliability. Excludes: Product investment decisions; internal IT service desk.</t>
        </is>
      </c>
      <c r="AS51" s="132" t="inlineStr">
        <is>
          <t>ENG02-0 · Software Engineering Intern</t>
        </is>
      </c>
      <c r="AT51" s="132" t="inlineStr">
        <is>
          <r>
            <rPr>
              <rFont val="Calibri"/>
              <b val="1"/>
              <sz val="10"/>
            </rPr>
            <t>Assist with a supervised work sample:</t>
          </r>
          <r>
            <rPr>
              <rFont val="Calibri"/>
              <sz val="10"/>
            </rPr>
            <t xml:space="preserve"> deliver a tested end-to-end feature across ui, api and storage.</t>
          </r>
        </is>
      </c>
      <c r="AU51" s="132" t="inlineStr">
        <is>
          <t>Reviewed learning assignment; no independent material sign-off.</t>
        </is>
      </c>
      <c r="AV51" s="132" t="inlineStr">
        <is>
          <t>A working end-to-end journey with usability checks, test coverage and deployment evidence</t>
        </is>
      </c>
      <c r="AW51"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51" s="184" t="inlineStr">
        <is>
          <t>Framework + role-holders' themes · 3+ answered</t>
        </is>
      </c>
      <c r="AY51" s="134" t="inlineStr">
        <is>
          <t>4 holders, 4 answered the survey; sub-family 35 answered</t>
        </is>
      </c>
    </row>
    <row r="52" ht="80" customHeight="1">
      <c r="A52" s="180" t="inlineStr">
        <is>
          <t>RC-084</t>
        </is>
      </c>
      <c r="B52" s="111" t="inlineStr">
        <is>
          <t>Engineering &amp; Development</t>
        </is>
      </c>
      <c r="C52" s="111" t="inlineStr">
        <is>
          <t>Full-Stack Development</t>
        </is>
      </c>
      <c r="D52" s="146" t="inlineStr">
        <is>
          <t>A2</t>
        </is>
      </c>
      <c r="E52" s="138" t="inlineStr">
        <is>
          <t>Associate</t>
        </is>
      </c>
      <c r="F52" s="111" t="inlineStr">
        <is>
          <t>IC</t>
        </is>
      </c>
      <c r="G52" s="111" t="inlineStr">
        <is>
          <t>Software Engineer</t>
        </is>
      </c>
      <c r="H52" s="112" t="n">
        <v>4</v>
      </c>
      <c r="I52" s="111" t="inlineStr">
        <is>
          <t>iFile 4</t>
        </is>
      </c>
      <c r="J52" s="166" t="n">
        <v>4</v>
      </c>
      <c r="K52" s="115" t="inlineStr">
        <is>
          <t>Chetna Vijay Nile, Hemant Sakunde, Shubham Nimse, Tanay Hisariya</t>
        </is>
      </c>
      <c r="L52" s="115" t="inlineStr">
        <is>
          <t>Technology</t>
        </is>
      </c>
      <c r="M52" s="118" t="inlineStr">
        <is>
          <r>
            <rPr>
              <rFont val="Calibri"/>
              <sz val="10"/>
            </rPr>
            <t xml:space="preserve">Builds features end to end — back-end services/APIs plus UI screens. At A2: standard work delivered independently.
</t>
          </r>
          <r>
            <rPr>
              <rFont val="Calibri"/>
              <b val="1"/>
              <sz val="10"/>
            </rPr>
            <t>Common themes in role-holders' answers:</t>
          </r>
          <r>
            <rPr>
              <rFont val="Calibri"/>
              <sz val="10"/>
            </rPr>
            <t xml:space="preserve"> solutions</t>
          </r>
        </is>
      </c>
      <c r="N52" s="168" t="inlineStr">
        <is>
          <r>
            <rPr>
              <rFont val="Calibri"/>
              <sz val="10"/>
            </rPr>
            <t xml:space="preserve">Builds features end to end — back-end services/APIs plus UI screens; Standard work of the discipline; Own deliverables · accuracy, TAT
</t>
          </r>
          <r>
            <rPr>
              <rFont val="Calibri"/>
              <b val="1"/>
              <sz val="10"/>
            </rPr>
            <t>Common themes in role-holders' answers:</t>
          </r>
          <r>
            <rPr>
              <rFont val="Calibri"/>
              <sz val="10"/>
            </rPr>
            <t xml:space="preserve"> deployment · testing</t>
          </r>
        </is>
      </c>
      <c r="O52" s="168" t="inlineStr">
        <is>
          <r>
            <rPr>
              <rFont val="Calibri"/>
              <sz val="10"/>
            </rPr>
            <t xml:space="preserve">Own deliverables · accuracy, TAT
</t>
          </r>
          <r>
            <rPr>
              <rFont val="Calibri"/>
              <b val="1"/>
              <sz val="10"/>
            </rPr>
            <t>Common themes in role-holders' answers:</t>
          </r>
          <r>
            <rPr>
              <rFont val="Calibri"/>
              <sz val="10"/>
            </rPr>
            <t xml:space="preserve"> software</t>
          </r>
        </is>
      </c>
      <c r="P52" s="168" t="inlineStr">
        <is>
          <r>
            <rPr>
              <rFont val="Calibri"/>
              <sz val="10"/>
            </rPr>
            <t xml:space="preserve">Own deliverables · accuracy, TAT
</t>
          </r>
          <r>
            <rPr>
              <rFont val="Calibri"/>
              <b val="1"/>
              <sz val="10"/>
            </rPr>
            <t>Common themes in role-holders' answers:</t>
          </r>
          <r>
            <rPr>
              <rFont val="Calibri"/>
              <sz val="10"/>
            </rPr>
            <t xml:space="preserve"> accountable · bugs · development</t>
          </r>
        </is>
      </c>
      <c r="Q52" s="168" t="inlineStr">
        <is>
          <t>Chooses own approach within standards</t>
        </is>
      </c>
      <c r="R52" s="168" t="inlineStr">
        <is>
          <r>
            <rPr>
              <rFont val="Calibri"/>
              <b val="1"/>
              <sz val="10"/>
            </rPr>
            <t>Common themes in manager-set KRAs:</t>
          </r>
          <r>
            <rPr>
              <rFont val="Calibri"/>
              <sz val="10"/>
            </rPr>
            <t xml:space="preserve"> assigned · improve · resolve · code · leakage qa/uat · coverage</t>
          </r>
        </is>
      </c>
      <c r="S52" s="168" t="inlineStr">
        <is>
          <t>Java · Docker · Java + Angular</t>
        </is>
      </c>
      <c r="T52" s="168" t="inlineStr">
        <is>
          <t>—</t>
        </is>
      </c>
      <c r="U52" s="119" t="inlineStr">
        <is>
          <t>Standard work delivered independently</t>
        </is>
      </c>
      <c r="V52" s="169" t="inlineStr">
        <is>
          <t>Standard work of the discipline</t>
        </is>
      </c>
      <c r="W52" s="169" t="inlineStr">
        <is>
          <t>Chooses own approach within standards</t>
        </is>
      </c>
      <c r="X52" s="169" t="inlineStr">
        <is>
          <t>Own deliverables · accuracy, TAT</t>
        </is>
      </c>
      <c r="Y52" s="169" t="inlineStr">
        <is>
          <t>Not scored in Band A</t>
        </is>
      </c>
      <c r="Z52" s="169" t="inlineStr">
        <is>
          <t>0–2 yrs</t>
        </is>
      </c>
      <c r="AA52" s="169" t="inlineStr">
        <is>
          <t>Graduate · or diploma with experience</t>
        </is>
      </c>
      <c r="AB52" s="169" t="inlineStr">
        <is>
          <t>Cloud / language certifications · optional; AWS / Azure architect · optional</t>
        </is>
      </c>
      <c r="AC52" s="169" t="inlineStr">
        <is>
          <t>No direct reports</t>
        </is>
      </c>
      <c r="AD52" s="121" t="inlineStr">
        <is>
          <t>Core 2 · Future-ready 2 · Functional 2 · Leadership —</t>
        </is>
      </c>
      <c r="AE52" s="122" t="inlineStr">
        <is>
          <t>Programming &amp; Tech-Stack Depth · System Design &amp; Architecture</t>
        </is>
      </c>
      <c r="AF52" s="122" t="inlineStr">
        <is>
          <t>Database, SQL &amp; Data Engineering · Cloud, DevOps &amp; CI/CD · AI, GenAI &amp; Prompt Engineering · Product, Platform &amp; Domain Knowledge</t>
        </is>
      </c>
      <c r="AG52" s="181" t="inlineStr">
        <is>
          <t>P1–P2</t>
        </is>
      </c>
      <c r="AH52" s="128" t="inlineStr">
        <is>
          <t>2 Assist</t>
        </is>
      </c>
      <c r="AI52" s="182" t="inlineStr">
        <is>
          <r>
            <rPr>
              <rFont val="Calibri"/>
              <b val="1"/>
              <sz val="10"/>
            </rPr>
            <t>Workiva:</t>
          </r>
          <r>
            <rPr>
              <rFont val="Calibri"/>
              <sz val="10"/>
            </rPr>
            <t xml:space="preserve"> Associate SE · Broadridge India: SE · Nasdaq / AxiomSL: SE · Salesforce: AMTS</t>
          </r>
        </is>
      </c>
      <c r="AJ52" s="182" t="inlineStr">
        <is>
          <t>SFIA 9 · software development, programming; OWASP secure coding; cloud vendor certifications</t>
        </is>
      </c>
      <c r="AK52" s="182" t="inlineStr">
        <is>
          <t>A3 · Senior Associate</t>
        </is>
      </c>
      <c r="AL52" s="129" t="inlineStr">
        <is>
          <t>Technical depth &amp; architecture · Project / programme management · Leadership &amp; people management · Broader exposure &amp; ownership</t>
        </is>
      </c>
      <c r="AM52" s="130" t="inlineStr">
        <is>
          <t>design · practices · skills · secure coding · management</t>
        </is>
      </c>
      <c r="AN52" s="130" t="inlineStr">
        <is>
          <t>Formal / classroom training · Mentoring / guidance from seniors</t>
        </is>
      </c>
      <c r="AO52" s="130" t="inlineStr">
        <is>
          <t>requirements</t>
        </is>
      </c>
      <c r="AP52" s="130" t="inlineStr">
        <is>
          <t>documentation · better · requirements · hardware · ai</t>
        </is>
      </c>
      <c r="AQ52" s="130" t="inlineStr">
        <is>
          <t>3 of 4 say the role is changing because of AI / automation</t>
        </is>
      </c>
      <c r="AR52" s="131" t="inlineStr">
        <is>
          <t>Build and operate software capabilities. Includes: Application code, data/ML engineering and product reliability. Excludes: Product investment decisions; internal IT service desk.</t>
        </is>
      </c>
      <c r="AS52" s="132" t="inlineStr">
        <is>
          <t>ENG02-1 · Associate Full Stack Engineer</t>
        </is>
      </c>
      <c r="AT52" s="132" t="inlineStr">
        <is>
          <r>
            <rPr>
              <rFont val="Calibri"/>
              <b val="1"/>
              <sz val="10"/>
            </rPr>
            <t>Complete defined parts under review:</t>
          </r>
          <r>
            <rPr>
              <rFont val="Calibri"/>
              <sz val="10"/>
            </rPr>
            <t xml:space="preserve"> deliver a tested end-to-end feature across ui, api and storage.</t>
          </r>
        </is>
      </c>
      <c r="AU52" s="132" t="inlineStr">
        <is>
          <t>Repeatable correct delivery, safe escalation and required entry eligibility.</t>
        </is>
      </c>
      <c r="AV52" s="132" t="inlineStr">
        <is>
          <t>A working end-to-end journey with usability checks, test coverage and deployment evidence</t>
        </is>
      </c>
      <c r="AW52"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52" s="184" t="inlineStr">
        <is>
          <t>Framework + role-holders' themes · 3+ answered</t>
        </is>
      </c>
      <c r="AY52" s="134" t="inlineStr">
        <is>
          <t>4 holders, 4 answered the survey; sub-family 35 answered</t>
        </is>
      </c>
    </row>
    <row r="53" ht="106" customHeight="1">
      <c r="A53" s="180" t="inlineStr">
        <is>
          <t>RC-085</t>
        </is>
      </c>
      <c r="B53" s="111" t="inlineStr">
        <is>
          <t>Engineering &amp; Development</t>
        </is>
      </c>
      <c r="C53" s="111" t="inlineStr">
        <is>
          <t>Full-Stack Development</t>
        </is>
      </c>
      <c r="D53" s="146" t="inlineStr">
        <is>
          <t>A3</t>
        </is>
      </c>
      <c r="E53" s="138" t="inlineStr">
        <is>
          <t>Senior Associate</t>
        </is>
      </c>
      <c r="F53" s="111" t="inlineStr">
        <is>
          <t>IC</t>
        </is>
      </c>
      <c r="G53" s="111" t="inlineStr">
        <is>
          <t>Senior Software Engineer · Technical Specialist</t>
        </is>
      </c>
      <c r="H53" s="112" t="n">
        <v>19</v>
      </c>
      <c r="I53" s="111" t="inlineStr">
        <is>
          <t>CARBON 10 · iFile 8 · iDEAL 1</t>
        </is>
      </c>
      <c r="J53" s="166" t="n">
        <v>8</v>
      </c>
      <c r="K53" s="115" t="inlineStr">
        <is>
          <t>Abhishek Patil, Amol Pawar, Ateef Ansari, Devkumar Nishad, Mahtab Shah, Prajwal Chitode, Rudransh Nemade, Swati Patil</t>
        </is>
      </c>
      <c r="L53" s="115" t="inlineStr">
        <is>
          <t>Technology</t>
        </is>
      </c>
      <c r="M53" s="118" t="inlineStr">
        <is>
          <r>
            <rPr>
              <rFont val="Calibri"/>
              <sz val="10"/>
            </rPr>
            <t xml:space="preserve">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t>
          </r>
        </is>
      </c>
      <c r="N53" s="168" t="inlineStr">
        <is>
          <r>
            <rPr>
              <rFont val="Calibri"/>
              <sz val="10"/>
            </rPr>
            <t xml:space="preserve">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t>
          </r>
        </is>
      </c>
      <c r="O53"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features · solutions · product · apis · software · performance</t>
          </r>
        </is>
      </c>
      <c r="P53"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feature · production · delivery · quality · bug</t>
          </r>
        </is>
      </c>
      <c r="Q53" s="168" t="inlineStr">
        <is>
          <r>
            <rPr>
              <rFont val="Calibri"/>
              <sz val="10"/>
            </rPr>
            <t xml:space="preserve">Technical / QC / client calls on own work
</t>
          </r>
          <r>
            <rPr>
              <rFont val="Calibri"/>
              <b val="1"/>
              <sz val="10"/>
            </rPr>
            <t>Common themes in role-holders' answers:</t>
          </r>
          <r>
            <rPr>
              <rFont val="Calibri"/>
              <sz val="10"/>
            </rPr>
            <t xml:space="preserve"> code · implementation · design · feature · optimization · structure</t>
          </r>
        </is>
      </c>
      <c r="R53" s="168" t="inlineStr">
        <is>
          <r>
            <rPr>
              <rFont val="Calibri"/>
              <b val="1"/>
              <sz val="10"/>
            </rPr>
            <t>Common themes in manager-set KRAs:</t>
          </r>
          <r>
            <rPr>
              <rFont val="Calibri"/>
              <sz val="10"/>
            </rPr>
            <t xml:space="preserve"> complete · improve · code quality · assigned · year · deliver</t>
          </r>
        </is>
      </c>
      <c r="S53" s="168" t="inlineStr">
        <is>
          <t>Java · Debugging · Angular · NET MVC + React · NET MVC + Angular · Spring Boot · NET MVC · Java + Angular</t>
        </is>
      </c>
      <c r="T53" s="168" t="inlineStr">
        <is>
          <t>VS Code · Visual Studio · Postman · Git · Copilot · Github Copilot · Mongo compass · AI</t>
        </is>
      </c>
      <c r="U53" s="119" t="inlineStr">
        <is>
          <t>Varied work; reviews juniors; go-to for a process</t>
        </is>
      </c>
      <c r="V53" s="169" t="inlineStr">
        <is>
          <t>Varied and non-standard work; handles exceptions</t>
        </is>
      </c>
      <c r="W53" s="169" t="inlineStr">
        <is>
          <t>Technical / QC / client calls on own work</t>
        </is>
      </c>
      <c r="X53" s="169" t="inlineStr">
        <is>
          <t>A module / process, or work with client or regulatory consequences</t>
        </is>
      </c>
      <c r="Y53" s="169" t="inlineStr">
        <is>
          <t>Not scored in Band A</t>
        </is>
      </c>
      <c r="Z53" s="169" t="inlineStr">
        <is>
          <t>2–4 yrs</t>
        </is>
      </c>
      <c r="AA53" s="169" t="inlineStr">
        <is>
          <t>Graduate; relevant certification preferred</t>
        </is>
      </c>
      <c r="AB53" s="169" t="inlineStr">
        <is>
          <t>Cloud / language certifications · optional; AWS / Azure architect · optional</t>
        </is>
      </c>
      <c r="AC53" s="169" t="inlineStr">
        <is>
          <t>None · guides 1–3 juniors informally</t>
        </is>
      </c>
      <c r="AD53" s="121" t="inlineStr">
        <is>
          <t>Core 2 · Future-ready 2 · Functional 3 · Leadership —</t>
        </is>
      </c>
      <c r="AE53" s="122" t="inlineStr">
        <is>
          <t>Programming &amp; Tech-Stack Depth · System Design &amp; Architecture</t>
        </is>
      </c>
      <c r="AF53" s="122" t="inlineStr">
        <is>
          <t>Database, SQL &amp; Data Engineering · Cloud, DevOps &amp; CI/CD · AI, GenAI &amp; Prompt Engineering · Product, Platform &amp; Domain Knowledge</t>
        </is>
      </c>
      <c r="AG53" s="181" t="inlineStr">
        <is>
          <t>P2</t>
        </is>
      </c>
      <c r="AH53" s="128" t="inlineStr">
        <is>
          <t>3 Apply</t>
        </is>
      </c>
      <c r="AI53" s="182" t="inlineStr">
        <is>
          <r>
            <rPr>
              <rFont val="Calibri"/>
              <b val="1"/>
              <sz val="10"/>
            </rPr>
            <t>Workiva:</t>
          </r>
          <r>
            <rPr>
              <rFont val="Calibri"/>
              <sz val="10"/>
            </rPr>
            <t xml:space="preserve"> SE · Broadridge India: SE · Nasdaq / AxiomSL: SE · Salesforce: MTS</t>
          </r>
        </is>
      </c>
      <c r="AJ53" s="182" t="inlineStr">
        <is>
          <t>SFIA 9 · software development, programming; OWASP secure coding; cloud vendor certifications</t>
        </is>
      </c>
      <c r="AK53" s="182" t="inlineStr">
        <is>
          <t>B1 · Specialist</t>
        </is>
      </c>
      <c r="AL53" s="129" t="inlineStr">
        <is>
          <t>Technical depth &amp; architecture · Broader exposure &amp; ownership · Leadership &amp; people management · AI / automation · Project / programme management</t>
        </is>
      </c>
      <c r="AM53" s="130" t="inlineStr">
        <is>
          <t>ai · leadership · secure · stakeholder management · system</t>
        </is>
      </c>
      <c r="AN53" s="130" t="inlineStr">
        <is>
          <t>Mentoring / guidance from seniors · Formal / classroom training · On-the-job / hands-on · Knowledge transfer · KT</t>
        </is>
      </c>
      <c r="AO53" s="130" t="inlineStr">
        <is>
          <t>requirements · ai · unclear · credits · changing</t>
        </is>
      </c>
      <c r="AP53" s="130" t="inlineStr">
        <is>
          <t>clear · requirements · time · changes · development</t>
        </is>
      </c>
      <c r="AQ53" s="130" t="inlineStr">
        <is>
          <t>14 of 18 say the role is changing because of AI / automation</t>
        </is>
      </c>
      <c r="AR53" s="131" t="inlineStr">
        <is>
          <t>Build and operate software capabilities. Includes: Application code, data/ML engineering and product reliability. Excludes: Product investment decisions; internal IT service desk.</t>
        </is>
      </c>
      <c r="AS53" s="132" t="inlineStr">
        <is>
          <t>ENG02-2 · Full Stack Engineer</t>
        </is>
      </c>
      <c r="AT53" s="132" t="inlineStr">
        <is>
          <t>Deliver a tested end-to-end feature across UI, API and storage.</t>
        </is>
      </c>
      <c r="AU53" s="132" t="inlineStr">
        <is>
          <t>Demonstrate routine delivery plus judgement in bounded exceptions.</t>
        </is>
      </c>
      <c r="AV53" s="132" t="inlineStr">
        <is>
          <t>A working end-to-end journey with usability checks, test coverage and deployment evidence</t>
        </is>
      </c>
      <c r="AW53"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53" s="184" t="inlineStr">
        <is>
          <t>Framework + role-holders' themes · 3+ answered</t>
        </is>
      </c>
      <c r="AY53" s="134" t="inlineStr">
        <is>
          <t>19 holders, 19 answered the survey; sub-family 35 answered</t>
        </is>
      </c>
    </row>
    <row r="54" ht="93" customHeight="1">
      <c r="A54" s="180" t="inlineStr">
        <is>
          <t>RC-086</t>
        </is>
      </c>
      <c r="B54" s="111" t="inlineStr">
        <is>
          <t>Engineering &amp; Development</t>
        </is>
      </c>
      <c r="C54" s="111" t="inlineStr">
        <is>
          <t>Full-Stack Development</t>
        </is>
      </c>
      <c r="D54" s="150" t="inlineStr">
        <is>
          <t>B1</t>
        </is>
      </c>
      <c r="E54" s="18" t="inlineStr">
        <is>
          <t>Specialist</t>
        </is>
      </c>
      <c r="F54" s="111" t="inlineStr">
        <is>
          <t>IC</t>
        </is>
      </c>
      <c r="G54" s="111" t="inlineStr">
        <is>
          <t>Technical Specialist · Technical Specialist – POD Lead</t>
        </is>
      </c>
      <c r="H54" s="112" t="n">
        <v>4</v>
      </c>
      <c r="I54" s="111" t="inlineStr">
        <is>
          <t>iFile 4</t>
        </is>
      </c>
      <c r="J54" s="166" t="n">
        <v>4</v>
      </c>
      <c r="K54" s="115" t="inlineStr">
        <is>
          <t>Anilkumar Aarumughan, Paresh Patil, Rajneesh Patel, Vikash Gupta</t>
        </is>
      </c>
      <c r="L54" s="115" t="inlineStr">
        <is>
          <t>Technology</t>
        </is>
      </c>
      <c r="M54" s="118" t="inlineStr">
        <is>
          <r>
            <rPr>
              <rFont val="Calibri"/>
              <sz val="10"/>
            </rPr>
            <t xml:space="preserve">Builds features end to end — back-end services/APIs plus UI screens. At B1: a domain / module, or a small team.
</t>
          </r>
          <r>
            <rPr>
              <rFont val="Calibri"/>
              <b val="1"/>
              <sz val="10"/>
            </rPr>
            <t>Common themes in role-holders' answers:</t>
          </r>
          <r>
            <rPr>
              <rFont val="Calibri"/>
              <sz val="10"/>
            </rPr>
            <t xml:space="preserve"> keep · secure · development · continuously · technical · software</t>
          </r>
        </is>
      </c>
      <c r="N54" s="168" t="inlineStr">
        <is>
          <r>
            <rPr>
              <rFont val="Calibri"/>
              <sz val="10"/>
            </rPr>
            <t xml:space="preserve">Builds features end to end — back-end services/APIs plus UI screens; Domain specialist work; A domain or a small team
</t>
          </r>
          <r>
            <rPr>
              <rFont val="Calibri"/>
              <b val="1"/>
              <sz val="10"/>
            </rPr>
            <t>Common themes in role-holders' answers:</t>
          </r>
          <r>
            <rPr>
              <rFont val="Calibri"/>
              <sz val="10"/>
            </rPr>
            <t xml:space="preserve"> technical · code · production · support · development</t>
          </r>
        </is>
      </c>
      <c r="O54" s="168" t="inlineStr">
        <is>
          <r>
            <rPr>
              <rFont val="Calibri"/>
              <sz val="10"/>
            </rPr>
            <t xml:space="preserve">A domain or a small team
</t>
          </r>
          <r>
            <rPr>
              <rFont val="Calibri"/>
              <b val="1"/>
              <sz val="10"/>
            </rPr>
            <t>Common themes in role-holders' answers:</t>
          </r>
          <r>
            <rPr>
              <rFont val="Calibri"/>
              <sz val="10"/>
            </rPr>
            <t xml:space="preserve"> solutions · software · fixes · technical · deliver · updates</t>
          </r>
        </is>
      </c>
      <c r="P54" s="168" t="inlineStr">
        <is>
          <r>
            <rPr>
              <rFont val="Calibri"/>
              <sz val="10"/>
            </rPr>
            <t xml:space="preserve">A domain or a small team
</t>
          </r>
          <r>
            <rPr>
              <rFont val="Calibri"/>
              <b val="1"/>
              <sz val="10"/>
            </rPr>
            <t>Common themes in role-holders' answers:</t>
          </r>
          <r>
            <rPr>
              <rFont val="Calibri"/>
              <sz val="10"/>
            </rPr>
            <t xml:space="preserve"> accountable · if · correctness · production · database · technical</t>
          </r>
        </is>
      </c>
      <c r="Q54" s="168" t="inlineStr">
        <is>
          <r>
            <rPr>
              <rFont val="Calibri"/>
              <sz val="10"/>
            </rPr>
            <t xml:space="preserve">Technical / QC / client calls for the domain
</t>
          </r>
          <r>
            <rPr>
              <rFont val="Calibri"/>
              <b val="1"/>
              <sz val="10"/>
            </rPr>
            <t>Common themes in role-holders' answers:</t>
          </r>
          <r>
            <rPr>
              <rFont val="Calibri"/>
              <sz val="10"/>
            </rPr>
            <t xml:space="preserve"> code · independently · approaches · diagnose · improvements · issues</t>
          </r>
        </is>
      </c>
      <c r="R54" s="168" t="inlineStr">
        <is>
          <r>
            <rPr>
              <rFont val="Calibri"/>
              <b val="1"/>
              <sz val="10"/>
            </rPr>
            <t>Common themes in manager-set KRAs:</t>
          </r>
          <r>
            <rPr>
              <rFont val="Calibri"/>
              <sz val="10"/>
            </rPr>
            <t xml:space="preserve"> improve · defect · assigned · sla · time · production</t>
          </r>
        </is>
      </c>
      <c r="S54" s="168" t="inlineStr">
        <is>
          <t>NET MVC · Angular</t>
        </is>
      </c>
      <c r="T54" s="168" t="inlineStr">
        <is>
          <t>Visual Studio · SQL Server</t>
        </is>
      </c>
      <c r="U54" s="119" t="inlineStr">
        <is>
          <t>A domain / module, or a small team</t>
        </is>
      </c>
      <c r="V54" s="169" t="inlineStr">
        <is>
          <t>Domain specialist work</t>
        </is>
      </c>
      <c r="W54" s="169" t="inlineStr">
        <is>
          <t>Technical / QC / client calls for the domain</t>
        </is>
      </c>
      <c r="X54" s="169" t="inlineStr">
        <is>
          <t>A domain or a small team</t>
        </is>
      </c>
      <c r="Y54" s="169" t="inlineStr">
        <is>
          <r>
            <rPr>
              <rFont val="Calibri"/>
              <b val="1"/>
              <sz val="10"/>
            </rPr>
            <t>IC:</t>
          </r>
          <r>
            <rPr>
              <rFont val="Calibri"/>
              <sz val="10"/>
            </rPr>
            <t xml:space="preserve"> mentors and reviews · People: hands-on team lead of 3–5</t>
          </r>
        </is>
      </c>
      <c r="Z54" s="169" t="inlineStr">
        <is>
          <t>4–7 yrs</t>
        </is>
      </c>
      <c r="AA54" s="169" t="inlineStr">
        <is>
          <t>Graduate + relevant qualification or certification preferred</t>
        </is>
      </c>
      <c r="AB54" s="169" t="inlineStr">
        <is>
          <t>Cloud / language certifications · optional; AWS / Azure architect · optional</t>
        </is>
      </c>
      <c r="AC54" s="169" t="inlineStr">
        <is>
          <r>
            <rPr>
              <rFont val="Calibri"/>
              <b val="1"/>
              <sz val="10"/>
            </rPr>
            <t>IC:</t>
          </r>
          <r>
            <rPr>
              <rFont val="Calibri"/>
              <sz val="10"/>
            </rPr>
            <t xml:space="preserve"> none · Team Lead: 3–5</t>
          </r>
        </is>
      </c>
      <c r="AD54" s="121" t="inlineStr">
        <is>
          <t>Core 3 · Future-ready 3 · Functional 3 · Leadership 1</t>
        </is>
      </c>
      <c r="AE54" s="122" t="inlineStr">
        <is>
          <t>Programming &amp; Tech-Stack Depth · System Design &amp; Architecture</t>
        </is>
      </c>
      <c r="AF54" s="122" t="inlineStr">
        <is>
          <t>Database, SQL &amp; Data Engineering · Cloud, DevOps &amp; CI/CD · AI, GenAI &amp; Prompt Engineering · Product, Platform &amp; Domain Knowledge</t>
        </is>
      </c>
      <c r="AG54" s="181" t="inlineStr">
        <is>
          <t>P3 / M2</t>
        </is>
      </c>
      <c r="AH54" s="128" t="inlineStr">
        <is>
          <t>4 Enable</t>
        </is>
      </c>
      <c r="AI54" s="182" t="inlineStr">
        <is>
          <r>
            <rPr>
              <rFont val="Calibri"/>
              <b val="1"/>
              <sz val="10"/>
            </rPr>
            <t>Workiva:</t>
          </r>
          <r>
            <rPr>
              <rFont val="Calibri"/>
              <sz val="10"/>
            </rPr>
            <t xml:space="preserve"> SE / Senior SE · Broadridge India: Senior SE · Nasdaq / AxiomSL: Senior SE · Salesforce: MTS</t>
          </r>
        </is>
      </c>
      <c r="AJ54" s="182" t="inlineStr">
        <is>
          <t>SFIA 9 · software development, programming; OWASP secure coding; cloud vendor certifications</t>
        </is>
      </c>
      <c r="AK54" s="182" t="inlineStr">
        <is>
          <t>B2 · Senior Specialist</t>
        </is>
      </c>
      <c r="AL54" s="129" t="inlineStr">
        <is>
          <t>Technical depth &amp; architecture · Strategy &amp; business acumen · Domain, regulatory &amp; XBRL · Broader exposure &amp; ownership · Leadership &amp; people management</t>
        </is>
      </c>
      <c r="AM54" s="130" t="inlineStr">
        <is>
          <t>system · advanced · secure coding · management · leadership</t>
        </is>
      </c>
      <c r="AN54" s="130" t="inlineStr">
        <is>
          <t>Mentoring / guidance from seniors · Formal / classroom training · On-the-job / hands-on</t>
        </is>
      </c>
      <c r="AO54" s="130" t="inlineStr">
        <is>
          <t>changing · requirements · dependencies</t>
        </is>
      </c>
      <c r="AP54" s="130" t="inlineStr">
        <is>
          <t>clearer · requirements</t>
        </is>
      </c>
      <c r="AQ54" s="130" t="inlineStr">
        <is>
          <t>3 of 4 say the role is changing because of AI / automation</t>
        </is>
      </c>
      <c r="AR54" s="131" t="inlineStr">
        <is>
          <t>Build and operate software capabilities. Includes: Application code, data/ML engineering and product reliability. Excludes: Product investment decisions; internal IT service desk.</t>
        </is>
      </c>
      <c r="AS54" s="132" t="inlineStr">
        <is>
          <t>ENG02-3 · Senior Full Stack Engineer</t>
        </is>
      </c>
      <c r="AT54" s="132" t="inlineStr">
        <is>
          <t>Own cross-layer performance, security and deployment choices.</t>
        </is>
      </c>
      <c r="AU54" s="132" t="inlineStr">
        <is>
          <t>Evidence of complex work, decisions and outcomes beyond routine delivery.</t>
        </is>
      </c>
      <c r="AV54" s="132" t="inlineStr">
        <is>
          <t>A working end-to-end journey with usability checks, test coverage and deployment evidence</t>
        </is>
      </c>
      <c r="AW54"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54" s="184" t="inlineStr">
        <is>
          <t>Framework + role-holders' themes · 3+ answered</t>
        </is>
      </c>
      <c r="AY54" s="134" t="inlineStr">
        <is>
          <t>4 holders, 4 answered the survey; sub-family 35 answered</t>
        </is>
      </c>
    </row>
    <row r="55" ht="106" customHeight="1">
      <c r="A55" s="180" t="inlineStr">
        <is>
          <t>RC-087</t>
        </is>
      </c>
      <c r="B55" s="111" t="inlineStr">
        <is>
          <t>Engineering &amp; Development</t>
        </is>
      </c>
      <c r="C55" s="111" t="inlineStr">
        <is>
          <t>Full-Stack Development</t>
        </is>
      </c>
      <c r="D55" s="150" t="inlineStr">
        <is>
          <t>B2</t>
        </is>
      </c>
      <c r="E55" s="18" t="inlineStr">
        <is>
          <t>Senior Specialist</t>
        </is>
      </c>
      <c r="F55" s="111" t="inlineStr">
        <is>
          <t>IC</t>
        </is>
      </c>
      <c r="G55" s="111" t="inlineStr">
        <is>
          <t>Lead Software Engineer – POD Lead · Senior Technical Specialist – POD Lead</t>
        </is>
      </c>
      <c r="H55" s="112" t="n">
        <v>2</v>
      </c>
      <c r="I55" s="111" t="inlineStr">
        <is>
          <t>CARBON 1 · iFile 1</t>
        </is>
      </c>
      <c r="J55" s="166" t="n">
        <v>1</v>
      </c>
      <c r="K55" s="115" t="inlineStr">
        <is>
          <t>Anup Salve</t>
        </is>
      </c>
      <c r="L55" s="115" t="inlineStr">
        <is>
          <t>Technology</t>
        </is>
      </c>
      <c r="M55" s="118" t="inlineStr">
        <is>
          <r>
            <rPr>
              <rFont val="Calibri"/>
              <sz val="10"/>
            </rPr>
            <t xml:space="preserve">Builds features end to end — back-end services/APIs plus UI screens. At B2: deep domain expertise, or one team.
</t>
          </r>
          <r>
            <rPr>
              <rFont val="Calibri"/>
              <b val="1"/>
              <sz val="10"/>
            </rPr>
            <t>Common themes in sub-family holders, all levels' answers:</t>
          </r>
          <r>
            <rPr>
              <rFont val="Calibri"/>
              <sz val="10"/>
            </rPr>
            <t xml:space="preserve"> software · develop · solutions · product · improve · business</t>
          </r>
        </is>
      </c>
      <c r="N55" s="168" t="inlineStr">
        <is>
          <r>
            <rPr>
              <rFont val="Calibri"/>
              <sz val="10"/>
            </rPr>
            <t xml:space="preserve">Builds features end to end — back-end services/APIs plus UI screens; Hardest problems in the domain; One team or a client portfolio
</t>
          </r>
          <r>
            <rPr>
              <rFont val="Calibri"/>
              <b val="1"/>
              <sz val="10"/>
            </rPr>
            <t>Common themes in sub-family holders, all levels' answers:</t>
          </r>
          <r>
            <rPr>
              <rFont val="Calibri"/>
              <sz val="10"/>
            </rPr>
            <t xml:space="preserve"> development · bug · fixing · feature · support · code</t>
          </r>
        </is>
      </c>
      <c r="O55" s="168" t="inlineStr">
        <is>
          <r>
            <rPr>
              <rFont val="Calibri"/>
              <sz val="10"/>
            </rPr>
            <t xml:space="preserve">One team or a client portfolio
</t>
          </r>
          <r>
            <rPr>
              <rFont val="Calibri"/>
              <b val="1"/>
              <sz val="10"/>
            </rPr>
            <t>Common themes in sub-family holders, all levels' answers:</t>
          </r>
          <r>
            <rPr>
              <rFont val="Calibri"/>
              <sz val="10"/>
            </rPr>
            <t xml:space="preserve"> features · software · fixes · bug · solutions · product</t>
          </r>
        </is>
      </c>
      <c r="P55" s="168" t="inlineStr">
        <is>
          <r>
            <rPr>
              <rFont val="Calibri"/>
              <sz val="10"/>
            </rPr>
            <t xml:space="preserve">One team or a client portfolio
</t>
          </r>
          <r>
            <rPr>
              <rFont val="Calibri"/>
              <b val="1"/>
              <sz val="10"/>
            </rPr>
            <t>Common themes in sub-family holders, all levels' answers:</t>
          </r>
          <r>
            <rPr>
              <rFont val="Calibri"/>
              <sz val="10"/>
            </rPr>
            <t xml:space="preserve"> accountable · production · development · quality · delivery · am</t>
          </r>
        </is>
      </c>
      <c r="Q55" s="168" t="inlineStr">
        <is>
          <r>
            <rPr>
              <rFont val="Calibri"/>
              <sz val="10"/>
            </rPr>
            <t xml:space="preserve">Allocates people and sets team priorities
</t>
          </r>
          <r>
            <rPr>
              <rFont val="Calibri"/>
              <b val="1"/>
              <sz val="10"/>
            </rPr>
            <t>Common themes in sub-family holders, all levels' answers:</t>
          </r>
          <r>
            <rPr>
              <rFont val="Calibri"/>
              <sz val="10"/>
            </rPr>
            <t xml:space="preserve"> code · implementation · technical · approaches · independently · decisions</t>
          </r>
        </is>
      </c>
      <c r="R55" s="168" t="inlineStr">
        <is>
          <t>—</t>
        </is>
      </c>
      <c r="S55" s="168" t="inlineStr">
        <is>
          <t>Java · Angular · NET MVC · Debugging · React · SQL · NET MVC + Angular · Java + Angular</t>
        </is>
      </c>
      <c r="T55" s="168" t="inlineStr">
        <is>
          <t>VS Code · Visual Studio · Postman · Git · GitHub Copilot · Angular · Tomcat · Maven</t>
        </is>
      </c>
      <c r="U55" s="119" t="inlineStr">
        <is>
          <t>Deep domain expertise, or one team</t>
        </is>
      </c>
      <c r="V55" s="169" t="inlineStr">
        <is>
          <t>Hardest problems in the domain</t>
        </is>
      </c>
      <c r="W55" s="169" t="inlineStr">
        <is>
          <t>Allocates people and sets team priorities</t>
        </is>
      </c>
      <c r="X55" s="169" t="inlineStr">
        <is>
          <t>One team or a client portfolio</t>
        </is>
      </c>
      <c r="Y55" s="169" t="inlineStr">
        <is>
          <r>
            <rPr>
              <rFont val="Calibri"/>
              <b val="1"/>
              <sz val="10"/>
            </rPr>
            <t>IC:</t>
          </r>
          <r>
            <rPr>
              <rFont val="Calibri"/>
              <sz val="10"/>
            </rPr>
            <t xml:space="preserve"> guides others in the domain · People: manages a team of 6+</t>
          </r>
        </is>
      </c>
      <c r="Z55" s="169" t="inlineStr">
        <is>
          <t>6–9 yrs</t>
        </is>
      </c>
      <c r="AA55" s="169" t="inlineStr">
        <is>
          <t>Graduate or postgraduate; professional qualification preferred</t>
        </is>
      </c>
      <c r="AB55" s="169" t="inlineStr">
        <is>
          <t>Cloud / language certifications · optional; AWS / Azure architect · optional</t>
        </is>
      </c>
      <c r="AC55" s="169" t="inlineStr">
        <is>
          <r>
            <rPr>
              <rFont val="Calibri"/>
              <b val="1"/>
              <sz val="10"/>
            </rPr>
            <t>IC:</t>
          </r>
          <r>
            <rPr>
              <rFont val="Calibri"/>
              <sz val="10"/>
            </rPr>
            <t xml:space="preserve"> none · People: 6–8 knowledge work, 8–12 standardised delivery</t>
          </r>
        </is>
      </c>
      <c r="AD55" s="121" t="inlineStr">
        <is>
          <t>Core 3 · Future-ready 3 · Functional 4 · Leadership 2</t>
        </is>
      </c>
      <c r="AE55" s="122" t="inlineStr">
        <is>
          <t>Programming &amp; Tech-Stack Depth · System Design &amp; Architecture</t>
        </is>
      </c>
      <c r="AF55" s="122" t="inlineStr">
        <is>
          <t>Database, SQL &amp; Data Engineering · Cloud, DevOps &amp; CI/CD · AI, GenAI &amp; Prompt Engineering · Product, Platform &amp; Domain Knowledge</t>
        </is>
      </c>
      <c r="AG55" s="181" t="inlineStr">
        <is>
          <t>P4 / M3</t>
        </is>
      </c>
      <c r="AH55" s="128" t="inlineStr">
        <is>
          <t>4–5</t>
        </is>
      </c>
      <c r="AI55" s="182" t="inlineStr">
        <is>
          <r>
            <rPr>
              <rFont val="Calibri"/>
              <b val="1"/>
              <sz val="10"/>
            </rPr>
            <t>Workiva:</t>
          </r>
          <r>
            <rPr>
              <rFont val="Calibri"/>
              <sz val="10"/>
            </rPr>
            <t xml:space="preserve"> Senior SE · Broadridge India: Lead SE · Nasdaq / AxiomSL: Senior SE · Salesforce: SMTS</t>
          </r>
        </is>
      </c>
      <c r="AJ55" s="182" t="inlineStr">
        <is>
          <t>SFIA 9 · software development, programming; OWASP secure coding; cloud vendor certifications</t>
        </is>
      </c>
      <c r="AK55" s="182" t="inlineStr">
        <is>
          <t>B3 · Lead Specialist</t>
        </is>
      </c>
      <c r="AL55" s="129" t="inlineStr">
        <is>
          <t>Technical depth &amp; architecture · AI / automation · Communication &amp; presentation · Broader exposure &amp; ownership</t>
        </is>
      </c>
      <c r="AM55" s="130" t="inlineStr">
        <is>
          <t>Advanced Java; secure coding &amp; code-quality practices; unit/automated testing; system design fundamentals | strategic thinking, cross-functional influence</t>
        </is>
      </c>
      <c r="AN55" s="130" t="inlineStr">
        <is>
          <t>Mentoring / guidance from seniors · On-the-job / hands-on · Formal / classroom training · Online courses / self-learning · Certification · Knowledge transfer · KT</t>
        </is>
      </c>
      <c r="AO55" s="130" t="inlineStr">
        <is>
          <t>requirements · unclear · ai · credits · changing</t>
        </is>
      </c>
      <c r="AP55" s="130" t="inlineStr">
        <is>
          <t>requirements · clear · development · better · documentation</t>
        </is>
      </c>
      <c r="AQ55" s="130" t="inlineStr">
        <is>
          <t>27 of 34 say the role is changing because of AI / automation</t>
        </is>
      </c>
      <c r="AR55" s="131" t="inlineStr">
        <is>
          <t>Build and operate software capabilities. Includes: Application code, data/ML engineering and product reliability. Excludes: Product investment decisions; internal IT service desk.</t>
        </is>
      </c>
      <c r="AS55" s="132" t="inlineStr">
        <is>
          <t>ENG02-3 · Senior Full Stack Engineer</t>
        </is>
      </c>
      <c r="AT55" s="132" t="inlineStr">
        <is>
          <t>Own cross-layer performance, security and deployment choices.</t>
        </is>
      </c>
      <c r="AU55" s="132" t="inlineStr">
        <is>
          <t>Evidence of complex work, decisions and outcomes beyond routine delivery.</t>
        </is>
      </c>
      <c r="AV55" s="132" t="inlineStr">
        <is>
          <t>A working end-to-end journey with usability checks, test coverage and deployment evidence</t>
        </is>
      </c>
      <c r="AW55"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55" s="183" t="inlineStr">
        <is>
          <t>Framework + sub-family themes · 3+ answered</t>
        </is>
      </c>
      <c r="AY55" s="134" t="inlineStr">
        <is>
          <t>2 holders, 2 answered the survey; sub-family 35 answered</t>
        </is>
      </c>
    </row>
    <row r="56" ht="106" customHeight="1">
      <c r="A56" s="180" t="inlineStr">
        <is>
          <t>RC-088</t>
        </is>
      </c>
      <c r="B56" s="111" t="inlineStr">
        <is>
          <t>Engineering &amp; Development</t>
        </is>
      </c>
      <c r="C56" s="111" t="inlineStr">
        <is>
          <t>Full-Stack Development</t>
        </is>
      </c>
      <c r="D56" s="150" t="inlineStr">
        <is>
          <t>B2</t>
        </is>
      </c>
      <c r="E56" s="18" t="inlineStr">
        <is>
          <t>Manager</t>
        </is>
      </c>
      <c r="F56" s="111" t="inlineStr">
        <is>
          <t>Manager</t>
        </is>
      </c>
      <c r="G56" s="111" t="inlineStr">
        <is>
          <t>Engineering Manager</t>
        </is>
      </c>
      <c r="H56" s="112" t="n">
        <v>1</v>
      </c>
      <c r="I56" s="111" t="inlineStr">
        <is>
          <t>iFile 1</t>
        </is>
      </c>
      <c r="J56" s="166" t="n">
        <v>1</v>
      </c>
      <c r="K56" s="115" t="inlineStr">
        <is>
          <t>Sagar Jadhav</t>
        </is>
      </c>
      <c r="L56" s="115" t="inlineStr">
        <is>
          <t>Technology</t>
        </is>
      </c>
      <c r="M56" s="118" t="inlineStr">
        <is>
          <r>
            <rPr>
              <rFont val="Calibri"/>
              <sz val="10"/>
            </rPr>
            <t xml:space="preserve">Builds features end to end — back-end services/APIs plus UI screens. At B2: deep domain expertise, or one team.
</t>
          </r>
          <r>
            <rPr>
              <rFont val="Calibri"/>
              <b val="1"/>
              <sz val="10"/>
            </rPr>
            <t>Common themes in sub-family holders, all levels' answers:</t>
          </r>
          <r>
            <rPr>
              <rFont val="Calibri"/>
              <sz val="10"/>
            </rPr>
            <t xml:space="preserve"> software · develop · solutions · product · improve · business</t>
          </r>
        </is>
      </c>
      <c r="N56" s="168" t="inlineStr">
        <is>
          <r>
            <rPr>
              <rFont val="Calibri"/>
              <sz val="10"/>
            </rPr>
            <t xml:space="preserve">Builds features end to end — back-end services/APIs plus UI screens; Hardest problems in the domain; One team or a client portfolio
</t>
          </r>
          <r>
            <rPr>
              <rFont val="Calibri"/>
              <b val="1"/>
              <sz val="10"/>
            </rPr>
            <t>Common themes in sub-family holders, all levels' answers:</t>
          </r>
          <r>
            <rPr>
              <rFont val="Calibri"/>
              <sz val="10"/>
            </rPr>
            <t xml:space="preserve"> development · bug · fixing · feature · support · code</t>
          </r>
        </is>
      </c>
      <c r="O56" s="168" t="inlineStr">
        <is>
          <r>
            <rPr>
              <rFont val="Calibri"/>
              <sz val="10"/>
            </rPr>
            <t xml:space="preserve">One team or a client portfolio
</t>
          </r>
          <r>
            <rPr>
              <rFont val="Calibri"/>
              <b val="1"/>
              <sz val="10"/>
            </rPr>
            <t>Common themes in sub-family holders, all levels' answers:</t>
          </r>
          <r>
            <rPr>
              <rFont val="Calibri"/>
              <sz val="10"/>
            </rPr>
            <t xml:space="preserve"> features · software · fixes · bug · solutions · product</t>
          </r>
        </is>
      </c>
      <c r="P56" s="168" t="inlineStr">
        <is>
          <r>
            <rPr>
              <rFont val="Calibri"/>
              <sz val="10"/>
            </rPr>
            <t xml:space="preserve">One team or a client portfolio
</t>
          </r>
          <r>
            <rPr>
              <rFont val="Calibri"/>
              <b val="1"/>
              <sz val="10"/>
            </rPr>
            <t>Common themes in sub-family holders, all levels' answers:</t>
          </r>
          <r>
            <rPr>
              <rFont val="Calibri"/>
              <sz val="10"/>
            </rPr>
            <t xml:space="preserve"> accountable · production · development · quality · delivery · am</t>
          </r>
        </is>
      </c>
      <c r="Q56" s="168" t="inlineStr">
        <is>
          <r>
            <rPr>
              <rFont val="Calibri"/>
              <sz val="10"/>
            </rPr>
            <t xml:space="preserve">Allocates people and sets team priorities
</t>
          </r>
          <r>
            <rPr>
              <rFont val="Calibri"/>
              <b val="1"/>
              <sz val="10"/>
            </rPr>
            <t>Common themes in sub-family holders, all levels' answers:</t>
          </r>
          <r>
            <rPr>
              <rFont val="Calibri"/>
              <sz val="10"/>
            </rPr>
            <t xml:space="preserve"> code · implementation · technical · approaches · independently · decisions</t>
          </r>
        </is>
      </c>
      <c r="R56" s="168" t="inlineStr">
        <is>
          <t>—</t>
        </is>
      </c>
      <c r="S56" s="168" t="inlineStr">
        <is>
          <t>Java · Angular · NET MVC · Debugging · React · SQL · NET MVC + Angular · Java + Angular</t>
        </is>
      </c>
      <c r="T56" s="168" t="inlineStr">
        <is>
          <t>VS Code · Visual Studio · Postman · Git · GitHub Copilot · Angular · Tomcat · Maven</t>
        </is>
      </c>
      <c r="U56" s="119" t="inlineStr">
        <is>
          <t>Deep domain expertise, or one team</t>
        </is>
      </c>
      <c r="V56" s="169" t="inlineStr">
        <is>
          <t>Hardest problems in the domain</t>
        </is>
      </c>
      <c r="W56" s="169" t="inlineStr">
        <is>
          <t>Allocates people and sets team priorities</t>
        </is>
      </c>
      <c r="X56" s="169" t="inlineStr">
        <is>
          <t>One team or a client portfolio</t>
        </is>
      </c>
      <c r="Y56" s="169" t="inlineStr">
        <is>
          <r>
            <rPr>
              <rFont val="Calibri"/>
              <b val="1"/>
              <sz val="10"/>
            </rPr>
            <t>IC:</t>
          </r>
          <r>
            <rPr>
              <rFont val="Calibri"/>
              <sz val="10"/>
            </rPr>
            <t xml:space="preserve"> guides others in the domain · People: manages a team of 6+</t>
          </r>
        </is>
      </c>
      <c r="Z56" s="169" t="inlineStr">
        <is>
          <t>6–9 yrs</t>
        </is>
      </c>
      <c r="AA56" s="169" t="inlineStr">
        <is>
          <t>Graduate or postgraduate; professional qualification preferred</t>
        </is>
      </c>
      <c r="AB56" s="169" t="inlineStr">
        <is>
          <t>Cloud / language certifications · optional; AWS / Azure architect · optional</t>
        </is>
      </c>
      <c r="AC56" s="169" t="inlineStr">
        <is>
          <r>
            <rPr>
              <rFont val="Calibri"/>
              <b val="1"/>
              <sz val="10"/>
            </rPr>
            <t>IC:</t>
          </r>
          <r>
            <rPr>
              <rFont val="Calibri"/>
              <sz val="10"/>
            </rPr>
            <t xml:space="preserve"> none · People: 6–8 knowledge work, 8–12 standardised delivery</t>
          </r>
        </is>
      </c>
      <c r="AD56" s="121" t="inlineStr">
        <is>
          <t>Core 3 · Future-ready 3 · Functional 4 · Leadership 3</t>
        </is>
      </c>
      <c r="AE56" s="122" t="inlineStr">
        <is>
          <t>Programming &amp; Tech-Stack Depth · System Design &amp; Architecture</t>
        </is>
      </c>
      <c r="AF56" s="122" t="inlineStr">
        <is>
          <t>Database, SQL &amp; Data Engineering · Cloud, DevOps &amp; CI/CD · AI, GenAI &amp; Prompt Engineering · Product, Platform &amp; Domain Knowledge</t>
        </is>
      </c>
      <c r="AG56" s="181" t="inlineStr">
        <is>
          <t>P4 / M3</t>
        </is>
      </c>
      <c r="AH56" s="128" t="inlineStr">
        <is>
          <t>4–5</t>
        </is>
      </c>
      <c r="AI56" s="182" t="inlineStr">
        <is>
          <r>
            <rPr>
              <rFont val="Calibri"/>
              <b val="1"/>
              <sz val="10"/>
            </rPr>
            <t>Workiva:</t>
          </r>
          <r>
            <rPr>
              <rFont val="Calibri"/>
              <sz val="10"/>
            </rPr>
            <t xml:space="preserve"> Senior SE · Broadridge India: Lead SE · Nasdaq / AxiomSL: Senior SE · Salesforce: SMTS</t>
          </r>
        </is>
      </c>
      <c r="AJ56" s="182" t="inlineStr">
        <is>
          <t>SFIA 9 · software development, programming; OWASP secure coding; cloud vendor certifications</t>
        </is>
      </c>
      <c r="AK56" s="182" t="inlineStr">
        <is>
          <t>B3 · Lead Specialist</t>
        </is>
      </c>
      <c r="AL56" s="129" t="inlineStr">
        <is>
          <t>Leadership &amp; people management · Technical depth &amp; architecture · Domain, regulatory &amp; XBRL · Client, sales &amp; stakeholders · Strategy &amp; business acumen</t>
        </is>
      </c>
      <c r="AM56" s="130" t="inlineStr">
        <is>
          <t>Architecture &amp; Scalability/Spring AI/System Design &amp; Pattern</t>
        </is>
      </c>
      <c r="AN56" s="130" t="inlineStr">
        <is>
          <t>Mentoring / guidance from seniors · On-the-job / hands-on · Formal / classroom training · Online courses / self-learning · Certification · Knowledge transfer · KT</t>
        </is>
      </c>
      <c r="AO56" s="130" t="inlineStr">
        <is>
          <t>requirements · unclear · ai · credits · changing</t>
        </is>
      </c>
      <c r="AP56" s="130" t="inlineStr">
        <is>
          <t>requirements · clear · development · better · documentation</t>
        </is>
      </c>
      <c r="AQ56" s="130" t="inlineStr">
        <is>
          <t>27 of 34 say the role is changing because of AI / automation</t>
        </is>
      </c>
      <c r="AR56" s="131" t="inlineStr">
        <is>
          <t>Build and operate software capabilities. Includes: Application code, data/ML engineering and product reliability. Excludes: Product investment decisions; internal IT service desk.</t>
        </is>
      </c>
      <c r="AS56" s="132" t="inlineStr">
        <is>
          <t>LD01-1 · Engineering Manager</t>
        </is>
      </c>
      <c r="AT56" s="132" t="inlineStr">
        <is>
          <t>Own staffing decisions, performance support, service quality and delegated team resources</t>
        </is>
      </c>
      <c r="AU56" s="132" t="inlineStr">
        <is>
          <t>Do not manufacture three reporting layers. Choose roles the organisation needs. A specialist may remain on an equally valued expert path.</t>
        </is>
      </c>
      <c r="AV56" s="132" t="inlineStr">
        <is>
          <t>—</t>
        </is>
      </c>
      <c r="AW56" s="132" t="inlineStr">
        <is>
          <t>—</t>
        </is>
      </c>
      <c r="AX56" s="183" t="inlineStr">
        <is>
          <t>Framework + sub-family themes · 3+ answered</t>
        </is>
      </c>
      <c r="AY56" s="134" t="inlineStr">
        <is>
          <t>1 holder, 1 answered the survey; sub-family 35 answered</t>
        </is>
      </c>
    </row>
    <row r="57" ht="106" customHeight="1">
      <c r="A57" s="180" t="inlineStr">
        <is>
          <t>RC-089</t>
        </is>
      </c>
      <c r="B57" s="111" t="inlineStr">
        <is>
          <t>Engineering &amp; Development</t>
        </is>
      </c>
      <c r="C57" s="111" t="inlineStr">
        <is>
          <t>Full-Stack Development</t>
        </is>
      </c>
      <c r="D57" s="150" t="inlineStr">
        <is>
          <t>B3</t>
        </is>
      </c>
      <c r="E57" s="18" t="inlineStr">
        <is>
          <t>Lead Specialist</t>
        </is>
      </c>
      <c r="F57" s="111" t="inlineStr">
        <is>
          <t>IC</t>
        </is>
      </c>
      <c r="G57" s="111" t="inlineStr">
        <is>
          <t>Lead Software Engineer – POD Lead</t>
        </is>
      </c>
      <c r="H57" s="112" t="n">
        <v>1</v>
      </c>
      <c r="I57" s="111" t="inlineStr">
        <is>
          <t>iFile 1</t>
        </is>
      </c>
      <c r="J57" s="166" t="n">
        <v>1</v>
      </c>
      <c r="K57" s="115" t="inlineStr">
        <is>
          <t>Alwina Shaikh</t>
        </is>
      </c>
      <c r="L57" s="115" t="inlineStr">
        <is>
          <t>Technology</t>
        </is>
      </c>
      <c r="M57" s="118" t="inlineStr">
        <is>
          <r>
            <rPr>
              <rFont val="Calibri"/>
              <sz val="10"/>
            </rPr>
            <t xml:space="preserve">Builds features end to end — back-end services/APIs plus UI screens. At B3: a practice, or several teams through team leads.
</t>
          </r>
          <r>
            <rPr>
              <rFont val="Calibri"/>
              <b val="1"/>
              <sz val="10"/>
            </rPr>
            <t>Common themes in sub-family holders, all levels' answers:</t>
          </r>
          <r>
            <rPr>
              <rFont val="Calibri"/>
              <sz val="10"/>
            </rPr>
            <t xml:space="preserve"> software · develop · solutions · product · improve · business</t>
          </r>
        </is>
      </c>
      <c r="N57" s="168" t="inlineStr">
        <is>
          <r>
            <rPr>
              <rFont val="Calibri"/>
              <sz val="10"/>
            </rPr>
            <t xml:space="preserve">Builds features end to end — back-end services/APIs plus UI screens; Sets standards for a practice; cross-team problems; Several teams or a practice
</t>
          </r>
          <r>
            <rPr>
              <rFont val="Calibri"/>
              <b val="1"/>
              <sz val="10"/>
            </rPr>
            <t>Common themes in sub-family holders, all levels' answers:</t>
          </r>
          <r>
            <rPr>
              <rFont val="Calibri"/>
              <sz val="10"/>
            </rPr>
            <t xml:space="preserve"> development · bug · fixing · feature · support · code</t>
          </r>
        </is>
      </c>
      <c r="O57" s="168" t="inlineStr">
        <is>
          <r>
            <rPr>
              <rFont val="Calibri"/>
              <sz val="10"/>
            </rPr>
            <t xml:space="preserve">Several teams or a practice
</t>
          </r>
          <r>
            <rPr>
              <rFont val="Calibri"/>
              <b val="1"/>
              <sz val="10"/>
            </rPr>
            <t>Common themes in sub-family holders, all levels' answers:</t>
          </r>
          <r>
            <rPr>
              <rFont val="Calibri"/>
              <sz val="10"/>
            </rPr>
            <t xml:space="preserve"> features · software · fixes · bug · solutions · product</t>
          </r>
        </is>
      </c>
      <c r="P57" s="168" t="inlineStr">
        <is>
          <r>
            <rPr>
              <rFont val="Calibri"/>
              <sz val="10"/>
            </rPr>
            <t xml:space="preserve">Several teams or a practice
</t>
          </r>
          <r>
            <rPr>
              <rFont val="Calibri"/>
              <b val="1"/>
              <sz val="10"/>
            </rPr>
            <t>Common themes in sub-family holders, all levels' answers:</t>
          </r>
          <r>
            <rPr>
              <rFont val="Calibri"/>
              <sz val="10"/>
            </rPr>
            <t xml:space="preserve"> accountable · production · development · quality · delivery · am</t>
          </r>
        </is>
      </c>
      <c r="Q57" s="168" t="inlineStr">
        <is>
          <r>
            <rPr>
              <rFont val="Calibri"/>
              <sz val="10"/>
            </rPr>
            <t xml:space="preserve">Commercial / strategic calls for the unit
</t>
          </r>
          <r>
            <rPr>
              <rFont val="Calibri"/>
              <b val="1"/>
              <sz val="10"/>
            </rPr>
            <t>Common themes in sub-family holders, all levels' answers:</t>
          </r>
          <r>
            <rPr>
              <rFont val="Calibri"/>
              <sz val="10"/>
            </rPr>
            <t xml:space="preserve"> code · implementation · technical · approaches · independently · decisions</t>
          </r>
        </is>
      </c>
      <c r="R57" s="168" t="inlineStr">
        <is>
          <t>—</t>
        </is>
      </c>
      <c r="S57" s="168" t="inlineStr">
        <is>
          <t>Java · Angular · NET MVC · Debugging · React · SQL · NET MVC + Angular · Java + Angular</t>
        </is>
      </c>
      <c r="T57" s="168" t="inlineStr">
        <is>
          <t>VS Code · Visual Studio · Postman · Git · GitHub Copilot · Angular · Tomcat · Maven</t>
        </is>
      </c>
      <c r="U57" s="119" t="inlineStr">
        <is>
          <t>A practice, or several teams through team leads</t>
        </is>
      </c>
      <c r="V57" s="169" t="inlineStr">
        <is>
          <t>Sets standards for a practice; cross-team problems</t>
        </is>
      </c>
      <c r="W57" s="169" t="inlineStr">
        <is>
          <t>Commercial / strategic calls for the unit</t>
        </is>
      </c>
      <c r="X57" s="169" t="inlineStr">
        <is>
          <t>Several teams or a practice</t>
        </is>
      </c>
      <c r="Y57" s="169" t="inlineStr">
        <is>
          <r>
            <rPr>
              <rFont val="Calibri"/>
              <b val="1"/>
              <sz val="10"/>
            </rPr>
            <t>IC:</t>
          </r>
          <r>
            <rPr>
              <rFont val="Calibri"/>
              <sz val="10"/>
            </rPr>
            <t xml:space="preserve"> leads a practice · People: team leads / managers report in</t>
          </r>
        </is>
      </c>
      <c r="Z57" s="169" t="inlineStr">
        <is>
          <t>8–12 yrs</t>
        </is>
      </c>
      <c r="AA57" s="169" t="inlineStr">
        <is>
          <t>Postgraduate or professional qualification preferred</t>
        </is>
      </c>
      <c r="AB57" s="169" t="inlineStr">
        <is>
          <t>Cloud / language certifications · optional; AWS / Azure architect · optional</t>
        </is>
      </c>
      <c r="AC57" s="169" t="inlineStr">
        <is>
          <r>
            <rPr>
              <rFont val="Calibri"/>
              <b val="1"/>
              <sz val="10"/>
            </rPr>
            <t>IC:</t>
          </r>
          <r>
            <rPr>
              <rFont val="Calibri"/>
              <sz val="10"/>
            </rPr>
            <t xml:space="preserve"> none · People: 5–8 incl. team leads</t>
          </r>
        </is>
      </c>
      <c r="AD57" s="121" t="inlineStr">
        <is>
          <t>Core 4 · Future-ready 3 · Functional 4 · Leadership 3</t>
        </is>
      </c>
      <c r="AE57" s="122" t="inlineStr">
        <is>
          <t>Programming &amp; Tech-Stack Depth · System Design &amp; Architecture</t>
        </is>
      </c>
      <c r="AF57" s="122" t="inlineStr">
        <is>
          <t>Database, SQL &amp; Data Engineering · Cloud, DevOps &amp; CI/CD · AI, GenAI &amp; Prompt Engineering · Product, Platform &amp; Domain Knowledge</t>
        </is>
      </c>
      <c r="AG57" s="181" t="inlineStr">
        <is>
          <t>P5 / M4</t>
        </is>
      </c>
      <c r="AH57" s="128" t="inlineStr">
        <is>
          <t>5 Ensure, advise</t>
        </is>
      </c>
      <c r="AI57" s="182" t="inlineStr">
        <is>
          <r>
            <rPr>
              <rFont val="Calibri"/>
              <b val="1"/>
              <sz val="10"/>
            </rPr>
            <t>Workiva:</t>
          </r>
          <r>
            <rPr>
              <rFont val="Calibri"/>
              <sz val="10"/>
            </rPr>
            <t xml:space="preserve"> Staff SE · Broadridge India: Senior Lead SE · Nasdaq / AxiomSL: Lead SE · Salesforce: LMTS</t>
          </r>
        </is>
      </c>
      <c r="AJ57" s="182" t="inlineStr">
        <is>
          <t>SFIA 9 · software development, programming; OWASP secure coding; cloud vendor certifications</t>
        </is>
      </c>
      <c r="AK57" s="182" t="inlineStr">
        <is>
          <t>C1 · Principal · or B+ · Player-Coach transition step if leading people hands-on</t>
        </is>
      </c>
      <c r="AL57" s="129" t="inlineStr">
        <is>
          <t>Certification / formal course</t>
        </is>
      </c>
      <c r="AM57" s="130" t="inlineStr">
        <is>
          <t>AI Training</t>
        </is>
      </c>
      <c r="AN57" s="130" t="inlineStr">
        <is>
          <t>Mentoring / guidance from seniors · On-the-job / hands-on · Formal / classroom training · Online courses / self-learning · Certification · Knowledge transfer · KT</t>
        </is>
      </c>
      <c r="AO57" s="130" t="inlineStr">
        <is>
          <t>requirements · unclear · ai · credits · changing</t>
        </is>
      </c>
      <c r="AP57" s="130" t="inlineStr">
        <is>
          <t>requirements · clear · development · better · documentation</t>
        </is>
      </c>
      <c r="AQ57" s="130" t="inlineStr">
        <is>
          <t>27 of 34 say the role is changing because of AI / automation</t>
        </is>
      </c>
      <c r="AR57" s="131" t="inlineStr">
        <is>
          <t>Build and operate software capabilities. Includes: Application code, data/ML engineering and product reliability. Excludes: Product investment decisions; internal IT service desk.</t>
        </is>
      </c>
      <c r="AS57" s="132" t="inlineStr">
        <is>
          <t>ENG02-4 · Staff Full Stack Engineer</t>
        </is>
      </c>
      <c r="AT57" s="132" t="inlineStr">
        <is>
          <t>Reduce systemic coupling across products through reusable platform decisions.</t>
        </is>
      </c>
      <c r="AU57" s="132" t="inlineStr">
        <is>
          <t>Adoption beyond own work; recurring authority and measurable wider outcomes.</t>
        </is>
      </c>
      <c r="AV57" s="132" t="inlineStr">
        <is>
          <t>A working end-to-end journey with usability checks, test coverage and deployment evidence</t>
        </is>
      </c>
      <c r="AW57"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57" s="183" t="inlineStr">
        <is>
          <t>Framework + sub-family themes · 3+ answered</t>
        </is>
      </c>
      <c r="AY57" s="134" t="inlineStr">
        <is>
          <t>1 holder, 1 answered the survey; sub-family 35 answered</t>
        </is>
      </c>
    </row>
    <row r="58">
      <c r="A58" s="164" t="inlineStr">
        <is>
          <t>Executive Leadership</t>
        </is>
      </c>
    </row>
    <row r="59" ht="80" customHeight="1">
      <c r="A59" s="180" t="inlineStr">
        <is>
          <t>RC-091</t>
        </is>
      </c>
      <c r="B59" s="111" t="inlineStr">
        <is>
          <t>Executive Leadership</t>
        </is>
      </c>
      <c r="C59" s="111" t="inlineStr">
        <is>
          <t>Business &amp; Functional Leadership</t>
        </is>
      </c>
      <c r="D59" s="186" t="inlineStr">
        <is>
          <t>D2</t>
        </is>
      </c>
      <c r="E59" s="148" t="inlineStr">
        <is>
          <t>Vice President</t>
        </is>
      </c>
      <c r="F59" s="111" t="inlineStr">
        <is>
          <t>Manager</t>
        </is>
      </c>
      <c r="G59" s="111" t="inlineStr">
        <is>
          <t>Business Head · Business Head – SupTech &amp; Bank-RegTech · Business Head – DataTech</t>
        </is>
      </c>
      <c r="H59" s="112" t="n">
        <v>3</v>
      </c>
      <c r="I59" s="111" t="inlineStr">
        <is>
          <t>CARBON 1 · iFile 1 · Datatech 1</t>
        </is>
      </c>
      <c r="J59" s="166" t="n">
        <v>1</v>
      </c>
      <c r="K59" s="115" t="inlineStr">
        <is>
          <t>Shailesh Gupta</t>
        </is>
      </c>
      <c r="L59" s="115" t="inlineStr">
        <is>
          <t>Sales</t>
        </is>
      </c>
      <c r="M59" s="118" t="inlineStr">
        <is>
          <t>Owns a business line or enterprise function end to end. At D2: several business lines or an executive-scope enterprise function.</t>
        </is>
      </c>
      <c r="N59" s="168" t="inlineStr">
        <is>
          <t>Owns a business line or enterprise function end to end; Portfolio-level strategic, financial and regulatory trade-offs; Multi-business results</t>
        </is>
      </c>
      <c r="O59" s="168" t="inlineStr">
        <is>
          <t>Multi-business results</t>
        </is>
      </c>
      <c r="P59" s="168" t="inlineStr">
        <is>
          <t>Multi-business results</t>
        </is>
      </c>
      <c r="Q59" s="168" t="inlineStr">
        <is>
          <t>Sets direction across business lines</t>
        </is>
      </c>
      <c r="R59" s="168" t="inlineStr">
        <is>
          <t>—</t>
        </is>
      </c>
      <c r="S59" s="168" t="inlineStr">
        <is>
          <t>Product Management</t>
        </is>
      </c>
      <c r="T59" s="168" t="inlineStr">
        <is>
          <t>—</t>
        </is>
      </c>
      <c r="U59" s="119" t="inlineStr">
        <is>
          <t>Several business lines or an executive-scope enterprise function</t>
        </is>
      </c>
      <c r="V59" s="169" t="inlineStr">
        <is>
          <t>Portfolio-level strategic, financial and regulatory trade-offs</t>
        </is>
      </c>
      <c r="W59" s="169" t="inlineStr">
        <is>
          <t>Sets direction across business lines</t>
        </is>
      </c>
      <c r="X59" s="169" t="inlineStr">
        <is>
          <t>Multi-business results</t>
        </is>
      </c>
      <c r="Y59" s="169" t="inlineStr">
        <is>
          <t>Builds the leadership team across businesses</t>
        </is>
      </c>
      <c r="Z59" s="169" t="inlineStr">
        <is>
          <t>18–24 yrs</t>
        </is>
      </c>
      <c r="AA59" s="169" t="inlineStr">
        <is>
          <t>Postgraduate / professional qualification preferred</t>
        </is>
      </c>
      <c r="AB59" s="169" t="inlineStr">
        <is>
          <t>MBA / PGDM · preferred at C+</t>
        </is>
      </c>
      <c r="AC59" s="169" t="inlineStr">
        <is>
          <t>5–8 AVPs / heads</t>
        </is>
      </c>
      <c r="AD59" s="121" t="inlineStr">
        <is>
          <t>Core 5 · Future-ready 4 · Functional 4 · Leadership 5</t>
        </is>
      </c>
      <c r="AE59" s="122" t="inlineStr">
        <is>
          <t>Strategic Thinking &amp; Business Acumen · People Leadership &amp; Mentoring</t>
        </is>
      </c>
      <c r="AF59" s="122" t="inlineStr">
        <is>
          <t>Stakeholder &amp; Client Management · Product, Platform &amp; Domain Knowledge · Regulatory &amp; BFSI Domain · Communication &amp; Presentation</t>
        </is>
      </c>
      <c r="AG59" s="181" t="inlineStr">
        <is>
          <t>E3–E4</t>
        </is>
      </c>
      <c r="AH59" s="128" t="inlineStr">
        <is>
          <t>7 Set strategy</t>
        </is>
      </c>
      <c r="AI59" s="182" t="inlineStr">
        <is>
          <t>IRIS Vs Market Benchmark — Aon Radford / Mercer executive codes: E3–E4 SVP · IRIS Vs Competitor Benchmark — regtech / SaaS executive titles: SVP</t>
        </is>
      </c>
      <c r="AJ59" s="182" t="inlineStr">
        <is>
          <t>Aon Radford executive levels E1–E6; Mercer ET1–ET3; Korn Ferry Leadership Architect</t>
        </is>
      </c>
      <c r="AK59" s="182" t="inlineStr">
        <is>
          <t>E1 · —</t>
        </is>
      </c>
      <c r="AL59" s="129" t="inlineStr">
        <is>
          <t>—</t>
        </is>
      </c>
      <c r="AM59" s="130" t="inlineStr">
        <is>
          <t>Leaderdership coaching and stakeholder management, | leadership coaching</t>
        </is>
      </c>
      <c r="AN59" s="130" t="inlineStr">
        <is>
          <t>—</t>
        </is>
      </c>
      <c r="AO59" s="130" t="inlineStr">
        <is>
          <t>—</t>
        </is>
      </c>
      <c r="AP59" s="130" t="inlineStr">
        <is>
          <t>—</t>
        </is>
      </c>
      <c r="AQ59" s="130" t="inlineStr">
        <is>
          <t>—</t>
        </is>
      </c>
      <c r="AR59" s="131" t="inlineStr">
        <is>
          <t>Integrate enterprise or business outcomes. Includes: Business-unit, enterprise and exceptional expert mandates. Excludes: A generic promotion destination without a new accountable role.</t>
        </is>
      </c>
      <c r="AS59" s="132" t="inlineStr">
        <is>
          <t>EX01 · Business Unit Head / General Manager</t>
        </is>
      </c>
      <c r="AT59" s="132" t="inlineStr">
        <is>
          <t>Own integrated commercial, operational, financial and risk outcomes for a defined business</t>
        </is>
      </c>
      <c r="AU59" s="132" t="inlineStr">
        <is>
          <t>A transition from functional leadership; size and delegated P&amp;L/resource mandate determine level.</t>
        </is>
      </c>
      <c r="AV59" s="132" t="inlineStr">
        <is>
          <t>—</t>
        </is>
      </c>
      <c r="AW59" s="132" t="inlineStr">
        <is>
          <t>—</t>
        </is>
      </c>
      <c r="AX59" s="133" t="inlineStr">
        <is>
          <t>Framework only · fewer than 3 answered</t>
        </is>
      </c>
      <c r="AY59" s="134" t="inlineStr">
        <is>
          <t>3 holders, 0 answered the survey; sub-family 0 answered</t>
        </is>
      </c>
    </row>
    <row r="60" ht="80" customHeight="1">
      <c r="A60" s="180" t="inlineStr">
        <is>
          <t>RC-094</t>
        </is>
      </c>
      <c r="B60" s="111" t="inlineStr">
        <is>
          <t>Executive Leadership</t>
        </is>
      </c>
      <c r="C60" s="111" t="inlineStr">
        <is>
          <t>Enterprise Leadership</t>
        </is>
      </c>
      <c r="D60" s="151" t="inlineStr">
        <is>
          <t>X3</t>
        </is>
      </c>
      <c r="E60" s="136" t="inlineStr">
        <is>
          <t>Senior Consultant / Advisor</t>
        </is>
      </c>
      <c r="F60" s="111" t="inlineStr">
        <is>
          <t>IC</t>
        </is>
      </c>
      <c r="G60" s="111" t="inlineStr">
        <is>
          <t>Senior Consultant – Enterprise Leadership</t>
        </is>
      </c>
      <c r="H60" s="112" t="n">
        <v>1</v>
      </c>
      <c r="I60" s="111" t="inlineStr">
        <is>
          <t>iFile 1</t>
        </is>
      </c>
      <c r="J60" s="166" t="n">
        <v>1</v>
      </c>
      <c r="K60" s="115" t="inlineStr">
        <is>
          <t>Anand Padmanabhan</t>
        </is>
      </c>
      <c r="L60" s="115" t="inlineStr">
        <is>
          <t>Sales</t>
        </is>
      </c>
      <c r="M60" s="118" t="inlineStr">
        <is>
          <t>Sets enterprise strategy; leads the executive team. At X3: expert or advisory scope · ≈ B3–C2.</t>
        </is>
      </c>
      <c r="N60" s="168" t="inlineStr">
        <is>
          <t>Sets enterprise strategy; leads the executive team</t>
        </is>
      </c>
      <c r="O60" s="168" t="inlineStr">
        <is>
          <t>Sets enterprise strategy; leads the executive team.</t>
        </is>
      </c>
      <c r="P60" s="168" t="inlineStr">
        <is>
          <t>Deliverables under the statement of work</t>
        </is>
      </c>
      <c r="Q60" s="168" t="inlineStr">
        <is>
          <t>Within the statement of work</t>
        </is>
      </c>
      <c r="R60" s="168" t="inlineStr">
        <is>
          <t>—</t>
        </is>
      </c>
      <c r="S60" s="168" t="inlineStr">
        <is>
          <t>Management · Sales</t>
        </is>
      </c>
      <c r="T60" s="168" t="inlineStr">
        <is>
          <t>—</t>
        </is>
      </c>
      <c r="U60" s="119" t="inlineStr">
        <is>
          <t>Expert or advisory scope · ≈ B3–C2</t>
        </is>
      </c>
      <c r="V60" s="169" t="inlineStr">
        <is>
          <t>—</t>
        </is>
      </c>
      <c r="W60" s="169" t="inlineStr">
        <is>
          <t>—</t>
        </is>
      </c>
      <c r="X60" s="169" t="inlineStr">
        <is>
          <t>—</t>
        </is>
      </c>
      <c r="Y60" s="169" t="inlineStr">
        <is>
          <t>—</t>
        </is>
      </c>
      <c r="Z60" s="169" t="inlineStr">
        <is>
          <t>10+ yrs</t>
        </is>
      </c>
      <c r="AA60" s="169" t="inlineStr">
        <is>
          <t>As for equivalent role</t>
        </is>
      </c>
      <c r="AB60" s="169" t="inlineStr">
        <is>
          <t>MBA / PGDM · preferred at C+</t>
        </is>
      </c>
      <c r="AC60" s="169" t="inlineStr">
        <is>
          <t>Not counted in spans</t>
        </is>
      </c>
      <c r="AD60" s="121" t="inlineStr">
        <is>
          <t>Per statement of work</t>
        </is>
      </c>
      <c r="AE60" s="122" t="inlineStr">
        <is>
          <t>Strategic Thinking &amp; Business Acumen · People Leadership &amp; Mentoring</t>
        </is>
      </c>
      <c r="AF60" s="122" t="inlineStr">
        <is>
          <t>Stakeholder &amp; Client Management · Product, Platform &amp; Domain Knowledge · Regulatory &amp; BFSI Domain · Communication &amp; Presentation</t>
        </is>
      </c>
      <c r="AG60" s="181" t="inlineStr">
        <is>
          <t>Contractor</t>
        </is>
      </c>
      <c r="AH60" s="128" t="inlineStr">
        <is>
          <t>—</t>
        </is>
      </c>
      <c r="AI60" s="182" t="inlineStr">
        <is>
          <t>—</t>
        </is>
      </c>
      <c r="AJ60" s="182" t="inlineStr">
        <is>
          <t>Aon Radford executive levels E1–E6; Mercer ET1–ET3; Korn Ferry Leadership Architect</t>
        </is>
      </c>
      <c r="AK60" s="182" t="inlineStr">
        <is>
          <t>—</t>
        </is>
      </c>
      <c r="AL60" s="129" t="inlineStr">
        <is>
          <t>—</t>
        </is>
      </c>
      <c r="AM60" s="130" t="inlineStr">
        <is>
          <t>—</t>
        </is>
      </c>
      <c r="AN60" s="130" t="inlineStr">
        <is>
          <t>—</t>
        </is>
      </c>
      <c r="AO60" s="130" t="inlineStr">
        <is>
          <t>—</t>
        </is>
      </c>
      <c r="AP60" s="130" t="inlineStr">
        <is>
          <t>—</t>
        </is>
      </c>
      <c r="AQ60" s="130" t="inlineStr">
        <is>
          <t>—</t>
        </is>
      </c>
      <c r="AR60" s="131" t="inlineStr">
        <is>
          <t>Integrate enterprise or business outcomes. Includes: Business-unit, enterprise and exceptional expert mandates. Excludes: A generic promotion destination without a new accountable role.</t>
        </is>
      </c>
      <c r="AS60" s="132" t="inlineStr">
        <is>
          <t>—</t>
        </is>
      </c>
      <c r="AT60" s="132" t="inlineStr">
        <is>
          <t>—</t>
        </is>
      </c>
      <c r="AU60" s="132" t="inlineStr">
        <is>
          <t>—</t>
        </is>
      </c>
      <c r="AV60" s="132" t="inlineStr">
        <is>
          <t>—</t>
        </is>
      </c>
      <c r="AW60" s="132" t="inlineStr">
        <is>
          <t>—</t>
        </is>
      </c>
      <c r="AX60" s="133" t="inlineStr">
        <is>
          <t>Framework only · fewer than 3 answered</t>
        </is>
      </c>
      <c r="AY60" s="134" t="inlineStr">
        <is>
          <t>1 holder, 0 answered the survey; sub-family 0 answered</t>
        </is>
      </c>
    </row>
    <row r="61">
      <c r="A61" s="164" t="inlineStr">
        <is>
          <t>Marketing &amp; Communications</t>
        </is>
      </c>
    </row>
    <row r="62" ht="106" customHeight="1">
      <c r="A62" s="180" t="inlineStr">
        <is>
          <t>RC-122</t>
        </is>
      </c>
      <c r="B62" s="111" t="inlineStr">
        <is>
          <t>Marketing &amp; Communications</t>
        </is>
      </c>
      <c r="C62" s="111" t="inlineStr">
        <is>
          <t>Marketing Operations &amp; Automation</t>
        </is>
      </c>
      <c r="D62" s="146" t="inlineStr">
        <is>
          <t>A3</t>
        </is>
      </c>
      <c r="E62" s="138" t="inlineStr">
        <is>
          <t>Senior Associate</t>
        </is>
      </c>
      <c r="F62" s="111" t="inlineStr">
        <is>
          <t>IC</t>
        </is>
      </c>
      <c r="G62" s="111" t="inlineStr">
        <is>
          <t>Senior Marketing Operations Associate</t>
        </is>
      </c>
      <c r="H62" s="112" t="n">
        <v>3</v>
      </c>
      <c r="I62" s="111" t="inlineStr">
        <is>
          <t>CARBON 1 · iFile 1 · Corporate 1</t>
        </is>
      </c>
      <c r="J62" s="166" t="n">
        <v>1</v>
      </c>
      <c r="K62" s="115" t="inlineStr">
        <is>
          <t>Shashwat Dikshit</t>
        </is>
      </c>
      <c r="L62" s="115" t="inlineStr">
        <is>
          <t>Marketing</t>
        </is>
      </c>
      <c r="M62" s="118" t="inlineStr">
        <is>
          <r>
            <rPr>
              <rFont val="Calibri"/>
              <sz val="10"/>
            </rPr>
            <t xml:space="preserve">Maintains CRM/ICP data, marketing automation, reporting and dashboards. At A3: varied work; reviews juniors; go-to for a process.
</t>
          </r>
          <r>
            <rPr>
              <rFont val="Calibri"/>
              <b val="1"/>
              <sz val="10"/>
            </rPr>
            <t>Common themes in role-holders' answers:</t>
          </r>
          <r>
            <rPr>
              <rFont val="Calibri"/>
              <sz val="10"/>
            </rPr>
            <t xml:space="preserve"> business · management · crm · lead</t>
          </r>
        </is>
      </c>
      <c r="N62" s="168" t="inlineStr">
        <is>
          <r>
            <rPr>
              <rFont val="Calibri"/>
              <sz val="10"/>
            </rPr>
            <t xml:space="preserve">Maintains CRM/ICP data, marketing automation, reporting and dashboards; Varied and non-standard work; handles exceptions; A module / process, or work with client or regulatory consequences
</t>
          </r>
          <r>
            <rPr>
              <rFont val="Calibri"/>
              <b val="1"/>
              <sz val="10"/>
            </rPr>
            <t>Common themes in role-holders' answers:</t>
          </r>
          <r>
            <rPr>
              <rFont val="Calibri"/>
              <sz val="10"/>
            </rPr>
            <t xml:space="preserve"> data · crm · lead routing · hygiene · campaign</t>
          </r>
        </is>
      </c>
      <c r="O62"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data · lead</t>
          </r>
        </is>
      </c>
      <c r="P62"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data · accuracy · crm · lead routing · reporting · leads</t>
          </r>
        </is>
      </c>
      <c r="Q62" s="168" t="inlineStr">
        <is>
          <r>
            <rPr>
              <rFont val="Calibri"/>
              <sz val="10"/>
            </rPr>
            <t xml:space="preserve">Technical / QC / client calls on own work
</t>
          </r>
          <r>
            <rPr>
              <rFont val="Calibri"/>
              <b val="1"/>
              <sz val="10"/>
            </rPr>
            <t>Common themes in role-holders' answers:</t>
          </r>
          <r>
            <rPr>
              <rFont val="Calibri"/>
              <sz val="10"/>
            </rPr>
            <t xml:space="preserve"> hygiene · data · crm · campaign</t>
          </r>
        </is>
      </c>
      <c r="R62" s="168" t="inlineStr">
        <is>
          <t>—</t>
        </is>
      </c>
      <c r="S62" s="168" t="inlineStr">
        <is>
          <t>Marketing</t>
        </is>
      </c>
      <c r="T62" s="168" t="inlineStr">
        <is>
          <t>Google Ads · Google analytics</t>
        </is>
      </c>
      <c r="U62" s="119" t="inlineStr">
        <is>
          <t>Varied work; reviews juniors; go-to for a process</t>
        </is>
      </c>
      <c r="V62" s="169" t="inlineStr">
        <is>
          <t>Varied and non-standard work; handles exceptions</t>
        </is>
      </c>
      <c r="W62" s="169" t="inlineStr">
        <is>
          <t>Technical / QC / client calls on own work</t>
        </is>
      </c>
      <c r="X62" s="169" t="inlineStr">
        <is>
          <t>A module / process, or work with client or regulatory consequences</t>
        </is>
      </c>
      <c r="Y62" s="169" t="inlineStr">
        <is>
          <t>Not scored in Band A</t>
        </is>
      </c>
      <c r="Z62" s="169" t="inlineStr">
        <is>
          <t>2–4 yrs</t>
        </is>
      </c>
      <c r="AA62" s="169" t="inlineStr">
        <is>
          <t>Graduate; relevant certification preferred</t>
        </is>
      </c>
      <c r="AB62" s="169" t="inlineStr">
        <is>
          <t>Google / HubSpot certifications</t>
        </is>
      </c>
      <c r="AC62" s="169" t="inlineStr">
        <is>
          <t>None · guides 1–3 juniors informally</t>
        </is>
      </c>
      <c r="AD62" s="121" t="inlineStr">
        <is>
          <t>Core 2 · Future-ready 2 · Functional 3 · Leadership —</t>
        </is>
      </c>
      <c r="AE62" s="122" t="inlineStr">
        <is>
          <t>Marketing Tech &amp; Digital Marketing · Communication &amp; Presentation</t>
        </is>
      </c>
      <c r="AF62" s="122" t="inlineStr">
        <is>
          <t>Data Analytics, BI &amp; Visualisation · AI, GenAI &amp; Prompt Engineering · Product, Platform &amp; Domain Knowledge · Strategic Thinking &amp; Business Acumen</t>
        </is>
      </c>
      <c r="AG62" s="181" t="inlineStr">
        <is>
          <t>P2</t>
        </is>
      </c>
      <c r="AH62" s="128" t="inlineStr">
        <is>
          <t>3 Apply</t>
        </is>
      </c>
      <c r="AI62" s="182" t="inlineStr">
        <is>
          <t>IRIS Vs Market Benchmark — CIM proficiency scale: 2–3 · IRIS Vs Competitor Benchmark — SaaS marketing ladder: Marketing Specialist</t>
        </is>
      </c>
      <c r="AJ62" s="182" t="inlineStr">
        <is>
          <t>CIM Global Professional Marketing Framework — proficiency Aware → Active learner → Able → Accomplished → Authoritative</t>
        </is>
      </c>
      <c r="AK62" s="182" t="inlineStr">
        <is>
          <t>B1 · Specialist</t>
        </is>
      </c>
      <c r="AL62" s="129" t="inlineStr">
        <is>
          <t>Strategy &amp; business acumen · AI / automation · Data, SQL &amp; analytics · Product &amp; tool knowledge · Marketing &amp; content</t>
        </is>
      </c>
      <c r="AM62" s="130" t="inlineStr">
        <is>
          <t>Yes</t>
        </is>
      </c>
      <c r="AN62" s="130" t="inlineStr">
        <is>
          <t>On-the-job / hands-on</t>
        </is>
      </c>
      <c r="AO62" s="130" t="inlineStr">
        <is>
          <t>inconsistent · data</t>
        </is>
      </c>
      <c r="AP62" s="130" t="inlineStr">
        <is>
          <t>No common theme</t>
        </is>
      </c>
      <c r="AQ62" s="130" t="inlineStr">
        <is>
          <t>2 of 2 say the role is changing because of AI / automation</t>
        </is>
      </c>
      <c r="AR62" s="131" t="inlineStr">
        <is>
          <t>Create market understanding, demand and reputation. Includes: Content, demand, digital, product marketing, operations and communications. Excludes: Account closing; product UX design.</t>
        </is>
      </c>
      <c r="AS62" s="132" t="inlineStr">
        <is>
          <t>MKT02-2 · Marketing Operations Specialist</t>
        </is>
      </c>
      <c r="AT62" s="132" t="inlineStr">
        <is>
          <t>Operate clean CRM/automation flows with reliable tracking.</t>
        </is>
      </c>
      <c r="AU62" s="132" t="inlineStr">
        <is>
          <t>Demonstrate routine delivery plus judgement in bounded exceptions.</t>
        </is>
      </c>
      <c r="AV62" s="132" t="inlineStr">
        <is>
          <t>An automated journey with consent controls, data reconciliation and conversion analysis</t>
        </is>
      </c>
      <c r="AW62" s="132" t="inlineStr">
        <is>
          <r>
            <rPr>
              <rFont val="Calibri"/>
              <b val="1"/>
              <sz val="10"/>
            </rPr>
            <t>Workiva:</t>
          </r>
          <r>
            <rPr>
              <rFont val="Calibri"/>
              <sz val="10"/>
            </rPr>
            <t xml:space="preserve"> Marketing Intern, 2027 cohort
</t>
          </r>
          <r>
            <rPr>
              <rFont val="Calibri"/>
              <b val="1"/>
              <sz val="10"/>
            </rPr>
            <t>Workiva:</t>
          </r>
          <r>
            <rPr>
              <rFont val="Calibri"/>
              <sz val="10"/>
            </rPr>
            <t xml:space="preserve"> Product Marketing Operations Director · Entry and adjacent senior work. Gap: CRM automation and strategic operating cadence must remain distinct</t>
          </r>
        </is>
      </c>
      <c r="AX62" s="184" t="inlineStr">
        <is>
          <t>Framework + role-holders' themes · 3+ answered</t>
        </is>
      </c>
      <c r="AY62" s="134" t="inlineStr">
        <is>
          <t>3 holders, 3 answered the survey; sub-family 6 answered</t>
        </is>
      </c>
    </row>
    <row r="63" ht="80" customHeight="1">
      <c r="A63" s="180" t="inlineStr">
        <is>
          <t>RC-123</t>
        </is>
      </c>
      <c r="B63" s="111" t="inlineStr">
        <is>
          <t>Marketing &amp; Communications</t>
        </is>
      </c>
      <c r="C63" s="111" t="inlineStr">
        <is>
          <t>Product Marketing</t>
        </is>
      </c>
      <c r="D63" s="150" t="inlineStr">
        <is>
          <t>B1</t>
        </is>
      </c>
      <c r="E63" s="18" t="inlineStr">
        <is>
          <t>Team Lead</t>
        </is>
      </c>
      <c r="F63" s="111" t="inlineStr">
        <is>
          <t>Manager</t>
        </is>
      </c>
      <c r="G63" s="111" t="inlineStr">
        <is>
          <t>Team Lead – Product Marketing</t>
        </is>
      </c>
      <c r="H63" s="112" t="n">
        <v>1</v>
      </c>
      <c r="I63" s="111" t="inlineStr">
        <is>
          <t>iFile 1</t>
        </is>
      </c>
      <c r="J63" s="166" t="n">
        <v>1</v>
      </c>
      <c r="K63" s="115" t="inlineStr">
        <is>
          <t>Abhilash Menon</t>
        </is>
      </c>
      <c r="L63" s="115" t="inlineStr">
        <is>
          <t>Marketing</t>
        </is>
      </c>
      <c r="M63" s="118" t="inlineStr">
        <is>
          <t>Launches, positioning, product campaigns and messaging. At B1: a domain / module, or a small team.</t>
        </is>
      </c>
      <c r="N63" s="168" t="inlineStr">
        <is>
          <t>Launches, positioning, product campaigns and messaging; Domain specialist work; A domain or a small team</t>
        </is>
      </c>
      <c r="O63" s="168" t="inlineStr">
        <is>
          <t>A domain or a small team</t>
        </is>
      </c>
      <c r="P63" s="168" t="inlineStr">
        <is>
          <t>A domain or a small team</t>
        </is>
      </c>
      <c r="Q63" s="168" t="inlineStr">
        <is>
          <t>Technical / QC / client calls for the domain</t>
        </is>
      </c>
      <c r="R63" s="168" t="inlineStr">
        <is>
          <t>—</t>
        </is>
      </c>
      <c r="S63" s="168" t="inlineStr">
        <is>
          <t>—</t>
        </is>
      </c>
      <c r="T63" s="168" t="inlineStr">
        <is>
          <t>—</t>
        </is>
      </c>
      <c r="U63" s="119" t="inlineStr">
        <is>
          <t>A domain / module, or a small team</t>
        </is>
      </c>
      <c r="V63" s="169" t="inlineStr">
        <is>
          <t>Domain specialist work</t>
        </is>
      </c>
      <c r="W63" s="169" t="inlineStr">
        <is>
          <t>Technical / QC / client calls for the domain</t>
        </is>
      </c>
      <c r="X63" s="169" t="inlineStr">
        <is>
          <t>A domain or a small team</t>
        </is>
      </c>
      <c r="Y63" s="169" t="inlineStr">
        <is>
          <r>
            <rPr>
              <rFont val="Calibri"/>
              <b val="1"/>
              <sz val="10"/>
            </rPr>
            <t>IC:</t>
          </r>
          <r>
            <rPr>
              <rFont val="Calibri"/>
              <sz val="10"/>
            </rPr>
            <t xml:space="preserve"> mentors and reviews · People: hands-on team lead of 3–5</t>
          </r>
        </is>
      </c>
      <c r="Z63" s="169" t="inlineStr">
        <is>
          <t>4–7 yrs</t>
        </is>
      </c>
      <c r="AA63" s="169" t="inlineStr">
        <is>
          <t>Graduate + relevant qualification or certification preferred</t>
        </is>
      </c>
      <c r="AB63" s="169" t="inlineStr">
        <is>
          <t>Google / HubSpot certifications</t>
        </is>
      </c>
      <c r="AC63" s="169" t="inlineStr">
        <is>
          <r>
            <rPr>
              <rFont val="Calibri"/>
              <b val="1"/>
              <sz val="10"/>
            </rPr>
            <t>IC:</t>
          </r>
          <r>
            <rPr>
              <rFont val="Calibri"/>
              <sz val="10"/>
            </rPr>
            <t xml:space="preserve"> none · Team Lead: 3–5</t>
          </r>
        </is>
      </c>
      <c r="AD63" s="121" t="inlineStr">
        <is>
          <t>Core 3 · Future-ready 3 · Functional 3 · Leadership 2</t>
        </is>
      </c>
      <c r="AE63" s="122" t="inlineStr">
        <is>
          <t>Marketing Tech &amp; Digital Marketing · Communication &amp; Presentation</t>
        </is>
      </c>
      <c r="AF63" s="122" t="inlineStr">
        <is>
          <t>Data Analytics, BI &amp; Visualisation · AI, GenAI &amp; Prompt Engineering · Product, Platform &amp; Domain Knowledge · Strategic Thinking &amp; Business Acumen</t>
        </is>
      </c>
      <c r="AG63" s="181" t="inlineStr">
        <is>
          <t>P3 / M2</t>
        </is>
      </c>
      <c r="AH63" s="128" t="inlineStr">
        <is>
          <t>4 Enable</t>
        </is>
      </c>
      <c r="AI63" s="182" t="inlineStr">
        <is>
          <t>IRIS Vs Market Benchmark — CIM proficiency scale: 3 Able · IRIS Vs Competitor Benchmark — SaaS marketing ladder: Senior Marketing Specialist</t>
        </is>
      </c>
      <c r="AJ63" s="182" t="inlineStr">
        <is>
          <t>CIM Global Professional Marketing Framework — proficiency Aware → Active learner → Able → Accomplished → Authoritative</t>
        </is>
      </c>
      <c r="AK63" s="182" t="inlineStr">
        <is>
          <t>B2 · Senior Specialist</t>
        </is>
      </c>
      <c r="AL63" s="129" t="inlineStr">
        <is>
          <t>—</t>
        </is>
      </c>
      <c r="AM63" s="130" t="inlineStr">
        <is>
          <t>—</t>
        </is>
      </c>
      <c r="AN63" s="130" t="inlineStr">
        <is>
          <t>—</t>
        </is>
      </c>
      <c r="AO63" s="130" t="inlineStr">
        <is>
          <t>—</t>
        </is>
      </c>
      <c r="AP63" s="130" t="inlineStr">
        <is>
          <t>—</t>
        </is>
      </c>
      <c r="AQ63" s="130" t="inlineStr">
        <is>
          <t>—</t>
        </is>
      </c>
      <c r="AR63" s="131" t="inlineStr">
        <is>
          <t>Create market understanding, demand and reputation. Includes: Content, demand, digital, product marketing, operations and communications. Excludes: Account closing; product UX design.</t>
        </is>
      </c>
      <c r="AS63" s="132" t="inlineStr">
        <is>
          <t>LD10-1 · Marketing Discipline Manager</t>
        </is>
      </c>
      <c r="AT63" s="132" t="inlineStr">
        <is>
          <t>Own staffing decisions, performance support, service quality and delegated team resources</t>
        </is>
      </c>
      <c r="AU63" s="132" t="inlineStr">
        <is>
          <t>Do not manufacture three reporting layers. Choose roles the organisation needs. A specialist may remain on an equally valued expert path.</t>
        </is>
      </c>
      <c r="AV63" s="132" t="inlineStr">
        <is>
          <t>—</t>
        </is>
      </c>
      <c r="AW63" s="132" t="inlineStr">
        <is>
          <t>—</t>
        </is>
      </c>
      <c r="AX63" s="133" t="inlineStr">
        <is>
          <t>Framework only · fewer than 3 answered</t>
        </is>
      </c>
      <c r="AY63" s="134" t="inlineStr">
        <is>
          <t>1 holder, 1 answered the survey; sub-family 1 answered</t>
        </is>
      </c>
    </row>
    <row r="64">
      <c r="A64" s="164" t="inlineStr">
        <is>
          <t>Product Management</t>
        </is>
      </c>
    </row>
    <row r="65" ht="106" customHeight="1">
      <c r="A65" s="180" t="inlineStr">
        <is>
          <t>RC-128</t>
        </is>
      </c>
      <c r="B65" s="111" t="inlineStr">
        <is>
          <t>Product Management</t>
        </is>
      </c>
      <c r="C65" s="111" t="inlineStr">
        <is>
          <t>Product Management</t>
        </is>
      </c>
      <c r="D65" s="150" t="inlineStr">
        <is>
          <t>B3</t>
        </is>
      </c>
      <c r="E65" s="18" t="inlineStr">
        <is>
          <t>Lead Specialist</t>
        </is>
      </c>
      <c r="F65" s="111" t="inlineStr">
        <is>
          <t>IC</t>
        </is>
      </c>
      <c r="G65" s="111" t="inlineStr">
        <is>
          <t>Senior Product Manager</t>
        </is>
      </c>
      <c r="H65" s="112" t="n">
        <v>1</v>
      </c>
      <c r="I65" s="111" t="inlineStr">
        <is>
          <t>iFile 1</t>
        </is>
      </c>
      <c r="J65" s="166" t="n">
        <v>1</v>
      </c>
      <c r="K65" s="115" t="inlineStr">
        <is>
          <t>Sumit Jain</t>
        </is>
      </c>
      <c r="L65" s="115" t="inlineStr">
        <is>
          <t>Product Management</t>
        </is>
      </c>
      <c r="M65" s="118" t="inlineStr">
        <is>
          <r>
            <rPr>
              <rFont val="Calibri"/>
              <sz val="10"/>
            </rPr>
            <t xml:space="preserve">Owns product vision, roadmap, requirements · PRDs, prioritisation and adoption. At B3: a practice, or several teams through team leads.
</t>
          </r>
          <r>
            <rPr>
              <rFont val="Calibri"/>
              <b val="1"/>
              <sz val="10"/>
            </rPr>
            <t>Common themes in sub-family holders, all levels' answers:</t>
          </r>
          <r>
            <rPr>
              <rFont val="Calibri"/>
              <sz val="10"/>
            </rPr>
            <t xml:space="preserve"> product · market · business · customers · management · revenue</t>
          </r>
        </is>
      </c>
      <c r="N65" s="168" t="inlineStr">
        <is>
          <r>
            <rPr>
              <rFont val="Calibri"/>
              <sz val="10"/>
            </rPr>
            <t xml:space="preserve">Owns product vision, roadmap, requirements · PRDs, prioritisation and adoption; Sets standards for a practice; cross-team problems; Several teams or a practice
</t>
          </r>
          <r>
            <rPr>
              <rFont val="Calibri"/>
              <b val="1"/>
              <sz val="10"/>
            </rPr>
            <t>Common themes in sub-family holders, all levels' answers:</t>
          </r>
          <r>
            <rPr>
              <rFont val="Calibri"/>
              <sz val="10"/>
            </rPr>
            <t xml:space="preserve"> product · roadmap · management · customer · research · implementation</t>
          </r>
        </is>
      </c>
      <c r="O65" s="168" t="inlineStr">
        <is>
          <r>
            <rPr>
              <rFont val="Calibri"/>
              <sz val="10"/>
            </rPr>
            <t xml:space="preserve">Several teams or a practice
</t>
          </r>
          <r>
            <rPr>
              <rFont val="Calibri"/>
              <b val="1"/>
              <sz val="10"/>
            </rPr>
            <t>Common themes in sub-family holders, all levels' answers:</t>
          </r>
          <r>
            <rPr>
              <rFont val="Calibri"/>
              <sz val="10"/>
            </rPr>
            <t xml:space="preserve"> product · customer · client · feature · business · revenue</t>
          </r>
        </is>
      </c>
      <c r="P65" s="168" t="inlineStr">
        <is>
          <r>
            <rPr>
              <rFont val="Calibri"/>
              <sz val="10"/>
            </rPr>
            <t xml:space="preserve">Several teams or a practice
</t>
          </r>
          <r>
            <rPr>
              <rFont val="Calibri"/>
              <b val="1"/>
              <sz val="10"/>
            </rPr>
            <t>Common themes in sub-family holders, all levels' answers:</t>
          </r>
          <r>
            <rPr>
              <rFont val="Calibri"/>
              <sz val="10"/>
            </rPr>
            <t xml:space="preserve"> product · if · delivery · customer · requirements · client</t>
          </r>
        </is>
      </c>
      <c r="Q65" s="168" t="inlineStr">
        <is>
          <r>
            <rPr>
              <rFont val="Calibri"/>
              <sz val="10"/>
            </rPr>
            <t xml:space="preserve">Commercial / strategic calls for the unit
</t>
          </r>
          <r>
            <rPr>
              <rFont val="Calibri"/>
              <b val="1"/>
              <sz val="10"/>
            </rPr>
            <t>Common themes in sub-family holders, all levels' answers:</t>
          </r>
          <r>
            <rPr>
              <rFont val="Calibri"/>
              <sz val="10"/>
            </rPr>
            <t xml:space="preserve"> research · priorities · approach · roadmap · product · stakeholders</t>
          </r>
        </is>
      </c>
      <c r="R65" s="168" t="inlineStr">
        <is>
          <t>—</t>
        </is>
      </c>
      <c r="S65" s="168" t="inlineStr">
        <is>
          <t>Product Management · stakeholder management · Market research · Project management · Product sense · Data analysis · ESG · CA + CE</t>
        </is>
      </c>
      <c r="T65" s="168" t="inlineStr">
        <is>
          <t>Claude · Excel · Mixpanel · MoEngage · Figma</t>
        </is>
      </c>
      <c r="U65" s="119" t="inlineStr">
        <is>
          <t>A practice, or several teams through team leads</t>
        </is>
      </c>
      <c r="V65" s="169" t="inlineStr">
        <is>
          <t>Sets standards for a practice; cross-team problems</t>
        </is>
      </c>
      <c r="W65" s="169" t="inlineStr">
        <is>
          <t>Commercial / strategic calls for the unit</t>
        </is>
      </c>
      <c r="X65" s="169" t="inlineStr">
        <is>
          <t>Several teams or a practice</t>
        </is>
      </c>
      <c r="Y65" s="169" t="inlineStr">
        <is>
          <r>
            <rPr>
              <rFont val="Calibri"/>
              <b val="1"/>
              <sz val="10"/>
            </rPr>
            <t>IC:</t>
          </r>
          <r>
            <rPr>
              <rFont val="Calibri"/>
              <sz val="10"/>
            </rPr>
            <t xml:space="preserve"> leads a practice · People: team leads / managers report in</t>
          </r>
        </is>
      </c>
      <c r="Z65" s="169" t="inlineStr">
        <is>
          <t>8–12 yrs</t>
        </is>
      </c>
      <c r="AA65" s="169" t="inlineStr">
        <is>
          <t>Postgraduate or professional qualification preferred</t>
        </is>
      </c>
      <c r="AB65" s="169" t="inlineStr">
        <is>
          <t>Internal product certification; CBAP / CCBA · optional</t>
        </is>
      </c>
      <c r="AC65" s="169" t="inlineStr">
        <is>
          <r>
            <rPr>
              <rFont val="Calibri"/>
              <b val="1"/>
              <sz val="10"/>
            </rPr>
            <t>IC:</t>
          </r>
          <r>
            <rPr>
              <rFont val="Calibri"/>
              <sz val="10"/>
            </rPr>
            <t xml:space="preserve"> none · People: 5–8 incl. team leads</t>
          </r>
        </is>
      </c>
      <c r="AD65" s="121" t="inlineStr">
        <is>
          <t>Core 4 · Future-ready 3 · Functional 4 · Leadership 3</t>
        </is>
      </c>
      <c r="AE65" s="122" t="inlineStr">
        <is>
          <t>Product, Platform &amp; Domain Knowledge · Business Analysis &amp; Requirements Engineering</t>
        </is>
      </c>
      <c r="AF65" s="122" t="inlineStr">
        <is>
          <t>Data Analytics, BI &amp; Visualisation · Strategic Thinking &amp; Business Acumen · Stakeholder &amp; Client Management · AI, GenAI &amp; Prompt Engineering</t>
        </is>
      </c>
      <c r="AG65" s="181" t="inlineStr">
        <is>
          <t>P5 / M4</t>
        </is>
      </c>
      <c r="AH65" s="128" t="inlineStr">
        <is>
          <t>5 Ensure, advise</t>
        </is>
      </c>
      <c r="AI65" s="182" t="inlineStr">
        <is>
          <t>IRIS Vs Competitor Benchmark — SaaS product ladder: Principal / Group PM</t>
        </is>
      </c>
      <c r="AJ65" s="182" t="inlineStr">
        <is>
          <t>Pragmatic Institute Framework · 37 activities, 7 categories; AIPMM</t>
        </is>
      </c>
      <c r="AK65" s="182" t="inlineStr">
        <is>
          <t>C1 · Principal · or B+ · Player-Coach transition step if leading people hands-on</t>
        </is>
      </c>
      <c r="AL65" s="129" t="inlineStr">
        <is>
          <t>Product &amp; tool knowledge · Strategy &amp; business acumen · Broader exposure &amp; ownership</t>
        </is>
      </c>
      <c r="AM65" s="130" t="inlineStr">
        <is>
          <t>—</t>
        </is>
      </c>
      <c r="AN65" s="130" t="inlineStr">
        <is>
          <t>Mentoring / guidance from seniors · On-the-job / hands-on · Formal / classroom training · Knowledge transfer · KT</t>
        </is>
      </c>
      <c r="AO65" s="130" t="inlineStr">
        <is>
          <t>cross-team · dependencies · lack · dependency · meetings</t>
        </is>
      </c>
      <c r="AP65" s="130" t="inlineStr">
        <is>
          <t>quality · alignment · time · tools · early</t>
        </is>
      </c>
      <c r="AQ65" s="130" t="inlineStr">
        <is>
          <t>6 of 13 say the role is changing because of AI / automation</t>
        </is>
      </c>
      <c r="AR65" s="131" t="inlineStr">
        <is>
          <t>Choose and organise product outcomes. Includes: Discovery, prioritisation, roadmap decisions and product operations. Excludes: Project schedule ownership alone; user research as a standalone discipline.</t>
        </is>
      </c>
      <c r="AS65" s="132" t="inlineStr">
        <is>
          <t>PRO01-4 · Lead Product Manager</t>
        </is>
      </c>
      <c r="AT65" s="132" t="inlineStr">
        <is>
          <t>Shape multiple-product strategy and shared investment principles.</t>
        </is>
      </c>
      <c r="AU65" s="132" t="inlineStr">
        <is>
          <t>Adoption beyond own work; recurring authority and measurable wider outcomes.</t>
        </is>
      </c>
      <c r="AV65" s="132" t="inlineStr">
        <is>
          <t>A product decision with customer evidence, trade-offs and measured outcomes after launch</t>
        </is>
      </c>
      <c r="AW65" s="132" t="inlineStr">
        <is>
          <r>
            <rPr>
              <rFont val="Calibri"/>
              <b val="1"/>
              <sz val="10"/>
            </rPr>
            <t>Workiva:</t>
          </r>
          <r>
            <rPr>
              <rFont val="Calibri"/>
              <sz val="10"/>
            </rPr>
            <t xml:space="preserve"> Lead data product manager · Selected role. Gap: Data-product role refreshed; Wise supplies differentiated product scope</t>
          </r>
        </is>
      </c>
      <c r="AX65" s="183" t="inlineStr">
        <is>
          <t>Framework + sub-family themes · 3+ answered</t>
        </is>
      </c>
      <c r="AY65" s="134" t="inlineStr">
        <is>
          <t>1 holder, 1 answered the survey; sub-family 13 answered</t>
        </is>
      </c>
    </row>
    <row r="66">
      <c r="A66" s="164" t="inlineStr">
        <is>
          <t>Project &amp; Program Management</t>
        </is>
      </c>
    </row>
    <row r="67" ht="80" customHeight="1">
      <c r="A67" s="180" t="inlineStr">
        <is>
          <t>RC-131</t>
        </is>
      </c>
      <c r="B67" s="111" t="inlineStr">
        <is>
          <t>Project &amp; Program Management</t>
        </is>
      </c>
      <c r="C67" s="111" t="inlineStr">
        <is>
          <t>Delivery Leadership</t>
        </is>
      </c>
      <c r="D67" s="152" t="inlineStr">
        <is>
          <t>C2</t>
        </is>
      </c>
      <c r="E67" s="149" t="inlineStr">
        <is>
          <t>Head of Function</t>
        </is>
      </c>
      <c r="F67" s="111" t="inlineStr">
        <is>
          <t>Manager</t>
        </is>
      </c>
      <c r="G67" s="111" t="inlineStr">
        <is>
          <t>Head – Delivery</t>
        </is>
      </c>
      <c r="H67" s="112" t="n">
        <v>1</v>
      </c>
      <c r="I67" s="111" t="inlineStr">
        <is>
          <t>iFile 1</t>
        </is>
      </c>
      <c r="J67" s="166" t="n">
        <v>1</v>
      </c>
      <c r="K67" s="115" t="inlineStr">
        <is>
          <t>Pradip Dey</t>
        </is>
      </c>
      <c r="L67" s="115" t="inlineStr">
        <is>
          <t>Technology</t>
        </is>
      </c>
      <c r="M67" s="118" t="inlineStr">
        <is>
          <t>Leads the project &amp; program management function. At C2: a function or department, or a company-wide discipline.</t>
        </is>
      </c>
      <c r="N67" s="168" t="inlineStr">
        <is>
          <t>Leads the project &amp; program management function; Function-wide or company-wide problems; creates methods and standards; Function results, budget and risk</t>
        </is>
      </c>
      <c r="O67" s="168" t="inlineStr">
        <is>
          <t>Function results, budget and risk</t>
        </is>
      </c>
      <c r="P67" s="168" t="inlineStr">
        <is>
          <t>Function results, budget and risk</t>
        </is>
      </c>
      <c r="Q67" s="168" t="inlineStr">
        <is>
          <t>Sets direction for a function</t>
        </is>
      </c>
      <c r="R67" s="168" t="inlineStr">
        <is>
          <t>—</t>
        </is>
      </c>
      <c r="S67" s="168" t="inlineStr">
        <is>
          <t>—</t>
        </is>
      </c>
      <c r="T67" s="168" t="inlineStr">
        <is>
          <t>—</t>
        </is>
      </c>
      <c r="U67" s="119" t="inlineStr">
        <is>
          <t>A function or department, or a company-wide discipline</t>
        </is>
      </c>
      <c r="V67" s="169" t="inlineStr">
        <is>
          <t>Function-wide or company-wide problems; creates methods and standards</t>
        </is>
      </c>
      <c r="W67" s="169" t="inlineStr">
        <is>
          <t>Sets direction for a function</t>
        </is>
      </c>
      <c r="X67" s="169" t="inlineStr">
        <is>
          <t>Function results, budget and risk</t>
        </is>
      </c>
      <c r="Y67" s="169" t="inlineStr">
        <is>
          <t>Leads a function; shapes functional strategy</t>
        </is>
      </c>
      <c r="Z67" s="169" t="inlineStr">
        <is>
          <t>12–17 yrs</t>
        </is>
      </c>
      <c r="AA67" s="169" t="inlineStr">
        <is>
          <t>Postgraduate / professional qualification preferred</t>
        </is>
      </c>
      <c r="AB67" s="169" t="inlineStr">
        <is>
          <t>PMP / PRINCE2 / CSM / SAFe</t>
        </is>
      </c>
      <c r="AC67" s="169" t="inlineStr">
        <is>
          <t>5–8 managers / associate heads</t>
        </is>
      </c>
      <c r="AD67" s="121" t="inlineStr">
        <is>
          <t>Core 4 · Future-ready 4 · Functional 5 · Leadership 4</t>
        </is>
      </c>
      <c r="AE67" s="122" t="inlineStr">
        <is>
          <t>Project, Program &amp; Agile Management · Stakeholder &amp; Client Management</t>
        </is>
      </c>
      <c r="AF67" s="122" t="inlineStr">
        <is>
          <t>Communication &amp; Presentation · Process Improvement &amp; Quality Mindset · Strategic Thinking &amp; Business Acumen · Product, Platform &amp; Domain Knowledge</t>
        </is>
      </c>
      <c r="AG67" s="181" t="inlineStr">
        <is>
          <t>P7 / M6</t>
        </is>
      </c>
      <c r="AH67" s="128" t="inlineStr">
        <is>
          <t>6 Initiate, influence</t>
        </is>
      </c>
      <c r="AI67" s="182" t="inlineStr">
        <is>
          <t>IRIS Vs Competitor Benchmark — PMI pathway + SaaS delivery ladder: Director PMO / Delivery</t>
        </is>
      </c>
      <c r="AJ67" s="182" t="inlineStr">
        <is>
          <t>PMI PMBOK and Talent Triangle; CAPM · entry → PMP → PgMP; Scrum / SAFe</t>
        </is>
      </c>
      <c r="AK67" s="182" t="inlineStr">
        <is>
          <t>D1 · Chief Specialist / Distinguished Principal · or C+ · Player-Coach transition step if leading people hands-on</t>
        </is>
      </c>
      <c r="AL67" s="129" t="inlineStr">
        <is>
          <t>—</t>
        </is>
      </c>
      <c r="AM67" s="130" t="inlineStr">
        <is>
          <t>—</t>
        </is>
      </c>
      <c r="AN67" s="130" t="inlineStr">
        <is>
          <t>—</t>
        </is>
      </c>
      <c r="AO67" s="130" t="inlineStr">
        <is>
          <t>—</t>
        </is>
      </c>
      <c r="AP67" s="130" t="inlineStr">
        <is>
          <t>—</t>
        </is>
      </c>
      <c r="AQ67" s="130" t="inlineStr">
        <is>
          <t>—</t>
        </is>
      </c>
      <c r="AR67" s="131" t="inlineStr">
        <is>
          <t>Deliver change and govern investment execution. Includes: Project, programme, portfolio and PMO work with distinct mandates. Excludes: Ongoing product strategy; routine service operations.</t>
        </is>
      </c>
      <c r="AS67" s="132" t="inlineStr">
        <is>
          <t>LD11-2 · Head of Delivery / Enterprise PMO</t>
        </is>
      </c>
      <c r="AT67" s="132" t="inlineStr">
        <is>
          <t>Own integrated function strategy, capacity, controls and cross-team trade-offs</t>
        </is>
      </c>
      <c r="AU67" s="132" t="inlineStr">
        <is>
          <t>Do not manufacture three reporting layers. Choose roles the organisation needs. A specialist may remain on an equally valued expert path.</t>
        </is>
      </c>
      <c r="AV67" s="132" t="inlineStr">
        <is>
          <t>—</t>
        </is>
      </c>
      <c r="AW67" s="132" t="inlineStr">
        <is>
          <t>—</t>
        </is>
      </c>
      <c r="AX67" s="133" t="inlineStr">
        <is>
          <t>Framework only · fewer than 3 answered</t>
        </is>
      </c>
      <c r="AY67" s="134" t="inlineStr">
        <is>
          <t>1 holder, 0 answered the survey; sub-family 0 answered</t>
        </is>
      </c>
    </row>
    <row r="68" ht="106" customHeight="1">
      <c r="A68" s="180" t="inlineStr">
        <is>
          <t>RC-134</t>
        </is>
      </c>
      <c r="B68" s="111" t="inlineStr">
        <is>
          <t>Project &amp; Program Management</t>
        </is>
      </c>
      <c r="C68" s="111" t="inlineStr">
        <is>
          <t>Project &amp; Program Delivery</t>
        </is>
      </c>
      <c r="D68" s="150" t="inlineStr">
        <is>
          <t>B1</t>
        </is>
      </c>
      <c r="E68" s="18" t="inlineStr">
        <is>
          <t>Specialist</t>
        </is>
      </c>
      <c r="F68" s="111" t="inlineStr">
        <is>
          <t>IC</t>
        </is>
      </c>
      <c r="G68" s="111" t="inlineStr">
        <is>
          <t>Associate Project Manager · Associate Project Manager – POD Lead · Project Manager – POD Lead</t>
        </is>
      </c>
      <c r="H68" s="112" t="n">
        <v>4</v>
      </c>
      <c r="I68" s="111" t="inlineStr">
        <is>
          <t>iFile 3 · iDEAL 1</t>
        </is>
      </c>
      <c r="J68" s="166" t="n">
        <v>3</v>
      </c>
      <c r="K68" s="115" t="inlineStr">
        <is>
          <t>Aayushi Sharma, Jerigan Gracias, Nivedita Wagh</t>
        </is>
      </c>
      <c r="L68" s="115" t="inlineStr">
        <is>
          <t>Technology</t>
        </is>
      </c>
      <c r="M68" s="118" t="inlineStr">
        <is>
          <r>
            <rPr>
              <rFont val="Calibri"/>
              <sz val="10"/>
            </rPr>
            <t xml:space="preserve">Plans and delivers projects/programmes to scope, time and cost; manages CRs, risks and stakeholders. At B1: a domain / module, or a small team.
</t>
          </r>
          <r>
            <rPr>
              <rFont val="Calibri"/>
              <b val="1"/>
              <sz val="10"/>
            </rPr>
            <t>Common themes in role-holders' answers:</t>
          </r>
          <r>
            <rPr>
              <rFont val="Calibri"/>
              <sz val="10"/>
            </rPr>
            <t xml:space="preserve"> business · understood · requirements · project</t>
          </r>
        </is>
      </c>
      <c r="N68" s="168" t="inlineStr">
        <is>
          <r>
            <rPr>
              <rFont val="Calibri"/>
              <sz val="10"/>
            </rPr>
            <t xml:space="preserve">Plans and delivers projects/programmes to scope, time and cost; manages CRs, risks and stakeholders; Domain specialist work; A domain or a small team
</t>
          </r>
          <r>
            <rPr>
              <rFont val="Calibri"/>
              <b val="1"/>
              <sz val="10"/>
            </rPr>
            <t>Common themes in role-holders' answers:</t>
          </r>
          <r>
            <rPr>
              <rFont val="Calibri"/>
              <sz val="10"/>
            </rPr>
            <t xml:space="preserve"> management · timelines · delivery · coordination · gathering · requirement</t>
          </r>
        </is>
      </c>
      <c r="O68" s="168" t="inlineStr">
        <is>
          <r>
            <rPr>
              <rFont val="Calibri"/>
              <sz val="10"/>
            </rPr>
            <t xml:space="preserve">A domain or a small team
</t>
          </r>
          <r>
            <rPr>
              <rFont val="Calibri"/>
              <b val="1"/>
              <sz val="10"/>
            </rPr>
            <t>Common themes in role-holders' answers:</t>
          </r>
          <r>
            <rPr>
              <rFont val="Calibri"/>
              <sz val="10"/>
            </rPr>
            <t xml:space="preserve"> project · time</t>
          </r>
        </is>
      </c>
      <c r="P68" s="168" t="inlineStr">
        <is>
          <r>
            <rPr>
              <rFont val="Calibri"/>
              <sz val="10"/>
            </rPr>
            <t xml:space="preserve">A domain or a small team
</t>
          </r>
          <r>
            <rPr>
              <rFont val="Calibri"/>
              <b val="1"/>
              <sz val="10"/>
            </rPr>
            <t>Common themes in role-holders' answers:</t>
          </r>
          <r>
            <rPr>
              <rFont val="Calibri"/>
              <sz val="10"/>
            </rPr>
            <t xml:space="preserve"> client · timelines</t>
          </r>
        </is>
      </c>
      <c r="Q68" s="168" t="inlineStr">
        <is>
          <r>
            <rPr>
              <rFont val="Calibri"/>
              <sz val="10"/>
            </rPr>
            <t xml:space="preserve">Technical / QC / client calls for the domain
</t>
          </r>
          <r>
            <rPr>
              <rFont val="Calibri"/>
              <b val="1"/>
              <sz val="10"/>
            </rPr>
            <t>Common themes in role-holders' answers:</t>
          </r>
          <r>
            <rPr>
              <rFont val="Calibri"/>
              <sz val="10"/>
            </rPr>
            <t xml:space="preserve"> client · requirement</t>
          </r>
        </is>
      </c>
      <c r="R68" s="168" t="inlineStr">
        <is>
          <r>
            <rPr>
              <rFont val="Calibri"/>
              <b val="1"/>
              <sz val="10"/>
            </rPr>
            <t>Common themes in manager-set KRAs:</t>
          </r>
          <r>
            <rPr>
              <rFont val="Calibri"/>
              <sz val="10"/>
            </rPr>
            <t xml:space="preserve"> projects · support · maintain · pm · reporting · on-time</t>
          </r>
        </is>
      </c>
      <c r="S68" s="168" t="inlineStr">
        <is>
          <t>Project Management · Stakeholder Management</t>
        </is>
      </c>
      <c r="T68" s="168" t="inlineStr">
        <is>
          <t>Excel · Quick Scrum</t>
        </is>
      </c>
      <c r="U68" s="119" t="inlineStr">
        <is>
          <t>A domain / module, or a small team</t>
        </is>
      </c>
      <c r="V68" s="169" t="inlineStr">
        <is>
          <t>Domain specialist work</t>
        </is>
      </c>
      <c r="W68" s="169" t="inlineStr">
        <is>
          <t>Technical / QC / client calls for the domain</t>
        </is>
      </c>
      <c r="X68" s="169" t="inlineStr">
        <is>
          <t>A domain or a small team</t>
        </is>
      </c>
      <c r="Y68" s="169" t="inlineStr">
        <is>
          <r>
            <rPr>
              <rFont val="Calibri"/>
              <b val="1"/>
              <sz val="10"/>
            </rPr>
            <t>IC:</t>
          </r>
          <r>
            <rPr>
              <rFont val="Calibri"/>
              <sz val="10"/>
            </rPr>
            <t xml:space="preserve"> mentors and reviews · People: hands-on team lead of 3–5</t>
          </r>
        </is>
      </c>
      <c r="Z68" s="169" t="inlineStr">
        <is>
          <t>4–7 yrs</t>
        </is>
      </c>
      <c r="AA68" s="169" t="inlineStr">
        <is>
          <t>Graduate + relevant qualification or certification preferred</t>
        </is>
      </c>
      <c r="AB68" s="169" t="inlineStr">
        <is>
          <t>PMP / PRINCE2 / CSM / SAFe</t>
        </is>
      </c>
      <c r="AC68" s="169" t="inlineStr">
        <is>
          <r>
            <rPr>
              <rFont val="Calibri"/>
              <b val="1"/>
              <sz val="10"/>
            </rPr>
            <t>IC:</t>
          </r>
          <r>
            <rPr>
              <rFont val="Calibri"/>
              <sz val="10"/>
            </rPr>
            <t xml:space="preserve"> none · Team Lead: 3–5</t>
          </r>
        </is>
      </c>
      <c r="AD68" s="121" t="inlineStr">
        <is>
          <t>Core 3 · Future-ready 3 · Functional 3 · Leadership 1</t>
        </is>
      </c>
      <c r="AE68" s="122" t="inlineStr">
        <is>
          <t>Project, Program &amp; Agile Management · Stakeholder &amp; Client Management</t>
        </is>
      </c>
      <c r="AF68" s="122" t="inlineStr">
        <is>
          <t>Communication &amp; Presentation · Process Improvement &amp; Quality Mindset · Strategic Thinking &amp; Business Acumen · Product, Platform &amp; Domain Knowledge</t>
        </is>
      </c>
      <c r="AG68" s="181" t="inlineStr">
        <is>
          <t>P3 / M2</t>
        </is>
      </c>
      <c r="AH68" s="128" t="inlineStr">
        <is>
          <t>4 Enable</t>
        </is>
      </c>
      <c r="AI68" s="182" t="inlineStr">
        <is>
          <t>IRIS Vs Competitor Benchmark — PMI pathway + SaaS delivery ladder: Project Manager · PMP</t>
        </is>
      </c>
      <c r="AJ68" s="182" t="inlineStr">
        <is>
          <t>PMI PMBOK and Talent Triangle; CAPM · entry → PMP → PgMP; Scrum / SAFe</t>
        </is>
      </c>
      <c r="AK68" s="182" t="inlineStr">
        <is>
          <t>B2 · Senior Specialist</t>
        </is>
      </c>
      <c r="AL68" s="129" t="inlineStr">
        <is>
          <t>Project / programme management · Certification / formal course · Leadership &amp; people management · Technical depth &amp; architecture · Strategy &amp; business acumen</t>
        </is>
      </c>
      <c r="AM68" s="130" t="inlineStr">
        <is>
          <t>pmp · tools · management estimation · estimation reporting/governance · stakeholder management</t>
        </is>
      </c>
      <c r="AN68" s="130" t="inlineStr">
        <is>
          <t>On-the-job / hands-on · Formal / classroom training · Mentoring / guidance from seniors · Certification</t>
        </is>
      </c>
      <c r="AO68" s="130" t="inlineStr">
        <is>
          <t>dependency</t>
        </is>
      </c>
      <c r="AP68" s="130" t="inlineStr">
        <is>
          <t>No common theme</t>
        </is>
      </c>
      <c r="AQ68" s="130" t="inlineStr">
        <is>
          <t>3 of 4 say the role is changing because of AI / automation</t>
        </is>
      </c>
      <c r="AR68" s="131" t="inlineStr">
        <is>
          <t>Deliver change and govern investment execution. Includes: Project, programme, portfolio and PMO work with distinct mandates. Excludes: Ongoing product strategy; routine service operations.</t>
        </is>
      </c>
      <c r="AS68" s="132" t="inlineStr">
        <is>
          <t>PMO01-3 · Senior Project Manager</t>
        </is>
      </c>
      <c r="AT68" s="132" t="inlineStr">
        <is>
          <t>Own complex dependencies, commercial changes and delivery trade-offs.</t>
        </is>
      </c>
      <c r="AU68" s="132" t="inlineStr">
        <is>
          <t>Evidence of complex work, decisions and outcomes beyond routine delivery.</t>
        </is>
      </c>
      <c r="AV68" s="132" t="inlineStr">
        <is>
          <t>A delivered project with baseline, managed changes, acceptance and benefit review</t>
        </is>
      </c>
      <c r="AW68" s="132" t="inlineStr">
        <is>
          <r>
            <rPr>
              <rFont val="Calibri"/>
              <b val="1"/>
              <sz val="10"/>
            </rPr>
            <t>Workiva:</t>
          </r>
          <r>
            <rPr>
              <rFont val="Calibri"/>
              <sz val="10"/>
            </rPr>
            <t xml:space="preserve"> Lead program manager · Related work. Gap: Programme posting supports complex delivery, not every project or PMO stage</t>
          </r>
        </is>
      </c>
      <c r="AX68" s="184" t="inlineStr">
        <is>
          <t>Framework + role-holders' themes · 3+ answered</t>
        </is>
      </c>
      <c r="AY68" s="134" t="inlineStr">
        <is>
          <t>4 holders, 4 answered the survey; sub-family 14 answered</t>
        </is>
      </c>
    </row>
    <row r="69" ht="145" customHeight="1">
      <c r="A69" s="180" t="inlineStr">
        <is>
          <t>RC-135</t>
        </is>
      </c>
      <c r="B69" s="111" t="inlineStr">
        <is>
          <t>Project &amp; Program Management</t>
        </is>
      </c>
      <c r="C69" s="111" t="inlineStr">
        <is>
          <t>Project &amp; Program Delivery</t>
        </is>
      </c>
      <c r="D69" s="150" t="inlineStr">
        <is>
          <t>B2</t>
        </is>
      </c>
      <c r="E69" s="18" t="inlineStr">
        <is>
          <t>Senior Specialist</t>
        </is>
      </c>
      <c r="F69" s="111" t="inlineStr">
        <is>
          <t>IC</t>
        </is>
      </c>
      <c r="G69" s="111" t="inlineStr">
        <is>
          <t>Project Manager</t>
        </is>
      </c>
      <c r="H69" s="112" t="n">
        <v>2</v>
      </c>
      <c r="I69" s="111" t="inlineStr">
        <is>
          <t>CARBON 1 · iFile 1</t>
        </is>
      </c>
      <c r="J69" s="166" t="n">
        <v>1</v>
      </c>
      <c r="K69" s="115" t="inlineStr">
        <is>
          <t>Deepa Vaman Shinde</t>
        </is>
      </c>
      <c r="L69" s="115" t="inlineStr">
        <is>
          <t>Technology</t>
        </is>
      </c>
      <c r="M69" s="118" t="inlineStr">
        <is>
          <r>
            <rPr>
              <rFont val="Calibri"/>
              <sz val="10"/>
            </rPr>
            <t xml:space="preserve">Plans and delivers projects/programmes to scope, time and cost; manages CRs, risks and stakeholders. At B2: deep domain expertise, or one team.
</t>
          </r>
          <r>
            <rPr>
              <rFont val="Calibri"/>
              <b val="1"/>
              <sz val="10"/>
            </rPr>
            <t>Common themes in sub-family holders, all levels' answers:</t>
          </r>
          <r>
            <rPr>
              <rFont val="Calibri"/>
              <sz val="10"/>
            </rPr>
            <t xml:space="preserve"> project · business · client · manager · management · bridge</t>
          </r>
        </is>
      </c>
      <c r="N69" s="168" t="inlineStr">
        <is>
          <r>
            <rPr>
              <rFont val="Calibri"/>
              <sz val="10"/>
            </rPr>
            <t xml:space="preserve">Plans and delivers projects/programmes to scope, time and cost; manages CRs, risks and stakeholders; Hardest problems in the domain; One team or a client portfolio
</t>
          </r>
          <r>
            <rPr>
              <rFont val="Calibri"/>
              <b val="1"/>
              <sz val="10"/>
            </rPr>
            <t>Common themes in sub-family holders, all levels' answers:</t>
          </r>
          <r>
            <rPr>
              <rFont val="Calibri"/>
              <sz val="10"/>
            </rPr>
            <t xml:space="preserve"> management · project · delivery · client · define · priorities</t>
          </r>
        </is>
      </c>
      <c r="O69" s="168" t="inlineStr">
        <is>
          <r>
            <rPr>
              <rFont val="Calibri"/>
              <sz val="10"/>
            </rPr>
            <t xml:space="preserve">One team or a client portfolio
</t>
          </r>
          <r>
            <rPr>
              <rFont val="Calibri"/>
              <b val="1"/>
              <sz val="10"/>
            </rPr>
            <t>Common themes in sub-family holders, all levels' answers:</t>
          </r>
          <r>
            <rPr>
              <rFont val="Calibri"/>
              <sz val="10"/>
            </rPr>
            <t xml:space="preserve"> project · delivery · product · client · transformation · timely</t>
          </r>
        </is>
      </c>
      <c r="P69" s="168" t="inlineStr">
        <is>
          <r>
            <rPr>
              <rFont val="Calibri"/>
              <sz val="10"/>
            </rPr>
            <t xml:space="preserve">One team or a client portfolio
</t>
          </r>
          <r>
            <rPr>
              <rFont val="Calibri"/>
              <b val="1"/>
              <sz val="10"/>
            </rPr>
            <t>Common themes in sub-family holders, all levels' answers:</t>
          </r>
          <r>
            <rPr>
              <rFont val="Calibri"/>
              <sz val="10"/>
            </rPr>
            <t xml:space="preserve"> delivery · project · accountable · timelines · quality · management</t>
          </r>
        </is>
      </c>
      <c r="Q69" s="168" t="inlineStr">
        <is>
          <r>
            <rPr>
              <rFont val="Calibri"/>
              <sz val="10"/>
            </rPr>
            <t xml:space="preserve">Allocates people and sets team priorities
</t>
          </r>
          <r>
            <rPr>
              <rFont val="Calibri"/>
              <b val="1"/>
              <sz val="10"/>
            </rPr>
            <t>Common themes in sub-family holders, all levels' answers:</t>
          </r>
          <r>
            <rPr>
              <rFont val="Calibri"/>
              <sz val="10"/>
            </rPr>
            <t xml:space="preserve"> client · project · issue · product · allocation · delivery</t>
          </r>
        </is>
      </c>
      <c r="R69" s="168" t="inlineStr">
        <is>
          <t>—</t>
        </is>
      </c>
      <c r="S69" s="168" t="inlineStr">
        <is>
          <t>Project Management · Stakeholder management · Requirement analysis</t>
        </is>
      </c>
      <c r="T69" s="168" t="inlineStr">
        <is>
          <t>Excel · Claude · Quickscrum · Quick Scrum</t>
        </is>
      </c>
      <c r="U69" s="119" t="inlineStr">
        <is>
          <t>Deep domain expertise, or one team</t>
        </is>
      </c>
      <c r="V69" s="169" t="inlineStr">
        <is>
          <t>Hardest problems in the domain</t>
        </is>
      </c>
      <c r="W69" s="169" t="inlineStr">
        <is>
          <t>Allocates people and sets team priorities</t>
        </is>
      </c>
      <c r="X69" s="169" t="inlineStr">
        <is>
          <t>One team or a client portfolio</t>
        </is>
      </c>
      <c r="Y69" s="169" t="inlineStr">
        <is>
          <r>
            <rPr>
              <rFont val="Calibri"/>
              <b val="1"/>
              <sz val="10"/>
            </rPr>
            <t>IC:</t>
          </r>
          <r>
            <rPr>
              <rFont val="Calibri"/>
              <sz val="10"/>
            </rPr>
            <t xml:space="preserve"> guides others in the domain · People: manages a team of 6+</t>
          </r>
        </is>
      </c>
      <c r="Z69" s="169" t="inlineStr">
        <is>
          <t>6–9 yrs</t>
        </is>
      </c>
      <c r="AA69" s="169" t="inlineStr">
        <is>
          <t>Graduate or postgraduate; professional qualification preferred</t>
        </is>
      </c>
      <c r="AB69" s="169" t="inlineStr">
        <is>
          <t>PMP / PRINCE2 / CSM / SAFe</t>
        </is>
      </c>
      <c r="AC69" s="169" t="inlineStr">
        <is>
          <r>
            <rPr>
              <rFont val="Calibri"/>
              <b val="1"/>
              <sz val="10"/>
            </rPr>
            <t>IC:</t>
          </r>
          <r>
            <rPr>
              <rFont val="Calibri"/>
              <sz val="10"/>
            </rPr>
            <t xml:space="preserve"> none · People: 6–8 knowledge work, 8–12 standardised delivery</t>
          </r>
        </is>
      </c>
      <c r="AD69" s="121" t="inlineStr">
        <is>
          <t>Core 3 · Future-ready 3 · Functional 4 · Leadership 2</t>
        </is>
      </c>
      <c r="AE69" s="122" t="inlineStr">
        <is>
          <t>Project, Program &amp; Agile Management · Stakeholder &amp; Client Management</t>
        </is>
      </c>
      <c r="AF69" s="122" t="inlineStr">
        <is>
          <t>Communication &amp; Presentation · Process Improvement &amp; Quality Mindset · Strategic Thinking &amp; Business Acumen · Product, Platform &amp; Domain Knowledge</t>
        </is>
      </c>
      <c r="AG69" s="181" t="inlineStr">
        <is>
          <t>P4 / M3</t>
        </is>
      </c>
      <c r="AH69" s="128" t="inlineStr">
        <is>
          <t>4–5</t>
        </is>
      </c>
      <c r="AI69" s="182" t="inlineStr">
        <is>
          <t>IRIS Vs Competitor Benchmark — PMI pathway + SaaS delivery ladder: Senior PM</t>
        </is>
      </c>
      <c r="AJ69" s="182" t="inlineStr">
        <is>
          <t>PMI PMBOK and Talent Triangle; CAPM · entry → PMP → PgMP; Scrum / SAFe</t>
        </is>
      </c>
      <c r="AK69" s="182" t="inlineStr">
        <is>
          <t>B3 · Lead Specialist</t>
        </is>
      </c>
      <c r="AL69" s="129" t="inlineStr">
        <is>
          <t>AI / automation · Project / programme management · Product &amp; tool knowledge · Client, sales &amp; stakeholders · Strategy &amp; business acumen</t>
        </is>
      </c>
      <c r="AM69" s="130" t="inlineStr">
        <is>
          <t>Agile/Scrum &amp; PMP fundamentals; risk &amp; stakeholder management; estimation; reporting/governance tools | Transition to leadership: people management &amp; delegation, mentoring/coaching, project ownership &amp; stakeholder management, prioritisation under ambiguity, presentation &amp; influence skills</t>
        </is>
      </c>
      <c r="AN69" s="130" t="inlineStr">
        <is>
          <t>Formal / classroom training · Mentoring / guidance from seniors · On-the-job / hands-on · Certification</t>
        </is>
      </c>
      <c r="AO69" s="130" t="inlineStr">
        <is>
          <t>dependency · priorities · client · changes · priority</t>
        </is>
      </c>
      <c r="AP69" s="130" t="inlineStr">
        <is>
          <t>project · responsibilities · reduce · improve · pm</t>
        </is>
      </c>
      <c r="AQ69" s="130" t="inlineStr">
        <is>
          <t>10 of 14 say the role is changing because of AI / automation</t>
        </is>
      </c>
      <c r="AR69" s="131" t="inlineStr">
        <is>
          <t>Deliver change and govern investment execution. Includes: Project, programme, portfolio and PMO work with distinct mandates. Excludes: Ongoing product strategy; routine service operations.</t>
        </is>
      </c>
      <c r="AS69" s="132" t="inlineStr">
        <is>
          <t>PMO01-3 · Senior Project Manager</t>
        </is>
      </c>
      <c r="AT69" s="132" t="inlineStr">
        <is>
          <t>Own complex dependencies, commercial changes and delivery trade-offs.</t>
        </is>
      </c>
      <c r="AU69" s="132" t="inlineStr">
        <is>
          <t>Evidence of complex work, decisions and outcomes beyond routine delivery.</t>
        </is>
      </c>
      <c r="AV69" s="132" t="inlineStr">
        <is>
          <t>A delivered project with baseline, managed changes, acceptance and benefit review</t>
        </is>
      </c>
      <c r="AW69" s="132" t="inlineStr">
        <is>
          <r>
            <rPr>
              <rFont val="Calibri"/>
              <b val="1"/>
              <sz val="10"/>
            </rPr>
            <t>Workiva:</t>
          </r>
          <r>
            <rPr>
              <rFont val="Calibri"/>
              <sz val="10"/>
            </rPr>
            <t xml:space="preserve"> Lead program manager · Related work. Gap: Programme posting supports complex delivery, not every project or PMO stage</t>
          </r>
        </is>
      </c>
      <c r="AX69" s="183" t="inlineStr">
        <is>
          <t>Framework + sub-family themes · 3+ answered</t>
        </is>
      </c>
      <c r="AY69" s="134" t="inlineStr">
        <is>
          <t>2 holders, 2 answered the survey; sub-family 14 answered</t>
        </is>
      </c>
    </row>
    <row r="70" ht="93" customHeight="1">
      <c r="A70" s="180" t="inlineStr">
        <is>
          <t>RC-136</t>
        </is>
      </c>
      <c r="B70" s="111" t="inlineStr">
        <is>
          <t>Project &amp; Program Management</t>
        </is>
      </c>
      <c r="C70" s="111" t="inlineStr">
        <is>
          <t>Project &amp; Program Delivery</t>
        </is>
      </c>
      <c r="D70" s="150" t="inlineStr">
        <is>
          <t>B2</t>
        </is>
      </c>
      <c r="E70" s="18" t="inlineStr">
        <is>
          <t>Manager</t>
        </is>
      </c>
      <c r="F70" s="111" t="inlineStr">
        <is>
          <t>Manager</t>
        </is>
      </c>
      <c r="G70" s="111" t="inlineStr">
        <is>
          <t>Delivery Manager · Project Manager</t>
        </is>
      </c>
      <c r="H70" s="112" t="n">
        <v>7</v>
      </c>
      <c r="I70" s="111" t="inlineStr">
        <is>
          <t>iFile 6 · Consume 1</t>
        </is>
      </c>
      <c r="J70" s="166" t="n">
        <v>6</v>
      </c>
      <c r="K70" s="115" t="inlineStr">
        <is>
          <t>Jailesh Bhadra, Kimaya Mundlye, Nikhil Nalawade, Sandeep Dwivedi, Saurabh Kadam, Yunus Patel</t>
        </is>
      </c>
      <c r="L70" s="115" t="inlineStr">
        <is>
          <t>Technology</t>
        </is>
      </c>
      <c r="M70" s="118" t="inlineStr">
        <is>
          <r>
            <rPr>
              <rFont val="Calibri"/>
              <sz val="10"/>
            </rPr>
            <t xml:space="preserve">Plans and delivers projects/programmes to scope, time and cost; manages CRs, risks and stakeholders. At B2: deep domain expertise, or one team.
</t>
          </r>
          <r>
            <rPr>
              <rFont val="Calibri"/>
              <b val="1"/>
              <sz val="10"/>
            </rPr>
            <t>Common themes in role-holders' answers:</t>
          </r>
          <r>
            <rPr>
              <rFont val="Calibri"/>
              <sz val="10"/>
            </rPr>
            <t xml:space="preserve"> project · management · support · business · stakeholder · client</t>
          </r>
        </is>
      </c>
      <c r="N70" s="168" t="inlineStr">
        <is>
          <r>
            <rPr>
              <rFont val="Calibri"/>
              <sz val="10"/>
            </rPr>
            <t xml:space="preserve">Plans and delivers projects/programmes to scope, time and cost; manages CRs, risks and stakeholders; Hardest problems in the domain; One team or a client portfolio
</t>
          </r>
          <r>
            <rPr>
              <rFont val="Calibri"/>
              <b val="1"/>
              <sz val="10"/>
            </rPr>
            <t>Common themes in role-holders' answers:</t>
          </r>
          <r>
            <rPr>
              <rFont val="Calibri"/>
              <sz val="10"/>
            </rPr>
            <t xml:space="preserve"> client · management · project · delivery · documentation</t>
          </r>
        </is>
      </c>
      <c r="O70" s="168" t="inlineStr">
        <is>
          <r>
            <rPr>
              <rFont val="Calibri"/>
              <sz val="10"/>
            </rPr>
            <t xml:space="preserve">One team or a client portfolio
</t>
          </r>
          <r>
            <rPr>
              <rFont val="Calibri"/>
              <b val="1"/>
              <sz val="10"/>
            </rPr>
            <t>Common themes in role-holders' answers:</t>
          </r>
          <r>
            <rPr>
              <rFont val="Calibri"/>
              <sz val="10"/>
            </rPr>
            <t xml:space="preserve"> project</t>
          </r>
        </is>
      </c>
      <c r="P70" s="168" t="inlineStr">
        <is>
          <r>
            <rPr>
              <rFont val="Calibri"/>
              <sz val="10"/>
            </rPr>
            <t xml:space="preserve">One team or a client portfolio
</t>
          </r>
          <r>
            <rPr>
              <rFont val="Calibri"/>
              <b val="1"/>
              <sz val="10"/>
            </rPr>
            <t>Common themes in role-holders' answers:</t>
          </r>
          <r>
            <rPr>
              <rFont val="Calibri"/>
              <sz val="10"/>
            </rPr>
            <t xml:space="preserve"> project · delivery · accountable · deliverables · timelines · scope quality</t>
          </r>
        </is>
      </c>
      <c r="Q70" s="168" t="inlineStr">
        <is>
          <r>
            <rPr>
              <rFont val="Calibri"/>
              <sz val="10"/>
            </rPr>
            <t xml:space="preserve">Allocates people and sets team priorities
</t>
          </r>
          <r>
            <rPr>
              <rFont val="Calibri"/>
              <b val="1"/>
              <sz val="10"/>
            </rPr>
            <t>Common themes in role-holders' answers:</t>
          </r>
          <r>
            <rPr>
              <rFont val="Calibri"/>
              <sz val="10"/>
            </rPr>
            <t xml:space="preserve"> project · issue</t>
          </r>
        </is>
      </c>
      <c r="R70" s="168" t="inlineStr">
        <is>
          <r>
            <rPr>
              <rFont val="Calibri"/>
              <b val="1"/>
              <sz val="10"/>
            </rPr>
            <t>Common themes in manager-set KRAs:</t>
          </r>
          <r>
            <rPr>
              <rFont val="Calibri"/>
              <sz val="10"/>
            </rPr>
            <t xml:space="preserve"> project · management · level · support · scope · client</t>
          </r>
        </is>
      </c>
      <c r="S70" s="168" t="inlineStr">
        <is>
          <t>Project Management · Stakeholder management</t>
        </is>
      </c>
      <c r="T70" s="168" t="inlineStr">
        <is>
          <t>Claude</t>
        </is>
      </c>
      <c r="U70" s="119" t="inlineStr">
        <is>
          <t>Deep domain expertise, or one team</t>
        </is>
      </c>
      <c r="V70" s="169" t="inlineStr">
        <is>
          <t>Hardest problems in the domain</t>
        </is>
      </c>
      <c r="W70" s="169" t="inlineStr">
        <is>
          <t>Allocates people and sets team priorities</t>
        </is>
      </c>
      <c r="X70" s="169" t="inlineStr">
        <is>
          <t>One team or a client portfolio</t>
        </is>
      </c>
      <c r="Y70" s="169" t="inlineStr">
        <is>
          <r>
            <rPr>
              <rFont val="Calibri"/>
              <b val="1"/>
              <sz val="10"/>
            </rPr>
            <t>IC:</t>
          </r>
          <r>
            <rPr>
              <rFont val="Calibri"/>
              <sz val="10"/>
            </rPr>
            <t xml:space="preserve"> guides others in the domain · People: manages a team of 6+</t>
          </r>
        </is>
      </c>
      <c r="Z70" s="169" t="inlineStr">
        <is>
          <t>6–9 yrs</t>
        </is>
      </c>
      <c r="AA70" s="169" t="inlineStr">
        <is>
          <t>Graduate or postgraduate; professional qualification preferred</t>
        </is>
      </c>
      <c r="AB70" s="169" t="inlineStr">
        <is>
          <t>PMP / PRINCE2 / CSM / SAFe</t>
        </is>
      </c>
      <c r="AC70" s="169" t="inlineStr">
        <is>
          <r>
            <rPr>
              <rFont val="Calibri"/>
              <b val="1"/>
              <sz val="10"/>
            </rPr>
            <t>IC:</t>
          </r>
          <r>
            <rPr>
              <rFont val="Calibri"/>
              <sz val="10"/>
            </rPr>
            <t xml:space="preserve"> none · People: 6–8 knowledge work, 8–12 standardised delivery</t>
          </r>
        </is>
      </c>
      <c r="AD70" s="121" t="inlineStr">
        <is>
          <t>Core 3 · Future-ready 3 · Functional 4 · Leadership 3</t>
        </is>
      </c>
      <c r="AE70" s="122" t="inlineStr">
        <is>
          <t>Project, Program &amp; Agile Management · Stakeholder &amp; Client Management</t>
        </is>
      </c>
      <c r="AF70" s="122" t="inlineStr">
        <is>
          <t>Communication &amp; Presentation · Process Improvement &amp; Quality Mindset · Strategic Thinking &amp; Business Acumen · Product, Platform &amp; Domain Knowledge</t>
        </is>
      </c>
      <c r="AG70" s="181" t="inlineStr">
        <is>
          <t>P4 / M3</t>
        </is>
      </c>
      <c r="AH70" s="128" t="inlineStr">
        <is>
          <t>4–5</t>
        </is>
      </c>
      <c r="AI70" s="182" t="inlineStr">
        <is>
          <t>IRIS Vs Competitor Benchmark — PMI pathway + SaaS delivery ladder: Senior PM</t>
        </is>
      </c>
      <c r="AJ70" s="182" t="inlineStr">
        <is>
          <t>PMI PMBOK and Talent Triangle; CAPM · entry → PMP → PgMP; Scrum / SAFe</t>
        </is>
      </c>
      <c r="AK70" s="182" t="inlineStr">
        <is>
          <t>B3 · Lead Specialist</t>
        </is>
      </c>
      <c r="AL70" s="129" t="inlineStr">
        <is>
          <t>Domain, regulatory &amp; XBRL · Product &amp; tool knowledge · Broader exposure &amp; ownership · Project / programme management · Certification / formal course</t>
        </is>
      </c>
      <c r="AM70" s="130" t="inlineStr">
        <is>
          <t>goal-setting · pmp fundamentals · estimation reporting/governance · stakeholder management · succession</t>
        </is>
      </c>
      <c r="AN70" s="130" t="inlineStr">
        <is>
          <t>Formal / classroom training · Mentoring / guidance from seniors</t>
        </is>
      </c>
      <c r="AO70" s="130" t="inlineStr">
        <is>
          <t>client</t>
        </is>
      </c>
      <c r="AP70" s="130" t="inlineStr">
        <is>
          <t>responsibilities · clarity · reduce · support · improve</t>
        </is>
      </c>
      <c r="AQ70" s="130" t="inlineStr">
        <is>
          <t>4 of 7 say the role is changing because of AI / automation</t>
        </is>
      </c>
      <c r="AR70" s="131" t="inlineStr">
        <is>
          <t>Deliver change and govern investment execution. Includes: Project, programme, portfolio and PMO work with distinct mandates. Excludes: Ongoing product strategy; routine service operations.</t>
        </is>
      </c>
      <c r="AS70" s="132" t="inlineStr">
        <is>
          <t>LD11-1 · Delivery / PMO Manager</t>
        </is>
      </c>
      <c r="AT70" s="132" t="inlineStr">
        <is>
          <t>Own staffing decisions, performance support, service quality and delegated team resources</t>
        </is>
      </c>
      <c r="AU70" s="132" t="inlineStr">
        <is>
          <t>Do not manufacture three reporting layers. Choose roles the organisation needs. A specialist may remain on an equally valued expert path.</t>
        </is>
      </c>
      <c r="AV70" s="132" t="inlineStr">
        <is>
          <t>—</t>
        </is>
      </c>
      <c r="AW70" s="132" t="inlineStr">
        <is>
          <t>—</t>
        </is>
      </c>
      <c r="AX70" s="184" t="inlineStr">
        <is>
          <t>Framework + role-holders' themes · 3+ answered</t>
        </is>
      </c>
      <c r="AY70" s="134" t="inlineStr">
        <is>
          <t>7 holders, 7 answered the survey; sub-family 14 answered</t>
        </is>
      </c>
    </row>
    <row r="71" ht="119" customHeight="1">
      <c r="A71" s="180" t="inlineStr">
        <is>
          <t>RC-137</t>
        </is>
      </c>
      <c r="B71" s="111" t="inlineStr">
        <is>
          <t>Project &amp; Program Management</t>
        </is>
      </c>
      <c r="C71" s="111" t="inlineStr">
        <is>
          <t>Project &amp; Program Delivery</t>
        </is>
      </c>
      <c r="D71" s="150" t="inlineStr">
        <is>
          <t>B3</t>
        </is>
      </c>
      <c r="E71" s="18" t="inlineStr">
        <is>
          <t>Lead Specialist</t>
        </is>
      </c>
      <c r="F71" s="111" t="inlineStr">
        <is>
          <t>IC</t>
        </is>
      </c>
      <c r="G71" s="111" t="inlineStr">
        <is>
          <t>Program Manager</t>
        </is>
      </c>
      <c r="H71" s="112" t="n">
        <v>1</v>
      </c>
      <c r="I71" s="111" t="inlineStr">
        <is>
          <t>iFile 1</t>
        </is>
      </c>
      <c r="J71" s="166" t="n">
        <v>1</v>
      </c>
      <c r="K71" s="115" t="inlineStr">
        <is>
          <t>Tarun Kumar Mittal</t>
        </is>
      </c>
      <c r="L71" s="115" t="inlineStr">
        <is>
          <t>Technology</t>
        </is>
      </c>
      <c r="M71" s="118" t="inlineStr">
        <is>
          <r>
            <rPr>
              <rFont val="Calibri"/>
              <sz val="10"/>
            </rPr>
            <t xml:space="preserve">Plans and delivers projects/programmes to scope, time and cost; manages CRs, risks and stakeholders. At B3: a practice, or several teams through team leads.
</t>
          </r>
          <r>
            <rPr>
              <rFont val="Calibri"/>
              <b val="1"/>
              <sz val="10"/>
            </rPr>
            <t>Common themes in sub-family holders, all levels' answers:</t>
          </r>
          <r>
            <rPr>
              <rFont val="Calibri"/>
              <sz val="10"/>
            </rPr>
            <t xml:space="preserve"> project · business · client · manager · management · bridge</t>
          </r>
        </is>
      </c>
      <c r="N71" s="168" t="inlineStr">
        <is>
          <r>
            <rPr>
              <rFont val="Calibri"/>
              <sz val="10"/>
            </rPr>
            <t xml:space="preserve">Plans and delivers projects/programmes to scope, time and cost; manages CRs, risks and stakeholders; Sets standards for a practice; cross-team problems; Several teams or a practice
</t>
          </r>
          <r>
            <rPr>
              <rFont val="Calibri"/>
              <b val="1"/>
              <sz val="10"/>
            </rPr>
            <t>Common themes in sub-family holders, all levels' answers:</t>
          </r>
          <r>
            <rPr>
              <rFont val="Calibri"/>
              <sz val="10"/>
            </rPr>
            <t xml:space="preserve"> management · project · delivery · client · define · priorities</t>
          </r>
        </is>
      </c>
      <c r="O71" s="168" t="inlineStr">
        <is>
          <r>
            <rPr>
              <rFont val="Calibri"/>
              <sz val="10"/>
            </rPr>
            <t xml:space="preserve">Several teams or a practice
</t>
          </r>
          <r>
            <rPr>
              <rFont val="Calibri"/>
              <b val="1"/>
              <sz val="10"/>
            </rPr>
            <t>Common themes in sub-family holders, all levels' answers:</t>
          </r>
          <r>
            <rPr>
              <rFont val="Calibri"/>
              <sz val="10"/>
            </rPr>
            <t xml:space="preserve"> project · delivery · product · client · transformation · timely</t>
          </r>
        </is>
      </c>
      <c r="P71" s="168" t="inlineStr">
        <is>
          <r>
            <rPr>
              <rFont val="Calibri"/>
              <sz val="10"/>
            </rPr>
            <t xml:space="preserve">Several teams or a practice
</t>
          </r>
          <r>
            <rPr>
              <rFont val="Calibri"/>
              <b val="1"/>
              <sz val="10"/>
            </rPr>
            <t>Common themes in sub-family holders, all levels' answers:</t>
          </r>
          <r>
            <rPr>
              <rFont val="Calibri"/>
              <sz val="10"/>
            </rPr>
            <t xml:space="preserve"> delivery · project · accountable · timelines · quality · management</t>
          </r>
        </is>
      </c>
      <c r="Q71" s="168" t="inlineStr">
        <is>
          <r>
            <rPr>
              <rFont val="Calibri"/>
              <sz val="10"/>
            </rPr>
            <t xml:space="preserve">Commercial / strategic calls for the unit
</t>
          </r>
          <r>
            <rPr>
              <rFont val="Calibri"/>
              <b val="1"/>
              <sz val="10"/>
            </rPr>
            <t>Common themes in sub-family holders, all levels' answers:</t>
          </r>
          <r>
            <rPr>
              <rFont val="Calibri"/>
              <sz val="10"/>
            </rPr>
            <t xml:space="preserve"> client · project · issue · product · allocation · delivery</t>
          </r>
        </is>
      </c>
      <c r="R71" s="168" t="inlineStr">
        <is>
          <t>—</t>
        </is>
      </c>
      <c r="S71" s="168" t="inlineStr">
        <is>
          <t>Project Management · Stakeholder management · Requirement analysis</t>
        </is>
      </c>
      <c r="T71" s="168" t="inlineStr">
        <is>
          <t>Excel · Claude · Quickscrum · Quick Scrum</t>
        </is>
      </c>
      <c r="U71" s="119" t="inlineStr">
        <is>
          <t>A practice, or several teams through team leads</t>
        </is>
      </c>
      <c r="V71" s="169" t="inlineStr">
        <is>
          <t>Sets standards for a practice; cross-team problems</t>
        </is>
      </c>
      <c r="W71" s="169" t="inlineStr">
        <is>
          <t>Commercial / strategic calls for the unit</t>
        </is>
      </c>
      <c r="X71" s="169" t="inlineStr">
        <is>
          <t>Several teams or a practice</t>
        </is>
      </c>
      <c r="Y71" s="169" t="inlineStr">
        <is>
          <r>
            <rPr>
              <rFont val="Calibri"/>
              <b val="1"/>
              <sz val="10"/>
            </rPr>
            <t>IC:</t>
          </r>
          <r>
            <rPr>
              <rFont val="Calibri"/>
              <sz val="10"/>
            </rPr>
            <t xml:space="preserve"> leads a practice · People: team leads / managers report in</t>
          </r>
        </is>
      </c>
      <c r="Z71" s="169" t="inlineStr">
        <is>
          <t>8–12 yrs</t>
        </is>
      </c>
      <c r="AA71" s="169" t="inlineStr">
        <is>
          <t>Postgraduate or professional qualification preferred</t>
        </is>
      </c>
      <c r="AB71" s="169" t="inlineStr">
        <is>
          <t>PMP / PRINCE2 / CSM / SAFe</t>
        </is>
      </c>
      <c r="AC71" s="169" t="inlineStr">
        <is>
          <r>
            <rPr>
              <rFont val="Calibri"/>
              <b val="1"/>
              <sz val="10"/>
            </rPr>
            <t>IC:</t>
          </r>
          <r>
            <rPr>
              <rFont val="Calibri"/>
              <sz val="10"/>
            </rPr>
            <t xml:space="preserve"> none · People: 5–8 incl. team leads</t>
          </r>
        </is>
      </c>
      <c r="AD71" s="121" t="inlineStr">
        <is>
          <t>Core 4 · Future-ready 3 · Functional 4 · Leadership 3</t>
        </is>
      </c>
      <c r="AE71" s="122" t="inlineStr">
        <is>
          <t>Project, Program &amp; Agile Management · Stakeholder &amp; Client Management</t>
        </is>
      </c>
      <c r="AF71" s="122" t="inlineStr">
        <is>
          <t>Communication &amp; Presentation · Process Improvement &amp; Quality Mindset · Strategic Thinking &amp; Business Acumen · Product, Platform &amp; Domain Knowledge</t>
        </is>
      </c>
      <c r="AG71" s="181" t="inlineStr">
        <is>
          <t>P5 / M4</t>
        </is>
      </c>
      <c r="AH71" s="128" t="inlineStr">
        <is>
          <t>5 Ensure, advise</t>
        </is>
      </c>
      <c r="AI71" s="182" t="inlineStr">
        <is>
          <t>IRIS Vs Competitor Benchmark — PMI pathway + SaaS delivery ladder: Program Manager · PgMP · Infosys / Accenture: JL6B Project Manager · L7 Manager</t>
        </is>
      </c>
      <c r="AJ71" s="182" t="inlineStr">
        <is>
          <t>PMI PMBOK and Talent Triangle; CAPM · entry → PMP → PgMP; Scrum / SAFe</t>
        </is>
      </c>
      <c r="AK71" s="182" t="inlineStr">
        <is>
          <t>C1 · Principal · or B+ · Player-Coach transition step if leading people hands-on</t>
        </is>
      </c>
      <c r="AL71" s="129" t="inlineStr">
        <is>
          <t>—</t>
        </is>
      </c>
      <c r="AM71" s="130" t="inlineStr">
        <is>
          <t>SupTech Domain, Tax Domain</t>
        </is>
      </c>
      <c r="AN71" s="130" t="inlineStr">
        <is>
          <t>Formal / classroom training · Mentoring / guidance from seniors · On-the-job / hands-on · Certification</t>
        </is>
      </c>
      <c r="AO71" s="130" t="inlineStr">
        <is>
          <t>dependency · priorities · client · changes · priority</t>
        </is>
      </c>
      <c r="AP71" s="130" t="inlineStr">
        <is>
          <t>project · responsibilities · reduce · improve · pm</t>
        </is>
      </c>
      <c r="AQ71" s="130" t="inlineStr">
        <is>
          <t>10 of 14 say the role is changing because of AI / automation</t>
        </is>
      </c>
      <c r="AR71" s="131" t="inlineStr">
        <is>
          <t>Deliver change and govern investment execution. Includes: Project, programme, portfolio and PMO work with distinct mandates. Excludes: Ongoing product strategy; routine service operations.</t>
        </is>
      </c>
      <c r="AS71" s="132" t="inlineStr">
        <is>
          <t>PMO01-4 · Programme Manager · transition</t>
        </is>
      </c>
      <c r="AT71" s="132" t="inlineStr">
        <is>
          <t>Enter programme work through benefits and multi-project accountability, not tenure.</t>
        </is>
      </c>
      <c r="AU71" s="132" t="inlineStr">
        <is>
          <t>Adoption beyond own work; recurring authority and measurable wider outcomes.</t>
        </is>
      </c>
      <c r="AV71" s="132" t="inlineStr">
        <is>
          <t>A delivered project with baseline, managed changes, acceptance and benefit review</t>
        </is>
      </c>
      <c r="AW71" s="132" t="inlineStr">
        <is>
          <r>
            <rPr>
              <rFont val="Calibri"/>
              <b val="1"/>
              <sz val="10"/>
            </rPr>
            <t>Workiva:</t>
          </r>
          <r>
            <rPr>
              <rFont val="Calibri"/>
              <sz val="10"/>
            </rPr>
            <t xml:space="preserve"> Lead program manager · Related work. Gap: Programme posting supports complex delivery, not every project or PMO stage</t>
          </r>
        </is>
      </c>
      <c r="AX71" s="183" t="inlineStr">
        <is>
          <t>Framework + sub-family themes · 3+ answered</t>
        </is>
      </c>
      <c r="AY71" s="134" t="inlineStr">
        <is>
          <t>1 holder, 0 answered the survey; sub-family 14 answered</t>
        </is>
      </c>
    </row>
    <row r="72" ht="145" customHeight="1">
      <c r="A72" s="180" t="inlineStr">
        <is>
          <t>RC-138</t>
        </is>
      </c>
      <c r="B72" s="111" t="inlineStr">
        <is>
          <t>Project &amp; Program Management</t>
        </is>
      </c>
      <c r="C72" s="111" t="inlineStr">
        <is>
          <t>Project &amp; Program Delivery</t>
        </is>
      </c>
      <c r="D72" s="185" t="inlineStr">
        <is>
          <t>B+</t>
        </is>
      </c>
      <c r="E72" s="154" t="inlineStr">
        <is>
          <t>Practice Lead · Player-Coach</t>
        </is>
      </c>
      <c r="F72" s="111" t="inlineStr">
        <is>
          <t>IC</t>
        </is>
      </c>
      <c r="G72" s="111" t="inlineStr">
        <is>
          <t>Practice Lead – Project &amp; Program Delivery · Player-Coach</t>
        </is>
      </c>
      <c r="H72" s="112" t="n">
        <v>1</v>
      </c>
      <c r="I72" s="111" t="inlineStr">
        <is>
          <t>iFile 1</t>
        </is>
      </c>
      <c r="J72" s="166" t="n">
        <v>1</v>
      </c>
      <c r="K72" s="115" t="inlineStr">
        <is>
          <t>Izharuddin Shaikh</t>
        </is>
      </c>
      <c r="L72" s="115" t="inlineStr">
        <is>
          <t>Technology</t>
        </is>
      </c>
      <c r="M72" s="118" t="inlineStr">
        <is>
          <r>
            <rPr>
              <rFont val="Calibri"/>
              <sz val="10"/>
            </rPr>
            <t xml:space="preserve">Plans and delivers projects/programmes to scope, time and cost; manages CRs, risks and stakeholders. At B+: a practice or product area: does the hardest hands-on work itself and leads 3–6 people · player-coach.
</t>
          </r>
          <r>
            <rPr>
              <rFont val="Calibri"/>
              <b val="1"/>
              <sz val="10"/>
            </rPr>
            <t>Common themes in sub-family holders, all levels' answers:</t>
          </r>
          <r>
            <rPr>
              <rFont val="Calibri"/>
              <sz val="10"/>
            </rPr>
            <t xml:space="preserve"> project · business · client · manager · management · bridge</t>
          </r>
        </is>
      </c>
      <c r="N72" s="168" t="inlineStr">
        <is>
          <r>
            <rPr>
              <rFont val="Calibri"/>
              <sz val="10"/>
            </rPr>
            <t xml:space="preserve">Plans and delivers projects/programmes to scope, time and cost; manages CRs, risks and stakeholders; Principal-level problems in own domain; sets technical or quality standards and still builds; Practice outcomes plus own deliverables; quality and delivery of the team
</t>
          </r>
          <r>
            <rPr>
              <rFont val="Calibri"/>
              <b val="1"/>
              <sz val="10"/>
            </rPr>
            <t>Common themes in sub-family holders, all levels' answers:</t>
          </r>
          <r>
            <rPr>
              <rFont val="Calibri"/>
              <sz val="10"/>
            </rPr>
            <t xml:space="preserve"> management · project · delivery · client · define · priorities</t>
          </r>
        </is>
      </c>
      <c r="O72" s="168" t="inlineStr">
        <is>
          <r>
            <rPr>
              <rFont val="Calibri"/>
              <sz val="10"/>
            </rPr>
            <t xml:space="preserve">Practice outcomes plus own deliverables; quality and delivery of the team
</t>
          </r>
          <r>
            <rPr>
              <rFont val="Calibri"/>
              <b val="1"/>
              <sz val="10"/>
            </rPr>
            <t>Common themes in sub-family holders, all levels' answers:</t>
          </r>
          <r>
            <rPr>
              <rFont val="Calibri"/>
              <sz val="10"/>
            </rPr>
            <t xml:space="preserve"> project · delivery · product · client · transformation · timely</t>
          </r>
        </is>
      </c>
      <c r="P72" s="168" t="inlineStr">
        <is>
          <r>
            <rPr>
              <rFont val="Calibri"/>
              <sz val="10"/>
            </rPr>
            <t xml:space="preserve">Practice outcomes plus own deliverables; quality and delivery of the team
</t>
          </r>
          <r>
            <rPr>
              <rFont val="Calibri"/>
              <b val="1"/>
              <sz val="10"/>
            </rPr>
            <t>Common themes in sub-family holders, all levels' answers:</t>
          </r>
          <r>
            <rPr>
              <rFont val="Calibri"/>
              <sz val="10"/>
            </rPr>
            <t xml:space="preserve"> delivery · project · accountable · timelines · quality · management</t>
          </r>
        </is>
      </c>
      <c r="Q72" s="168" t="inlineStr">
        <is>
          <r>
            <rPr>
              <rFont val="Calibri"/>
              <sz val="10"/>
            </rPr>
            <t xml:space="preserve">Decides approach and priorities for the practice; escalates only cross-function trade-offs
</t>
          </r>
          <r>
            <rPr>
              <rFont val="Calibri"/>
              <b val="1"/>
              <sz val="10"/>
            </rPr>
            <t>Common themes in sub-family holders, all levels' answers:</t>
          </r>
          <r>
            <rPr>
              <rFont val="Calibri"/>
              <sz val="10"/>
            </rPr>
            <t xml:space="preserve"> client · project · issue · product · allocation · delivery</t>
          </r>
        </is>
      </c>
      <c r="R72" s="168" t="inlineStr">
        <is>
          <t>—</t>
        </is>
      </c>
      <c r="S72" s="168" t="inlineStr">
        <is>
          <t>Project Management · Stakeholder management · Requirement analysis</t>
        </is>
      </c>
      <c r="T72" s="168" t="inlineStr">
        <is>
          <t>Excel · Claude · Quickscrum · Quick Scrum</t>
        </is>
      </c>
      <c r="U72" s="119" t="inlineStr">
        <is>
          <r>
            <rPr>
              <rFont val="Calibri"/>
              <b val="1"/>
              <sz val="10"/>
            </rPr>
            <t>A practice or product area:</t>
          </r>
          <r>
            <rPr>
              <rFont val="Calibri"/>
              <sz val="10"/>
            </rPr>
            <t xml:space="preserve"> does the hardest hands-on work itself and leads 3–6 people · player-coach</t>
          </r>
        </is>
      </c>
      <c r="V72" s="169" t="inlineStr">
        <is>
          <t>Principal-level problems in own domain; sets technical or quality standards and still builds</t>
        </is>
      </c>
      <c r="W72" s="169" t="inlineStr">
        <is>
          <t>Decides approach and priorities for the practice; escalates only cross-function trade-offs</t>
        </is>
      </c>
      <c r="X72" s="169" t="inlineStr">
        <is>
          <t>Practice outcomes plus own deliverables; quality and delivery of the team</t>
        </is>
      </c>
      <c r="Y72" s="169" t="inlineStr">
        <is>
          <t>Leads 3–6 people · or a pod while remaining a hands-on expert; coaches, allocates, reviews</t>
        </is>
      </c>
      <c r="Z72" s="169" t="inlineStr">
        <is>
          <t>9–14 yrs</t>
        </is>
      </c>
      <c r="AA72" s="169" t="inlineStr">
        <is>
          <t>Postgraduate or professional qualification preferred</t>
        </is>
      </c>
      <c r="AB72" s="169" t="inlineStr">
        <is>
          <t>PMP / PRINCE2 / CSM / SAFe</t>
        </is>
      </c>
      <c r="AC72" s="169" t="inlineStr">
        <is>
          <t>3–6 direct reports with ≥ 40% of time on own delivery · McKinsey player/coach 3–5; Google Tech Lead Manager</t>
        </is>
      </c>
      <c r="AD72" s="121" t="inlineStr">
        <is>
          <t>Core 4 · Future-ready 4 · Functional 4 · Leadership 4</t>
        </is>
      </c>
      <c r="AE72" s="122" t="inlineStr">
        <is>
          <t>Project, Program &amp; Agile Management · Stakeholder &amp; Client Management</t>
        </is>
      </c>
      <c r="AF72" s="122" t="inlineStr">
        <is>
          <t>Communication &amp; Presentation · Process Improvement &amp; Quality Mindset · Strategic Thinking &amp; Business Acumen · Product, Platform &amp; Domain Knowledge</t>
        </is>
      </c>
      <c r="AG72" s="181" t="inlineStr">
        <is>
          <t>P5–P6 / M4–M5</t>
        </is>
      </c>
      <c r="AH72" s="128" t="inlineStr">
        <is>
          <t>5 Ensure, advise</t>
        </is>
      </c>
      <c r="AI72" s="182" t="inlineStr">
        <is>
          <r>
            <rPr>
              <rFont val="Calibri"/>
              <b val="1"/>
              <sz val="10"/>
            </rPr>
            <t>Google:</t>
          </r>
          <r>
            <rPr>
              <rFont val="Calibri"/>
              <sz val="10"/>
            </rPr>
            <t xml:space="preserve"> Tech Lead Manager · TLM · McKinsey player/coach · 3–5 reports · SaaS: player-coach team lead carrying own work</t>
          </r>
        </is>
      </c>
      <c r="AJ72" s="182" t="inlineStr">
        <is>
          <t>PMI PMBOK and Talent Triangle; CAPM · entry → PMP → PgMP; Scrum / SAFe</t>
        </is>
      </c>
      <c r="AK72" s="182" t="inlineStr">
        <is>
          <t>C1 · Principal</t>
        </is>
      </c>
      <c r="AL72" s="129" t="inlineStr">
        <is>
          <t>Strategy &amp; business acumen</t>
        </is>
      </c>
      <c r="AM72" s="130" t="inlineStr">
        <is>
          <t>TOGAF, Tax Domain</t>
        </is>
      </c>
      <c r="AN72" s="130" t="inlineStr">
        <is>
          <t>Formal / classroom training · Mentoring / guidance from seniors · On-the-job / hands-on · Certification</t>
        </is>
      </c>
      <c r="AO72" s="130" t="inlineStr">
        <is>
          <t>dependency · priorities · client · changes · priority</t>
        </is>
      </c>
      <c r="AP72" s="130" t="inlineStr">
        <is>
          <t>project · responsibilities · reduce · improve · pm</t>
        </is>
      </c>
      <c r="AQ72" s="130" t="inlineStr">
        <is>
          <t>10 of 14 say the role is changing because of AI / automation</t>
        </is>
      </c>
      <c r="AR72" s="131" t="inlineStr">
        <is>
          <t>Deliver change and govern investment execution. Includes: Project, programme, portfolio and PMO work with distinct mandates. Excludes: Ongoing product strategy; routine service operations.</t>
        </is>
      </c>
      <c r="AS72" s="132" t="inlineStr">
        <is>
          <t>PMO01-4 · Programme Manager · transition</t>
        </is>
      </c>
      <c r="AT72" s="132" t="inlineStr">
        <is>
          <t>Enter programme work through benefits and multi-project accountability, not tenure.</t>
        </is>
      </c>
      <c r="AU72" s="132" t="inlineStr">
        <is>
          <t>Adoption beyond own work; recurring authority and measurable wider outcomes.</t>
        </is>
      </c>
      <c r="AV72" s="132" t="inlineStr">
        <is>
          <t>A delivered project with baseline, managed changes, acceptance and benefit review</t>
        </is>
      </c>
      <c r="AW72" s="132" t="inlineStr">
        <is>
          <r>
            <rPr>
              <rFont val="Calibri"/>
              <b val="1"/>
              <sz val="10"/>
            </rPr>
            <t>Workiva:</t>
          </r>
          <r>
            <rPr>
              <rFont val="Calibri"/>
              <sz val="10"/>
            </rPr>
            <t xml:space="preserve"> Lead program manager · Related work. Gap: Programme posting supports complex delivery, not every project or PMO stage</t>
          </r>
        </is>
      </c>
      <c r="AX72" s="183" t="inlineStr">
        <is>
          <t>Framework + sub-family themes · 3+ answered</t>
        </is>
      </c>
      <c r="AY72" s="134" t="inlineStr">
        <is>
          <t>1 holder, 1 answered the survey; sub-family 14 answered</t>
        </is>
      </c>
    </row>
    <row r="73">
      <c r="A73" s="164" t="inlineStr">
        <is>
          <t>Quality Assurance</t>
        </is>
      </c>
    </row>
    <row r="74" ht="106" customHeight="1">
      <c r="A74" s="180" t="inlineStr">
        <is>
          <t>RC-139</t>
        </is>
      </c>
      <c r="B74" s="111" t="inlineStr">
        <is>
          <t>Quality Assurance</t>
        </is>
      </c>
      <c r="C74" s="111" t="inlineStr">
        <is>
          <t>Functional &amp; Domain Testing</t>
        </is>
      </c>
      <c r="D74" s="146" t="inlineStr">
        <is>
          <t>A1</t>
        </is>
      </c>
      <c r="E74" s="138" t="inlineStr">
        <is>
          <t>Intern / Trainee</t>
        </is>
      </c>
      <c r="F74" s="111" t="inlineStr">
        <is>
          <t>IC</t>
        </is>
      </c>
      <c r="G74" s="111" t="inlineStr">
        <is>
          <t>Intern – Functional &amp; Domain Testing</t>
        </is>
      </c>
      <c r="H74" s="112" t="n">
        <v>1</v>
      </c>
      <c r="I74" s="111" t="inlineStr">
        <is>
          <t>iFile 1</t>
        </is>
      </c>
      <c r="J74" s="166" t="n">
        <v>1</v>
      </c>
      <c r="K74" s="115" t="inlineStr">
        <is>
          <t>Yugal Kishore Singh</t>
        </is>
      </c>
      <c r="L74" s="115" t="inlineStr">
        <is>
          <t>Quality Assurance</t>
        </is>
      </c>
      <c r="M74" s="118" t="inlineStr">
        <is>
          <r>
            <rPr>
              <rFont val="Calibri"/>
              <sz val="10"/>
            </rPr>
            <t xml:space="preserve">Designs and executes functional, regression and domain/AI-feature test cases; logs defects; supports sign-off. At A1: learning the role; all work reviewed.
</t>
          </r>
          <r>
            <rPr>
              <rFont val="Calibri"/>
              <b val="1"/>
              <sz val="10"/>
            </rPr>
            <t>Common themes in sub-family holders, all levels' answers:</t>
          </r>
          <r>
            <rPr>
              <rFont val="Calibri"/>
              <sz val="10"/>
            </rPr>
            <t xml:space="preserve"> software · quality · product · requirements · user · before</t>
          </r>
        </is>
      </c>
      <c r="N74" s="168" t="inlineStr">
        <is>
          <r>
            <rPr>
              <rFont val="Calibri"/>
              <sz val="10"/>
            </rPr>
            <t xml:space="preserve">Designs and executes functional, regression and domain/AI-feature test cases; logs defects; supports sign-off; Learning; follows worked examples; Learning tasks
</t>
          </r>
          <r>
            <rPr>
              <rFont val="Calibri"/>
              <b val="1"/>
              <sz val="10"/>
            </rPr>
            <t>Common themes in sub-family holders, all levels' answers:</t>
          </r>
          <r>
            <rPr>
              <rFont val="Calibri"/>
              <sz val="10"/>
            </rPr>
            <t xml:space="preserve"> test · defect · reporting · regression · case · execution</t>
          </r>
        </is>
      </c>
      <c r="O74" s="168" t="inlineStr">
        <is>
          <r>
            <rPr>
              <rFont val="Calibri"/>
              <sz val="10"/>
            </rPr>
            <t xml:space="preserve">Learning tasks
</t>
          </r>
          <r>
            <rPr>
              <rFont val="Calibri"/>
              <b val="1"/>
              <sz val="10"/>
            </rPr>
            <t>Common themes in sub-family holders, all levels' answers:</t>
          </r>
          <r>
            <rPr>
              <rFont val="Calibri"/>
              <sz val="10"/>
            </rPr>
            <t xml:space="preserve"> test · quality · reports · bug · cases · defect</t>
          </r>
        </is>
      </c>
      <c r="P74" s="168" t="inlineStr">
        <is>
          <r>
            <rPr>
              <rFont val="Calibri"/>
              <sz val="10"/>
            </rPr>
            <t xml:space="preserve">Learning tasks
</t>
          </r>
          <r>
            <rPr>
              <rFont val="Calibri"/>
              <b val="1"/>
              <sz val="10"/>
            </rPr>
            <t>Common themes in sub-family holders, all levels' answers:</t>
          </r>
          <r>
            <rPr>
              <rFont val="Calibri"/>
              <sz val="10"/>
            </rPr>
            <t xml:space="preserve"> quality · test · accountable · am · release · reporting</t>
          </r>
        </is>
      </c>
      <c r="Q74" s="168" t="inlineStr">
        <is>
          <r>
            <rPr>
              <rFont val="Calibri"/>
              <sz val="10"/>
            </rPr>
            <t xml:space="preserve">Needs approval / close guidance
</t>
          </r>
          <r>
            <rPr>
              <rFont val="Calibri"/>
              <b val="1"/>
              <sz val="10"/>
            </rPr>
            <t>Common themes in sub-family holders, all levels' answers:</t>
          </r>
          <r>
            <rPr>
              <rFont val="Calibri"/>
              <sz val="10"/>
            </rPr>
            <t xml:space="preserve"> test · prioritize · independently · scenarios · identify · issues</t>
          </r>
        </is>
      </c>
      <c r="R74" s="168" t="inlineStr">
        <is>
          <t>—</t>
        </is>
      </c>
      <c r="S74" s="168" t="inlineStr">
        <is>
          <t>Software testing · Test case design · regression testing · Functional testing · Manual Testing · Test Case execution · Analytical thinking · Attention to detail</t>
        </is>
      </c>
      <c r="T74" s="168" t="inlineStr">
        <is>
          <t>Quickscrum · Postman · Bug tracking tool · Mail access · Visual Studio · Notepad plus plus · Test management tool · Jira</t>
        </is>
      </c>
      <c r="U74" s="119" t="inlineStr">
        <is>
          <t>Learning the role; all work reviewed</t>
        </is>
      </c>
      <c r="V74" s="169" t="inlineStr">
        <is>
          <t>Learning; follows worked examples</t>
        </is>
      </c>
      <c r="W74" s="169" t="inlineStr">
        <is>
          <t>Needs approval / close guidance</t>
        </is>
      </c>
      <c r="X74" s="169" t="inlineStr">
        <is>
          <t>Learning tasks</t>
        </is>
      </c>
      <c r="Y74" s="169" t="inlineStr">
        <is>
          <t>Not scored in Band A</t>
        </is>
      </c>
      <c r="Z74" s="169" t="inlineStr">
        <is>
          <t>0 yrs · fresher / intern</t>
        </is>
      </c>
      <c r="AA74" s="169" t="inlineStr">
        <is>
          <t>Pursuing or completed graduation / diploma</t>
        </is>
      </c>
      <c r="AB74" s="169" t="inlineStr">
        <is>
          <t>ISTQB Foundation / Advanced; Internal product certification</t>
        </is>
      </c>
      <c r="AC74" s="169" t="inlineStr">
        <is>
          <t>No direct reports</t>
        </is>
      </c>
      <c r="AD74" s="121" t="inlineStr">
        <is>
          <t>Core 1 · Future-ready 1 · Functional 1 · Leadership —</t>
        </is>
      </c>
      <c r="AE74" s="122" t="inlineStr">
        <is>
          <t>Test Automation &amp; QA Engineering · Product, Platform &amp; Domain Knowledge</t>
        </is>
      </c>
      <c r="AF74" s="122" t="inlineStr">
        <is>
          <t>Database, SQL &amp; Data Engineering · AI, GenAI &amp; Prompt Engineering · Process Improvement &amp; Quality Mindset · Communication &amp; Presentation</t>
        </is>
      </c>
      <c r="AG74" s="181" t="inlineStr">
        <is>
          <t>Entry / P1 · intern</t>
        </is>
      </c>
      <c r="AH74" s="128" t="inlineStr">
        <is>
          <t>1 Follow</t>
        </is>
      </c>
      <c r="AI74" s="182" t="inlineStr">
        <is>
          <t>—</t>
        </is>
      </c>
      <c r="AJ74" s="182" t="inlineStr">
        <is>
          <t>ISTQB Foundation → Advanced → Expert; SFIA testing</t>
        </is>
      </c>
      <c r="AK74" s="182" t="inlineStr">
        <is>
          <t>A2 · Associate</t>
        </is>
      </c>
      <c r="AL74" s="129" t="inlineStr">
        <is>
          <t>AI / automation · Product &amp; tool knowledge</t>
        </is>
      </c>
      <c r="AM74" s="130" t="inlineStr">
        <is>
          <t>Automation training</t>
        </is>
      </c>
      <c r="AN74" s="130" t="inlineStr">
        <is>
          <t>Formal / classroom training · Mentoring / guidance from seniors · On-the-job / hands-on · Knowledge transfer · KT · Online courses / self-learning · Certification</t>
        </is>
      </c>
      <c r="AO74" s="130" t="inlineStr">
        <is>
          <t>unclear · requirements · frequent · priorities · changing</t>
        </is>
      </c>
      <c r="AP74" s="130" t="inlineStr">
        <is>
          <t>requirement · test · clearer · qa · documentation</t>
        </is>
      </c>
      <c r="AQ74" s="130" t="inlineStr">
        <is>
          <t>23 of 26 say the role is changing because of AI / automation</t>
        </is>
      </c>
      <c r="AR74" s="131" t="inlineStr">
        <is>
          <t>Provide systematic product-quality assurance. Includes: Test design, automation, risk-based coverage and quality architecture. Excludes: Data-production checking where the primary output is data.</t>
        </is>
      </c>
      <c r="AS74" s="132" t="inlineStr">
        <is>
          <t>QA01-0 · Testing Intern</t>
        </is>
      </c>
      <c r="AT74" s="132" t="inlineStr">
        <is>
          <r>
            <rPr>
              <rFont val="Calibri"/>
              <b val="1"/>
              <sz val="10"/>
            </rPr>
            <t>Assist with a supervised work sample:</t>
          </r>
          <r>
            <rPr>
              <rFont val="Calibri"/>
              <sz val="10"/>
            </rPr>
            <t xml:space="preserve"> design tests from requirements and report reproducible defects.</t>
          </r>
        </is>
      </c>
      <c r="AU74" s="132" t="inlineStr">
        <is>
          <t>Reviewed learning assignment; no independent material sign-off.</t>
        </is>
      </c>
      <c r="AV74" s="132" t="inlineStr">
        <is>
          <t>A risk-based test plan with traceability, reproducible defects and release recommendation</t>
        </is>
      </c>
      <c r="AW74" s="132"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X74" s="183" t="inlineStr">
        <is>
          <t>Framework + sub-family themes · 3+ answered</t>
        </is>
      </c>
      <c r="AY74" s="134" t="inlineStr">
        <is>
          <t>1 holder, 1 answered the survey; sub-family 26 answered</t>
        </is>
      </c>
    </row>
    <row r="75" ht="119" customHeight="1">
      <c r="A75" s="180" t="inlineStr">
        <is>
          <t>RC-140</t>
        </is>
      </c>
      <c r="B75" s="111" t="inlineStr">
        <is>
          <t>Quality Assurance</t>
        </is>
      </c>
      <c r="C75" s="111" t="inlineStr">
        <is>
          <t>Functional &amp; Domain Testing</t>
        </is>
      </c>
      <c r="D75" s="146" t="inlineStr">
        <is>
          <t>A2</t>
        </is>
      </c>
      <c r="E75" s="138" t="inlineStr">
        <is>
          <t>Associate</t>
        </is>
      </c>
      <c r="F75" s="111" t="inlineStr">
        <is>
          <t>IC</t>
        </is>
      </c>
      <c r="G75" s="111" t="inlineStr">
        <is>
          <t>QA Engineer</t>
        </is>
      </c>
      <c r="H75" s="112" t="n">
        <v>1</v>
      </c>
      <c r="I75" s="111" t="inlineStr">
        <is>
          <t>iFile 1</t>
        </is>
      </c>
      <c r="J75" s="166" t="n">
        <v>1</v>
      </c>
      <c r="K75" s="115" t="inlineStr">
        <is>
          <t>Sanskruti Varade</t>
        </is>
      </c>
      <c r="L75" s="115" t="inlineStr">
        <is>
          <t>Quality Assurance</t>
        </is>
      </c>
      <c r="M75" s="118" t="inlineStr">
        <is>
          <r>
            <rPr>
              <rFont val="Calibri"/>
              <sz val="10"/>
            </rPr>
            <t xml:space="preserve">Designs and executes functional, regression and domain/AI-feature test cases; logs defects; supports sign-off. At A2: standard work delivered independently.
</t>
          </r>
          <r>
            <rPr>
              <rFont val="Calibri"/>
              <b val="1"/>
              <sz val="10"/>
            </rPr>
            <t>Common themes in sub-family holders, all levels' answers:</t>
          </r>
          <r>
            <rPr>
              <rFont val="Calibri"/>
              <sz val="10"/>
            </rPr>
            <t xml:space="preserve"> software · quality · product · requirements · user · before</t>
          </r>
        </is>
      </c>
      <c r="N75" s="168" t="inlineStr">
        <is>
          <r>
            <rPr>
              <rFont val="Calibri"/>
              <sz val="10"/>
            </rPr>
            <t xml:space="preserve">Designs and executes functional, regression and domain/AI-feature test cases; logs defects; supports sign-off; Standard work of the discipline; Own deliverables · accuracy, TAT
</t>
          </r>
          <r>
            <rPr>
              <rFont val="Calibri"/>
              <b val="1"/>
              <sz val="10"/>
            </rPr>
            <t>Common themes in sub-family holders, all levels' answers:</t>
          </r>
          <r>
            <rPr>
              <rFont val="Calibri"/>
              <sz val="10"/>
            </rPr>
            <t xml:space="preserve"> test · defect · reporting · regression · case · execution</t>
          </r>
        </is>
      </c>
      <c r="O75" s="168" t="inlineStr">
        <is>
          <r>
            <rPr>
              <rFont val="Calibri"/>
              <sz val="10"/>
            </rPr>
            <t xml:space="preserve">Own deliverables · accuracy, TAT
</t>
          </r>
          <r>
            <rPr>
              <rFont val="Calibri"/>
              <b val="1"/>
              <sz val="10"/>
            </rPr>
            <t>Common themes in sub-family holders, all levels' answers:</t>
          </r>
          <r>
            <rPr>
              <rFont val="Calibri"/>
              <sz val="10"/>
            </rPr>
            <t xml:space="preserve"> test · quality · reports · bug · cases · defect</t>
          </r>
        </is>
      </c>
      <c r="P75" s="168" t="inlineStr">
        <is>
          <r>
            <rPr>
              <rFont val="Calibri"/>
              <sz val="10"/>
            </rPr>
            <t xml:space="preserve">Own deliverables · accuracy, TAT
</t>
          </r>
          <r>
            <rPr>
              <rFont val="Calibri"/>
              <b val="1"/>
              <sz val="10"/>
            </rPr>
            <t>Common themes in sub-family holders, all levels' answers:</t>
          </r>
          <r>
            <rPr>
              <rFont val="Calibri"/>
              <sz val="10"/>
            </rPr>
            <t xml:space="preserve"> quality · test · accountable · am · release · reporting</t>
          </r>
        </is>
      </c>
      <c r="Q75" s="168" t="inlineStr">
        <is>
          <r>
            <rPr>
              <rFont val="Calibri"/>
              <sz val="10"/>
            </rPr>
            <t xml:space="preserve">Chooses own approach within standards
</t>
          </r>
          <r>
            <rPr>
              <rFont val="Calibri"/>
              <b val="1"/>
              <sz val="10"/>
            </rPr>
            <t>Common themes in sub-family holders, all levels' answers:</t>
          </r>
          <r>
            <rPr>
              <rFont val="Calibri"/>
              <sz val="10"/>
            </rPr>
            <t xml:space="preserve"> test · prioritize · independently · scenarios · identify · issues</t>
          </r>
        </is>
      </c>
      <c r="R75" s="168" t="inlineStr">
        <is>
          <t>—</t>
        </is>
      </c>
      <c r="S75" s="168" t="inlineStr">
        <is>
          <t>Software testing · Test case design · regression testing · Functional testing · Manual Testing · Test Case execution · Analytical thinking · Attention to detail</t>
        </is>
      </c>
      <c r="T75" s="168" t="inlineStr">
        <is>
          <t>Quickscrum · Postman · Bug tracking tool · Mail access · Visual Studio · Notepad plus plus · Test management tool · Jira</t>
        </is>
      </c>
      <c r="U75" s="119" t="inlineStr">
        <is>
          <t>Standard work delivered independently</t>
        </is>
      </c>
      <c r="V75" s="169" t="inlineStr">
        <is>
          <t>Standard work of the discipline</t>
        </is>
      </c>
      <c r="W75" s="169" t="inlineStr">
        <is>
          <t>Chooses own approach within standards</t>
        </is>
      </c>
      <c r="X75" s="169" t="inlineStr">
        <is>
          <t>Own deliverables · accuracy, TAT</t>
        </is>
      </c>
      <c r="Y75" s="169" t="inlineStr">
        <is>
          <t>Not scored in Band A</t>
        </is>
      </c>
      <c r="Z75" s="169" t="inlineStr">
        <is>
          <t>0–2 yrs</t>
        </is>
      </c>
      <c r="AA75" s="169" t="inlineStr">
        <is>
          <t>Graduate · or diploma with experience</t>
        </is>
      </c>
      <c r="AB75" s="169" t="inlineStr">
        <is>
          <t>ISTQB Foundation / Advanced; Internal product certification</t>
        </is>
      </c>
      <c r="AC75" s="169" t="inlineStr">
        <is>
          <t>No direct reports</t>
        </is>
      </c>
      <c r="AD75" s="121" t="inlineStr">
        <is>
          <t>Core 2 · Future-ready 2 · Functional 2 · Leadership —</t>
        </is>
      </c>
      <c r="AE75" s="122" t="inlineStr">
        <is>
          <t>Test Automation &amp; QA Engineering · Product, Platform &amp; Domain Knowledge</t>
        </is>
      </c>
      <c r="AF75" s="122" t="inlineStr">
        <is>
          <t>Database, SQL &amp; Data Engineering · AI, GenAI &amp; Prompt Engineering · Process Improvement &amp; Quality Mindset · Communication &amp; Presentation</t>
        </is>
      </c>
      <c r="AG75" s="181" t="inlineStr">
        <is>
          <t>P1–P2</t>
        </is>
      </c>
      <c r="AH75" s="128" t="inlineStr">
        <is>
          <t>2 Assist</t>
        </is>
      </c>
      <c r="AI75" s="182" t="inlineStr">
        <is>
          <r>
            <rPr>
              <rFont val="Calibri"/>
              <b val="1"/>
              <sz val="10"/>
            </rPr>
            <t>Workiva:</t>
          </r>
          <r>
            <rPr>
              <rFont val="Calibri"/>
              <sz val="10"/>
            </rPr>
            <t xml:space="preserve"> Associate SE · Broadridge India: SE · Nasdaq / AxiomSL: SE · IRIS Vs Market Benchmark — ISTQB certification pathway: Foundation</t>
          </r>
        </is>
      </c>
      <c r="AJ75" s="182" t="inlineStr">
        <is>
          <t>ISTQB Foundation → Advanced → Expert; SFIA testing</t>
        </is>
      </c>
      <c r="AK75" s="182" t="inlineStr">
        <is>
          <t>A3 · Senior Associate</t>
        </is>
      </c>
      <c r="AL75" s="129" t="inlineStr">
        <is>
          <t>Communication &amp; presentation · Broader exposure &amp; ownership</t>
        </is>
      </c>
      <c r="AM75" s="130" t="inlineStr">
        <is>
          <t>—</t>
        </is>
      </c>
      <c r="AN75" s="130" t="inlineStr">
        <is>
          <t>Formal / classroom training · Mentoring / guidance from seniors · On-the-job / hands-on · Knowledge transfer · KT · Online courses / self-learning · Certification</t>
        </is>
      </c>
      <c r="AO75" s="130" t="inlineStr">
        <is>
          <t>unclear · requirements · frequent · priorities · changing</t>
        </is>
      </c>
      <c r="AP75" s="130" t="inlineStr">
        <is>
          <t>requirement · test · clearer · qa · documentation</t>
        </is>
      </c>
      <c r="AQ75" s="130" t="inlineStr">
        <is>
          <t>23 of 26 say the role is changing because of AI / automation</t>
        </is>
      </c>
      <c r="AR75" s="131" t="inlineStr">
        <is>
          <t>Provide systematic product-quality assurance. Includes: Test design, automation, risk-based coverage and quality architecture. Excludes: Data-production checking where the primary output is data.</t>
        </is>
      </c>
      <c r="AS75" s="132" t="inlineStr">
        <is>
          <t>QA01-1 · Associate Test Engineer</t>
        </is>
      </c>
      <c r="AT75" s="132" t="inlineStr">
        <is>
          <r>
            <rPr>
              <rFont val="Calibri"/>
              <b val="1"/>
              <sz val="10"/>
            </rPr>
            <t>Complete defined parts under review:</t>
          </r>
          <r>
            <rPr>
              <rFont val="Calibri"/>
              <sz val="10"/>
            </rPr>
            <t xml:space="preserve"> design tests from requirements and report reproducible defects.</t>
          </r>
        </is>
      </c>
      <c r="AU75" s="132" t="inlineStr">
        <is>
          <t>Repeatable correct delivery, safe escalation and required entry eligibility.</t>
        </is>
      </c>
      <c r="AV75" s="132" t="inlineStr">
        <is>
          <t>A risk-based test plan with traceability, reproducible defects and release recommendation</t>
        </is>
      </c>
      <c r="AW75" s="132"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X75" s="183" t="inlineStr">
        <is>
          <t>Framework + sub-family themes · 3+ answered</t>
        </is>
      </c>
      <c r="AY75" s="134" t="inlineStr">
        <is>
          <t>1 holder, 1 answered the survey; sub-family 26 answered</t>
        </is>
      </c>
    </row>
    <row r="76" ht="119" customHeight="1">
      <c r="A76" s="180" t="inlineStr">
        <is>
          <t>RC-141</t>
        </is>
      </c>
      <c r="B76" s="111" t="inlineStr">
        <is>
          <t>Quality Assurance</t>
        </is>
      </c>
      <c r="C76" s="111" t="inlineStr">
        <is>
          <t>Functional &amp; Domain Testing</t>
        </is>
      </c>
      <c r="D76" s="146" t="inlineStr">
        <is>
          <t>A3</t>
        </is>
      </c>
      <c r="E76" s="138" t="inlineStr">
        <is>
          <t>Senior Associate</t>
        </is>
      </c>
      <c r="F76" s="111" t="inlineStr">
        <is>
          <t>IC</t>
        </is>
      </c>
      <c r="G76" s="111" t="inlineStr">
        <is>
          <t>Senior QA Engineer · QA Specialist</t>
        </is>
      </c>
      <c r="H76" s="112" t="n">
        <v>20</v>
      </c>
      <c r="I76" s="111" t="inlineStr">
        <is>
          <t>iFile 11 · CARBON 7 · iDEAL 1 · Datatech 1</t>
        </is>
      </c>
      <c r="J76" s="166" t="n">
        <v>11</v>
      </c>
      <c r="K76" s="115" t="inlineStr">
        <is>
          <t>Ayush Saurkar, Bhagyshree Khedkar, Deepika Bartwal, Rahul Devarkonda, Sakina Rampurawala, Sanchi Pawaskar, Sandeep Padhi, Sandip Potkule +3 more</t>
        </is>
      </c>
      <c r="L76" s="115" t="inlineStr">
        <is>
          <t>Quality Assurance</t>
        </is>
      </c>
      <c r="M76" s="118" t="inlineStr">
        <is>
          <r>
            <rPr>
              <rFont val="Calibri"/>
              <sz val="10"/>
            </rPr>
            <t xml:space="preserve">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t>
          </r>
        </is>
      </c>
      <c r="N76" s="168" t="inlineStr">
        <is>
          <r>
            <rPr>
              <rFont val="Calibri"/>
              <sz val="10"/>
            </rPr>
            <t xml:space="preserve">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t>
          </r>
        </is>
      </c>
      <c r="O76"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test · quality · reports · cases · product · bug</t>
          </r>
        </is>
      </c>
      <c r="P76"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quality · am · test · release · missed</t>
          </r>
        </is>
      </c>
      <c r="Q76" s="168" t="inlineStr">
        <is>
          <r>
            <rPr>
              <rFont val="Calibri"/>
              <sz val="10"/>
            </rPr>
            <t xml:space="preserve">Technical / QC / client calls on own work
</t>
          </r>
          <r>
            <rPr>
              <rFont val="Calibri"/>
              <b val="1"/>
              <sz val="10"/>
            </rPr>
            <t>Common themes in role-holders' answers:</t>
          </r>
          <r>
            <rPr>
              <rFont val="Calibri"/>
              <sz val="10"/>
            </rPr>
            <t xml:space="preserve"> testing · prioritize · scenarios · independently · cases · routine</t>
          </r>
        </is>
      </c>
      <c r="R76" s="168" t="inlineStr">
        <is>
          <r>
            <rPr>
              <rFont val="Calibri"/>
              <b val="1"/>
              <sz val="10"/>
            </rPr>
            <t>Common themes in manager-set KRAs:</t>
          </r>
          <r>
            <rPr>
              <rFont val="Calibri"/>
              <sz val="10"/>
            </rPr>
            <t xml:space="preserve"> project · qa · quality · production · knowledge · test</t>
          </r>
        </is>
      </c>
      <c r="S76" s="168" t="inlineStr">
        <is>
          <t>Software testing · regression testing · Test case design · Manual Testing · Execution · Test case execution</t>
        </is>
      </c>
      <c r="T76" s="168" t="inlineStr">
        <is>
          <t>Quickscrum · Mail access · Test management tool · Bug tracking tool · POSTMAN</t>
        </is>
      </c>
      <c r="U76" s="119" t="inlineStr">
        <is>
          <t>Varied work; reviews juniors; go-to for a process</t>
        </is>
      </c>
      <c r="V76" s="169" t="inlineStr">
        <is>
          <t>Varied and non-standard work; handles exceptions</t>
        </is>
      </c>
      <c r="W76" s="169" t="inlineStr">
        <is>
          <t>Technical / QC / client calls on own work</t>
        </is>
      </c>
      <c r="X76" s="169" t="inlineStr">
        <is>
          <t>A module / process, or work with client or regulatory consequences</t>
        </is>
      </c>
      <c r="Y76" s="169" t="inlineStr">
        <is>
          <t>Not scored in Band A</t>
        </is>
      </c>
      <c r="Z76" s="169" t="inlineStr">
        <is>
          <t>2–4 yrs</t>
        </is>
      </c>
      <c r="AA76" s="169" t="inlineStr">
        <is>
          <t>Graduate; relevant certification preferred</t>
        </is>
      </c>
      <c r="AB76" s="169" t="inlineStr">
        <is>
          <t>ISTQB Foundation / Advanced; Internal product certification</t>
        </is>
      </c>
      <c r="AC76" s="169" t="inlineStr">
        <is>
          <t>None · guides 1–3 juniors informally</t>
        </is>
      </c>
      <c r="AD76" s="121" t="inlineStr">
        <is>
          <t>Core 2 · Future-ready 2 · Functional 3 · Leadership —</t>
        </is>
      </c>
      <c r="AE76" s="122" t="inlineStr">
        <is>
          <t>Test Automation &amp; QA Engineering · Product, Platform &amp; Domain Knowledge</t>
        </is>
      </c>
      <c r="AF76" s="122" t="inlineStr">
        <is>
          <t>Database, SQL &amp; Data Engineering · AI, GenAI &amp; Prompt Engineering · Process Improvement &amp; Quality Mindset · Communication &amp; Presentation</t>
        </is>
      </c>
      <c r="AG76" s="181" t="inlineStr">
        <is>
          <t>P2</t>
        </is>
      </c>
      <c r="AH76" s="128" t="inlineStr">
        <is>
          <t>3 Apply</t>
        </is>
      </c>
      <c r="AI76" s="182" t="inlineStr">
        <is>
          <r>
            <rPr>
              <rFont val="Calibri"/>
              <b val="1"/>
              <sz val="10"/>
            </rPr>
            <t>Workiva:</t>
          </r>
          <r>
            <rPr>
              <rFont val="Calibri"/>
              <sz val="10"/>
            </rPr>
            <t xml:space="preserve"> SE · Broadridge India: SE · Nasdaq / AxiomSL: SE · IRIS Vs Market Benchmark — ISTQB certification pathway: Foundation</t>
          </r>
        </is>
      </c>
      <c r="AJ76" s="182" t="inlineStr">
        <is>
          <t>ISTQB Foundation → Advanced → Expert; SFIA testing</t>
        </is>
      </c>
      <c r="AK76" s="182" t="inlineStr">
        <is>
          <t>B1 · Specialist</t>
        </is>
      </c>
      <c r="AL76" s="129" t="inlineStr">
        <is>
          <t>AI / automation · Testing &amp; quality · Broader exposure &amp; ownership · Product &amp; tool knowledge · Data, SQL &amp; analytics</t>
        </is>
      </c>
      <c r="AM76" s="130" t="inlineStr">
        <is>
          <t>automation · training · presentation influence · ownership · stakeholder management</t>
        </is>
      </c>
      <c r="AN76" s="130" t="inlineStr">
        <is>
          <t>Formal / classroom training · On-the-job / hands-on · Mentoring / guidance from seniors · Knowledge transfer · KT · Online courses / self-learning</t>
        </is>
      </c>
      <c r="AO76" s="130" t="inlineStr">
        <is>
          <t>unclear · frequent · requirements · changes · priorities</t>
        </is>
      </c>
      <c r="AP76" s="130" t="inlineStr">
        <is>
          <t>requirement · test · clearer · rework · environments</t>
        </is>
      </c>
      <c r="AQ76" s="130" t="inlineStr">
        <is>
          <t>17 of 19 say the role is changing because of AI / automation</t>
        </is>
      </c>
      <c r="AR76" s="131" t="inlineStr">
        <is>
          <t>Provide systematic product-quality assurance. Includes: Test design, automation, risk-based coverage and quality architecture. Excludes: Data-production checking where the primary output is data.</t>
        </is>
      </c>
      <c r="AS76" s="132" t="inlineStr">
        <is>
          <t>QA01-2 · Test Engineer</t>
        </is>
      </c>
      <c r="AT76" s="132" t="inlineStr">
        <is>
          <t>Design tests from requirements and report reproducible defects.</t>
        </is>
      </c>
      <c r="AU76" s="132" t="inlineStr">
        <is>
          <t>Demonstrate routine delivery plus judgement in bounded exceptions.</t>
        </is>
      </c>
      <c r="AV76" s="132" t="inlineStr">
        <is>
          <t>A risk-based test plan with traceability, reproducible defects and release recommendation</t>
        </is>
      </c>
      <c r="AW76" s="132"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X76" s="184" t="inlineStr">
        <is>
          <t>Framework + role-holders' themes · 3+ answered</t>
        </is>
      </c>
      <c r="AY76" s="134" t="inlineStr">
        <is>
          <t>20 holders, 19 answered the survey; sub-family 26 answered</t>
        </is>
      </c>
    </row>
    <row r="77" ht="93" customHeight="1">
      <c r="A77" s="180" t="inlineStr">
        <is>
          <t>RC-142</t>
        </is>
      </c>
      <c r="B77" s="111" t="inlineStr">
        <is>
          <t>Quality Assurance</t>
        </is>
      </c>
      <c r="C77" s="111" t="inlineStr">
        <is>
          <t>Functional &amp; Domain Testing</t>
        </is>
      </c>
      <c r="D77" s="150" t="inlineStr">
        <is>
          <t>B1</t>
        </is>
      </c>
      <c r="E77" s="18" t="inlineStr">
        <is>
          <t>Specialist</t>
        </is>
      </c>
      <c r="F77" s="111" t="inlineStr">
        <is>
          <t>IC</t>
        </is>
      </c>
      <c r="G77" s="111" t="inlineStr">
        <is>
          <t>QA Specialist – POD Lead</t>
        </is>
      </c>
      <c r="H77" s="112" t="n">
        <v>3</v>
      </c>
      <c r="I77" s="111" t="inlineStr">
        <is>
          <t>iFile 3</t>
        </is>
      </c>
      <c r="J77" s="166" t="n">
        <v>3</v>
      </c>
      <c r="K77" s="115" t="inlineStr">
        <is>
          <t>Pallavi Suryavanshi, Ruturaj Kadam, Susan Peter</t>
        </is>
      </c>
      <c r="L77" s="115" t="inlineStr">
        <is>
          <t>Quality Assurance</t>
        </is>
      </c>
      <c r="M77" s="118" t="inlineStr">
        <is>
          <r>
            <rPr>
              <rFont val="Calibri"/>
              <sz val="10"/>
            </rPr>
            <t xml:space="preserve">Designs and executes functional, regression and domain/AI-feature test cases; logs defects; supports sign-off. At B1: a domain / module, or a small team.
</t>
          </r>
          <r>
            <rPr>
              <rFont val="Calibri"/>
              <b val="1"/>
              <sz val="10"/>
            </rPr>
            <t>Common themes in role-holders' answers:</t>
          </r>
          <r>
            <rPr>
              <rFont val="Calibri"/>
              <sz val="10"/>
            </rPr>
            <t xml:space="preserve"> quality · testing · software</t>
          </r>
        </is>
      </c>
      <c r="N77" s="168" t="inlineStr">
        <is>
          <r>
            <rPr>
              <rFont val="Calibri"/>
              <sz val="10"/>
            </rPr>
            <t xml:space="preserve">Designs and executes functional, regression and domain/AI-feature test cases; logs defects; supports sign-off; Domain specialist work; A domain or a small team
</t>
          </r>
          <r>
            <rPr>
              <rFont val="Calibri"/>
              <b val="1"/>
              <sz val="10"/>
            </rPr>
            <t>Common themes in role-holders' answers:</t>
          </r>
          <r>
            <rPr>
              <rFont val="Calibri"/>
              <sz val="10"/>
            </rPr>
            <t xml:space="preserve"> automation testing · review · preparation · defect</t>
          </r>
        </is>
      </c>
      <c r="O77" s="168" t="inlineStr">
        <is>
          <r>
            <rPr>
              <rFont val="Calibri"/>
              <sz val="10"/>
            </rPr>
            <t xml:space="preserve">A domain or a small team
</t>
          </r>
          <r>
            <rPr>
              <rFont val="Calibri"/>
              <b val="1"/>
              <sz val="10"/>
            </rPr>
            <t>Common themes in role-holders' answers:</t>
          </r>
          <r>
            <rPr>
              <rFont val="Calibri"/>
              <sz val="10"/>
            </rPr>
            <t xml:space="preserve"> report</t>
          </r>
        </is>
      </c>
      <c r="P77" s="168" t="inlineStr">
        <is>
          <r>
            <rPr>
              <rFont val="Calibri"/>
              <sz val="10"/>
            </rPr>
            <t xml:space="preserve">A domain or a small team
</t>
          </r>
          <r>
            <rPr>
              <rFont val="Calibri"/>
              <b val="1"/>
              <sz val="10"/>
            </rPr>
            <t>Common themes in role-holders' answers:</t>
          </r>
          <r>
            <rPr>
              <rFont val="Calibri"/>
              <sz val="10"/>
            </rPr>
            <t xml:space="preserve"> deliverables · testing</t>
          </r>
        </is>
      </c>
      <c r="Q77" s="168" t="inlineStr">
        <is>
          <t>Technical / QC / client calls for the domain</t>
        </is>
      </c>
      <c r="R77" s="168" t="inlineStr">
        <is>
          <r>
            <rPr>
              <rFont val="Calibri"/>
              <b val="1"/>
              <sz val="10"/>
            </rPr>
            <t>Common themes in manager-set KRAs:</t>
          </r>
          <r>
            <rPr>
              <rFont val="Calibri"/>
              <sz val="10"/>
            </rPr>
            <t xml:space="preserve"> business · portal · testing · maintained · resolution · automation</t>
          </r>
        </is>
      </c>
      <c r="S77" s="168" t="inlineStr">
        <is>
          <t>Software Testing · Functional testing</t>
        </is>
      </c>
      <c r="T77" s="168" t="inlineStr">
        <is>
          <t>Notepad plus plus · Postman</t>
        </is>
      </c>
      <c r="U77" s="119" t="inlineStr">
        <is>
          <t>A domain / module, or a small team</t>
        </is>
      </c>
      <c r="V77" s="169" t="inlineStr">
        <is>
          <t>Domain specialist work</t>
        </is>
      </c>
      <c r="W77" s="169" t="inlineStr">
        <is>
          <t>Technical / QC / client calls for the domain</t>
        </is>
      </c>
      <c r="X77" s="169" t="inlineStr">
        <is>
          <t>A domain or a small team</t>
        </is>
      </c>
      <c r="Y77" s="169" t="inlineStr">
        <is>
          <r>
            <rPr>
              <rFont val="Calibri"/>
              <b val="1"/>
              <sz val="10"/>
            </rPr>
            <t>IC:</t>
          </r>
          <r>
            <rPr>
              <rFont val="Calibri"/>
              <sz val="10"/>
            </rPr>
            <t xml:space="preserve"> mentors and reviews · People: hands-on team lead of 3–5</t>
          </r>
        </is>
      </c>
      <c r="Z77" s="169" t="inlineStr">
        <is>
          <t>4–7 yrs</t>
        </is>
      </c>
      <c r="AA77" s="169" t="inlineStr">
        <is>
          <t>Graduate + relevant qualification or certification preferred</t>
        </is>
      </c>
      <c r="AB77" s="169" t="inlineStr">
        <is>
          <t>ISTQB Foundation / Advanced; Internal product certification</t>
        </is>
      </c>
      <c r="AC77" s="169" t="inlineStr">
        <is>
          <r>
            <rPr>
              <rFont val="Calibri"/>
              <b val="1"/>
              <sz val="10"/>
            </rPr>
            <t>IC:</t>
          </r>
          <r>
            <rPr>
              <rFont val="Calibri"/>
              <sz val="10"/>
            </rPr>
            <t xml:space="preserve"> none · Team Lead: 3–5</t>
          </r>
        </is>
      </c>
      <c r="AD77" s="121" t="inlineStr">
        <is>
          <t>Core 3 · Future-ready 3 · Functional 3 · Leadership 1</t>
        </is>
      </c>
      <c r="AE77" s="122" t="inlineStr">
        <is>
          <t>Test Automation &amp; QA Engineering · Product, Platform &amp; Domain Knowledge</t>
        </is>
      </c>
      <c r="AF77" s="122" t="inlineStr">
        <is>
          <t>Database, SQL &amp; Data Engineering · AI, GenAI &amp; Prompt Engineering · Process Improvement &amp; Quality Mindset · Communication &amp; Presentation</t>
        </is>
      </c>
      <c r="AG77" s="181" t="inlineStr">
        <is>
          <t>P3 / M2</t>
        </is>
      </c>
      <c r="AH77" s="128" t="inlineStr">
        <is>
          <t>4 Enable</t>
        </is>
      </c>
      <c r="AI77" s="182" t="inlineStr">
        <is>
          <r>
            <rPr>
              <rFont val="Calibri"/>
              <b val="1"/>
              <sz val="10"/>
            </rPr>
            <t>Workiva:</t>
          </r>
          <r>
            <rPr>
              <rFont val="Calibri"/>
              <sz val="10"/>
            </rPr>
            <t xml:space="preserve"> SE / Senior SE · Broadridge India: Senior SE · Nasdaq / AxiomSL: Senior SE · IRIS Vs Market Benchmark — ISTQB certification pathway: Advanced · Test Analyst</t>
          </r>
        </is>
      </c>
      <c r="AJ77" s="182" t="inlineStr">
        <is>
          <t>ISTQB Foundation → Advanced → Expert; SFIA testing</t>
        </is>
      </c>
      <c r="AK77" s="182" t="inlineStr">
        <is>
          <t>B2 · Senior Specialist</t>
        </is>
      </c>
      <c r="AL77" s="129" t="inlineStr">
        <is>
          <t>Testing &amp; quality · AI / automation · Strategy &amp; business acumen · Leadership &amp; people management · Client, sales &amp; stakeholders</t>
        </is>
      </c>
      <c r="AM77" s="130" t="inlineStr">
        <is>
          <t>training · automation · cross-functional influence · succession talent · development change</t>
        </is>
      </c>
      <c r="AN77" s="130" t="inlineStr">
        <is>
          <t>Mentoring / guidance from seniors · On-the-job / hands-on</t>
        </is>
      </c>
      <c r="AO77" s="130" t="inlineStr">
        <is>
          <t>No common theme</t>
        </is>
      </c>
      <c r="AP77" s="130" t="inlineStr">
        <is>
          <t>documentation · requirements · qa</t>
        </is>
      </c>
      <c r="AQ77" s="130" t="inlineStr">
        <is>
          <t>3 of 3 say the role is changing because of AI / automation</t>
        </is>
      </c>
      <c r="AR77" s="131" t="inlineStr">
        <is>
          <t>Provide systematic product-quality assurance. Includes: Test design, automation, risk-based coverage and quality architecture. Excludes: Data-production checking where the primary output is data.</t>
        </is>
      </c>
      <c r="AS77" s="132" t="inlineStr">
        <is>
          <t>QA01-3 · Senior Test Engineer</t>
        </is>
      </c>
      <c r="AT77" s="132" t="inlineStr">
        <is>
          <t>Own risk-based coverage and release-quality recommendations.</t>
        </is>
      </c>
      <c r="AU77" s="132" t="inlineStr">
        <is>
          <t>Evidence of complex work, decisions and outcomes beyond routine delivery.</t>
        </is>
      </c>
      <c r="AV77" s="132" t="inlineStr">
        <is>
          <t>A risk-based test plan with traceability, reproducible defects and release recommendation</t>
        </is>
      </c>
      <c r="AW77" s="132"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X77" s="184" t="inlineStr">
        <is>
          <t>Framework + role-holders' themes · 3+ answered</t>
        </is>
      </c>
      <c r="AY77" s="134" t="inlineStr">
        <is>
          <t>3 holders, 3 answered the survey; sub-family 26 answered</t>
        </is>
      </c>
    </row>
    <row r="78" ht="145" customHeight="1">
      <c r="A78" s="180" t="inlineStr">
        <is>
          <t>RC-145</t>
        </is>
      </c>
      <c r="B78" s="111" t="inlineStr">
        <is>
          <t>Quality Assurance</t>
        </is>
      </c>
      <c r="C78" s="111" t="inlineStr">
        <is>
          <t>Test Automation</t>
        </is>
      </c>
      <c r="D78" s="146" t="inlineStr">
        <is>
          <t>A1</t>
        </is>
      </c>
      <c r="E78" s="138" t="inlineStr">
        <is>
          <t>Intern / Trainee</t>
        </is>
      </c>
      <c r="F78" s="111" t="inlineStr">
        <is>
          <t>IC</t>
        </is>
      </c>
      <c r="G78" s="111" t="inlineStr">
        <is>
          <t>Trainee QA Automation Engineer</t>
        </is>
      </c>
      <c r="H78" s="112" t="n">
        <v>2</v>
      </c>
      <c r="I78" s="111" t="inlineStr">
        <is>
          <t>iFile 2</t>
        </is>
      </c>
      <c r="J78" s="166" t="n">
        <v>2</v>
      </c>
      <c r="K78" s="115" t="inlineStr">
        <is>
          <t>Chinmay Dambe, Mahesh Dhokale</t>
        </is>
      </c>
      <c r="L78" s="115" t="inlineStr">
        <is>
          <t>Quality Assurance</t>
        </is>
      </c>
      <c r="M78" s="118" t="inlineStr">
        <is>
          <r>
            <rPr>
              <rFont val="Calibri"/>
              <sz val="10"/>
            </rPr>
            <t xml:space="preserve">Builds and runs automated UI/API test suites integrated with CI. At A1: learning the role; all work reviewed.
</t>
          </r>
          <r>
            <rPr>
              <rFont val="Calibri"/>
              <b val="1"/>
              <sz val="10"/>
            </rPr>
            <t>Common themes in sub-family holders, all levels' answers:</t>
          </r>
          <r>
            <rPr>
              <rFont val="Calibri"/>
              <sz val="10"/>
            </rPr>
            <t xml:space="preserve"> product · quality · early · defects · automation · meets</t>
          </r>
        </is>
      </c>
      <c r="N78" s="168" t="inlineStr">
        <is>
          <r>
            <rPr>
              <rFont val="Calibri"/>
              <sz val="10"/>
            </rPr>
            <t xml:space="preserve">Builds and runs automated UI/API test suites integrated with CI; Learning; follows worked examples; Learning tasks
</t>
          </r>
          <r>
            <rPr>
              <rFont val="Calibri"/>
              <b val="1"/>
              <sz val="10"/>
            </rPr>
            <t>Common themes in sub-family holders, all levels' answers:</t>
          </r>
          <r>
            <rPr>
              <rFont val="Calibri"/>
              <sz val="10"/>
            </rPr>
            <t xml:space="preserve"> testing · scripts · defects · testcase · automation · report</t>
          </r>
        </is>
      </c>
      <c r="O78" s="168" t="inlineStr">
        <is>
          <r>
            <rPr>
              <rFont val="Calibri"/>
              <sz val="10"/>
            </rPr>
            <t xml:space="preserve">Learning tasks
</t>
          </r>
          <r>
            <rPr>
              <rFont val="Calibri"/>
              <b val="1"/>
              <sz val="10"/>
            </rPr>
            <t>Common themes in sub-family holders, all levels' answers:</t>
          </r>
          <r>
            <rPr>
              <rFont val="Calibri"/>
              <sz val="10"/>
            </rPr>
            <t xml:space="preserve"> reports · software · scripts · quality · test</t>
          </r>
        </is>
      </c>
      <c r="P78" s="168" t="inlineStr">
        <is>
          <r>
            <rPr>
              <rFont val="Calibri"/>
              <sz val="10"/>
            </rPr>
            <t xml:space="preserve">Learning tasks
</t>
          </r>
          <r>
            <rPr>
              <rFont val="Calibri"/>
              <b val="1"/>
              <sz val="10"/>
            </rPr>
            <t>Common themes in sub-family holders, all levels' answers:</t>
          </r>
          <r>
            <rPr>
              <rFont val="Calibri"/>
              <sz val="10"/>
            </rPr>
            <t xml:space="preserve"> quality · accountable · test · defect · automation · validation</t>
          </r>
        </is>
      </c>
      <c r="Q78" s="168" t="inlineStr">
        <is>
          <r>
            <rPr>
              <rFont val="Calibri"/>
              <sz val="10"/>
            </rPr>
            <t xml:space="preserve">Needs approval / close guidance
</t>
          </r>
          <r>
            <rPr>
              <rFont val="Calibri"/>
              <b val="1"/>
              <sz val="10"/>
            </rPr>
            <t>Common themes in sub-family holders, all levels' answers:</t>
          </r>
          <r>
            <rPr>
              <rFont val="Calibri"/>
              <sz val="10"/>
            </rPr>
            <t xml:space="preserve"> testing</t>
          </r>
        </is>
      </c>
      <c r="R78" s="168" t="inlineStr">
        <is>
          <r>
            <rPr>
              <rFont val="Calibri"/>
              <b val="1"/>
              <sz val="10"/>
            </rPr>
            <t>Common themes in manager-set KRAs:</t>
          </r>
          <r>
            <rPr>
              <rFont val="Calibri"/>
              <sz val="10"/>
            </rPr>
            <t xml:space="preserve"> learning · defect · test · assigned · execution · resolve</t>
          </r>
        </is>
      </c>
      <c r="S78" s="168" t="inlineStr">
        <is>
          <t>Software Testing · Manual testing · Playwright · Automation · Api testing</t>
        </is>
      </c>
      <c r="T78" s="168" t="inlineStr">
        <is>
          <t>Selenium · Postman</t>
        </is>
      </c>
      <c r="U78" s="119" t="inlineStr">
        <is>
          <t>Learning the role; all work reviewed</t>
        </is>
      </c>
      <c r="V78" s="169" t="inlineStr">
        <is>
          <t>Learning; follows worked examples</t>
        </is>
      </c>
      <c r="W78" s="169" t="inlineStr">
        <is>
          <t>Needs approval / close guidance</t>
        </is>
      </c>
      <c r="X78" s="169" t="inlineStr">
        <is>
          <t>Learning tasks</t>
        </is>
      </c>
      <c r="Y78" s="169" t="inlineStr">
        <is>
          <t>Not scored in Band A</t>
        </is>
      </c>
      <c r="Z78" s="169" t="inlineStr">
        <is>
          <t>0 yrs · fresher / intern</t>
        </is>
      </c>
      <c r="AA78" s="169" t="inlineStr">
        <is>
          <t>Pursuing or completed graduation / diploma</t>
        </is>
      </c>
      <c r="AB78" s="169" t="inlineStr">
        <is>
          <t>ISTQB Foundation / Advanced; Internal product certification</t>
        </is>
      </c>
      <c r="AC78" s="169" t="inlineStr">
        <is>
          <t>No direct reports</t>
        </is>
      </c>
      <c r="AD78" s="121" t="inlineStr">
        <is>
          <t>Core 1 · Future-ready 1 · Functional 1 · Leadership —</t>
        </is>
      </c>
      <c r="AE78" s="122" t="inlineStr">
        <is>
          <t>Test Automation &amp; QA Engineering · Product, Platform &amp; Domain Knowledge</t>
        </is>
      </c>
      <c r="AF78" s="122" t="inlineStr">
        <is>
          <t>Database, SQL &amp; Data Engineering · AI, GenAI &amp; Prompt Engineering · Process Improvement &amp; Quality Mindset · Communication &amp; Presentation</t>
        </is>
      </c>
      <c r="AG78" s="181" t="inlineStr">
        <is>
          <t>Entry / P1 · intern</t>
        </is>
      </c>
      <c r="AH78" s="128" t="inlineStr">
        <is>
          <t>1 Follow</t>
        </is>
      </c>
      <c r="AI78" s="182" t="inlineStr">
        <is>
          <t>—</t>
        </is>
      </c>
      <c r="AJ78" s="182" t="inlineStr">
        <is>
          <t>ISTQB Foundation → Advanced → Expert; SFIA testing</t>
        </is>
      </c>
      <c r="AK78" s="182" t="inlineStr">
        <is>
          <t>A2 · Associate</t>
        </is>
      </c>
      <c r="AL78" s="129" t="inlineStr">
        <is>
          <t>AI / automation · Testing &amp; quality · Leadership &amp; people management · Technical depth &amp; architecture</t>
        </is>
      </c>
      <c r="AM78" s="130" t="inlineStr">
        <is>
          <t>Test automation frameworks · Selenium/Playwright; API testing; CI/CD test integration; defect analytics | Transition to leadership: people management &amp; delegation, mentoring/coaching, project ownership &amp; stakeholder management, prioritisation under ambiguity, presentation &amp; influence skills</t>
        </is>
      </c>
      <c r="AN78" s="130" t="inlineStr">
        <is>
          <t>Mentoring / guidance from seniors · On-the-job / hands-on · Formal / classroom training · Knowledge transfer · KT · Online courses / self-learning</t>
        </is>
      </c>
      <c r="AO78" s="130" t="inlineStr">
        <is>
          <t>unclear · requirements · environment · test · multiple</t>
        </is>
      </c>
      <c r="AP78" s="130" t="inlineStr">
        <is>
          <t>time · test · environments · better · automation</t>
        </is>
      </c>
      <c r="AQ78" s="130" t="inlineStr">
        <is>
          <t>6 of 7 say the role is changing because of AI / automation</t>
        </is>
      </c>
      <c r="AR78" s="131" t="inlineStr">
        <is>
          <t>Provide systematic product-quality assurance. Includes: Test design, automation, risk-based coverage and quality architecture. Excludes: Data-production checking where the primary output is data.</t>
        </is>
      </c>
      <c r="AS78" s="132" t="inlineStr">
        <is>
          <t>QA02-0 · Test Engineering Intern</t>
        </is>
      </c>
      <c r="AT78" s="132" t="inlineStr">
        <is>
          <r>
            <rPr>
              <rFont val="Calibri"/>
              <b val="1"/>
              <sz val="10"/>
            </rPr>
            <t>Assist with a supervised work sample:</t>
          </r>
          <r>
            <rPr>
              <rFont val="Calibri"/>
              <sz val="10"/>
            </rPr>
            <t xml:space="preserve"> build reliable automated tests with useful failure signals.</t>
          </r>
        </is>
      </c>
      <c r="AU78" s="132" t="inlineStr">
        <is>
          <t>Reviewed learning assignment; no independent material sign-off.</t>
        </is>
      </c>
      <c r="AV78" s="132" t="inlineStr">
        <is>
          <t>A maintained automation suite with reliable signals and reduced regression effort</t>
        </is>
      </c>
      <c r="AW78" s="132"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X78" s="183" t="inlineStr">
        <is>
          <t>Framework + sub-family themes · 3+ answered</t>
        </is>
      </c>
      <c r="AY78" s="134" t="inlineStr">
        <is>
          <t>2 holders, 2 answered the survey; sub-family 8 answered</t>
        </is>
      </c>
    </row>
    <row r="79" ht="106" customHeight="1">
      <c r="A79" s="180" t="inlineStr">
        <is>
          <t>RC-146</t>
        </is>
      </c>
      <c r="B79" s="111" t="inlineStr">
        <is>
          <t>Quality Assurance</t>
        </is>
      </c>
      <c r="C79" s="111" t="inlineStr">
        <is>
          <t>Test Automation</t>
        </is>
      </c>
      <c r="D79" s="146" t="inlineStr">
        <is>
          <t>A3</t>
        </is>
      </c>
      <c r="E79" s="138" t="inlineStr">
        <is>
          <t>Senior Associate</t>
        </is>
      </c>
      <c r="F79" s="111" t="inlineStr">
        <is>
          <t>IC</t>
        </is>
      </c>
      <c r="G79" s="111" t="inlineStr">
        <is>
          <t>Senior QA Automation Engineer</t>
        </is>
      </c>
      <c r="H79" s="112" t="n">
        <v>6</v>
      </c>
      <c r="I79" s="111" t="inlineStr">
        <is>
          <t>iDEAL 3 · CARBON 1 · iFile 1 · Datatech 1</t>
        </is>
      </c>
      <c r="J79" s="166" t="n">
        <v>1</v>
      </c>
      <c r="K79" s="115" t="inlineStr">
        <is>
          <t>Adnan Yakub Majgaonkar</t>
        </is>
      </c>
      <c r="L79" s="115" t="inlineStr">
        <is>
          <t>Quality Assurance</t>
        </is>
      </c>
      <c r="M79" s="118" t="inlineStr">
        <is>
          <r>
            <rPr>
              <rFont val="Calibri"/>
              <sz val="10"/>
            </rPr>
            <t xml:space="preserve">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t>
          </r>
        </is>
      </c>
      <c r="N79" s="168" t="inlineStr">
        <is>
          <r>
            <rPr>
              <rFont val="Calibri"/>
              <sz val="10"/>
            </rPr>
            <t xml:space="preserve">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t>
          </r>
        </is>
      </c>
      <c r="O79"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reports · software · scripts · quality · test</t>
          </r>
        </is>
      </c>
      <c r="P79" s="168" t="inlineStr">
        <is>
          <r>
            <rPr>
              <rFont val="Calibri"/>
              <sz val="10"/>
            </rPr>
            <t xml:space="preserve">A module / process, or work with client or regulatory consequences
</t>
          </r>
          <r>
            <rPr>
              <rFont val="Calibri"/>
              <b val="1"/>
              <sz val="10"/>
            </rPr>
            <t>Common themes in role-holders' answers:</t>
          </r>
          <r>
            <rPr>
              <rFont val="Calibri"/>
              <sz val="10"/>
            </rPr>
            <t xml:space="preserve"> test · automation · quality · accountable · defect · identification</t>
          </r>
        </is>
      </c>
      <c r="Q79" s="168" t="inlineStr">
        <is>
          <r>
            <rPr>
              <rFont val="Calibri"/>
              <sz val="10"/>
            </rPr>
            <t xml:space="preserve">Technical / QC / client calls on own work
</t>
          </r>
          <r>
            <rPr>
              <rFont val="Calibri"/>
              <b val="1"/>
              <sz val="10"/>
            </rPr>
            <t>Common themes in role-holders' answers:</t>
          </r>
          <r>
            <rPr>
              <rFont val="Calibri"/>
              <sz val="10"/>
            </rPr>
            <t xml:space="preserve"> testing</t>
          </r>
        </is>
      </c>
      <c r="R79" s="168" t="inlineStr">
        <is>
          <r>
            <rPr>
              <rFont val="Calibri"/>
              <b val="1"/>
              <sz val="10"/>
            </rPr>
            <t>Common themes in manager-set KRAs:</t>
          </r>
          <r>
            <rPr>
              <rFont val="Calibri"/>
              <sz val="10"/>
            </rPr>
            <t xml:space="preserve"> test coverage · business · automation · knowledge · activities · comprehensive</t>
          </r>
        </is>
      </c>
      <c r="S79" s="168" t="inlineStr">
        <is>
          <t>Software Testing · Manual testing · Playwright</t>
        </is>
      </c>
      <c r="T79" s="168" t="inlineStr">
        <is>
          <t>Postman</t>
        </is>
      </c>
      <c r="U79" s="119" t="inlineStr">
        <is>
          <t>Varied work; reviews juniors; go-to for a process</t>
        </is>
      </c>
      <c r="V79" s="169" t="inlineStr">
        <is>
          <t>Varied and non-standard work; handles exceptions</t>
        </is>
      </c>
      <c r="W79" s="169" t="inlineStr">
        <is>
          <t>Technical / QC / client calls on own work</t>
        </is>
      </c>
      <c r="X79" s="169" t="inlineStr">
        <is>
          <t>A module / process, or work with client or regulatory consequences</t>
        </is>
      </c>
      <c r="Y79" s="169" t="inlineStr">
        <is>
          <t>Not scored in Band A</t>
        </is>
      </c>
      <c r="Z79" s="169" t="inlineStr">
        <is>
          <t>2–4 yrs</t>
        </is>
      </c>
      <c r="AA79" s="169" t="inlineStr">
        <is>
          <t>Graduate; relevant certification preferred</t>
        </is>
      </c>
      <c r="AB79" s="169" t="inlineStr">
        <is>
          <t>ISTQB Foundation / Advanced; Internal product certification</t>
        </is>
      </c>
      <c r="AC79" s="169" t="inlineStr">
        <is>
          <t>None · guides 1–3 juniors informally</t>
        </is>
      </c>
      <c r="AD79" s="121" t="inlineStr">
        <is>
          <t>Core 2 · Future-ready 2 · Functional 3 · Leadership —</t>
        </is>
      </c>
      <c r="AE79" s="122" t="inlineStr">
        <is>
          <t>Test Automation &amp; QA Engineering · Product, Platform &amp; Domain Knowledge</t>
        </is>
      </c>
      <c r="AF79" s="122" t="inlineStr">
        <is>
          <t>Database, SQL &amp; Data Engineering · AI, GenAI &amp; Prompt Engineering · Process Improvement &amp; Quality Mindset · Communication &amp; Presentation</t>
        </is>
      </c>
      <c r="AG79" s="181" t="inlineStr">
        <is>
          <t>P2</t>
        </is>
      </c>
      <c r="AH79" s="128" t="inlineStr">
        <is>
          <t>3 Apply</t>
        </is>
      </c>
      <c r="AI79" s="182" t="inlineStr">
        <is>
          <r>
            <rPr>
              <rFont val="Calibri"/>
              <b val="1"/>
              <sz val="10"/>
            </rPr>
            <t>Workiva:</t>
          </r>
          <r>
            <rPr>
              <rFont val="Calibri"/>
              <sz val="10"/>
            </rPr>
            <t xml:space="preserve"> SE · Broadridge India: SE · Nasdaq / AxiomSL: SE · IRIS Vs Market Benchmark — ISTQB certification pathway: Foundation</t>
          </r>
        </is>
      </c>
      <c r="AJ79" s="182" t="inlineStr">
        <is>
          <t>ISTQB Foundation → Advanced → Expert; SFIA testing</t>
        </is>
      </c>
      <c r="AK79" s="182" t="inlineStr">
        <is>
          <t>B1 · Specialist</t>
        </is>
      </c>
      <c r="AL79" s="129" t="inlineStr">
        <is>
          <t>AI / automation · Testing &amp; quality · Broader exposure &amp; ownership · Leadership &amp; people management · Project / programme management</t>
        </is>
      </c>
      <c r="AM79" s="130" t="inlineStr">
        <is>
          <t>training effective · utilization · training training · ai tools · xbrl training</t>
        </is>
      </c>
      <c r="AN79" s="130" t="inlineStr">
        <is>
          <t>Mentoring / guidance from seniors · On-the-job / hands-on · Formal / classroom training · Online courses / self-learning</t>
        </is>
      </c>
      <c r="AO79" s="130" t="inlineStr">
        <is>
          <t>requirements · unclear · test · multiple · unstable</t>
        </is>
      </c>
      <c r="AP79" s="130" t="inlineStr">
        <is>
          <t>time · automation · improve · test · environments</t>
        </is>
      </c>
      <c r="AQ79" s="130" t="inlineStr">
        <is>
          <t>5 of 6 say the role is changing because of AI / automation</t>
        </is>
      </c>
      <c r="AR79" s="131" t="inlineStr">
        <is>
          <t>Provide systematic product-quality assurance. Includes: Test design, automation, risk-based coverage and quality architecture. Excludes: Data-production checking where the primary output is data.</t>
        </is>
      </c>
      <c r="AS79" s="132" t="inlineStr">
        <is>
          <t>QA02-2 · Test Automation Engineer / SDET</t>
        </is>
      </c>
      <c r="AT79" s="132" t="inlineStr">
        <is>
          <t>Build reliable automated tests with useful failure signals.</t>
        </is>
      </c>
      <c r="AU79" s="132" t="inlineStr">
        <is>
          <t>Demonstrate routine delivery plus judgement in bounded exceptions.</t>
        </is>
      </c>
      <c r="AV79" s="132" t="inlineStr">
        <is>
          <t>A maintained automation suite with reliable signals and reduced regression effort</t>
        </is>
      </c>
      <c r="AW79" s="132"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X79" s="184" t="inlineStr">
        <is>
          <t>Framework + role-holders' themes · 3+ answered</t>
        </is>
      </c>
      <c r="AY79" s="134" t="inlineStr">
        <is>
          <t>6 holders, 6 answered the survey; sub-family 8 answered</t>
        </is>
      </c>
    </row>
    <row r="80" ht="93" customHeight="1">
      <c r="A80" s="180" t="inlineStr">
        <is>
          <t>RC-147</t>
        </is>
      </c>
      <c r="B80" s="111" t="inlineStr">
        <is>
          <t>Quality Assurance</t>
        </is>
      </c>
      <c r="C80" s="111" t="inlineStr">
        <is>
          <t>Test Management &amp; QA Leadership</t>
        </is>
      </c>
      <c r="D80" s="150" t="inlineStr">
        <is>
          <t>B2</t>
        </is>
      </c>
      <c r="E80" s="18" t="inlineStr">
        <is>
          <t>Senior Specialist</t>
        </is>
      </c>
      <c r="F80" s="111" t="inlineStr">
        <is>
          <t>IC</t>
        </is>
      </c>
      <c r="G80" s="111" t="inlineStr">
        <is>
          <t>Senior QA Specialist – POD Lead</t>
        </is>
      </c>
      <c r="H80" s="112" t="n">
        <v>1</v>
      </c>
      <c r="I80" s="111" t="inlineStr">
        <is>
          <t>iFile 1</t>
        </is>
      </c>
      <c r="J80" s="166" t="n">
        <v>1</v>
      </c>
      <c r="K80" s="115" t="inlineStr">
        <is>
          <t>Sameer Joshi</t>
        </is>
      </c>
      <c r="L80" s="115" t="inlineStr">
        <is>
          <t>Quality Assurance</t>
        </is>
      </c>
      <c r="M80" s="118" t="inlineStr">
        <is>
          <r>
            <rPr>
              <rFont val="Calibri"/>
              <sz val="10"/>
            </rPr>
            <t xml:space="preserve">Owns test strategy, test planning, QA sign-off and QA team allocation. At B2: deep domain expertise, or one team.
</t>
          </r>
          <r>
            <rPr>
              <rFont val="Calibri"/>
              <b val="1"/>
              <sz val="10"/>
            </rPr>
            <t>Common themes in sub-family holders, all levels' answers:</t>
          </r>
          <r>
            <rPr>
              <rFont val="Calibri"/>
              <sz val="10"/>
            </rPr>
            <t xml:space="preserve"> testing · lead</t>
          </r>
        </is>
      </c>
      <c r="N80" s="168" t="inlineStr">
        <is>
          <r>
            <rPr>
              <rFont val="Calibri"/>
              <sz val="10"/>
            </rPr>
            <t xml:space="preserve">Owns test strategy, test planning, QA sign-off and QA team allocation; Hardest problems in the domain; One team or a client portfolio
</t>
          </r>
          <r>
            <rPr>
              <rFont val="Calibri"/>
              <b val="1"/>
              <sz val="10"/>
            </rPr>
            <t>Common themes in sub-family holders, all levels' answers:</t>
          </r>
          <r>
            <rPr>
              <rFont val="Calibri"/>
              <sz val="10"/>
            </rPr>
            <t xml:space="preserve"> test · quality · planning</t>
          </r>
        </is>
      </c>
      <c r="O80" s="168" t="inlineStr">
        <is>
          <t>One team or a client portfolio</t>
        </is>
      </c>
      <c r="P80" s="168" t="inlineStr">
        <is>
          <r>
            <rPr>
              <rFont val="Calibri"/>
              <sz val="10"/>
            </rPr>
            <t xml:space="preserve">One team or a client portfolio
</t>
          </r>
          <r>
            <rPr>
              <rFont val="Calibri"/>
              <b val="1"/>
              <sz val="10"/>
            </rPr>
            <t>Common themes in sub-family holders, all levels' answers:</t>
          </r>
          <r>
            <rPr>
              <rFont val="Calibri"/>
              <sz val="10"/>
            </rPr>
            <t xml:space="preserve"> test results · software</t>
          </r>
        </is>
      </c>
      <c r="Q80" s="168" t="inlineStr">
        <is>
          <t>Allocates people and sets team priorities</t>
        </is>
      </c>
      <c r="R80" s="168" t="inlineStr">
        <is>
          <t>—</t>
        </is>
      </c>
      <c r="S80" s="168" t="inlineStr">
        <is>
          <t>Software Testing</t>
        </is>
      </c>
      <c r="T80" s="168" t="inlineStr">
        <is>
          <t>—</t>
        </is>
      </c>
      <c r="U80" s="119" t="inlineStr">
        <is>
          <t>Deep domain expertise, or one team</t>
        </is>
      </c>
      <c r="V80" s="169" t="inlineStr">
        <is>
          <t>Hardest problems in the domain</t>
        </is>
      </c>
      <c r="W80" s="169" t="inlineStr">
        <is>
          <t>Allocates people and sets team priorities</t>
        </is>
      </c>
      <c r="X80" s="169" t="inlineStr">
        <is>
          <t>One team or a client portfolio</t>
        </is>
      </c>
      <c r="Y80" s="169" t="inlineStr">
        <is>
          <r>
            <rPr>
              <rFont val="Calibri"/>
              <b val="1"/>
              <sz val="10"/>
            </rPr>
            <t>IC:</t>
          </r>
          <r>
            <rPr>
              <rFont val="Calibri"/>
              <sz val="10"/>
            </rPr>
            <t xml:space="preserve"> guides others in the domain · People: manages a team of 6+</t>
          </r>
        </is>
      </c>
      <c r="Z80" s="169" t="inlineStr">
        <is>
          <t>6–9 yrs</t>
        </is>
      </c>
      <c r="AA80" s="169" t="inlineStr">
        <is>
          <t>Graduate or postgraduate; professional qualification preferred</t>
        </is>
      </c>
      <c r="AB80" s="169" t="inlineStr">
        <is>
          <t>ISTQB Foundation / Advanced; Internal product certification</t>
        </is>
      </c>
      <c r="AC80" s="169" t="inlineStr">
        <is>
          <r>
            <rPr>
              <rFont val="Calibri"/>
              <b val="1"/>
              <sz val="10"/>
            </rPr>
            <t>IC:</t>
          </r>
          <r>
            <rPr>
              <rFont val="Calibri"/>
              <sz val="10"/>
            </rPr>
            <t xml:space="preserve"> none · People: 6–8 knowledge work, 8–12 standardised delivery</t>
          </r>
        </is>
      </c>
      <c r="AD80" s="121" t="inlineStr">
        <is>
          <t>Core 3 · Future-ready 3 · Functional 4 · Leadership 2</t>
        </is>
      </c>
      <c r="AE80" s="122" t="inlineStr">
        <is>
          <t>Test Automation &amp; QA Engineering · Product, Platform &amp; Domain Knowledge</t>
        </is>
      </c>
      <c r="AF80" s="122" t="inlineStr">
        <is>
          <t>Database, SQL &amp; Data Engineering · AI, GenAI &amp; Prompt Engineering · Process Improvement &amp; Quality Mindset · Communication &amp; Presentation</t>
        </is>
      </c>
      <c r="AG80" s="181" t="inlineStr">
        <is>
          <t>P4 / M3</t>
        </is>
      </c>
      <c r="AH80" s="128" t="inlineStr">
        <is>
          <t>4–5</t>
        </is>
      </c>
      <c r="AI80" s="182" t="inlineStr">
        <is>
          <r>
            <rPr>
              <rFont val="Calibri"/>
              <b val="1"/>
              <sz val="10"/>
            </rPr>
            <t>Workiva:</t>
          </r>
          <r>
            <rPr>
              <rFont val="Calibri"/>
              <sz val="10"/>
            </rPr>
            <t xml:space="preserve"> Senior SE · Broadridge India: Lead SE · Nasdaq / AxiomSL: Senior SE · IRIS Vs Market Benchmark — ISTQB certification pathway: Advanced · Test Manager / TAE</t>
          </r>
        </is>
      </c>
      <c r="AJ80" s="182" t="inlineStr">
        <is>
          <t>ISTQB Foundation → Advanced → Expert; SFIA testing</t>
        </is>
      </c>
      <c r="AK80" s="182" t="inlineStr">
        <is>
          <t>B3 · Lead Specialist</t>
        </is>
      </c>
      <c r="AL80" s="129" t="inlineStr">
        <is>
          <t>Technical depth &amp; architecture · Testing &amp; quality · Client, sales &amp; stakeholders · Strategy &amp; business acumen</t>
        </is>
      </c>
      <c r="AM80" s="130" t="inlineStr">
        <is>
          <t>AI Knowledge, Ai trainee</t>
        </is>
      </c>
      <c r="AN80" s="130" t="inlineStr">
        <is>
          <t>Mentoring / guidance from seniors</t>
        </is>
      </c>
      <c r="AO80" s="130" t="inlineStr">
        <is>
          <t>No common theme</t>
        </is>
      </c>
      <c r="AP80" s="130" t="inlineStr">
        <is>
          <t>No common theme</t>
        </is>
      </c>
      <c r="AQ80" s="130" t="inlineStr">
        <is>
          <t>3 of 3 say the role is changing because of AI / automation</t>
        </is>
      </c>
      <c r="AR80" s="131" t="inlineStr">
        <is>
          <t>Provide systematic product-quality assurance. Includes: Test design, automation, risk-based coverage and quality architecture. Excludes: Data-production checking where the primary output is data.</t>
        </is>
      </c>
      <c r="AS80" s="132" t="inlineStr">
        <is>
          <t>LD06-1 · Quality Engineering Manager</t>
        </is>
      </c>
      <c r="AT80" s="132" t="inlineStr">
        <is>
          <t>Own staffing decisions, performance support, service quality and delegated team resources</t>
        </is>
      </c>
      <c r="AU80" s="132" t="inlineStr">
        <is>
          <t>Do not manufacture three reporting layers. Choose roles the organisation needs. A specialist may remain on an equally valued expert path.</t>
        </is>
      </c>
      <c r="AV80" s="132" t="inlineStr">
        <is>
          <t>—</t>
        </is>
      </c>
      <c r="AW80" s="132" t="inlineStr">
        <is>
          <t>—</t>
        </is>
      </c>
      <c r="AX80" s="183" t="inlineStr">
        <is>
          <t>Framework + sub-family themes · 3+ answered</t>
        </is>
      </c>
      <c r="AY80" s="134" t="inlineStr">
        <is>
          <t>1 holder, 1 answered the survey; sub-family 3 answered</t>
        </is>
      </c>
    </row>
    <row r="81" ht="93" customHeight="1">
      <c r="A81" s="180" t="inlineStr">
        <is>
          <t>RC-148</t>
        </is>
      </c>
      <c r="B81" s="111" t="inlineStr">
        <is>
          <t>Quality Assurance</t>
        </is>
      </c>
      <c r="C81" s="111" t="inlineStr">
        <is>
          <t>Test Management &amp; QA Leadership</t>
        </is>
      </c>
      <c r="D81" s="150" t="inlineStr">
        <is>
          <t>B2</t>
        </is>
      </c>
      <c r="E81" s="18" t="inlineStr">
        <is>
          <t>Manager</t>
        </is>
      </c>
      <c r="F81" s="111" t="inlineStr">
        <is>
          <t>Manager</t>
        </is>
      </c>
      <c r="G81" s="111" t="inlineStr">
        <is>
          <t>QA Manager · Senior QA Manager</t>
        </is>
      </c>
      <c r="H81" s="112" t="n">
        <v>2</v>
      </c>
      <c r="I81" s="111" t="inlineStr">
        <is>
          <t>CARBON 1 · iFile 1</t>
        </is>
      </c>
      <c r="J81" s="166" t="n">
        <v>1</v>
      </c>
      <c r="K81" s="115" t="inlineStr">
        <is>
          <t>Davinder Pal Singh</t>
        </is>
      </c>
      <c r="L81" s="115" t="inlineStr">
        <is>
          <t>Quality Assurance</t>
        </is>
      </c>
      <c r="M81" s="118" t="inlineStr">
        <is>
          <r>
            <rPr>
              <rFont val="Calibri"/>
              <sz val="10"/>
            </rPr>
            <t xml:space="preserve">Owns test strategy, test planning, QA sign-off and QA team allocation. At B2: deep domain expertise, or one team.
</t>
          </r>
          <r>
            <rPr>
              <rFont val="Calibri"/>
              <b val="1"/>
              <sz val="10"/>
            </rPr>
            <t>Common themes in sub-family holders, all levels' answers:</t>
          </r>
          <r>
            <rPr>
              <rFont val="Calibri"/>
              <sz val="10"/>
            </rPr>
            <t xml:space="preserve"> testing · lead</t>
          </r>
        </is>
      </c>
      <c r="N81" s="168" t="inlineStr">
        <is>
          <r>
            <rPr>
              <rFont val="Calibri"/>
              <sz val="10"/>
            </rPr>
            <t xml:space="preserve">Owns test strategy, test planning, QA sign-off and QA team allocation; Hardest problems in the domain; One team or a client portfolio
</t>
          </r>
          <r>
            <rPr>
              <rFont val="Calibri"/>
              <b val="1"/>
              <sz val="10"/>
            </rPr>
            <t>Common themes in sub-family holders, all levels' answers:</t>
          </r>
          <r>
            <rPr>
              <rFont val="Calibri"/>
              <sz val="10"/>
            </rPr>
            <t xml:space="preserve"> test · quality · planning</t>
          </r>
        </is>
      </c>
      <c r="O81" s="168" t="inlineStr">
        <is>
          <t>One team or a client portfolio</t>
        </is>
      </c>
      <c r="P81" s="168" t="inlineStr">
        <is>
          <r>
            <rPr>
              <rFont val="Calibri"/>
              <sz val="10"/>
            </rPr>
            <t xml:space="preserve">One team or a client portfolio
</t>
          </r>
          <r>
            <rPr>
              <rFont val="Calibri"/>
              <b val="1"/>
              <sz val="10"/>
            </rPr>
            <t>Common themes in sub-family holders, all levels' answers:</t>
          </r>
          <r>
            <rPr>
              <rFont val="Calibri"/>
              <sz val="10"/>
            </rPr>
            <t xml:space="preserve"> test results · software</t>
          </r>
        </is>
      </c>
      <c r="Q81" s="168" t="inlineStr">
        <is>
          <t>Allocates people and sets team priorities</t>
        </is>
      </c>
      <c r="R81" s="168" t="inlineStr">
        <is>
          <t>—</t>
        </is>
      </c>
      <c r="S81" s="168" t="inlineStr">
        <is>
          <t>Software Testing</t>
        </is>
      </c>
      <c r="T81" s="168" t="inlineStr">
        <is>
          <t>—</t>
        </is>
      </c>
      <c r="U81" s="119" t="inlineStr">
        <is>
          <t>Deep domain expertise, or one team</t>
        </is>
      </c>
      <c r="V81" s="169" t="inlineStr">
        <is>
          <t>Hardest problems in the domain</t>
        </is>
      </c>
      <c r="W81" s="169" t="inlineStr">
        <is>
          <t>Allocates people and sets team priorities</t>
        </is>
      </c>
      <c r="X81" s="169" t="inlineStr">
        <is>
          <t>One team or a client portfolio</t>
        </is>
      </c>
      <c r="Y81" s="169" t="inlineStr">
        <is>
          <r>
            <rPr>
              <rFont val="Calibri"/>
              <b val="1"/>
              <sz val="10"/>
            </rPr>
            <t>IC:</t>
          </r>
          <r>
            <rPr>
              <rFont val="Calibri"/>
              <sz val="10"/>
            </rPr>
            <t xml:space="preserve"> guides others in the domain · People: manages a team of 6+</t>
          </r>
        </is>
      </c>
      <c r="Z81" s="169" t="inlineStr">
        <is>
          <t>6–9 yrs</t>
        </is>
      </c>
      <c r="AA81" s="169" t="inlineStr">
        <is>
          <t>Graduate or postgraduate; professional qualification preferred</t>
        </is>
      </c>
      <c r="AB81" s="169" t="inlineStr">
        <is>
          <t>ISTQB Foundation / Advanced; Internal product certification</t>
        </is>
      </c>
      <c r="AC81" s="169" t="inlineStr">
        <is>
          <r>
            <rPr>
              <rFont val="Calibri"/>
              <b val="1"/>
              <sz val="10"/>
            </rPr>
            <t>IC:</t>
          </r>
          <r>
            <rPr>
              <rFont val="Calibri"/>
              <sz val="10"/>
            </rPr>
            <t xml:space="preserve"> none · People: 6–8 knowledge work, 8–12 standardised delivery</t>
          </r>
        </is>
      </c>
      <c r="AD81" s="121" t="inlineStr">
        <is>
          <t>Core 3 · Future-ready 3 · Functional 4 · Leadership 3</t>
        </is>
      </c>
      <c r="AE81" s="122" t="inlineStr">
        <is>
          <t>Test Automation &amp; QA Engineering · Product, Platform &amp; Domain Knowledge</t>
        </is>
      </c>
      <c r="AF81" s="122" t="inlineStr">
        <is>
          <t>Database, SQL &amp; Data Engineering · AI, GenAI &amp; Prompt Engineering · Process Improvement &amp; Quality Mindset · Communication &amp; Presentation</t>
        </is>
      </c>
      <c r="AG81" s="181" t="inlineStr">
        <is>
          <t>P4 / M3</t>
        </is>
      </c>
      <c r="AH81" s="128" t="inlineStr">
        <is>
          <t>4–5</t>
        </is>
      </c>
      <c r="AI81" s="182" t="inlineStr">
        <is>
          <r>
            <rPr>
              <rFont val="Calibri"/>
              <b val="1"/>
              <sz val="10"/>
            </rPr>
            <t>Workiva:</t>
          </r>
          <r>
            <rPr>
              <rFont val="Calibri"/>
              <sz val="10"/>
            </rPr>
            <t xml:space="preserve"> Senior SE · Broadridge India: Lead SE · Nasdaq / AxiomSL: Senior SE · IRIS Vs Market Benchmark — ISTQB certification pathway: Advanced · Test Manager / TAE</t>
          </r>
        </is>
      </c>
      <c r="AJ81" s="182" t="inlineStr">
        <is>
          <t>ISTQB Foundation → Advanced → Expert; SFIA testing</t>
        </is>
      </c>
      <c r="AK81" s="182" t="inlineStr">
        <is>
          <t>B3 · Lead Specialist</t>
        </is>
      </c>
      <c r="AL81" s="129" t="inlineStr">
        <is>
          <t>AI / automation · Testing &amp; quality · Product &amp; tool knowledge · Strategy &amp; business acumen · Broader exposure &amp; ownership</t>
        </is>
      </c>
      <c r="AM81" s="130" t="inlineStr">
        <is>
          <t>Communications and Soft Skills</t>
        </is>
      </c>
      <c r="AN81" s="130" t="inlineStr">
        <is>
          <t>Mentoring / guidance from seniors</t>
        </is>
      </c>
      <c r="AO81" s="130" t="inlineStr">
        <is>
          <t>No common theme</t>
        </is>
      </c>
      <c r="AP81" s="130" t="inlineStr">
        <is>
          <t>No common theme</t>
        </is>
      </c>
      <c r="AQ81" s="130" t="inlineStr">
        <is>
          <t>3 of 3 say the role is changing because of AI / automation</t>
        </is>
      </c>
      <c r="AR81" s="131" t="inlineStr">
        <is>
          <t>Provide systematic product-quality assurance. Includes: Test design, automation, risk-based coverage and quality architecture. Excludes: Data-production checking where the primary output is data.</t>
        </is>
      </c>
      <c r="AS81" s="132" t="inlineStr">
        <is>
          <t>LD06-1 · Quality Engineering Manager</t>
        </is>
      </c>
      <c r="AT81" s="132" t="inlineStr">
        <is>
          <t>Own staffing decisions, performance support, service quality and delegated team resources</t>
        </is>
      </c>
      <c r="AU81" s="132" t="inlineStr">
        <is>
          <t>Do not manufacture three reporting layers. Choose roles the organisation needs. A specialist may remain on an equally valued expert path.</t>
        </is>
      </c>
      <c r="AV81" s="132" t="inlineStr">
        <is>
          <t>—</t>
        </is>
      </c>
      <c r="AW81" s="132" t="inlineStr">
        <is>
          <t>—</t>
        </is>
      </c>
      <c r="AX81" s="183" t="inlineStr">
        <is>
          <t>Framework + sub-family themes · 3+ answered</t>
        </is>
      </c>
      <c r="AY81" s="134" t="inlineStr">
        <is>
          <t>2 holders, 2 answered the survey; sub-family 3 answered</t>
        </is>
      </c>
    </row>
    <row r="82">
      <c r="A82" s="164" t="inlineStr">
        <is>
          <t>Sales &amp; Business Development</t>
        </is>
      </c>
    </row>
    <row r="83" ht="210" customHeight="1">
      <c r="A83" s="180" t="inlineStr">
        <is>
          <t>RC-151</t>
        </is>
      </c>
      <c r="B83" s="111" t="inlineStr">
        <is>
          <t>Sales &amp; Business Development</t>
        </is>
      </c>
      <c r="C83" s="111" t="inlineStr">
        <is>
          <t>Enterprise Sales &amp; Account Management</t>
        </is>
      </c>
      <c r="D83" s="150" t="inlineStr">
        <is>
          <t>B1</t>
        </is>
      </c>
      <c r="E83" s="18" t="inlineStr">
        <is>
          <t>Specialist</t>
        </is>
      </c>
      <c r="F83" s="111" t="inlineStr">
        <is>
          <t>IC</t>
        </is>
      </c>
      <c r="G83" s="111" t="inlineStr">
        <is>
          <t>Account Executive – POD Lead · Account Executive</t>
        </is>
      </c>
      <c r="H83" s="112" t="n">
        <v>2</v>
      </c>
      <c r="I83" s="111" t="inlineStr">
        <is>
          <t>iFile 1 · iDEAL 1</t>
        </is>
      </c>
      <c r="J83" s="166" t="n">
        <v>1</v>
      </c>
      <c r="K83" s="115" t="inlineStr">
        <is>
          <t>Shreya Jolly</t>
        </is>
      </c>
      <c r="L83" s="115" t="inlineStr">
        <is>
          <t>Sales</t>
        </is>
      </c>
      <c r="M83" s="118" t="inlineStr">
        <is>
          <r>
            <rPr>
              <rFont val="Calibri"/>
              <sz val="10"/>
            </rPr>
            <t xml:space="preserve">Runs discovery, demos, proposals and negotiations; closes and grows accounts. At B1: a domain / module, or a small team.
</t>
          </r>
          <r>
            <rPr>
              <rFont val="Calibri"/>
              <b val="1"/>
              <sz val="10"/>
            </rPr>
            <t>Common themes in sub-family holders, all levels' answers:</t>
          </r>
          <r>
            <rPr>
              <rFont val="Calibri"/>
              <sz val="10"/>
            </rPr>
            <t xml:space="preserve"> sales · company · revenue</t>
          </r>
        </is>
      </c>
      <c r="N83" s="168" t="inlineStr">
        <is>
          <r>
            <rPr>
              <rFont val="Calibri"/>
              <sz val="10"/>
            </rPr>
            <t xml:space="preserve">Runs discovery, demos, proposals and negotiations; closes and grows accounts; Domain specialist work; A domain or a small team
</t>
          </r>
          <r>
            <rPr>
              <rFont val="Calibri"/>
              <b val="1"/>
              <sz val="10"/>
            </rPr>
            <t>Common themes in sub-family holders, all levels' answers:</t>
          </r>
          <r>
            <rPr>
              <rFont val="Calibri"/>
              <sz val="10"/>
            </rPr>
            <t xml:space="preserve"> ups · follow</t>
          </r>
        </is>
      </c>
      <c r="O83" s="168" t="inlineStr">
        <is>
          <r>
            <rPr>
              <rFont val="Calibri"/>
              <sz val="10"/>
            </rPr>
            <t xml:space="preserve">A domain or a small team
</t>
          </r>
          <r>
            <rPr>
              <rFont val="Calibri"/>
              <b val="1"/>
              <sz val="10"/>
            </rPr>
            <t>Common themes in sub-family holders, all levels' answers:</t>
          </r>
          <r>
            <rPr>
              <rFont val="Calibri"/>
              <sz val="10"/>
            </rPr>
            <t xml:space="preserve"> client</t>
          </r>
        </is>
      </c>
      <c r="P83" s="168" t="inlineStr">
        <is>
          <r>
            <rPr>
              <rFont val="Calibri"/>
              <sz val="10"/>
            </rPr>
            <t xml:space="preserve">A domain or a small team
</t>
          </r>
          <r>
            <rPr>
              <rFont val="Calibri"/>
              <b val="1"/>
              <sz val="10"/>
            </rPr>
            <t>Common themes in sub-family holders, all levels' answers:</t>
          </r>
          <r>
            <rPr>
              <rFont val="Calibri"/>
              <sz val="10"/>
            </rPr>
            <t xml:space="preserve"> revenue · client · target</t>
          </r>
        </is>
      </c>
      <c r="Q83" s="168" t="inlineStr">
        <is>
          <r>
            <rPr>
              <rFont val="Calibri"/>
              <sz val="10"/>
            </rPr>
            <t xml:space="preserve">Technical / QC / client calls for the domain
</t>
          </r>
          <r>
            <rPr>
              <rFont val="Calibri"/>
              <b val="1"/>
              <sz val="10"/>
            </rPr>
            <t>Common themes in sub-family holders, all levels' answers:</t>
          </r>
          <r>
            <rPr>
              <rFont val="Calibri"/>
              <sz val="10"/>
            </rPr>
            <t xml:space="preserve"> meeting</t>
          </r>
        </is>
      </c>
      <c r="R83" s="168" t="inlineStr">
        <is>
          <t>—</t>
        </is>
      </c>
      <c r="S83" s="168" t="inlineStr">
        <is>
          <t>Sales</t>
        </is>
      </c>
      <c r="T83" s="168" t="inlineStr">
        <is>
          <t>Excel</t>
        </is>
      </c>
      <c r="U83" s="119" t="inlineStr">
        <is>
          <t>A domain / module, or a small team</t>
        </is>
      </c>
      <c r="V83" s="169" t="inlineStr">
        <is>
          <t>Domain specialist work</t>
        </is>
      </c>
      <c r="W83" s="169" t="inlineStr">
        <is>
          <t>Technical / QC / client calls for the domain</t>
        </is>
      </c>
      <c r="X83" s="169" t="inlineStr">
        <is>
          <t>A domain or a small team</t>
        </is>
      </c>
      <c r="Y83" s="169" t="inlineStr">
        <is>
          <r>
            <rPr>
              <rFont val="Calibri"/>
              <b val="1"/>
              <sz val="10"/>
            </rPr>
            <t>IC:</t>
          </r>
          <r>
            <rPr>
              <rFont val="Calibri"/>
              <sz val="10"/>
            </rPr>
            <t xml:space="preserve"> mentors and reviews · People: hands-on team lead of 3–5</t>
          </r>
        </is>
      </c>
      <c r="Z83" s="169" t="inlineStr">
        <is>
          <t>4–7 yrs</t>
        </is>
      </c>
      <c r="AA83" s="169" t="inlineStr">
        <is>
          <t>Graduate + relevant qualification or certification preferred</t>
        </is>
      </c>
      <c r="AB83" s="169" t="inlineStr">
        <is>
          <t>Google / HubSpot certifications</t>
        </is>
      </c>
      <c r="AC83" s="169" t="inlineStr">
        <is>
          <r>
            <rPr>
              <rFont val="Calibri"/>
              <b val="1"/>
              <sz val="10"/>
            </rPr>
            <t>IC:</t>
          </r>
          <r>
            <rPr>
              <rFont val="Calibri"/>
              <sz val="10"/>
            </rPr>
            <t xml:space="preserve"> none · Team Lead: 3–5</t>
          </r>
        </is>
      </c>
      <c r="AD83" s="121" t="inlineStr">
        <is>
          <t>Core 3 · Future-ready 3 · Functional 3 · Leadership 1</t>
        </is>
      </c>
      <c r="AE83" s="122" t="inlineStr">
        <is>
          <t>Sales, Negotiation &amp; Account Growth · Marketing Tech &amp; Digital Marketing</t>
        </is>
      </c>
      <c r="AF83" s="122" t="inlineStr">
        <is>
          <t>Stakeholder &amp; Client Management · Communication &amp; Presentation · Product, Platform &amp; Domain Knowledge · Strategic Thinking &amp; Business Acumen</t>
        </is>
      </c>
      <c r="AG83" s="181" t="inlineStr">
        <is>
          <t>P3 / M2</t>
        </is>
      </c>
      <c r="AH83" s="128" t="inlineStr">
        <is>
          <t>4 Enable</t>
        </is>
      </c>
      <c r="AI83" s="182" t="inlineStr">
        <is>
          <t>IRIS Vs Competitor Benchmark — SaaS sales ladder — IC: Account Executive · SMB · IRIS Vs Competitor Benchmark — SaaS sales ladder — management: SDR Team Lead</t>
        </is>
      </c>
      <c r="AJ83" s="182" t="inlineStr">
        <is>
          <t>SaaS sales ladder · SDR → AE → Enterprise AE → VP / CRO; MEDDICC-style qualification</t>
        </is>
      </c>
      <c r="AK83" s="182" t="inlineStr">
        <is>
          <t>B2 · Senior Specialist</t>
        </is>
      </c>
      <c r="AL83" s="129" t="inlineStr">
        <is>
          <t>Client, sales &amp; stakeholders · Strategy &amp; business acumen · Broader exposure &amp; ownership</t>
        </is>
      </c>
      <c r="AM83" s="130" t="inlineStr">
        <is>
          <t>1. Advanced Sales Negotiation &amp; Enterprise Deal Structuring — closing complex multi-stakeholder deals for IRIS INSTANT and CARBON 2. Regulatory &amp; Domain Knowledge: XBRL, DM ESG/Sustainability Reporting · TCFD, GRI, ISSB relevant to SA &amp; Nigeria markets 3. CRM Mastery &amp; Pipeline Management — forecasting discipline, deal hygiene and data-driven selling 4. People Management &amp; Coaching Skills — structured 1:1s, …</t>
        </is>
      </c>
      <c r="AN83" s="130" t="inlineStr">
        <is>
          <t>Mentoring / guidance from seniors · Formal / classroom training</t>
        </is>
      </c>
      <c r="AO83" s="130" t="inlineStr">
        <is>
          <t>No common theme</t>
        </is>
      </c>
      <c r="AP83" s="130" t="inlineStr">
        <is>
          <t>No common theme</t>
        </is>
      </c>
      <c r="AQ83" s="130" t="inlineStr">
        <is>
          <t>2 of 3 say the role is changing because of AI / automation</t>
        </is>
      </c>
      <c r="AR83" s="131" t="inlineStr">
        <is>
          <t>Create and convert commercial opportunities. Includes: Prospecting, account sales, alliances, presales and sales operations. Excludes: Customer adoption unless sales accountability is primary.</t>
        </is>
      </c>
      <c r="AS83" s="132" t="inlineStr">
        <is>
          <t>SAL02-3 · Senior Account Executive</t>
        </is>
      </c>
      <c r="AT83" s="132" t="inlineStr">
        <is>
          <t>Own complex multi-stakeholder deals and commercial trade-offs.</t>
        </is>
      </c>
      <c r="AU83" s="132" t="inlineStr">
        <is>
          <t>Evidence of complex work, decisions and outcomes beyond routine delivery.</t>
        </is>
      </c>
      <c r="AV83" s="132" t="inlineStr">
        <is>
          <t>An account strategy with verified buyer needs, commercial terms and forecast rationale</t>
        </is>
      </c>
      <c r="AW83" s="132" t="inlineStr">
        <is>
          <r>
            <rPr>
              <rFont val="Calibri"/>
              <b val="1"/>
              <sz val="10"/>
            </rPr>
            <t>Workiva:</t>
          </r>
          <r>
            <rPr>
              <rFont val="Calibri"/>
              <sz val="10"/>
            </rPr>
            <t xml:space="preserve"> Account Executive, SLED
</t>
          </r>
          <r>
            <rPr>
              <rFont val="Calibri"/>
              <b val="1"/>
              <sz val="10"/>
            </rPr>
            <t>Workiva:</t>
          </r>
          <r>
            <rPr>
              <rFont val="Calibri"/>
              <sz val="10"/>
            </rPr>
            <t xml:space="preserve"> Senior Account Executive, SLED · Two selected titles. Gap: AE and Senior AE duties overlap; do not infer a precise grade differential</t>
          </r>
        </is>
      </c>
      <c r="AX83" s="183" t="inlineStr">
        <is>
          <t>Framework + sub-family themes · 3+ answered</t>
        </is>
      </c>
      <c r="AY83" s="134" t="inlineStr">
        <is>
          <t>2 holders, 2 answered the survey; sub-family 4 answered</t>
        </is>
      </c>
    </row>
    <row r="84" ht="80" customHeight="1">
      <c r="A84" s="180" t="inlineStr">
        <is>
          <t>RC-153</t>
        </is>
      </c>
      <c r="B84" s="111" t="inlineStr">
        <is>
          <t>Sales &amp; Business Development</t>
        </is>
      </c>
      <c r="C84" s="111" t="inlineStr">
        <is>
          <t>Enterprise Sales &amp; Account Management</t>
        </is>
      </c>
      <c r="D84" s="151" t="inlineStr">
        <is>
          <t>X2</t>
        </is>
      </c>
      <c r="E84" s="136" t="inlineStr">
        <is>
          <t>Consultant</t>
        </is>
      </c>
      <c r="F84" s="111" t="inlineStr">
        <is>
          <t>IC</t>
        </is>
      </c>
      <c r="G84" s="111" t="inlineStr">
        <is>
          <t>Consultant – Enterprise Sales &amp; Account Management</t>
        </is>
      </c>
      <c r="H84" s="112" t="n">
        <v>1</v>
      </c>
      <c r="I84" s="111" t="inlineStr">
        <is>
          <t>iFile 1</t>
        </is>
      </c>
      <c r="J84" s="166" t="n">
        <v>1</v>
      </c>
      <c r="K84" s="115" t="inlineStr">
        <is>
          <t>Rajesh Nair</t>
        </is>
      </c>
      <c r="L84" s="115" t="inlineStr">
        <is>
          <t>Sales</t>
        </is>
      </c>
      <c r="M84" s="118" t="inlineStr">
        <is>
          <r>
            <rPr>
              <rFont val="Calibri"/>
              <sz val="10"/>
            </rPr>
            <t xml:space="preserve">Runs discovery, demos, proposals and negotiations; closes and grows accounts. At X2: specialist scope or workstream · ≈ B1–B2.
</t>
          </r>
          <r>
            <rPr>
              <rFont val="Calibri"/>
              <b val="1"/>
              <sz val="10"/>
            </rPr>
            <t>Common themes in sub-family holders, all levels' answers:</t>
          </r>
          <r>
            <rPr>
              <rFont val="Calibri"/>
              <sz val="10"/>
            </rPr>
            <t xml:space="preserve"> sales · company · revenue</t>
          </r>
        </is>
      </c>
      <c r="N84" s="168" t="inlineStr">
        <is>
          <r>
            <rPr>
              <rFont val="Calibri"/>
              <sz val="10"/>
            </rPr>
            <t xml:space="preserve">Runs discovery, demos, proposals and negotiations; closes and grows accounts
</t>
          </r>
          <r>
            <rPr>
              <rFont val="Calibri"/>
              <b val="1"/>
              <sz val="10"/>
            </rPr>
            <t>Common themes in sub-family holders, all levels' answers:</t>
          </r>
          <r>
            <rPr>
              <rFont val="Calibri"/>
              <sz val="10"/>
            </rPr>
            <t xml:space="preserve"> ups · follow</t>
          </r>
        </is>
      </c>
      <c r="O84" s="168" t="inlineStr">
        <is>
          <r>
            <rPr>
              <rFont val="Calibri"/>
              <sz val="10"/>
            </rPr>
            <t xml:space="preserve">Runs discovery, demos, proposals and negotiations; closes and grows accounts.
</t>
          </r>
          <r>
            <rPr>
              <rFont val="Calibri"/>
              <b val="1"/>
              <sz val="10"/>
            </rPr>
            <t>Common themes in sub-family holders, all levels' answers:</t>
          </r>
          <r>
            <rPr>
              <rFont val="Calibri"/>
              <sz val="10"/>
            </rPr>
            <t xml:space="preserve"> client</t>
          </r>
        </is>
      </c>
      <c r="P84" s="168" t="inlineStr">
        <is>
          <r>
            <rPr>
              <rFont val="Calibri"/>
              <sz val="10"/>
            </rPr>
            <t xml:space="preserve">Deliverables under the statement of work
</t>
          </r>
          <r>
            <rPr>
              <rFont val="Calibri"/>
              <b val="1"/>
              <sz val="10"/>
            </rPr>
            <t>Common themes in sub-family holders, all levels' answers:</t>
          </r>
          <r>
            <rPr>
              <rFont val="Calibri"/>
              <sz val="10"/>
            </rPr>
            <t xml:space="preserve"> revenue · client · target</t>
          </r>
        </is>
      </c>
      <c r="Q84" s="168" t="inlineStr">
        <is>
          <r>
            <rPr>
              <rFont val="Calibri"/>
              <sz val="10"/>
            </rPr>
            <t xml:space="preserve">Within the statement of work
</t>
          </r>
          <r>
            <rPr>
              <rFont val="Calibri"/>
              <b val="1"/>
              <sz val="10"/>
            </rPr>
            <t>Common themes in sub-family holders, all levels' answers:</t>
          </r>
          <r>
            <rPr>
              <rFont val="Calibri"/>
              <sz val="10"/>
            </rPr>
            <t xml:space="preserve"> meeting</t>
          </r>
        </is>
      </c>
      <c r="R84" s="168" t="inlineStr">
        <is>
          <t>—</t>
        </is>
      </c>
      <c r="S84" s="168" t="inlineStr">
        <is>
          <t>Sales</t>
        </is>
      </c>
      <c r="T84" s="168" t="inlineStr">
        <is>
          <t>Excel</t>
        </is>
      </c>
      <c r="U84" s="119" t="inlineStr">
        <is>
          <t>Specialist scope or workstream · ≈ B1–B2</t>
        </is>
      </c>
      <c r="V84" s="169" t="inlineStr">
        <is>
          <t>—</t>
        </is>
      </c>
      <c r="W84" s="169" t="inlineStr">
        <is>
          <t>—</t>
        </is>
      </c>
      <c r="X84" s="169" t="inlineStr">
        <is>
          <t>—</t>
        </is>
      </c>
      <c r="Y84" s="169" t="inlineStr">
        <is>
          <t>—</t>
        </is>
      </c>
      <c r="Z84" s="169" t="inlineStr">
        <is>
          <t>4–10 yrs</t>
        </is>
      </c>
      <c r="AA84" s="169" t="inlineStr">
        <is>
          <t>As for equivalent role</t>
        </is>
      </c>
      <c r="AB84" s="169" t="inlineStr">
        <is>
          <t>Google / HubSpot certifications</t>
        </is>
      </c>
      <c r="AC84" s="169" t="inlineStr">
        <is>
          <t>Not counted in spans</t>
        </is>
      </c>
      <c r="AD84" s="121" t="inlineStr">
        <is>
          <t>Per statement of work</t>
        </is>
      </c>
      <c r="AE84" s="122" t="inlineStr">
        <is>
          <t>Sales, Negotiation &amp; Account Growth · Marketing Tech &amp; Digital Marketing</t>
        </is>
      </c>
      <c r="AF84" s="122" t="inlineStr">
        <is>
          <t>Stakeholder &amp; Client Management · Communication &amp; Presentation · Product, Platform &amp; Domain Knowledge · Strategic Thinking &amp; Business Acumen</t>
        </is>
      </c>
      <c r="AG84" s="181" t="inlineStr">
        <is>
          <t>Contractor</t>
        </is>
      </c>
      <c r="AH84" s="128" t="inlineStr">
        <is>
          <t>—</t>
        </is>
      </c>
      <c r="AI84" s="182" t="inlineStr">
        <is>
          <t>—</t>
        </is>
      </c>
      <c r="AJ84" s="182" t="inlineStr">
        <is>
          <t>SaaS sales ladder · SDR → AE → Enterprise AE → VP / CRO; MEDDICC-style qualification</t>
        </is>
      </c>
      <c r="AK84" s="182" t="inlineStr">
        <is>
          <t>—</t>
        </is>
      </c>
      <c r="AL84" s="129" t="inlineStr">
        <is>
          <t>—</t>
        </is>
      </c>
      <c r="AM84" s="130" t="inlineStr">
        <is>
          <t>AI usage for the work , Deep CRM Knowledge</t>
        </is>
      </c>
      <c r="AN84" s="130" t="inlineStr">
        <is>
          <t>Mentoring / guidance from seniors · Formal / classroom training</t>
        </is>
      </c>
      <c r="AO84" s="130" t="inlineStr">
        <is>
          <t>No common theme</t>
        </is>
      </c>
      <c r="AP84" s="130" t="inlineStr">
        <is>
          <t>No common theme</t>
        </is>
      </c>
      <c r="AQ84" s="130" t="inlineStr">
        <is>
          <t>2 of 3 say the role is changing because of AI / automation</t>
        </is>
      </c>
      <c r="AR84" s="131" t="inlineStr">
        <is>
          <t>Create and convert commercial opportunities. Includes: Prospecting, account sales, alliances, presales and sales operations. Excludes: Customer adoption unless sales accountability is primary.</t>
        </is>
      </c>
      <c r="AS84" s="132" t="inlineStr">
        <is>
          <t>—</t>
        </is>
      </c>
      <c r="AT84" s="132" t="inlineStr">
        <is>
          <t>—</t>
        </is>
      </c>
      <c r="AU84" s="132" t="inlineStr">
        <is>
          <t>—</t>
        </is>
      </c>
      <c r="AV84" s="132" t="inlineStr">
        <is>
          <t>—</t>
        </is>
      </c>
      <c r="AW84" s="132" t="inlineStr">
        <is>
          <t>—</t>
        </is>
      </c>
      <c r="AX84" s="183" t="inlineStr">
        <is>
          <t>Framework + sub-family themes · 3+ answered</t>
        </is>
      </c>
      <c r="AY84" s="134" t="inlineStr">
        <is>
          <t>1 holder, 1 answered the survey; sub-family 4 answered</t>
        </is>
      </c>
    </row>
    <row r="85" ht="119" customHeight="1">
      <c r="A85" s="180" t="inlineStr">
        <is>
          <t>RC-160</t>
        </is>
      </c>
      <c r="B85" s="111" t="inlineStr">
        <is>
          <t>Sales &amp; Business Development</t>
        </is>
      </c>
      <c r="C85" s="111" t="inlineStr">
        <is>
          <t>Partnerships &amp; Alliances</t>
        </is>
      </c>
      <c r="D85" s="150" t="inlineStr">
        <is>
          <t>B3</t>
        </is>
      </c>
      <c r="E85" s="18" t="inlineStr">
        <is>
          <t>Lead Specialist</t>
        </is>
      </c>
      <c r="F85" s="111" t="inlineStr">
        <is>
          <t>IC</t>
        </is>
      </c>
      <c r="G85" s="111" t="inlineStr">
        <is>
          <t>Lead Alliances Specialist – POD Lead</t>
        </is>
      </c>
      <c r="H85" s="112" t="n">
        <v>1</v>
      </c>
      <c r="I85" s="111" t="inlineStr">
        <is>
          <t>iFile 1</t>
        </is>
      </c>
      <c r="J85" s="166" t="n">
        <v>1</v>
      </c>
      <c r="K85" s="115" t="inlineStr">
        <is>
          <t>Amit Jaidka</t>
        </is>
      </c>
      <c r="L85" s="115" t="inlineStr">
        <is>
          <t>Sales</t>
        </is>
      </c>
      <c r="M85" s="118" t="inlineStr">
        <is>
          <t>Builds and manages partner / alliance revenue. At B3: a practice, or several teams through team leads.</t>
        </is>
      </c>
      <c r="N85" s="168" t="inlineStr">
        <is>
          <t>Builds and manages partner / alliance revenue; Sets standards for a practice; cross-team problems; Several teams or a practice</t>
        </is>
      </c>
      <c r="O85" s="168" t="inlineStr">
        <is>
          <t>Several teams or a practice</t>
        </is>
      </c>
      <c r="P85" s="168" t="inlineStr">
        <is>
          <t>Several teams or a practice</t>
        </is>
      </c>
      <c r="Q85" s="168" t="inlineStr">
        <is>
          <t>Commercial / strategic calls for the unit</t>
        </is>
      </c>
      <c r="R85" s="168" t="inlineStr">
        <is>
          <t>—</t>
        </is>
      </c>
      <c r="S85" s="168" t="inlineStr">
        <is>
          <t>Sales</t>
        </is>
      </c>
      <c r="T85" s="168" t="inlineStr">
        <is>
          <t>—</t>
        </is>
      </c>
      <c r="U85" s="119" t="inlineStr">
        <is>
          <t>A practice, or several teams through team leads</t>
        </is>
      </c>
      <c r="V85" s="169" t="inlineStr">
        <is>
          <t>Sets standards for a practice; cross-team problems</t>
        </is>
      </c>
      <c r="W85" s="169" t="inlineStr">
        <is>
          <t>Commercial / strategic calls for the unit</t>
        </is>
      </c>
      <c r="X85" s="169" t="inlineStr">
        <is>
          <t>Several teams or a practice</t>
        </is>
      </c>
      <c r="Y85" s="169" t="inlineStr">
        <is>
          <r>
            <rPr>
              <rFont val="Calibri"/>
              <b val="1"/>
              <sz val="10"/>
            </rPr>
            <t>IC:</t>
          </r>
          <r>
            <rPr>
              <rFont val="Calibri"/>
              <sz val="10"/>
            </rPr>
            <t xml:space="preserve"> leads a practice · People: team leads / managers report in</t>
          </r>
        </is>
      </c>
      <c r="Z85" s="169" t="inlineStr">
        <is>
          <t>8–12 yrs</t>
        </is>
      </c>
      <c r="AA85" s="169" t="inlineStr">
        <is>
          <t>Postgraduate or professional qualification preferred</t>
        </is>
      </c>
      <c r="AB85" s="169" t="inlineStr">
        <is>
          <t>Google / HubSpot certifications</t>
        </is>
      </c>
      <c r="AC85" s="169" t="inlineStr">
        <is>
          <r>
            <rPr>
              <rFont val="Calibri"/>
              <b val="1"/>
              <sz val="10"/>
            </rPr>
            <t>IC:</t>
          </r>
          <r>
            <rPr>
              <rFont val="Calibri"/>
              <sz val="10"/>
            </rPr>
            <t xml:space="preserve"> none · People: 5–8 incl. team leads</t>
          </r>
        </is>
      </c>
      <c r="AD85" s="121" t="inlineStr">
        <is>
          <t>Core 4 · Future-ready 3 · Functional 4 · Leadership 3</t>
        </is>
      </c>
      <c r="AE85" s="122" t="inlineStr">
        <is>
          <t>Sales, Negotiation &amp; Account Growth · Marketing Tech &amp; Digital Marketing</t>
        </is>
      </c>
      <c r="AF85" s="122" t="inlineStr">
        <is>
          <t>Stakeholder &amp; Client Management · Communication &amp; Presentation · Product, Platform &amp; Domain Knowledge · Strategic Thinking &amp; Business Acumen</t>
        </is>
      </c>
      <c r="AG85" s="181" t="inlineStr">
        <is>
          <t>P5 / M4</t>
        </is>
      </c>
      <c r="AH85" s="128" t="inlineStr">
        <is>
          <t>5 Ensure, advise</t>
        </is>
      </c>
      <c r="AI85" s="182" t="inlineStr">
        <is>
          <t>IRIS Vs Competitor Benchmark — SaaS sales ladder — IC: Enterprise AE · IRIS Vs Competitor Benchmark — SaaS sales ladder — management: Senior Sales Manager</t>
        </is>
      </c>
      <c r="AJ85" s="182" t="inlineStr">
        <is>
          <t>SaaS sales ladder · SDR → AE → Enterprise AE → VP / CRO; MEDDICC-style qualification</t>
        </is>
      </c>
      <c r="AK85" s="182" t="inlineStr">
        <is>
          <t>C1 · Principal · or B+ · Player-Coach transition step if leading people hands-on</t>
        </is>
      </c>
      <c r="AL85" s="129" t="inlineStr">
        <is>
          <t>Technical depth &amp; architecture · Strategy &amp; business acumen · Broader exposure &amp; ownership</t>
        </is>
      </c>
      <c r="AM85" s="130" t="inlineStr">
        <is>
          <t>Strategic account management, enterprise deal closure, forecasting, leadership reporting, cross-functional governance | P&amp;L ownership, senior leadership development, financial planning, negotiation at CXO/regulator level</t>
        </is>
      </c>
      <c r="AN85" s="130" t="inlineStr">
        <is>
          <t>—</t>
        </is>
      </c>
      <c r="AO85" s="130" t="inlineStr">
        <is>
          <t>—</t>
        </is>
      </c>
      <c r="AP85" s="130" t="inlineStr">
        <is>
          <t>—</t>
        </is>
      </c>
      <c r="AQ85" s="130" t="inlineStr">
        <is>
          <t>—</t>
        </is>
      </c>
      <c r="AR85" s="131" t="inlineStr">
        <is>
          <t>Create and convert commercial opportunities. Includes: Prospecting, account sales, alliances, presales and sales operations. Excludes: Customer adoption unless sales accountability is primary.</t>
        </is>
      </c>
      <c r="AS85" s="132" t="inlineStr">
        <is>
          <t>SAL05-4 · Strategic Alliances Manager</t>
        </is>
      </c>
      <c r="AT85" s="132" t="inlineStr">
        <is>
          <t>Design ecosystem strategy and resolve cross-partner commercial conflicts.</t>
        </is>
      </c>
      <c r="AU85" s="132" t="inlineStr">
        <is>
          <t>Adoption beyond own work; recurring authority and measurable wider outcomes.</t>
        </is>
      </c>
      <c r="AV85" s="132" t="inlineStr">
        <is>
          <t>A partnership business case with responsibilities, commercial model and delivered outcomes</t>
        </is>
      </c>
      <c r="AW85" s="132" t="inlineStr">
        <is>
          <r>
            <rPr>
              <rFont val="Calibri"/>
              <b val="1"/>
              <sz val="10"/>
            </rPr>
            <t>Workiva:</t>
          </r>
          <r>
            <rPr>
              <rFont val="Calibri"/>
              <sz val="10"/>
            </rPr>
            <t xml:space="preserve"> Senior Partner Sales Executive · Selected role. Gap: Partner sales supports alliance content; other titles are proposed</t>
          </r>
        </is>
      </c>
      <c r="AX85" s="133" t="inlineStr">
        <is>
          <t>Framework only · fewer than 3 answered</t>
        </is>
      </c>
      <c r="AY85" s="134" t="inlineStr">
        <is>
          <t>1 holder, 1 answered the survey; sub-family 2 answered</t>
        </is>
      </c>
    </row>
    <row r="86" ht="80" customHeight="1">
      <c r="A86" s="180" t="inlineStr">
        <is>
          <t>RC-161</t>
        </is>
      </c>
      <c r="B86" s="111" t="inlineStr">
        <is>
          <t>Sales &amp; Business Development</t>
        </is>
      </c>
      <c r="C86" s="111" t="inlineStr">
        <is>
          <t>Pre-Sales &amp; Solution Demos</t>
        </is>
      </c>
      <c r="D86" s="150" t="inlineStr">
        <is>
          <t>B1</t>
        </is>
      </c>
      <c r="E86" s="18" t="inlineStr">
        <is>
          <t>Specialist</t>
        </is>
      </c>
      <c r="F86" s="111" t="inlineStr">
        <is>
          <t>IC</t>
        </is>
      </c>
      <c r="G86" s="111" t="inlineStr">
        <is>
          <t>Pre-Sales Specialist</t>
        </is>
      </c>
      <c r="H86" s="112" t="n">
        <v>1</v>
      </c>
      <c r="I86" s="111" t="inlineStr">
        <is>
          <t>iFile 1</t>
        </is>
      </c>
      <c r="J86" s="166" t="n">
        <v>1</v>
      </c>
      <c r="K86" s="115" t="inlineStr">
        <is>
          <t>Devam Khatri</t>
        </is>
      </c>
      <c r="L86" s="115" t="inlineStr">
        <is>
          <t>Sales</t>
        </is>
      </c>
      <c r="M86" s="118" t="inlineStr">
        <is>
          <t>Maps requirements, runs solution demos, supports RFPs and deals. At B1: a domain / module, or a small team.</t>
        </is>
      </c>
      <c r="N86" s="168" t="inlineStr">
        <is>
          <t>Maps requirements, runs solution demos, supports RFPs and deals; Domain specialist work; A domain or a small team</t>
        </is>
      </c>
      <c r="O86" s="168" t="inlineStr">
        <is>
          <t>A domain or a small team</t>
        </is>
      </c>
      <c r="P86" s="168" t="inlineStr">
        <is>
          <t>A domain or a small team</t>
        </is>
      </c>
      <c r="Q86" s="168" t="inlineStr">
        <is>
          <t>Technical / QC / client calls for the domain</t>
        </is>
      </c>
      <c r="R86" s="168" t="inlineStr">
        <is>
          <t>—</t>
        </is>
      </c>
      <c r="S86" s="168" t="inlineStr">
        <is>
          <t>—</t>
        </is>
      </c>
      <c r="T86" s="168" t="inlineStr">
        <is>
          <t>—</t>
        </is>
      </c>
      <c r="U86" s="119" t="inlineStr">
        <is>
          <t>A domain / module, or a small team</t>
        </is>
      </c>
      <c r="V86" s="169" t="inlineStr">
        <is>
          <t>Domain specialist work</t>
        </is>
      </c>
      <c r="W86" s="169" t="inlineStr">
        <is>
          <t>Technical / QC / client calls for the domain</t>
        </is>
      </c>
      <c r="X86" s="169" t="inlineStr">
        <is>
          <t>A domain or a small team</t>
        </is>
      </c>
      <c r="Y86" s="169" t="inlineStr">
        <is>
          <r>
            <rPr>
              <rFont val="Calibri"/>
              <b val="1"/>
              <sz val="10"/>
            </rPr>
            <t>IC:</t>
          </r>
          <r>
            <rPr>
              <rFont val="Calibri"/>
              <sz val="10"/>
            </rPr>
            <t xml:space="preserve"> mentors and reviews · People: hands-on team lead of 3–5</t>
          </r>
        </is>
      </c>
      <c r="Z86" s="169" t="inlineStr">
        <is>
          <t>4–7 yrs</t>
        </is>
      </c>
      <c r="AA86" s="169" t="inlineStr">
        <is>
          <t>Graduate + relevant qualification or certification preferred</t>
        </is>
      </c>
      <c r="AB86" s="169" t="inlineStr">
        <is>
          <t>Google / HubSpot certifications</t>
        </is>
      </c>
      <c r="AC86" s="169" t="inlineStr">
        <is>
          <r>
            <rPr>
              <rFont val="Calibri"/>
              <b val="1"/>
              <sz val="10"/>
            </rPr>
            <t>IC:</t>
          </r>
          <r>
            <rPr>
              <rFont val="Calibri"/>
              <sz val="10"/>
            </rPr>
            <t xml:space="preserve"> none · Team Lead: 3–5</t>
          </r>
        </is>
      </c>
      <c r="AD86" s="121" t="inlineStr">
        <is>
          <t>Core 3 · Future-ready 3 · Functional 3 · Leadership 1</t>
        </is>
      </c>
      <c r="AE86" s="122" t="inlineStr">
        <is>
          <t>Sales, Negotiation &amp; Account Growth · Marketing Tech &amp; Digital Marketing</t>
        </is>
      </c>
      <c r="AF86" s="122" t="inlineStr">
        <is>
          <t>Stakeholder &amp; Client Management · Communication &amp; Presentation · Product, Platform &amp; Domain Knowledge · Strategic Thinking &amp; Business Acumen</t>
        </is>
      </c>
      <c r="AG86" s="181" t="inlineStr">
        <is>
          <t>P3 / M2</t>
        </is>
      </c>
      <c r="AH86" s="128" t="inlineStr">
        <is>
          <t>4 Enable</t>
        </is>
      </c>
      <c r="AI86" s="182" t="inlineStr">
        <is>
          <t>IRIS Vs Competitor Benchmark — SaaS sales ladder — IC: Account Executive · SMB · IRIS Vs Competitor Benchmark — SaaS sales ladder — management: SDR Team Lead</t>
        </is>
      </c>
      <c r="AJ86" s="182" t="inlineStr">
        <is>
          <t>SaaS sales ladder · SDR → AE → Enterprise AE → VP / CRO; MEDDICC-style qualification</t>
        </is>
      </c>
      <c r="AK86" s="182" t="inlineStr">
        <is>
          <t>B2 · Senior Specialist</t>
        </is>
      </c>
      <c r="AL86" s="129" t="inlineStr">
        <is>
          <t>—</t>
        </is>
      </c>
      <c r="AM86" s="130" t="inlineStr">
        <is>
          <t>—</t>
        </is>
      </c>
      <c r="AN86" s="130" t="inlineStr">
        <is>
          <t>—</t>
        </is>
      </c>
      <c r="AO86" s="130" t="inlineStr">
        <is>
          <t>—</t>
        </is>
      </c>
      <c r="AP86" s="130" t="inlineStr">
        <is>
          <t>—</t>
        </is>
      </c>
      <c r="AQ86" s="130" t="inlineStr">
        <is>
          <t>—</t>
        </is>
      </c>
      <c r="AR86" s="131" t="inlineStr">
        <is>
          <t>Create and convert commercial opportunities. Includes: Prospecting, account sales, alliances, presales and sales operations. Excludes: Customer adoption unless sales accountability is primary.</t>
        </is>
      </c>
      <c r="AS86" s="132" t="inlineStr">
        <is>
          <t>SAL06-3 · Senior Solutions Engineer</t>
        </is>
      </c>
      <c r="AT86" s="132" t="inlineStr">
        <is>
          <t>Resolve complex customer architecture and evaluation risks.</t>
        </is>
      </c>
      <c r="AU86" s="132" t="inlineStr">
        <is>
          <t>Evidence of complex work, decisions and outcomes beyond routine delivery.</t>
        </is>
      </c>
      <c r="AV86" s="132" t="inlineStr">
        <is>
          <t>A customer proof of value that satisfies agreed criteria and records constraints</t>
        </is>
      </c>
      <c r="AW86" s="132" t="inlineStr">
        <is>
          <r>
            <rPr>
              <rFont val="Calibri"/>
              <b val="1"/>
              <sz val="10"/>
            </rPr>
            <t>Regnology:</t>
          </r>
          <r>
            <rPr>
              <rFont val="Calibri"/>
              <sz val="10"/>
            </rPr>
            <t xml:space="preserve"> Senior risk consultant · Related work. Gap: Peer consultant contributes to presales; GitLab supplies dedicated presales role content</t>
          </r>
        </is>
      </c>
      <c r="AX86" s="133" t="inlineStr">
        <is>
          <t>Framework only · fewer than 3 answered</t>
        </is>
      </c>
      <c r="AY86" s="134" t="inlineStr">
        <is>
          <t>1 holder, 1 answered the survey; sub-family 1 answered</t>
        </is>
      </c>
    </row>
    <row r="87" ht="80" customHeight="1">
      <c r="A87" s="180" t="inlineStr">
        <is>
          <t>RC-168</t>
        </is>
      </c>
      <c r="B87" s="111" t="inlineStr">
        <is>
          <t>Sales &amp; Business Development</t>
        </is>
      </c>
      <c r="C87" s="111" t="inlineStr">
        <is>
          <t>Sales Leadership</t>
        </is>
      </c>
      <c r="D87" s="150" t="inlineStr">
        <is>
          <t>B2</t>
        </is>
      </c>
      <c r="E87" s="18" t="inlineStr">
        <is>
          <t>Senior Specialist</t>
        </is>
      </c>
      <c r="F87" s="111" t="inlineStr">
        <is>
          <t>IC</t>
        </is>
      </c>
      <c r="G87" s="111" t="inlineStr">
        <is>
          <t>Lead Account Executive · Senior Account Executive – POD Lead</t>
        </is>
      </c>
      <c r="H87" s="112" t="n">
        <v>2</v>
      </c>
      <c r="I87" s="111" t="inlineStr">
        <is>
          <t>CARBON 1 · iFile 1</t>
        </is>
      </c>
      <c r="J87" s="166" t="n">
        <v>1</v>
      </c>
      <c r="K87" s="115" t="inlineStr">
        <is>
          <t>Apurva Kirtikar</t>
        </is>
      </c>
      <c r="L87" s="115" t="inlineStr">
        <is>
          <t>Sales</t>
        </is>
      </c>
      <c r="M87" s="118" t="inlineStr">
        <is>
          <r>
            <rPr>
              <rFont val="Calibri"/>
              <sz val="10"/>
            </rPr>
            <t xml:space="preserve">Leads the sales &amp; business development function. At B2: deep domain expertise, or one team.
</t>
          </r>
          <r>
            <rPr>
              <rFont val="Calibri"/>
              <b val="1"/>
              <sz val="10"/>
            </rPr>
            <t>Common themes in sub-family holders, all levels' answers:</t>
          </r>
          <r>
            <rPr>
              <rFont val="Calibri"/>
              <sz val="10"/>
            </rPr>
            <t xml:space="preserve"> client · follow till · negotiations · details sdr · understand · call</t>
          </r>
        </is>
      </c>
      <c r="N87" s="168" t="inlineStr">
        <is>
          <r>
            <rPr>
              <rFont val="Calibri"/>
              <sz val="10"/>
            </rPr>
            <t xml:space="preserve">Leads the sales &amp; business development function; Hardest problems in the domain; One team or a client portfolio
</t>
          </r>
          <r>
            <rPr>
              <rFont val="Calibri"/>
              <b val="1"/>
              <sz val="10"/>
            </rPr>
            <t>Common themes in sub-family holders, all levels' answers:</t>
          </r>
          <r>
            <rPr>
              <rFont val="Calibri"/>
              <sz val="10"/>
            </rPr>
            <t xml:space="preserve"> building · partner</t>
          </r>
        </is>
      </c>
      <c r="O87" s="168" t="inlineStr">
        <is>
          <r>
            <rPr>
              <rFont val="Calibri"/>
              <sz val="10"/>
            </rPr>
            <t xml:space="preserve">One team or a client portfolio
</t>
          </r>
          <r>
            <rPr>
              <rFont val="Calibri"/>
              <b val="1"/>
              <sz val="10"/>
            </rPr>
            <t>Common themes in sub-family holders, all levels' answers:</t>
          </r>
          <r>
            <rPr>
              <rFont val="Calibri"/>
              <sz val="10"/>
            </rPr>
            <t xml:space="preserve"> sales</t>
          </r>
        </is>
      </c>
      <c r="P87" s="168" t="inlineStr">
        <is>
          <r>
            <rPr>
              <rFont val="Calibri"/>
              <sz val="10"/>
            </rPr>
            <t xml:space="preserve">One team or a client portfolio
</t>
          </r>
          <r>
            <rPr>
              <rFont val="Calibri"/>
              <b val="1"/>
              <sz val="10"/>
            </rPr>
            <t>Common themes in sub-family holders, all levels' answers:</t>
          </r>
          <r>
            <rPr>
              <rFont val="Calibri"/>
              <sz val="10"/>
            </rPr>
            <t xml:space="preserve"> revenue · generation · sales</t>
          </r>
        </is>
      </c>
      <c r="Q87" s="168" t="inlineStr">
        <is>
          <t>Allocates people and sets team priorities</t>
        </is>
      </c>
      <c r="R87" s="168" t="inlineStr">
        <is>
          <t>—</t>
        </is>
      </c>
      <c r="S87" s="168" t="inlineStr">
        <is>
          <t>Sales</t>
        </is>
      </c>
      <c r="T87" s="168" t="inlineStr">
        <is>
          <t>—</t>
        </is>
      </c>
      <c r="U87" s="119" t="inlineStr">
        <is>
          <t>Deep domain expertise, or one team</t>
        </is>
      </c>
      <c r="V87" s="169" t="inlineStr">
        <is>
          <t>Hardest problems in the domain</t>
        </is>
      </c>
      <c r="W87" s="169" t="inlineStr">
        <is>
          <t>Allocates people and sets team priorities</t>
        </is>
      </c>
      <c r="X87" s="169" t="inlineStr">
        <is>
          <t>One team or a client portfolio</t>
        </is>
      </c>
      <c r="Y87" s="169" t="inlineStr">
        <is>
          <r>
            <rPr>
              <rFont val="Calibri"/>
              <b val="1"/>
              <sz val="10"/>
            </rPr>
            <t>IC:</t>
          </r>
          <r>
            <rPr>
              <rFont val="Calibri"/>
              <sz val="10"/>
            </rPr>
            <t xml:space="preserve"> guides others in the domain · People: manages a team of 6+</t>
          </r>
        </is>
      </c>
      <c r="Z87" s="169" t="inlineStr">
        <is>
          <t>6–9 yrs</t>
        </is>
      </c>
      <c r="AA87" s="169" t="inlineStr">
        <is>
          <t>Graduate or postgraduate; professional qualification preferred</t>
        </is>
      </c>
      <c r="AB87" s="169" t="inlineStr">
        <is>
          <t>Google / HubSpot certifications</t>
        </is>
      </c>
      <c r="AC87" s="169" t="inlineStr">
        <is>
          <r>
            <rPr>
              <rFont val="Calibri"/>
              <b val="1"/>
              <sz val="10"/>
            </rPr>
            <t>IC:</t>
          </r>
          <r>
            <rPr>
              <rFont val="Calibri"/>
              <sz val="10"/>
            </rPr>
            <t xml:space="preserve"> none · People: 6–8 knowledge work, 8–12 standardised delivery</t>
          </r>
        </is>
      </c>
      <c r="AD87" s="121" t="inlineStr">
        <is>
          <t>Core 3 · Future-ready 3 · Functional 4 · Leadership 2</t>
        </is>
      </c>
      <c r="AE87" s="122" t="inlineStr">
        <is>
          <t>Sales, Negotiation &amp; Account Growth · Marketing Tech &amp; Digital Marketing</t>
        </is>
      </c>
      <c r="AF87" s="122" t="inlineStr">
        <is>
          <t>Stakeholder &amp; Client Management · Communication &amp; Presentation · Product, Platform &amp; Domain Knowledge · Strategic Thinking &amp; Business Acumen</t>
        </is>
      </c>
      <c r="AG87" s="181" t="inlineStr">
        <is>
          <t>P4 / M3</t>
        </is>
      </c>
      <c r="AH87" s="128" t="inlineStr">
        <is>
          <t>4–5</t>
        </is>
      </c>
      <c r="AI87" s="182" t="inlineStr">
        <is>
          <t>IRIS Vs Competitor Benchmark — SaaS sales ladder — IC: Mid-Market AE · IRIS Vs Competitor Benchmark — SaaS sales ladder — management: Sales Manager</t>
        </is>
      </c>
      <c r="AJ87" s="182" t="inlineStr">
        <is>
          <t>SaaS sales ladder · SDR → AE → Enterprise AE → VP / CRO; MEDDICC-style qualification</t>
        </is>
      </c>
      <c r="AK87" s="182" t="inlineStr">
        <is>
          <t>B3 · Lead Specialist</t>
        </is>
      </c>
      <c r="AL87" s="129" t="inlineStr">
        <is>
          <t>Broader exposure &amp; ownership · Client, sales &amp; stakeholders</t>
        </is>
      </c>
      <c r="AM87" s="130" t="inlineStr">
        <is>
          <t>SaaS/RegTech product &amp; domain knowledge, Knowledge of competition - product and pricing, Knowledge of Tech trends and AI</t>
        </is>
      </c>
      <c r="AN87" s="130" t="inlineStr">
        <is>
          <t>On-the-job / hands-on · Mentoring / guidance from seniors · Formal / classroom training</t>
        </is>
      </c>
      <c r="AO87" s="130" t="inlineStr">
        <is>
          <t>No common theme</t>
        </is>
      </c>
      <c r="AP87" s="130" t="inlineStr">
        <is>
          <t>availability</t>
        </is>
      </c>
      <c r="AQ87" s="130" t="inlineStr">
        <is>
          <t>3 of 3 say the role is changing because of AI / automation</t>
        </is>
      </c>
      <c r="AR87" s="131" t="inlineStr">
        <is>
          <t>Create and convert commercial opportunities. Includes: Prospecting, account sales, alliances, presales and sales operations. Excludes: Customer adoption unless sales accountability is primary.</t>
        </is>
      </c>
      <c r="AS87" s="132" t="inlineStr">
        <is>
          <t>LD05-1 · Sales / Sales Development Manager</t>
        </is>
      </c>
      <c r="AT87" s="132" t="inlineStr">
        <is>
          <t>Own staffing decisions, performance support, service quality and delegated team resources</t>
        </is>
      </c>
      <c r="AU87" s="132" t="inlineStr">
        <is>
          <t>Do not manufacture three reporting layers. Choose roles the organisation needs. A specialist may remain on an equally valued expert path.</t>
        </is>
      </c>
      <c r="AV87" s="132" t="inlineStr">
        <is>
          <t>—</t>
        </is>
      </c>
      <c r="AW87" s="132" t="inlineStr">
        <is>
          <t>—</t>
        </is>
      </c>
      <c r="AX87" s="183" t="inlineStr">
        <is>
          <t>Framework + sub-family themes · 3+ answered</t>
        </is>
      </c>
      <c r="AY87" s="134" t="inlineStr">
        <is>
          <t>2 holders, 2 answered the survey; sub-family 3 answered</t>
        </is>
      </c>
    </row>
    <row r="88" ht="93" customHeight="1">
      <c r="A88" s="180" t="inlineStr">
        <is>
          <t>RC-170</t>
        </is>
      </c>
      <c r="B88" s="111" t="inlineStr">
        <is>
          <t>Sales &amp; Business Development</t>
        </is>
      </c>
      <c r="C88" s="111" t="inlineStr">
        <is>
          <t>Sales Leadership</t>
        </is>
      </c>
      <c r="D88" s="152" t="inlineStr">
        <is>
          <t>C1</t>
        </is>
      </c>
      <c r="E88" s="149" t="inlineStr">
        <is>
          <t>Principal</t>
        </is>
      </c>
      <c r="F88" s="111" t="inlineStr">
        <is>
          <t>IC</t>
        </is>
      </c>
      <c r="G88" s="111" t="inlineStr">
        <is>
          <t>Principal – Enterprise Sales · Principal – Sales</t>
        </is>
      </c>
      <c r="H88" s="112" t="n">
        <v>3</v>
      </c>
      <c r="I88" s="111" t="inlineStr">
        <is>
          <t>CARBON 1 · iFile 1 · Datatech 1</t>
        </is>
      </c>
      <c r="J88" s="166" t="n">
        <v>1</v>
      </c>
      <c r="K88" s="115" t="inlineStr">
        <is>
          <t>Ajay Singh Chauhan</t>
        </is>
      </c>
      <c r="L88" s="115" t="inlineStr">
        <is>
          <t>Sales</t>
        </is>
      </c>
      <c r="M88" s="118" t="inlineStr">
        <is>
          <r>
            <rPr>
              <rFont val="Calibri"/>
              <sz val="10"/>
            </rPr>
            <t xml:space="preserve">Leads the sales &amp; business development function. At C1: a sub-function, or principal authority across products.
</t>
          </r>
          <r>
            <rPr>
              <rFont val="Calibri"/>
              <b val="1"/>
              <sz val="10"/>
            </rPr>
            <t>Common themes in sub-family holders, all levels' answers:</t>
          </r>
          <r>
            <rPr>
              <rFont val="Calibri"/>
              <sz val="10"/>
            </rPr>
            <t xml:space="preserve"> client · follow till · negotiations · details sdr · understand · call</t>
          </r>
        </is>
      </c>
      <c r="N88" s="168" t="inlineStr">
        <is>
          <r>
            <rPr>
              <rFont val="Calibri"/>
              <sz val="10"/>
            </rPr>
            <t xml:space="preserve">Leads the sales &amp; business development function; Ambiguous, cross-product problems; Sub-function results or domain quality across products
</t>
          </r>
          <r>
            <rPr>
              <rFont val="Calibri"/>
              <b val="1"/>
              <sz val="10"/>
            </rPr>
            <t>Common themes in sub-family holders, all levels' answers:</t>
          </r>
          <r>
            <rPr>
              <rFont val="Calibri"/>
              <sz val="10"/>
            </rPr>
            <t xml:space="preserve"> building · partner</t>
          </r>
        </is>
      </c>
      <c r="O88" s="168" t="inlineStr">
        <is>
          <r>
            <rPr>
              <rFont val="Calibri"/>
              <sz val="10"/>
            </rPr>
            <t xml:space="preserve">Sub-function results or domain quality across products
</t>
          </r>
          <r>
            <rPr>
              <rFont val="Calibri"/>
              <b val="1"/>
              <sz val="10"/>
            </rPr>
            <t>Common themes in sub-family holders, all levels' answers:</t>
          </r>
          <r>
            <rPr>
              <rFont val="Calibri"/>
              <sz val="10"/>
            </rPr>
            <t xml:space="preserve"> sales</t>
          </r>
        </is>
      </c>
      <c r="P88" s="168" t="inlineStr">
        <is>
          <r>
            <rPr>
              <rFont val="Calibri"/>
              <sz val="10"/>
            </rPr>
            <t xml:space="preserve">Sub-function results or domain quality across products
</t>
          </r>
          <r>
            <rPr>
              <rFont val="Calibri"/>
              <b val="1"/>
              <sz val="10"/>
            </rPr>
            <t>Common themes in sub-family holders, all levels' answers:</t>
          </r>
          <r>
            <rPr>
              <rFont val="Calibri"/>
              <sz val="10"/>
            </rPr>
            <t xml:space="preserve"> revenue · generation · sales</t>
          </r>
        </is>
      </c>
      <c r="Q88" s="168" t="inlineStr">
        <is>
          <t>Sets direction for a sub-function or domain</t>
        </is>
      </c>
      <c r="R88" s="168" t="inlineStr">
        <is>
          <t>—</t>
        </is>
      </c>
      <c r="S88" s="168" t="inlineStr">
        <is>
          <t>Sales</t>
        </is>
      </c>
      <c r="T88" s="168" t="inlineStr">
        <is>
          <t>—</t>
        </is>
      </c>
      <c r="U88" s="119" t="inlineStr">
        <is>
          <t>A sub-function, or principal authority across products</t>
        </is>
      </c>
      <c r="V88" s="169" t="inlineStr">
        <is>
          <t>Ambiguous, cross-product problems</t>
        </is>
      </c>
      <c r="W88" s="169" t="inlineStr">
        <is>
          <t>Sets direction for a sub-function or domain</t>
        </is>
      </c>
      <c r="X88" s="169" t="inlineStr">
        <is>
          <t>Sub-function results or domain quality across products</t>
        </is>
      </c>
      <c r="Y88" s="169" t="inlineStr">
        <is>
          <t>Leads managers or a community of practice</t>
        </is>
      </c>
      <c r="Z88" s="169" t="inlineStr">
        <is>
          <t>10–14 yrs</t>
        </is>
      </c>
      <c r="AA88" s="169" t="inlineStr">
        <is>
          <t>Postgraduate / professional qualification preferred</t>
        </is>
      </c>
      <c r="AB88" s="169" t="inlineStr">
        <is>
          <t>Google / HubSpot certifications</t>
        </is>
      </c>
      <c r="AC88" s="169" t="inlineStr">
        <is>
          <t>5–8, mostly managers</t>
        </is>
      </c>
      <c r="AD88" s="121" t="inlineStr">
        <is>
          <t>Core 4 · Future-ready 4 · Functional 4 · Leadership 4</t>
        </is>
      </c>
      <c r="AE88" s="122" t="inlineStr">
        <is>
          <t>Sales, Negotiation &amp; Account Growth · Marketing Tech &amp; Digital Marketing</t>
        </is>
      </c>
      <c r="AF88" s="122" t="inlineStr">
        <is>
          <t>Stakeholder &amp; Client Management · Communication &amp; Presentation · Product, Platform &amp; Domain Knowledge · Strategic Thinking &amp; Business Acumen</t>
        </is>
      </c>
      <c r="AG88" s="181" t="inlineStr">
        <is>
          <t>P6 / M5</t>
        </is>
      </c>
      <c r="AH88" s="128" t="inlineStr">
        <is>
          <t>5–6</t>
        </is>
      </c>
      <c r="AI88" s="182" t="inlineStr">
        <is>
          <t>IRIS Vs Competitor Benchmark — SaaS sales ladder — IC: Strategic / Principal AE · IRIS Vs Competitor Benchmark — SaaS sales ladder — management: Regional Sales Head</t>
        </is>
      </c>
      <c r="AJ88" s="182" t="inlineStr">
        <is>
          <t>SaaS sales ladder · SDR → AE → Enterprise AE → VP / CRO; MEDDICC-style qualification</t>
        </is>
      </c>
      <c r="AK88" s="182" t="inlineStr">
        <is>
          <t>C2 · Senior Principal / Architect</t>
        </is>
      </c>
      <c r="AL88" s="129" t="inlineStr">
        <is>
          <t>—</t>
        </is>
      </c>
      <c r="AM88" s="130" t="inlineStr">
        <is>
          <t>SupTech Domain</t>
        </is>
      </c>
      <c r="AN88" s="130" t="inlineStr">
        <is>
          <t>On-the-job / hands-on · Mentoring / guidance from seniors · Formal / classroom training</t>
        </is>
      </c>
      <c r="AO88" s="130" t="inlineStr">
        <is>
          <t>No common theme</t>
        </is>
      </c>
      <c r="AP88" s="130" t="inlineStr">
        <is>
          <t>availability</t>
        </is>
      </c>
      <c r="AQ88" s="130" t="inlineStr">
        <is>
          <t>3 of 3 say the role is changing because of AI / automation</t>
        </is>
      </c>
      <c r="AR88" s="131" t="inlineStr">
        <is>
          <t>Create and convert commercial opportunities. Includes: Prospecting, account sales, alliances, presales and sales operations. Excludes: Customer adoption unless sales accountability is primary.</t>
        </is>
      </c>
      <c r="AS88" s="132" t="inlineStr">
        <is>
          <t>LD05-2 · Head / VP of Sales</t>
        </is>
      </c>
      <c r="AT88" s="132" t="inlineStr">
        <is>
          <t>Own integrated function strategy, capacity, controls and cross-team trade-offs</t>
        </is>
      </c>
      <c r="AU88" s="132" t="inlineStr">
        <is>
          <t>Do not manufacture three reporting layers. Choose roles the organisation needs. A specialist may remain on an equally valued expert path.</t>
        </is>
      </c>
      <c r="AV88" s="132" t="inlineStr">
        <is>
          <t>—</t>
        </is>
      </c>
      <c r="AW88" s="132" t="inlineStr">
        <is>
          <t>—</t>
        </is>
      </c>
      <c r="AX88" s="183" t="inlineStr">
        <is>
          <t>Framework + sub-family themes · 3+ answered</t>
        </is>
      </c>
      <c r="AY88" s="134" t="inlineStr">
        <is>
          <t>3 holders, 0 answered the survey; sub-family 3 answered</t>
        </is>
      </c>
    </row>
    <row r="89" ht="93" customHeight="1">
      <c r="A89" s="180" t="inlineStr">
        <is>
          <t>RC-171</t>
        </is>
      </c>
      <c r="B89" s="111" t="inlineStr">
        <is>
          <t>Sales &amp; Business Development</t>
        </is>
      </c>
      <c r="C89" s="111" t="inlineStr">
        <is>
          <t>Sales Leadership</t>
        </is>
      </c>
      <c r="D89" s="152" t="inlineStr">
        <is>
          <t>C2</t>
        </is>
      </c>
      <c r="E89" s="149" t="inlineStr">
        <is>
          <t>Head of Function</t>
        </is>
      </c>
      <c r="F89" s="111" t="inlineStr">
        <is>
          <t>Manager</t>
        </is>
      </c>
      <c r="G89" s="111" t="inlineStr">
        <is>
          <t>Head – Sales</t>
        </is>
      </c>
      <c r="H89" s="112" t="n">
        <v>1</v>
      </c>
      <c r="I89" s="111" t="inlineStr">
        <is>
          <t>iFile 1</t>
        </is>
      </c>
      <c r="J89" s="166" t="n">
        <v>1</v>
      </c>
      <c r="K89" s="115" t="inlineStr">
        <is>
          <t>Arup Ganguly</t>
        </is>
      </c>
      <c r="L89" s="115" t="inlineStr">
        <is>
          <t>Sales</t>
        </is>
      </c>
      <c r="M89" s="118" t="inlineStr">
        <is>
          <r>
            <rPr>
              <rFont val="Calibri"/>
              <sz val="10"/>
            </rPr>
            <t xml:space="preserve">Leads the sales &amp; business development function. At C2: a function or department, or a company-wide discipline.
</t>
          </r>
          <r>
            <rPr>
              <rFont val="Calibri"/>
              <b val="1"/>
              <sz val="10"/>
            </rPr>
            <t>Common themes in sub-family holders, all levels' answers:</t>
          </r>
          <r>
            <rPr>
              <rFont val="Calibri"/>
              <sz val="10"/>
            </rPr>
            <t xml:space="preserve"> client · follow till · negotiations · details sdr · understand · call</t>
          </r>
        </is>
      </c>
      <c r="N89" s="168" t="inlineStr">
        <is>
          <r>
            <rPr>
              <rFont val="Calibri"/>
              <sz val="10"/>
            </rPr>
            <t xml:space="preserve">Leads the sales &amp; business development function; Function-wide or company-wide problems; creates methods and standards; Function results, budget and risk
</t>
          </r>
          <r>
            <rPr>
              <rFont val="Calibri"/>
              <b val="1"/>
              <sz val="10"/>
            </rPr>
            <t>Common themes in sub-family holders, all levels' answers:</t>
          </r>
          <r>
            <rPr>
              <rFont val="Calibri"/>
              <sz val="10"/>
            </rPr>
            <t xml:space="preserve"> building · partner</t>
          </r>
        </is>
      </c>
      <c r="O89" s="168" t="inlineStr">
        <is>
          <r>
            <rPr>
              <rFont val="Calibri"/>
              <sz val="10"/>
            </rPr>
            <t xml:space="preserve">Function results, budget and risk
</t>
          </r>
          <r>
            <rPr>
              <rFont val="Calibri"/>
              <b val="1"/>
              <sz val="10"/>
            </rPr>
            <t>Common themes in sub-family holders, all levels' answers:</t>
          </r>
          <r>
            <rPr>
              <rFont val="Calibri"/>
              <sz val="10"/>
            </rPr>
            <t xml:space="preserve"> sales</t>
          </r>
        </is>
      </c>
      <c r="P89" s="168" t="inlineStr">
        <is>
          <r>
            <rPr>
              <rFont val="Calibri"/>
              <sz val="10"/>
            </rPr>
            <t xml:space="preserve">Function results, budget and risk
</t>
          </r>
          <r>
            <rPr>
              <rFont val="Calibri"/>
              <b val="1"/>
              <sz val="10"/>
            </rPr>
            <t>Common themes in sub-family holders, all levels' answers:</t>
          </r>
          <r>
            <rPr>
              <rFont val="Calibri"/>
              <sz val="10"/>
            </rPr>
            <t xml:space="preserve"> revenue · generation · sales</t>
          </r>
        </is>
      </c>
      <c r="Q89" s="168" t="inlineStr">
        <is>
          <t>Sets direction for a function</t>
        </is>
      </c>
      <c r="R89" s="168" t="inlineStr">
        <is>
          <t>—</t>
        </is>
      </c>
      <c r="S89" s="168" t="inlineStr">
        <is>
          <t>Sales</t>
        </is>
      </c>
      <c r="T89" s="168" t="inlineStr">
        <is>
          <t>—</t>
        </is>
      </c>
      <c r="U89" s="119" t="inlineStr">
        <is>
          <t>A function or department, or a company-wide discipline</t>
        </is>
      </c>
      <c r="V89" s="169" t="inlineStr">
        <is>
          <t>Function-wide or company-wide problems; creates methods and standards</t>
        </is>
      </c>
      <c r="W89" s="169" t="inlineStr">
        <is>
          <t>Sets direction for a function</t>
        </is>
      </c>
      <c r="X89" s="169" t="inlineStr">
        <is>
          <t>Function results, budget and risk</t>
        </is>
      </c>
      <c r="Y89" s="169" t="inlineStr">
        <is>
          <t>Leads a function; shapes functional strategy</t>
        </is>
      </c>
      <c r="Z89" s="169" t="inlineStr">
        <is>
          <t>12–17 yrs</t>
        </is>
      </c>
      <c r="AA89" s="169" t="inlineStr">
        <is>
          <t>Postgraduate / professional qualification preferred</t>
        </is>
      </c>
      <c r="AB89" s="169" t="inlineStr">
        <is>
          <t>Google / HubSpot certifications</t>
        </is>
      </c>
      <c r="AC89" s="169" t="inlineStr">
        <is>
          <t>5–8 managers / associate heads</t>
        </is>
      </c>
      <c r="AD89" s="121" t="inlineStr">
        <is>
          <t>Core 4 · Future-ready 4 · Functional 5 · Leadership 4</t>
        </is>
      </c>
      <c r="AE89" s="122" t="inlineStr">
        <is>
          <t>Sales, Negotiation &amp; Account Growth · Marketing Tech &amp; Digital Marketing</t>
        </is>
      </c>
      <c r="AF89" s="122" t="inlineStr">
        <is>
          <t>Stakeholder &amp; Client Management · Communication &amp; Presentation · Product, Platform &amp; Domain Knowledge · Strategic Thinking &amp; Business Acumen</t>
        </is>
      </c>
      <c r="AG89" s="181" t="inlineStr">
        <is>
          <t>P7 / M6</t>
        </is>
      </c>
      <c r="AH89" s="128" t="inlineStr">
        <is>
          <t>6 Initiate, influence</t>
        </is>
      </c>
      <c r="AI89" s="182" t="inlineStr">
        <is>
          <t>IRIS Vs Competitor Benchmark — SaaS sales ladder — management: Director of Sales</t>
        </is>
      </c>
      <c r="AJ89" s="182" t="inlineStr">
        <is>
          <t>SaaS sales ladder · SDR → AE → Enterprise AE → VP / CRO; MEDDICC-style qualification</t>
        </is>
      </c>
      <c r="AK89" s="182" t="inlineStr">
        <is>
          <t>D1 · Chief Specialist / Distinguished Principal · or C+ · Player-Coach transition step if leading people hands-on</t>
        </is>
      </c>
      <c r="AL89" s="129" t="inlineStr">
        <is>
          <t>—</t>
        </is>
      </c>
      <c r="AM89" s="130" t="inlineStr">
        <is>
          <t>—</t>
        </is>
      </c>
      <c r="AN89" s="130" t="inlineStr">
        <is>
          <t>On-the-job / hands-on · Mentoring / guidance from seniors · Formal / classroom training</t>
        </is>
      </c>
      <c r="AO89" s="130" t="inlineStr">
        <is>
          <t>No common theme</t>
        </is>
      </c>
      <c r="AP89" s="130" t="inlineStr">
        <is>
          <t>availability</t>
        </is>
      </c>
      <c r="AQ89" s="130" t="inlineStr">
        <is>
          <t>3 of 3 say the role is changing because of AI / automation</t>
        </is>
      </c>
      <c r="AR89" s="131" t="inlineStr">
        <is>
          <t>Create and convert commercial opportunities. Includes: Prospecting, account sales, alliances, presales and sales operations. Excludes: Customer adoption unless sales accountability is primary.</t>
        </is>
      </c>
      <c r="AS89" s="132" t="inlineStr">
        <is>
          <t>LD05-2 · Head / VP of Sales</t>
        </is>
      </c>
      <c r="AT89" s="132" t="inlineStr">
        <is>
          <t>Own integrated function strategy, capacity, controls and cross-team trade-offs</t>
        </is>
      </c>
      <c r="AU89" s="132" t="inlineStr">
        <is>
          <t>Do not manufacture three reporting layers. Choose roles the organisation needs. A specialist may remain on an equally valued expert path.</t>
        </is>
      </c>
      <c r="AV89" s="132" t="inlineStr">
        <is>
          <t>—</t>
        </is>
      </c>
      <c r="AW89" s="132" t="inlineStr">
        <is>
          <t>—</t>
        </is>
      </c>
      <c r="AX89" s="183" t="inlineStr">
        <is>
          <t>Framework + sub-family themes · 3+ answered</t>
        </is>
      </c>
      <c r="AY89" s="134" t="inlineStr">
        <is>
          <t>1 holder, 0 answered the survey; sub-family 3 answered</t>
        </is>
      </c>
    </row>
  </sheetData>
  <autoFilter ref="A6:AY89"/>
  <mergeCells count="24">
    <mergeCell ref="A73:AY73"/>
    <mergeCell ref="A82:AY82"/>
    <mergeCell ref="A4:D4"/>
    <mergeCell ref="A1:AY1"/>
    <mergeCell ref="A61:AY61"/>
    <mergeCell ref="M5:T5"/>
    <mergeCell ref="A7:AY7"/>
    <mergeCell ref="A5:I5"/>
    <mergeCell ref="A66:AY66"/>
    <mergeCell ref="AL5:AQ5"/>
    <mergeCell ref="AR5:AW5"/>
    <mergeCell ref="A3:AY3"/>
    <mergeCell ref="A2:AY2"/>
    <mergeCell ref="U5:AC5"/>
    <mergeCell ref="A23:AY23"/>
    <mergeCell ref="A32:AY32"/>
    <mergeCell ref="J5:L5"/>
    <mergeCell ref="A28:AY28"/>
    <mergeCell ref="AD5:AF5"/>
    <mergeCell ref="A13:AY13"/>
    <mergeCell ref="A58:AY58"/>
    <mergeCell ref="AG5:AK5"/>
    <mergeCell ref="AX5:AY5"/>
    <mergeCell ref="A64:AY64"/>
  </mergeCells>
  <hyperlinks>
    <hyperlink xmlns:r="http://schemas.openxmlformats.org/officeDocument/2006/relationships" ref="AZ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3.xml><?xml version="1.0" encoding="utf-8"?>
<worksheet xmlns="http://schemas.openxmlformats.org/spreadsheetml/2006/main">
  <sheetPr>
    <tabColor rgb="00548235"/>
    <outlinePr summaryBelow="1" summaryRight="1"/>
    <pageSetUpPr fitToPage="1"/>
  </sheetPr>
  <dimension ref="A1:AR105"/>
  <sheetViews>
    <sheetView showGridLines="0" zoomScale="90"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7" customWidth="1" min="2" max="2"/>
    <col width="22" customWidth="1" min="3" max="3"/>
    <col width="24" customWidth="1" min="4" max="4"/>
    <col width="6" customWidth="1" min="5" max="5"/>
    <col width="13" customWidth="1" min="6" max="6"/>
    <col width="10" customWidth="1" min="7" max="7"/>
    <col width="6" customWidth="1" min="8" max="8"/>
    <col width="24" customWidth="1" min="9" max="9"/>
    <col width="22" customWidth="1" min="10" max="10"/>
    <col width="20" customWidth="1" min="11" max="11"/>
    <col width="20" customWidth="1" min="12" max="12"/>
    <col width="20" customWidth="1" min="13" max="13"/>
    <col width="9" customWidth="1" min="14" max="14"/>
    <col width="24" customWidth="1" min="15" max="15"/>
    <col width="20" customWidth="1" min="16" max="16"/>
    <col width="20" customWidth="1" min="17" max="17"/>
    <col width="8" customWidth="1" min="18" max="18"/>
    <col width="7" customWidth="1" min="19" max="19"/>
    <col width="7" customWidth="1" min="20" max="20"/>
    <col width="8" customWidth="1" min="21" max="21"/>
    <col width="7" customWidth="1" min="22" max="22"/>
    <col width="7" customWidth="1" min="23" max="23"/>
    <col width="7" customWidth="1" min="24" max="24"/>
    <col width="30" customWidth="1" min="25" max="25"/>
    <col width="30" customWidth="1" min="26" max="26"/>
    <col width="26" customWidth="1" min="27" max="27"/>
    <col width="22" customWidth="1" min="28" max="28"/>
    <col width="16" customWidth="1" min="29" max="29"/>
    <col width="8" customWidth="1" min="30" max="30"/>
    <col width="11" customWidth="1" min="31" max="31"/>
    <col width="9" customWidth="1" min="32" max="32"/>
    <col width="22" customWidth="1" min="33" max="33"/>
    <col width="22" customWidth="1" min="34" max="34"/>
    <col width="26" customWidth="1" min="35" max="35"/>
    <col width="22" customWidth="1" min="36" max="36"/>
    <col width="14" customWidth="1" min="37" max="37"/>
    <col width="34" customWidth="1" min="38" max="38"/>
    <col width="26" customWidth="1" min="39" max="39"/>
    <col width="18" customWidth="1" min="40" max="40"/>
    <col width="16" customWidth="1" min="41" max="41"/>
    <col width="16" customWidth="1" min="42" max="42"/>
    <col width="24" customWidth="1" min="43" max="43"/>
    <col width="13" customWidth="1" min="44" max="44"/>
  </cols>
  <sheetData>
    <row r="1" ht="34" customHeight="1">
      <c r="A1" s="1" t="inlineStr">
        <is>
          <t>Role Requirements &amp; Market Benchmarks — department → band → role · bottom to top</t>
        </is>
      </c>
      <c r="AR1" s="246" t="inlineStr">
        <is>
          <t>◂ Contents</t>
        </is>
      </c>
    </row>
    <row r="2" ht="30" customHeight="1">
      <c r="A2" s="3" t="inlineStr">
        <is>
          <t>Sheet 7 · One row per role · designation × level × track inside each department, lowest level first. Columns follow the Master steps: what the level expects, entry requirements, the weight set used, required capability, structure, the market crosswalk and progression.</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D4" s="68" t="inlineStr">
        <is>
          <t>Player-Coach · B+ · C+</t>
        </is>
      </c>
    </row>
    <row r="5" ht="30" customHeight="1">
      <c r="A5" s="73" t="inlineStr">
        <is>
          <t>ROLE</t>
        </is>
      </c>
      <c r="I5" s="74" t="inlineStr">
        <is>
          <t>STEP 4 · WHAT THE LEVEL EXPECTS</t>
        </is>
      </c>
      <c r="N5" s="76" t="inlineStr">
        <is>
          <t>ENTRY REQUIREMENTS</t>
        </is>
      </c>
      <c r="R5" s="77" t="inlineStr">
        <is>
          <t>STEP 5 · WEIGHTS</t>
        </is>
      </c>
      <c r="Y5" s="79" t="inlineStr">
        <is>
          <t>STEP 10 · CAPABILITY REQUIRED</t>
        </is>
      </c>
      <c r="AC5" s="81" t="inlineStr">
        <is>
          <t>STEP 3 · STRUCTURE</t>
        </is>
      </c>
      <c r="AD5" s="83" t="inlineStr">
        <is>
          <t>STEP 9 · MARKET BENCHMARK</t>
        </is>
      </c>
      <c r="AN5" s="85" t="inlineStr">
        <is>
          <t>STEP 11 · PROGRESSION</t>
        </is>
      </c>
    </row>
    <row r="6" ht="48" customHeight="1">
      <c r="A6" s="91" t="inlineStr">
        <is>
          <t>Department</t>
        </is>
      </c>
      <c r="B6" s="92" t="inlineStr">
        <is>
          <t>Job family</t>
        </is>
      </c>
      <c r="C6" s="92" t="inlineStr">
        <is>
          <t>Sub-family · ies</t>
        </is>
      </c>
      <c r="D6" s="92" t="inlineStr">
        <is>
          <t>Role · designation</t>
        </is>
      </c>
      <c r="E6" s="92" t="inlineStr">
        <is>
          <t>Level</t>
        </is>
      </c>
      <c r="F6" s="92" t="inlineStr">
        <is>
          <t>Level title</t>
        </is>
      </c>
      <c r="G6" s="92" t="inlineStr">
        <is>
          <t>Track</t>
        </is>
      </c>
      <c r="H6" s="92" t="inlineStr">
        <is>
          <t>People</t>
        </is>
      </c>
      <c r="I6" s="93" t="inlineStr">
        <is>
          <t>What the role owns</t>
        </is>
      </c>
      <c r="J6" s="12" t="inlineStr">
        <is>
          <t>Complexity &amp; expertise</t>
        </is>
      </c>
      <c r="K6" s="12" t="inlineStr">
        <is>
          <t>Autonomy &amp; decisions</t>
        </is>
      </c>
      <c r="L6" s="12" t="inlineStr">
        <is>
          <t>Accountability &amp; impact</t>
        </is>
      </c>
      <c r="M6" s="12" t="inlineStr">
        <is>
          <t>Leadership</t>
        </is>
      </c>
      <c r="N6" s="94" t="inlineStr">
        <is>
          <t>Experience · yrs, guide</t>
        </is>
      </c>
      <c r="O6" s="160" t="inlineStr">
        <is>
          <t>Education &amp; qualification</t>
        </is>
      </c>
      <c r="P6" s="160" t="inlineStr">
        <is>
          <t>Credentials</t>
        </is>
      </c>
      <c r="Q6" s="160" t="inlineStr">
        <is>
          <t>Gate requirements</t>
        </is>
      </c>
      <c r="R6" s="95" t="inlineStr">
        <is>
          <t>Set ID</t>
        </is>
      </c>
      <c r="S6" s="96" t="inlineStr">
        <is>
          <t>Complexity %</t>
        </is>
      </c>
      <c r="T6" s="96" t="inlineStr">
        <is>
          <t>Autonomy %</t>
        </is>
      </c>
      <c r="U6" s="96" t="inlineStr">
        <is>
          <t>Accountability %</t>
        </is>
      </c>
      <c r="V6" s="96" t="inlineStr">
        <is>
          <t>Leadership %</t>
        </is>
      </c>
      <c r="W6" s="96" t="inlineStr">
        <is>
          <t>Exp. &amp; Qual. %</t>
        </is>
      </c>
      <c r="X6" s="96" t="inlineStr">
        <is>
          <t>Bus. Impact %</t>
        </is>
      </c>
      <c r="Y6" s="97" t="inlineStr">
        <is>
          <t>Must-have competencies · proficiency 1–5</t>
        </is>
      </c>
      <c r="Z6" s="98" t="inlineStr">
        <is>
          <t>Other functional competencies</t>
        </is>
      </c>
      <c r="AA6" s="98" t="inlineStr">
        <is>
          <t>Department technical competencies</t>
        </is>
      </c>
      <c r="AB6" s="98" t="inlineStr">
        <is>
          <t>Proficiency by cluster</t>
        </is>
      </c>
      <c r="AC6" s="99" t="inlineStr">
        <is>
          <t>Span of control</t>
        </is>
      </c>
      <c r="AD6" s="101" t="inlineStr">
        <is>
          <t>Radford / Mercer</t>
        </is>
      </c>
      <c r="AE6" s="102" t="inlineStr">
        <is>
          <t>Pave level</t>
        </is>
      </c>
      <c r="AF6" s="102" t="inlineStr">
        <is>
          <t>SFIA 9</t>
        </is>
      </c>
      <c r="AG6" s="102" t="inlineStr">
        <is>
          <t>Typical market title based on competitor/market benchmark</t>
        </is>
      </c>
      <c r="AH6" s="102" t="inlineStr">
        <is>
          <t>Product companies · Google · MS · Workiva</t>
        </is>
      </c>
      <c r="AI6" s="102" t="inlineStr">
        <is>
          <t>Indian IT services · Infosys · TCS · Accenture</t>
        </is>
      </c>
      <c r="AJ6" s="102" t="inlineStr">
        <is>
          <t>Consulting &amp; XBRL services · Big Four · DataTracks</t>
        </is>
      </c>
      <c r="AK6" s="102" t="inlineStr">
        <is>
          <t>Reference</t>
        </is>
      </c>
      <c r="AL6" s="102" t="inlineStr">
        <is>
          <t>Competitors, regtech &amp; SaaS leaders — this family at this level</t>
        </is>
      </c>
      <c r="AM6" s="102" t="inlineStr">
        <is>
          <t>Professional standard · best standard</t>
        </is>
      </c>
      <c r="AN6" s="103" t="inlineStr">
        <is>
          <t>Hiring route</t>
        </is>
      </c>
      <c r="AO6" s="104" t="inlineStr">
        <is>
          <t>Next step — IC</t>
        </is>
      </c>
      <c r="AP6" s="104" t="inlineStr">
        <is>
          <t>Next step — Manager</t>
        </is>
      </c>
      <c r="AQ6" s="104" t="inlineStr">
        <is>
          <t>Future skills</t>
        </is>
      </c>
    </row>
    <row r="7" ht="20" customHeight="1">
      <c r="A7" s="164" t="inlineStr">
        <is>
          <t>Design — 2 people · 2 roles · Technology &amp; engineering · levels A3–B1</t>
        </is>
      </c>
    </row>
    <row r="8" ht="67" customHeight="1">
      <c r="A8" s="109" t="inlineStr">
        <is>
          <t>Design</t>
        </is>
      </c>
      <c r="B8" s="111" t="inlineStr">
        <is>
          <t>Engineering &amp; Development</t>
        </is>
      </c>
      <c r="C8" s="111" t="inlineStr">
        <is>
          <t>Front-End / UI Development</t>
        </is>
      </c>
      <c r="D8" s="111" t="inlineStr">
        <is>
          <t>Senior UI Developer</t>
        </is>
      </c>
      <c r="E8" s="26" t="inlineStr">
        <is>
          <t>A3</t>
        </is>
      </c>
      <c r="F8" s="138" t="inlineStr">
        <is>
          <t>Senior Associate</t>
        </is>
      </c>
      <c r="G8" s="111" t="inlineStr">
        <is>
          <t>IC</t>
        </is>
      </c>
      <c r="H8" s="112" t="n">
        <v>1</v>
      </c>
      <c r="I8" s="142" t="inlineStr">
        <is>
          <t>Varied work; reviews juniors; go-to for a process</t>
        </is>
      </c>
      <c r="J8" s="115" t="inlineStr">
        <is>
          <t>Varied and non-standard work; handles exceptions</t>
        </is>
      </c>
      <c r="K8" s="115" t="inlineStr">
        <is>
          <t>Technical / QC / client calls on own work</t>
        </is>
      </c>
      <c r="L8" s="115" t="inlineStr">
        <is>
          <t>A module / process, or work with client or regulatory consequences</t>
        </is>
      </c>
      <c r="M8" s="115" t="inlineStr">
        <is>
          <t>Not scored in Band A</t>
        </is>
      </c>
      <c r="N8" s="187" t="inlineStr">
        <is>
          <t>2–4 yrs</t>
        </is>
      </c>
      <c r="O8" s="168" t="inlineStr">
        <is>
          <r>
            <rPr>
              <rFont val="Calibri"/>
              <sz val="10"/>
            </rPr>
            <t xml:space="preserve">Graduate; relevant certification preferred
</t>
          </r>
          <r>
            <rPr>
              <rFont val="Calibri"/>
              <b val="1"/>
              <sz val="10"/>
            </rPr>
            <t>Family:</t>
          </r>
          <r>
            <rPr>
              <rFont val="Calibri"/>
              <sz val="10"/>
            </rPr>
            <t xml:space="preserve"> BE / B.Tech / MCA / M.Tech / B.Sc · CS</t>
          </r>
        </is>
      </c>
      <c r="P8" s="168" t="inlineStr">
        <is>
          <t>Cloud / language certifications · optional; AWS / Azure architect · optional</t>
        </is>
      </c>
      <c r="Q8" s="168" t="inlineStr">
        <is>
          <t>Secure coding · OWASP, code review, unit testing</t>
        </is>
      </c>
      <c r="R8" s="188" t="inlineStr">
        <is>
          <t>TE-A</t>
        </is>
      </c>
      <c r="S8" s="189" t="n">
        <v>0.64</v>
      </c>
      <c r="T8" s="189" t="n">
        <v>0.16</v>
      </c>
      <c r="U8" s="189" t="n">
        <v>0.04</v>
      </c>
      <c r="V8" s="189" t="n">
        <v>0</v>
      </c>
      <c r="W8" s="189" t="n">
        <v>0.1</v>
      </c>
      <c r="X8" s="189" t="n">
        <v>0.06</v>
      </c>
      <c r="Y8" s="121" t="inlineStr">
        <is>
          <t>★ Programming &amp; Tech-Stack Depth · ★ System Design &amp; Architecture</t>
        </is>
      </c>
      <c r="Z8" s="122" t="inlineStr">
        <is>
          <t>Database, SQL &amp; Data Engineering · Cloud, DevOps &amp; CI/CD · AI, GenAI &amp; Prompt Engineering · Product, Platform &amp; Domain Knowledge</t>
        </is>
      </c>
      <c r="AA8" s="122" t="inlineStr">
        <is>
          <t>—</t>
        </is>
      </c>
      <c r="AB8" s="122" t="inlineStr">
        <is>
          <t>Core 2 · Future-ready 2 · Functional 3 · Leadership —</t>
        </is>
      </c>
      <c r="AC8" s="123" t="inlineStr">
        <is>
          <t>None · guides 1–3 juniors informally</t>
        </is>
      </c>
      <c r="AD8" s="190" t="inlineStr">
        <is>
          <t>P2</t>
        </is>
      </c>
      <c r="AE8" s="130" t="inlineStr">
        <is>
          <t>Developing</t>
        </is>
      </c>
      <c r="AF8" s="191" t="inlineStr">
        <is>
          <t>3 Apply</t>
        </is>
      </c>
      <c r="AG8" s="130" t="inlineStr">
        <is>
          <t>Software Engineer</t>
        </is>
      </c>
      <c r="AH8" s="130" t="inlineStr">
        <is>
          <t>L3–L4 · MS 61–62 · Software Engineer</t>
        </is>
      </c>
      <c r="AI8" s="130" t="inlineStr">
        <is>
          <t>JL3A Senior Systems Engineer · C1 System Engineer · L11–L10 · Senior Analyst</t>
        </is>
      </c>
      <c r="AJ8" s="130" t="inlineStr">
        <is>
          <t>Consultant · DataTracks Senior Associate · 2–5 yrs</t>
        </is>
      </c>
      <c r="AK8" s="130" t="inlineStr">
        <is>
          <t>Workiva · Levels.fyi, Radford / Pave</t>
        </is>
      </c>
      <c r="AL8" s="130" t="inlineStr">
        <is>
          <r>
            <rPr>
              <rFont val="Calibri"/>
              <b val="1"/>
              <sz val="10"/>
            </rPr>
            <t>Workiva:</t>
          </r>
          <r>
            <rPr>
              <rFont val="Calibri"/>
              <sz val="10"/>
            </rPr>
            <t xml:space="preserve"> SE · Broadridge India: SE · Nasdaq / AxiomSL: SE · Salesforce: MTS · Atlassian: P40 · 3–7 yrs · Freshworks: Senior SE · Clear: SDE2</t>
          </r>
        </is>
      </c>
      <c r="AM8" s="130" t="inlineStr">
        <is>
          <t>SFIA 9 · software development, programming; OWASP secure coding; cloud vendor certifications</t>
        </is>
      </c>
      <c r="AN8" s="131" t="inlineStr">
        <is>
          <t>Lateral or campus · CT2 at 12 months; CT3 in programme</t>
        </is>
      </c>
      <c r="AO8" s="132" t="inlineStr">
        <is>
          <t>B1 · Specialist</t>
        </is>
      </c>
      <c r="AP8" s="132" t="inlineStr">
        <is>
          <t>B1 · Team Lead</t>
        </is>
      </c>
      <c r="AQ8" s="132" t="inlineStr">
        <is>
          <t>AI-assisted coding, cloud-native &amp; API-first design, LLM integration</t>
        </is>
      </c>
    </row>
    <row r="9" ht="67" customHeight="1">
      <c r="A9" s="109" t="inlineStr">
        <is>
          <t>Design</t>
        </is>
      </c>
      <c r="B9" s="111" t="inlineStr">
        <is>
          <t>Engineering &amp; Development</t>
        </is>
      </c>
      <c r="C9" s="111" t="inlineStr">
        <is>
          <t>Front-End / UI Development</t>
        </is>
      </c>
      <c r="D9" s="111" t="inlineStr">
        <is>
          <t>UI Specialist – POD Lead</t>
        </is>
      </c>
      <c r="E9" s="20" t="inlineStr">
        <is>
          <t>B1</t>
        </is>
      </c>
      <c r="F9" s="18" t="inlineStr">
        <is>
          <t>Specialist · POD Lead</t>
        </is>
      </c>
      <c r="G9" s="111" t="inlineStr">
        <is>
          <t>POD Lead</t>
        </is>
      </c>
      <c r="H9" s="112" t="n">
        <v>1</v>
      </c>
      <c r="I9" s="142" t="inlineStr">
        <is>
          <t>A domain / module, or a small team</t>
        </is>
      </c>
      <c r="J9" s="115" t="inlineStr">
        <is>
          <t>Domain specialist work</t>
        </is>
      </c>
      <c r="K9" s="115" t="inlineStr">
        <is>
          <t>Technical / QC / client calls for the domain</t>
        </is>
      </c>
      <c r="L9" s="115" t="inlineStr">
        <is>
          <t>A domain or a small team</t>
        </is>
      </c>
      <c r="M9" s="115" t="inlineStr">
        <is>
          <r>
            <rPr>
              <rFont val="Calibri"/>
              <b val="1"/>
              <sz val="10"/>
            </rPr>
            <t>IC:</t>
          </r>
          <r>
            <rPr>
              <rFont val="Calibri"/>
              <sz val="10"/>
            </rPr>
            <t xml:space="preserve"> mentors and reviews · People: hands-on team lead of 3–5</t>
          </r>
        </is>
      </c>
      <c r="N9" s="187" t="inlineStr">
        <is>
          <t>4–7 yrs</t>
        </is>
      </c>
      <c r="O9" s="168" t="inlineStr">
        <is>
          <r>
            <rPr>
              <rFont val="Calibri"/>
              <sz val="10"/>
            </rPr>
            <t xml:space="preserve">Graduate + relevant qualification or certification preferred
</t>
          </r>
          <r>
            <rPr>
              <rFont val="Calibri"/>
              <b val="1"/>
              <sz val="10"/>
            </rPr>
            <t>Family:</t>
          </r>
          <r>
            <rPr>
              <rFont val="Calibri"/>
              <sz val="10"/>
            </rPr>
            <t xml:space="preserve"> BE / B.Tech / MCA / M.Tech / B.Sc · CS</t>
          </r>
        </is>
      </c>
      <c r="P9" s="168" t="inlineStr">
        <is>
          <t>Cloud / language certifications · optional; AWS / Azure architect · optional</t>
        </is>
      </c>
      <c r="Q9" s="168" t="inlineStr">
        <is>
          <t>Secure coding · OWASP, code review, unit testing</t>
        </is>
      </c>
      <c r="R9" s="188" t="inlineStr">
        <is>
          <t>TE-B-IC</t>
        </is>
      </c>
      <c r="S9" s="189" t="n">
        <v>0.5600000000000001</v>
      </c>
      <c r="T9" s="189" t="n">
        <v>0.17</v>
      </c>
      <c r="U9" s="189" t="n">
        <v>0.05</v>
      </c>
      <c r="V9" s="189" t="n">
        <v>0.05</v>
      </c>
      <c r="W9" s="189" t="n">
        <v>0.1</v>
      </c>
      <c r="X9" s="189" t="n">
        <v>0.07000000000000001</v>
      </c>
      <c r="Y9" s="121" t="inlineStr">
        <is>
          <t>★ Programming &amp; Tech-Stack Depth · ★ System Design &amp; Architecture</t>
        </is>
      </c>
      <c r="Z9" s="122" t="inlineStr">
        <is>
          <t>Database, SQL &amp; Data Engineering · Cloud, DevOps &amp; CI/CD · AI, GenAI &amp; Prompt Engineering · Product, Platform &amp; Domain Knowledge</t>
        </is>
      </c>
      <c r="AA9" s="122" t="inlineStr">
        <is>
          <t>—</t>
        </is>
      </c>
      <c r="AB9" s="122" t="inlineStr">
        <is>
          <t>Core 3 · Future-ready 3 · Functional 3 · Leadership 2</t>
        </is>
      </c>
      <c r="AC9" s="123" t="inlineStr">
        <is>
          <r>
            <rPr>
              <rFont val="Calibri"/>
              <b val="1"/>
              <sz val="10"/>
            </rPr>
            <t>IC:</t>
          </r>
          <r>
            <rPr>
              <rFont val="Calibri"/>
              <sz val="10"/>
            </rPr>
            <t xml:space="preserve"> none · Team Lead: 3–5</t>
          </r>
        </is>
      </c>
      <c r="AD9" s="190" t="inlineStr">
        <is>
          <t>P3</t>
        </is>
      </c>
      <c r="AE9" s="130" t="inlineStr">
        <is>
          <t>Career / · Team Lead</t>
        </is>
      </c>
      <c r="AF9" s="191" t="inlineStr">
        <is>
          <t>4 Enable</t>
        </is>
      </c>
      <c r="AG9" s="130" t="inlineStr">
        <is>
          <t>Senior Software Engineer</t>
        </is>
      </c>
      <c r="AH9" s="130" t="inlineStr">
        <is>
          <t>L4 · MS 62 · Software Engineer – Senior SE</t>
        </is>
      </c>
      <c r="AI9" s="130" t="inlineStr">
        <is>
          <t>JL4 Technology Analyst · C2 IT Analyst · L9 Team Lead / Consultant</t>
        </is>
      </c>
      <c r="AJ9" s="130" t="inlineStr">
        <is>
          <t>Senior Consultant / Assistant Manager</t>
        </is>
      </c>
      <c r="AK9" s="130" t="inlineStr">
        <is>
          <t>Workiva · Levels.fyi, Radford / Pave</t>
        </is>
      </c>
      <c r="AL9" s="130" t="inlineStr">
        <is>
          <r>
            <rPr>
              <rFont val="Calibri"/>
              <b val="1"/>
              <sz val="10"/>
            </rPr>
            <t>Workiva:</t>
          </r>
          <r>
            <rPr>
              <rFont val="Calibri"/>
              <sz val="10"/>
            </rPr>
            <t xml:space="preserve"> SE / Senior SE · Broadridge India: Senior SE · Nasdaq / AxiomSL: Senior SE · Salesforce: MTS · Atlassian: P40 · Freshworks: Senior SE · Clear: SDE2</t>
          </r>
        </is>
      </c>
      <c r="AM9" s="130" t="inlineStr">
        <is>
          <t>SFIA 9 · software development, programming; OWASP secure coding; cloud vendor certifications</t>
        </is>
      </c>
      <c r="AN9" s="131" t="inlineStr">
        <is>
          <t>Lateral; Management Trainees graduate here</t>
        </is>
      </c>
      <c r="AO9" s="132" t="inlineStr">
        <is>
          <t>B2 · Senior Specialist</t>
        </is>
      </c>
      <c r="AP9" s="132" t="inlineStr">
        <is>
          <t>B2 · Manager</t>
        </is>
      </c>
      <c r="AQ9" s="132" t="inlineStr">
        <is>
          <t>AI-assisted coding, cloud-native &amp; API-first design, LLM integration</t>
        </is>
      </c>
    </row>
    <row r="10">
      <c r="A10" s="192" t="n"/>
      <c r="B10" s="193" t="n"/>
      <c r="C10" s="193" t="n"/>
      <c r="D10" s="193" t="n"/>
      <c r="E10" s="193" t="n"/>
      <c r="F10" s="193" t="n"/>
      <c r="G10" s="193" t="n"/>
      <c r="H10" s="193" t="n"/>
      <c r="I10" s="194" t="n"/>
      <c r="J10" s="195" t="n"/>
      <c r="K10" s="195" t="n"/>
      <c r="L10" s="195" t="n"/>
      <c r="M10" s="195" t="n"/>
      <c r="N10" s="196" t="n"/>
      <c r="O10" s="197" t="n"/>
      <c r="P10" s="197" t="n"/>
      <c r="Q10" s="197" t="n"/>
      <c r="R10" s="198" t="n"/>
      <c r="S10" s="199" t="n"/>
      <c r="T10" s="199" t="n"/>
      <c r="U10" s="199" t="n"/>
      <c r="V10" s="199" t="n"/>
      <c r="W10" s="199" t="n"/>
      <c r="X10" s="199" t="n"/>
      <c r="Y10" s="200" t="n"/>
      <c r="Z10" s="201" t="n"/>
      <c r="AA10" s="201" t="n"/>
      <c r="AB10" s="201" t="n"/>
      <c r="AC10" s="202" t="n"/>
      <c r="AD10" s="203" t="n"/>
      <c r="AE10" s="204" t="n"/>
      <c r="AF10" s="204" t="n"/>
      <c r="AG10" s="204" t="n"/>
      <c r="AH10" s="204" t="n"/>
      <c r="AI10" s="204" t="n"/>
      <c r="AJ10" s="204" t="n"/>
      <c r="AK10" s="204" t="n"/>
      <c r="AL10" s="204" t="n"/>
      <c r="AM10" s="204" t="n"/>
      <c r="AN10" s="205" t="n"/>
      <c r="AO10" s="206" t="n"/>
      <c r="AP10" s="206" t="n"/>
      <c r="AQ10" s="206" t="n"/>
    </row>
    <row r="11" ht="20" customHeight="1">
      <c r="A11" s="164" t="inlineStr">
        <is>
          <t>Marketing — 2 people · 2 roles · Sales &amp; marketing · levels A3–B1</t>
        </is>
      </c>
    </row>
    <row r="12" ht="80" customHeight="1">
      <c r="A12" s="109" t="inlineStr">
        <is>
          <t>Marketing</t>
        </is>
      </c>
      <c r="B12" s="111" t="inlineStr">
        <is>
          <t>Marketing &amp; Communications</t>
        </is>
      </c>
      <c r="C12" s="111" t="inlineStr">
        <is>
          <t>Marketing Operations &amp; Automation</t>
        </is>
      </c>
      <c r="D12" s="111" t="inlineStr">
        <is>
          <t>Senior Marketing Operations Associate</t>
        </is>
      </c>
      <c r="E12" s="26" t="inlineStr">
        <is>
          <t>A3</t>
        </is>
      </c>
      <c r="F12" s="138" t="inlineStr">
        <is>
          <t>Senior Associate</t>
        </is>
      </c>
      <c r="G12" s="111" t="inlineStr">
        <is>
          <t>IC</t>
        </is>
      </c>
      <c r="H12" s="112" t="n">
        <v>1</v>
      </c>
      <c r="I12" s="142" t="inlineStr">
        <is>
          <t>Varied work; reviews juniors; go-to for a process</t>
        </is>
      </c>
      <c r="J12" s="115" t="inlineStr">
        <is>
          <t>Varied and non-standard work; handles exceptions</t>
        </is>
      </c>
      <c r="K12" s="115" t="inlineStr">
        <is>
          <t>Technical / QC / client calls on own work</t>
        </is>
      </c>
      <c r="L12" s="115" t="inlineStr">
        <is>
          <t>A module / process, or work with client or regulatory consequences</t>
        </is>
      </c>
      <c r="M12" s="115" t="inlineStr">
        <is>
          <t>Not scored in Band A</t>
        </is>
      </c>
      <c r="N12" s="187" t="inlineStr">
        <is>
          <t>2–4 yrs</t>
        </is>
      </c>
      <c r="O12" s="168" t="inlineStr">
        <is>
          <r>
            <rPr>
              <rFont val="Calibri"/>
              <sz val="10"/>
            </rPr>
            <t xml:space="preserve">Graduate; relevant certification preferred
</t>
          </r>
          <r>
            <rPr>
              <rFont val="Calibri"/>
              <b val="1"/>
              <sz val="10"/>
            </rPr>
            <t>Family:</t>
          </r>
          <r>
            <rPr>
              <rFont val="Calibri"/>
              <sz val="10"/>
            </rPr>
            <t xml:space="preserve"> Graduate / MBA · marketing</t>
          </r>
        </is>
      </c>
      <c r="P12" s="168" t="inlineStr">
        <is>
          <t>Google / HubSpot certifications</t>
        </is>
      </c>
      <c r="Q12" s="168" t="inlineStr">
        <is>
          <t>Brand and data-privacy rules for campaigns</t>
        </is>
      </c>
      <c r="R12" s="188" t="inlineStr">
        <is>
          <t>SM-A</t>
        </is>
      </c>
      <c r="S12" s="189" t="n">
        <v>0.54</v>
      </c>
      <c r="T12" s="189" t="n">
        <v>0.21</v>
      </c>
      <c r="U12" s="189" t="n">
        <v>0.04</v>
      </c>
      <c r="V12" s="189" t="n">
        <v>0</v>
      </c>
      <c r="W12" s="189" t="n">
        <v>0.1</v>
      </c>
      <c r="X12" s="189" t="n">
        <v>0.11</v>
      </c>
      <c r="Y12" s="121" t="inlineStr">
        <is>
          <t>★ Marketing Tech &amp; Digital Marketing · ★ Communication &amp; Presentation</t>
        </is>
      </c>
      <c r="Z12" s="122" t="inlineStr">
        <is>
          <t>Data Analytics, BI &amp; Visualisation · AI, GenAI &amp; Prompt Engineering · Product, Platform &amp; Domain Knowledge · Strategic Thinking &amp; Business Acumen</t>
        </is>
      </c>
      <c r="AA12" s="122" t="inlineStr">
        <is>
          <t>—</t>
        </is>
      </c>
      <c r="AB12" s="122" t="inlineStr">
        <is>
          <t>Core 2 · Future-ready 2 · Functional 3 · Leadership —</t>
        </is>
      </c>
      <c r="AC12" s="123" t="inlineStr">
        <is>
          <t>None · guides 1–3 juniors informally</t>
        </is>
      </c>
      <c r="AD12" s="190" t="inlineStr">
        <is>
          <t>P2</t>
        </is>
      </c>
      <c r="AE12" s="130" t="inlineStr">
        <is>
          <t>Developing</t>
        </is>
      </c>
      <c r="AF12" s="191" t="inlineStr">
        <is>
          <t>3 Apply</t>
        </is>
      </c>
      <c r="AG12" s="130" t="inlineStr">
        <is>
          <t>Marketing Executive</t>
        </is>
      </c>
      <c r="AH12" s="130" t="inlineStr">
        <is>
          <t>L3–L4 · MS 61–62 · —</t>
        </is>
      </c>
      <c r="AI12" s="130" t="inlineStr">
        <is>
          <t>JL3A · C1 · L11–L10 · Senior Analyst</t>
        </is>
      </c>
      <c r="AJ12" s="130" t="inlineStr">
        <is>
          <t>Consultant · DataTracks Senior Associate · 2–5 yrs</t>
        </is>
      </c>
      <c r="AK12" s="130" t="inlineStr">
        <is>
          <t>Radford / Pave</t>
        </is>
      </c>
      <c r="AL12" s="130" t="inlineStr">
        <is>
          <t>IRIS Vs Market Benchmark — CIM proficiency scale: 2–3 · IRIS Vs Competitor Benchmark — SaaS marketing ladder: Marketing Specialist</t>
        </is>
      </c>
      <c r="AM12" s="130" t="inlineStr">
        <is>
          <t>CIM Global Professional Marketing Framework — proficiency Aware → Active learner → Able → Accomplished → Authoritative</t>
        </is>
      </c>
      <c r="AN12" s="131" t="inlineStr">
        <is>
          <t>Lateral or campus · CT2 at 12 months; CT3 in programme</t>
        </is>
      </c>
      <c r="AO12" s="132" t="inlineStr">
        <is>
          <t>B1 · Specialist</t>
        </is>
      </c>
      <c r="AP12" s="132" t="inlineStr">
        <is>
          <t>B1 · Team Lead</t>
        </is>
      </c>
      <c r="AQ12" s="132" t="inlineStr">
        <is>
          <t>AI content &amp; marketing automation, marketing analytics</t>
        </is>
      </c>
    </row>
    <row r="13" ht="80" customHeight="1">
      <c r="A13" s="109" t="inlineStr">
        <is>
          <t>Marketing</t>
        </is>
      </c>
      <c r="B13" s="111" t="inlineStr">
        <is>
          <t>Marketing &amp; Communications</t>
        </is>
      </c>
      <c r="C13" s="111" t="inlineStr">
        <is>
          <t>Product Marketing</t>
        </is>
      </c>
      <c r="D13" s="111" t="inlineStr">
        <is>
          <t>Team Lead – Product Marketing</t>
        </is>
      </c>
      <c r="E13" s="20" t="inlineStr">
        <is>
          <t>B1</t>
        </is>
      </c>
      <c r="F13" s="18" t="inlineStr">
        <is>
          <t>Team Lead</t>
        </is>
      </c>
      <c r="G13" s="111" t="inlineStr">
        <is>
          <t>People Manager</t>
        </is>
      </c>
      <c r="H13" s="112" t="n">
        <v>1</v>
      </c>
      <c r="I13" s="142" t="inlineStr">
        <is>
          <t>A domain / module, or a small team</t>
        </is>
      </c>
      <c r="J13" s="115" t="inlineStr">
        <is>
          <t>Domain specialist work</t>
        </is>
      </c>
      <c r="K13" s="115" t="inlineStr">
        <is>
          <t>Technical / QC / client calls for the domain</t>
        </is>
      </c>
      <c r="L13" s="115" t="inlineStr">
        <is>
          <t>A domain or a small team</t>
        </is>
      </c>
      <c r="M13" s="115" t="inlineStr">
        <is>
          <r>
            <rPr>
              <rFont val="Calibri"/>
              <b val="1"/>
              <sz val="10"/>
            </rPr>
            <t>IC:</t>
          </r>
          <r>
            <rPr>
              <rFont val="Calibri"/>
              <sz val="10"/>
            </rPr>
            <t xml:space="preserve"> mentors and reviews · People: hands-on team lead of 3–5</t>
          </r>
        </is>
      </c>
      <c r="N13" s="187" t="inlineStr">
        <is>
          <t>4–7 yrs</t>
        </is>
      </c>
      <c r="O13" s="168" t="inlineStr">
        <is>
          <r>
            <rPr>
              <rFont val="Calibri"/>
              <sz val="10"/>
            </rPr>
            <t xml:space="preserve">Graduate + relevant qualification or certification preferred
</t>
          </r>
          <r>
            <rPr>
              <rFont val="Calibri"/>
              <b val="1"/>
              <sz val="10"/>
            </rPr>
            <t>Family:</t>
          </r>
          <r>
            <rPr>
              <rFont val="Calibri"/>
              <sz val="10"/>
            </rPr>
            <t xml:space="preserve"> Graduate / MBA · marketing</t>
          </r>
        </is>
      </c>
      <c r="P13" s="168" t="inlineStr">
        <is>
          <t>Google / HubSpot certifications</t>
        </is>
      </c>
      <c r="Q13" s="168" t="inlineStr">
        <is>
          <t>Brand and data-privacy rules for campaigns</t>
        </is>
      </c>
      <c r="R13" s="188" t="inlineStr">
        <is>
          <t>SM-B-M</t>
        </is>
      </c>
      <c r="S13" s="189" t="n">
        <v>0.32</v>
      </c>
      <c r="T13" s="189" t="n">
        <v>0.23</v>
      </c>
      <c r="U13" s="189" t="n">
        <v>0.06</v>
      </c>
      <c r="V13" s="189" t="n">
        <v>0.15</v>
      </c>
      <c r="W13" s="189" t="n">
        <v>0.1</v>
      </c>
      <c r="X13" s="189" t="n">
        <v>0.14</v>
      </c>
      <c r="Y13" s="121" t="inlineStr">
        <is>
          <t>★ Marketing Tech &amp; Digital Marketing · ★ Communication &amp; Presentation</t>
        </is>
      </c>
      <c r="Z13" s="122" t="inlineStr">
        <is>
          <t>Data Analytics, BI &amp; Visualisation · AI, GenAI &amp; Prompt Engineering · Product, Platform &amp; Domain Knowledge · Strategic Thinking &amp; Business Acumen</t>
        </is>
      </c>
      <c r="AA13" s="122" t="inlineStr">
        <is>
          <t>—</t>
        </is>
      </c>
      <c r="AB13" s="122" t="inlineStr">
        <is>
          <t>Core 3 · Future-ready 3 · Functional 3 · Leadership 2</t>
        </is>
      </c>
      <c r="AC13" s="123" t="inlineStr">
        <is>
          <r>
            <rPr>
              <rFont val="Calibri"/>
              <b val="1"/>
              <sz val="10"/>
            </rPr>
            <t>IC:</t>
          </r>
          <r>
            <rPr>
              <rFont val="Calibri"/>
              <sz val="10"/>
            </rPr>
            <t xml:space="preserve"> none · Team Lead: 3–5</t>
          </r>
        </is>
      </c>
      <c r="AD13" s="190" t="inlineStr">
        <is>
          <t>M2</t>
        </is>
      </c>
      <c r="AE13" s="130" t="inlineStr">
        <is>
          <t>Career / · Team Lead</t>
        </is>
      </c>
      <c r="AF13" s="191" t="inlineStr">
        <is>
          <t>4 Enable</t>
        </is>
      </c>
      <c r="AG13" s="130" t="inlineStr">
        <is>
          <t>Team Lead / Assistant Manager</t>
        </is>
      </c>
      <c r="AH13" s="130" t="inlineStr">
        <is>
          <t>L4 · MS 62 · —</t>
        </is>
      </c>
      <c r="AI13" s="130" t="inlineStr">
        <is>
          <t>JL4 · C2 · L9 Team Lead / Consultant</t>
        </is>
      </c>
      <c r="AJ13" s="130" t="inlineStr">
        <is>
          <t>Senior Consultant / Assistant Manager</t>
        </is>
      </c>
      <c r="AK13" s="130" t="inlineStr">
        <is>
          <t>Radford / Pave</t>
        </is>
      </c>
      <c r="AL13" s="130" t="inlineStr">
        <is>
          <t>IRIS Vs Market Benchmark — CIM proficiency scale: 3 Able · IRIS Vs Competitor Benchmark — SaaS marketing ladder: Senior Marketing Specialist</t>
        </is>
      </c>
      <c r="AM13" s="130" t="inlineStr">
        <is>
          <t>CIM Global Professional Marketing Framework — proficiency Aware → Active learner → Able → Accomplished → Authoritative</t>
        </is>
      </c>
      <c r="AN13" s="131" t="inlineStr">
        <is>
          <t>Lateral; Management Trainees graduate here</t>
        </is>
      </c>
      <c r="AO13" s="132" t="inlineStr">
        <is>
          <t>B2 · Senior Specialist</t>
        </is>
      </c>
      <c r="AP13" s="132" t="inlineStr">
        <is>
          <t>B2 · Manager</t>
        </is>
      </c>
      <c r="AQ13" s="132" t="inlineStr">
        <is>
          <t>AI content &amp; marketing automation, marketing analytics</t>
        </is>
      </c>
    </row>
    <row r="14">
      <c r="A14" s="192" t="n"/>
      <c r="B14" s="193" t="n"/>
      <c r="C14" s="193" t="n"/>
      <c r="D14" s="193" t="n"/>
      <c r="E14" s="193" t="n"/>
      <c r="F14" s="193" t="n"/>
      <c r="G14" s="193" t="n"/>
      <c r="H14" s="193" t="n"/>
      <c r="I14" s="194" t="n"/>
      <c r="J14" s="195" t="n"/>
      <c r="K14" s="195" t="n"/>
      <c r="L14" s="195" t="n"/>
      <c r="M14" s="195" t="n"/>
      <c r="N14" s="196" t="n"/>
      <c r="O14" s="197" t="n"/>
      <c r="P14" s="197" t="n"/>
      <c r="Q14" s="197" t="n"/>
      <c r="R14" s="198" t="n"/>
      <c r="S14" s="199" t="n"/>
      <c r="T14" s="199" t="n"/>
      <c r="U14" s="199" t="n"/>
      <c r="V14" s="199" t="n"/>
      <c r="W14" s="199" t="n"/>
      <c r="X14" s="199" t="n"/>
      <c r="Y14" s="200" t="n"/>
      <c r="Z14" s="201" t="n"/>
      <c r="AA14" s="201" t="n"/>
      <c r="AB14" s="201" t="n"/>
      <c r="AC14" s="202" t="n"/>
      <c r="AD14" s="203" t="n"/>
      <c r="AE14" s="204" t="n"/>
      <c r="AF14" s="204" t="n"/>
      <c r="AG14" s="204" t="n"/>
      <c r="AH14" s="204" t="n"/>
      <c r="AI14" s="204" t="n"/>
      <c r="AJ14" s="204" t="n"/>
      <c r="AK14" s="204" t="n"/>
      <c r="AL14" s="204" t="n"/>
      <c r="AM14" s="204" t="n"/>
      <c r="AN14" s="205" t="n"/>
      <c r="AO14" s="206" t="n"/>
      <c r="AP14" s="206" t="n"/>
      <c r="AQ14" s="206" t="n"/>
    </row>
    <row r="15" ht="20" customHeight="1">
      <c r="A15" s="164" t="inlineStr">
        <is>
          <t>Product Management — 1 person · 1 role · Product &amp; programme · levels B3</t>
        </is>
      </c>
    </row>
    <row r="16" ht="80" customHeight="1">
      <c r="A16" s="109" t="inlineStr">
        <is>
          <t>Product Management</t>
        </is>
      </c>
      <c r="B16" s="111" t="inlineStr">
        <is>
          <t>Product Management</t>
        </is>
      </c>
      <c r="C16" s="111" t="inlineStr">
        <is>
          <t>Product Management</t>
        </is>
      </c>
      <c r="D16" s="111" t="inlineStr">
        <is>
          <t>Senior Product Manager</t>
        </is>
      </c>
      <c r="E16" s="20" t="inlineStr">
        <is>
          <t>B3</t>
        </is>
      </c>
      <c r="F16" s="18" t="inlineStr">
        <is>
          <t>Lead Specialist</t>
        </is>
      </c>
      <c r="G16" s="111" t="inlineStr">
        <is>
          <t>IC</t>
        </is>
      </c>
      <c r="H16" s="112" t="n">
        <v>1</v>
      </c>
      <c r="I16" s="142" t="inlineStr">
        <is>
          <t>A practice, or several teams through team leads</t>
        </is>
      </c>
      <c r="J16" s="115" t="inlineStr">
        <is>
          <t>Sets standards for a practice; cross-team problems</t>
        </is>
      </c>
      <c r="K16" s="115" t="inlineStr">
        <is>
          <t>Commercial / strategic calls for the unit</t>
        </is>
      </c>
      <c r="L16" s="115" t="inlineStr">
        <is>
          <t>Several teams or a practice</t>
        </is>
      </c>
      <c r="M16" s="115" t="inlineStr">
        <is>
          <r>
            <rPr>
              <rFont val="Calibri"/>
              <b val="1"/>
              <sz val="10"/>
            </rPr>
            <t>IC:</t>
          </r>
          <r>
            <rPr>
              <rFont val="Calibri"/>
              <sz val="10"/>
            </rPr>
            <t xml:space="preserve"> leads a practice · People: team leads / managers report in</t>
          </r>
        </is>
      </c>
      <c r="N16" s="187" t="inlineStr">
        <is>
          <t>8–12 yrs</t>
        </is>
      </c>
      <c r="O16" s="168" t="inlineStr">
        <is>
          <r>
            <rPr>
              <rFont val="Calibri"/>
              <sz val="10"/>
            </rPr>
            <t xml:space="preserve">Postgraduate or professional qualification preferred
</t>
          </r>
          <r>
            <rPr>
              <rFont val="Calibri"/>
              <b val="1"/>
              <sz val="10"/>
            </rPr>
            <t>Family:</t>
          </r>
          <r>
            <rPr>
              <rFont val="Calibri"/>
              <sz val="10"/>
            </rPr>
            <t xml:space="preserve"> Graduate; MBA / PGDM preferred</t>
          </r>
        </is>
      </c>
      <c r="P16" s="168" t="inlineStr">
        <is>
          <t>Internal product certification; CBAP / CCBA · optional</t>
        </is>
      </c>
      <c r="Q16" s="168" t="inlineStr">
        <is>
          <t>Product discovery, roadmap and P&amp;L basics</t>
        </is>
      </c>
      <c r="R16" s="188" t="inlineStr">
        <is>
          <t>PP-B-IC</t>
        </is>
      </c>
      <c r="S16" s="189" t="n">
        <v>0.46</v>
      </c>
      <c r="T16" s="189" t="n">
        <v>0.22</v>
      </c>
      <c r="U16" s="189" t="n">
        <v>0.1</v>
      </c>
      <c r="V16" s="189" t="n">
        <v>0.05</v>
      </c>
      <c r="W16" s="189" t="n">
        <v>0.1</v>
      </c>
      <c r="X16" s="189" t="n">
        <v>0.07000000000000001</v>
      </c>
      <c r="Y16" s="121" t="inlineStr">
        <is>
          <t>★ Product, Platform &amp; Domain Knowledge · ★ Business Analysis &amp; Requirements Engineering</t>
        </is>
      </c>
      <c r="Z16" s="122" t="inlineStr">
        <is>
          <t>Data Analytics, BI &amp; Visualisation · Strategic Thinking &amp; Business Acumen · Stakeholder &amp; Client Management · AI, GenAI &amp; Prompt Engineering</t>
        </is>
      </c>
      <c r="AA16" s="122" t="inlineStr">
        <is>
          <t>—</t>
        </is>
      </c>
      <c r="AB16" s="122" t="inlineStr">
        <is>
          <t>Core 4 · Future-ready 3 · Functional 4 · Leadership 3</t>
        </is>
      </c>
      <c r="AC16" s="123" t="inlineStr">
        <is>
          <r>
            <rPr>
              <rFont val="Calibri"/>
              <b val="1"/>
              <sz val="10"/>
            </rPr>
            <t>IC:</t>
          </r>
          <r>
            <rPr>
              <rFont val="Calibri"/>
              <sz val="10"/>
            </rPr>
            <t xml:space="preserve"> none · People: 5–8 incl. team leads</t>
          </r>
        </is>
      </c>
      <c r="AD16" s="190" t="inlineStr">
        <is>
          <t>P5</t>
        </is>
      </c>
      <c r="AE16" s="130" t="inlineStr">
        <is>
          <t>Expert / Senior Manager</t>
        </is>
      </c>
      <c r="AF16" s="191" t="inlineStr">
        <is>
          <t>5 Ensure, advise</t>
        </is>
      </c>
      <c r="AG16" s="130" t="inlineStr">
        <is>
          <t>Principal / Group Product Manager</t>
        </is>
      </c>
      <c r="AH16" s="130" t="inlineStr">
        <is>
          <t>L5 · MS 63–64 · —</t>
        </is>
      </c>
      <c r="AI16" s="130" t="inlineStr">
        <is>
          <t>JL5–JL6B · C3B · L7 Manager</t>
        </is>
      </c>
      <c r="AJ16" s="130" t="inlineStr">
        <is>
          <t>Senior Manager</t>
        </is>
      </c>
      <c r="AK16" s="130" t="inlineStr">
        <is>
          <t>Radford / Pave</t>
        </is>
      </c>
      <c r="AL16" s="130" t="inlineStr">
        <is>
          <t>IRIS Vs Competitor Benchmark — SaaS product ladder: Principal / Group PM</t>
        </is>
      </c>
      <c r="AM16" s="130" t="inlineStr">
        <is>
          <t>Pragmatic Institute Framework · 37 activities, 7 categories; AIPMM</t>
        </is>
      </c>
      <c r="AN16" s="131" t="inlineStr">
        <is>
          <t>Lateral; internal posting first</t>
        </is>
      </c>
      <c r="AO16" s="132" t="inlineStr">
        <is>
          <t>C1 · Principal · or B+ · Practice Lead · Player-Coach if leading people hands-on</t>
        </is>
      </c>
      <c r="AP16" s="132" t="inlineStr">
        <is>
          <t>C1 · Associate Head · or B+ · Practice Lead · Player-Coach if leading people hands-on</t>
        </is>
      </c>
      <c r="AQ16" s="132" t="inlineStr">
        <is>
          <t>AI product strategy, platform &amp; API products, ESG / digital-reporting markets</t>
        </is>
      </c>
    </row>
    <row r="17">
      <c r="A17" s="192" t="n"/>
      <c r="B17" s="193" t="n"/>
      <c r="C17" s="193" t="n"/>
      <c r="D17" s="193" t="n"/>
      <c r="E17" s="193" t="n"/>
      <c r="F17" s="193" t="n"/>
      <c r="G17" s="193" t="n"/>
      <c r="H17" s="193" t="n"/>
      <c r="I17" s="194" t="n"/>
      <c r="J17" s="195" t="n"/>
      <c r="K17" s="195" t="n"/>
      <c r="L17" s="195" t="n"/>
      <c r="M17" s="195" t="n"/>
      <c r="N17" s="196" t="n"/>
      <c r="O17" s="197" t="n"/>
      <c r="P17" s="197" t="n"/>
      <c r="Q17" s="197" t="n"/>
      <c r="R17" s="198" t="n"/>
      <c r="S17" s="199" t="n"/>
      <c r="T17" s="199" t="n"/>
      <c r="U17" s="199" t="n"/>
      <c r="V17" s="199" t="n"/>
      <c r="W17" s="199" t="n"/>
      <c r="X17" s="199" t="n"/>
      <c r="Y17" s="200" t="n"/>
      <c r="Z17" s="201" t="n"/>
      <c r="AA17" s="201" t="n"/>
      <c r="AB17" s="201" t="n"/>
      <c r="AC17" s="202" t="n"/>
      <c r="AD17" s="203" t="n"/>
      <c r="AE17" s="204" t="n"/>
      <c r="AF17" s="204" t="n"/>
      <c r="AG17" s="204" t="n"/>
      <c r="AH17" s="204" t="n"/>
      <c r="AI17" s="204" t="n"/>
      <c r="AJ17" s="204" t="n"/>
      <c r="AK17" s="204" t="n"/>
      <c r="AL17" s="204" t="n"/>
      <c r="AM17" s="204" t="n"/>
      <c r="AN17" s="205" t="n"/>
      <c r="AO17" s="206" t="n"/>
      <c r="AP17" s="206" t="n"/>
      <c r="AQ17" s="206" t="n"/>
    </row>
    <row r="18" ht="20" customHeight="1">
      <c r="A18" s="164" t="inlineStr">
        <is>
          <t>Quality Assurance — 21 people · 9 roles · Technology &amp; engineering · levels A1–B2</t>
        </is>
      </c>
    </row>
    <row r="19" ht="67" customHeight="1">
      <c r="A19" s="109" t="inlineStr">
        <is>
          <t>Quality Assurance</t>
        </is>
      </c>
      <c r="B19" s="111" t="inlineStr">
        <is>
          <t>Quality Assurance</t>
        </is>
      </c>
      <c r="C19" s="111" t="inlineStr">
        <is>
          <t>Functional &amp; Domain Testing</t>
        </is>
      </c>
      <c r="D19" s="111" t="inlineStr">
        <is>
          <t>Intern – Functional &amp; Domain Testing</t>
        </is>
      </c>
      <c r="E19" s="26" t="inlineStr">
        <is>
          <t>A1</t>
        </is>
      </c>
      <c r="F19" s="138" t="inlineStr">
        <is>
          <t>Intern / Trainee</t>
        </is>
      </c>
      <c r="G19" s="111" t="inlineStr">
        <is>
          <t>IC</t>
        </is>
      </c>
      <c r="H19" s="112" t="n">
        <v>1</v>
      </c>
      <c r="I19" s="142" t="inlineStr">
        <is>
          <t>Learning the role; all work reviewed</t>
        </is>
      </c>
      <c r="J19" s="115" t="inlineStr">
        <is>
          <t>Learning; follows worked examples</t>
        </is>
      </c>
      <c r="K19" s="115" t="inlineStr">
        <is>
          <t>Needs approval / close guidance</t>
        </is>
      </c>
      <c r="L19" s="115" t="inlineStr">
        <is>
          <t>Learning tasks</t>
        </is>
      </c>
      <c r="M19" s="115" t="inlineStr">
        <is>
          <t>Not scored in Band A</t>
        </is>
      </c>
      <c r="N19" s="187" t="inlineStr">
        <is>
          <t>0 yrs · fresher / intern</t>
        </is>
      </c>
      <c r="O19" s="168" t="inlineStr">
        <is>
          <r>
            <rPr>
              <rFont val="Calibri"/>
              <sz val="10"/>
            </rPr>
            <t xml:space="preserve">Pursuing or completed graduation / diploma
</t>
          </r>
          <r>
            <rPr>
              <rFont val="Calibri"/>
              <b val="1"/>
              <sz val="10"/>
            </rPr>
            <t>Family:</t>
          </r>
          <r>
            <rPr>
              <rFont val="Calibri"/>
              <sz val="10"/>
            </rPr>
            <t xml:space="preserve"> BE / B.Tech / MCA / B.Sc</t>
          </r>
        </is>
      </c>
      <c r="P19" s="168" t="inlineStr">
        <is>
          <t>ISTQB Foundation / Advanced; Internal product certification</t>
        </is>
      </c>
      <c r="Q19" s="168" t="inlineStr">
        <is>
          <t>ISTQB or equivalent preferred from B1</t>
        </is>
      </c>
      <c r="R19" s="188" t="inlineStr">
        <is>
          <t>—</t>
        </is>
      </c>
      <c r="S19" s="169" t="n"/>
      <c r="T19" s="169" t="n"/>
      <c r="U19" s="169" t="n"/>
      <c r="V19" s="169" t="n"/>
      <c r="W19" s="169" t="n"/>
      <c r="X19" s="169" t="n"/>
      <c r="Y19" s="121" t="inlineStr">
        <is>
          <t>★ Test Automation &amp; QA Engineering · ★ Product, Platform &amp; Domain Knowledge</t>
        </is>
      </c>
      <c r="Z19" s="122" t="inlineStr">
        <is>
          <t>Database, SQL &amp; Data Engineering · AI, GenAI &amp; Prompt Engineering · Process Improvement &amp; Quality Mindset · Communication &amp; Presentation</t>
        </is>
      </c>
      <c r="AA19" s="122" t="inlineStr">
        <is>
          <t>—</t>
        </is>
      </c>
      <c r="AB19" s="122" t="inlineStr">
        <is>
          <t>Core 1 · Future-ready 1 · Functional 1 · Leadership —</t>
        </is>
      </c>
      <c r="AC19" s="123" t="inlineStr">
        <is>
          <t>No direct reports</t>
        </is>
      </c>
      <c r="AD19" s="190" t="inlineStr">
        <is>
          <t>Entry / P1</t>
        </is>
      </c>
      <c r="AE19" s="130" t="inlineStr">
        <is>
          <t>Entry</t>
        </is>
      </c>
      <c r="AF19" s="191" t="inlineStr">
        <is>
          <t>1 Follow</t>
        </is>
      </c>
      <c r="AG19" s="130" t="inlineStr">
        <is>
          <t>Associate QA Engineer</t>
        </is>
      </c>
      <c r="AH19" s="130" t="inlineStr">
        <is>
          <t>Intern · MS Intern · Intern</t>
        </is>
      </c>
      <c r="AI19" s="130" t="inlineStr">
        <is>
          <t>Trainee · C1Y ASE Trainee · L12 Associate</t>
        </is>
      </c>
      <c r="AJ19" s="130" t="inlineStr">
        <is>
          <t>Intern / Trainee</t>
        </is>
      </c>
      <c r="AK19" s="130" t="inlineStr">
        <is>
          <t>Radford / Pave</t>
        </is>
      </c>
      <c r="AL19" s="130" t="inlineStr">
        <is>
          <t>—</t>
        </is>
      </c>
      <c r="AM19" s="130" t="inlineStr">
        <is>
          <t>ISTQB Foundation → Advanced → Expert; SFIA testing</t>
        </is>
      </c>
      <c r="AN19" s="131" t="inlineStr">
        <is>
          <t>Campus / intern programme only</t>
        </is>
      </c>
      <c r="AO19" s="132" t="inlineStr">
        <is>
          <t>A2 · Associate</t>
        </is>
      </c>
      <c r="AP19" s="132" t="inlineStr">
        <is>
          <t>A2 · common path</t>
        </is>
      </c>
      <c r="AQ19" s="132" t="inlineStr">
        <is>
          <t>AI-assisted test generation, API &amp; performance testing, test-data privacy</t>
        </is>
      </c>
    </row>
    <row r="20" ht="67" customHeight="1">
      <c r="A20" s="109" t="inlineStr">
        <is>
          <t>Quality Assurance</t>
        </is>
      </c>
      <c r="B20" s="111" t="inlineStr">
        <is>
          <t>Quality Assurance</t>
        </is>
      </c>
      <c r="C20" s="111" t="inlineStr">
        <is>
          <t>Test Automation</t>
        </is>
      </c>
      <c r="D20" s="111" t="inlineStr">
        <is>
          <t>Trainee QA Automation Engineer</t>
        </is>
      </c>
      <c r="E20" s="26" t="inlineStr">
        <is>
          <t>A1</t>
        </is>
      </c>
      <c r="F20" s="138" t="inlineStr">
        <is>
          <t>Intern / Trainee</t>
        </is>
      </c>
      <c r="G20" s="111" t="inlineStr">
        <is>
          <t>IC</t>
        </is>
      </c>
      <c r="H20" s="112" t="n">
        <v>2</v>
      </c>
      <c r="I20" s="142" t="inlineStr">
        <is>
          <t>Learning the role; all work reviewed</t>
        </is>
      </c>
      <c r="J20" s="115" t="inlineStr">
        <is>
          <t>Learning; follows worked examples</t>
        </is>
      </c>
      <c r="K20" s="115" t="inlineStr">
        <is>
          <t>Needs approval / close guidance</t>
        </is>
      </c>
      <c r="L20" s="115" t="inlineStr">
        <is>
          <t>Learning tasks</t>
        </is>
      </c>
      <c r="M20" s="115" t="inlineStr">
        <is>
          <t>Not scored in Band A</t>
        </is>
      </c>
      <c r="N20" s="187" t="inlineStr">
        <is>
          <t>0 yrs · fresher / intern</t>
        </is>
      </c>
      <c r="O20" s="168" t="inlineStr">
        <is>
          <r>
            <rPr>
              <rFont val="Calibri"/>
              <sz val="10"/>
            </rPr>
            <t xml:space="preserve">Pursuing or completed graduation / diploma
</t>
          </r>
          <r>
            <rPr>
              <rFont val="Calibri"/>
              <b val="1"/>
              <sz val="10"/>
            </rPr>
            <t>Family:</t>
          </r>
          <r>
            <rPr>
              <rFont val="Calibri"/>
              <sz val="10"/>
            </rPr>
            <t xml:space="preserve"> BE / B.Tech / MCA / B.Sc</t>
          </r>
        </is>
      </c>
      <c r="P20" s="168" t="inlineStr">
        <is>
          <t>ISTQB Foundation / Advanced; Internal product certification</t>
        </is>
      </c>
      <c r="Q20" s="168" t="inlineStr">
        <is>
          <t>ISTQB or equivalent preferred from B1</t>
        </is>
      </c>
      <c r="R20" s="188" t="inlineStr">
        <is>
          <t>—</t>
        </is>
      </c>
      <c r="S20" s="169" t="n"/>
      <c r="T20" s="169" t="n"/>
      <c r="U20" s="169" t="n"/>
      <c r="V20" s="169" t="n"/>
      <c r="W20" s="169" t="n"/>
      <c r="X20" s="169" t="n"/>
      <c r="Y20" s="121" t="inlineStr">
        <is>
          <t>★ Test Automation &amp; QA Engineering · ★ Product, Platform &amp; Domain Knowledge</t>
        </is>
      </c>
      <c r="Z20" s="122" t="inlineStr">
        <is>
          <t>Database, SQL &amp; Data Engineering · AI, GenAI &amp; Prompt Engineering · Process Improvement &amp; Quality Mindset · Communication &amp; Presentation</t>
        </is>
      </c>
      <c r="AA20" s="122" t="inlineStr">
        <is>
          <t>—</t>
        </is>
      </c>
      <c r="AB20" s="122" t="inlineStr">
        <is>
          <t>Core 1 · Future-ready 1 · Functional 1 · Leadership —</t>
        </is>
      </c>
      <c r="AC20" s="123" t="inlineStr">
        <is>
          <t>No direct reports</t>
        </is>
      </c>
      <c r="AD20" s="190" t="inlineStr">
        <is>
          <t>Entry / P1</t>
        </is>
      </c>
      <c r="AE20" s="130" t="inlineStr">
        <is>
          <t>Entry</t>
        </is>
      </c>
      <c r="AF20" s="191" t="inlineStr">
        <is>
          <t>1 Follow</t>
        </is>
      </c>
      <c r="AG20" s="130" t="inlineStr">
        <is>
          <t>Associate QA Engineer</t>
        </is>
      </c>
      <c r="AH20" s="130" t="inlineStr">
        <is>
          <t>Intern · MS Intern · Intern</t>
        </is>
      </c>
      <c r="AI20" s="130" t="inlineStr">
        <is>
          <t>Trainee · C1Y ASE Trainee · L12 Associate</t>
        </is>
      </c>
      <c r="AJ20" s="130" t="inlineStr">
        <is>
          <t>Intern / Trainee</t>
        </is>
      </c>
      <c r="AK20" s="130" t="inlineStr">
        <is>
          <t>Radford / Pave</t>
        </is>
      </c>
      <c r="AL20" s="130" t="inlineStr">
        <is>
          <t>—</t>
        </is>
      </c>
      <c r="AM20" s="130" t="inlineStr">
        <is>
          <t>ISTQB Foundation → Advanced → Expert; SFIA testing</t>
        </is>
      </c>
      <c r="AN20" s="131" t="inlineStr">
        <is>
          <t>Campus / intern programme only</t>
        </is>
      </c>
      <c r="AO20" s="132" t="inlineStr">
        <is>
          <t>A2 · Associate</t>
        </is>
      </c>
      <c r="AP20" s="132" t="inlineStr">
        <is>
          <t>A2 · common path</t>
        </is>
      </c>
      <c r="AQ20" s="132" t="inlineStr">
        <is>
          <t>AI-assisted test generation, API &amp; performance testing, test-data privacy</t>
        </is>
      </c>
    </row>
    <row r="21" ht="67" customHeight="1">
      <c r="A21" s="109" t="inlineStr">
        <is>
          <t>Quality Assurance</t>
        </is>
      </c>
      <c r="B21" s="111" t="inlineStr">
        <is>
          <t>Quality Assurance</t>
        </is>
      </c>
      <c r="C21" s="111" t="inlineStr">
        <is>
          <t>Functional &amp; Domain Testing</t>
        </is>
      </c>
      <c r="D21" s="111" t="inlineStr">
        <is>
          <t>QA Engineer</t>
        </is>
      </c>
      <c r="E21" s="26" t="inlineStr">
        <is>
          <t>A2</t>
        </is>
      </c>
      <c r="F21" s="138" t="inlineStr">
        <is>
          <t>Associate</t>
        </is>
      </c>
      <c r="G21" s="111" t="inlineStr">
        <is>
          <t>IC</t>
        </is>
      </c>
      <c r="H21" s="112" t="n">
        <v>1</v>
      </c>
      <c r="I21" s="142" t="inlineStr">
        <is>
          <t>Standard work delivered independently</t>
        </is>
      </c>
      <c r="J21" s="115" t="inlineStr">
        <is>
          <t>Standard work of the discipline</t>
        </is>
      </c>
      <c r="K21" s="115" t="inlineStr">
        <is>
          <t>Chooses own approach within standards</t>
        </is>
      </c>
      <c r="L21" s="115" t="inlineStr">
        <is>
          <t>Own deliverables · accuracy, TAT</t>
        </is>
      </c>
      <c r="M21" s="115" t="inlineStr">
        <is>
          <t>Not scored in Band A</t>
        </is>
      </c>
      <c r="N21" s="187" t="inlineStr">
        <is>
          <t>0–2 yrs</t>
        </is>
      </c>
      <c r="O21" s="168" t="inlineStr">
        <is>
          <r>
            <rPr>
              <rFont val="Calibri"/>
              <sz val="10"/>
            </rPr>
            <t xml:space="preserve">Graduate · or diploma with experience
</t>
          </r>
          <r>
            <rPr>
              <rFont val="Calibri"/>
              <b val="1"/>
              <sz val="10"/>
            </rPr>
            <t>Family:</t>
          </r>
          <r>
            <rPr>
              <rFont val="Calibri"/>
              <sz val="10"/>
            </rPr>
            <t xml:space="preserve"> BE / B.Tech / MCA / B.Sc</t>
          </r>
        </is>
      </c>
      <c r="P21" s="168" t="inlineStr">
        <is>
          <t>ISTQB Foundation / Advanced; Internal product certification</t>
        </is>
      </c>
      <c r="Q21" s="168" t="inlineStr">
        <is>
          <t>ISTQB or equivalent preferred from B1</t>
        </is>
      </c>
      <c r="R21" s="188" t="inlineStr">
        <is>
          <t>TE-A</t>
        </is>
      </c>
      <c r="S21" s="189" t="n">
        <v>0.64</v>
      </c>
      <c r="T21" s="189" t="n">
        <v>0.16</v>
      </c>
      <c r="U21" s="189" t="n">
        <v>0.04</v>
      </c>
      <c r="V21" s="189" t="n">
        <v>0</v>
      </c>
      <c r="W21" s="189" t="n">
        <v>0.1</v>
      </c>
      <c r="X21" s="189" t="n">
        <v>0.06</v>
      </c>
      <c r="Y21" s="121" t="inlineStr">
        <is>
          <t>★ Test Automation &amp; QA Engineering · ★ Product, Platform &amp; Domain Knowledge</t>
        </is>
      </c>
      <c r="Z21" s="122" t="inlineStr">
        <is>
          <t>Database, SQL &amp; Data Engineering · AI, GenAI &amp; Prompt Engineering · Process Improvement &amp; Quality Mindset · Communication &amp; Presentation</t>
        </is>
      </c>
      <c r="AA21" s="122" t="inlineStr">
        <is>
          <t>—</t>
        </is>
      </c>
      <c r="AB21" s="122" t="inlineStr">
        <is>
          <t>Core 2 · Future-ready 2 · Functional 2 · Leadership —</t>
        </is>
      </c>
      <c r="AC21" s="123" t="inlineStr">
        <is>
          <t>No direct reports</t>
        </is>
      </c>
      <c r="AD21" s="190" t="inlineStr">
        <is>
          <t>P1–P2</t>
        </is>
      </c>
      <c r="AE21" s="130" t="inlineStr">
        <is>
          <t>Entry / Developing</t>
        </is>
      </c>
      <c r="AF21" s="191" t="inlineStr">
        <is>
          <t>2 Assist</t>
        </is>
      </c>
      <c r="AG21" s="130" t="inlineStr">
        <is>
          <t>Associate QA Engineer / QA Engineer</t>
        </is>
      </c>
      <c r="AH21" s="130" t="inlineStr">
        <is>
          <t>L3 · MS 59–60 · Associate SE</t>
        </is>
      </c>
      <c r="AI21" s="130" t="inlineStr">
        <is>
          <t>JL3B Systems Engineer · C1 Assistant System Engineer · L11 Analyst</t>
        </is>
      </c>
      <c r="AJ21" s="130" t="inlineStr">
        <is>
          <t>Analyst · DataTracks Associate</t>
        </is>
      </c>
      <c r="AK21" s="130" t="inlineStr">
        <is>
          <t>Radford / Pave</t>
        </is>
      </c>
      <c r="AL21" s="130" t="inlineStr">
        <is>
          <r>
            <rPr>
              <rFont val="Calibri"/>
              <b val="1"/>
              <sz val="10"/>
            </rPr>
            <t>Workiva:</t>
          </r>
          <r>
            <rPr>
              <rFont val="Calibri"/>
              <sz val="10"/>
            </rPr>
            <t xml:space="preserve"> Associate SE · Broadridge India: SE · Nasdaq / AxiomSL: SE · IRIS Vs Market Benchmark — ISTQB certification pathway: Foundation</t>
          </r>
        </is>
      </c>
      <c r="AM21" s="130" t="inlineStr">
        <is>
          <t>ISTQB Foundation → Advanced → Expert; SFIA testing</t>
        </is>
      </c>
      <c r="AN21" s="131" t="inlineStr">
        <is>
          <t>Lateral or campus · CT1 on confirmation; CT2 on joining</t>
        </is>
      </c>
      <c r="AO21" s="132" t="inlineStr">
        <is>
          <t>A3 · Senior Associate</t>
        </is>
      </c>
      <c r="AP21" s="132" t="inlineStr">
        <is>
          <t>A3 · common path</t>
        </is>
      </c>
      <c r="AQ21" s="132" t="inlineStr">
        <is>
          <t>AI-assisted test generation, API &amp; performance testing, test-data privacy</t>
        </is>
      </c>
    </row>
    <row r="22" ht="67" customHeight="1">
      <c r="A22" s="109" t="inlineStr">
        <is>
          <t>Quality Assurance</t>
        </is>
      </c>
      <c r="B22" s="111" t="inlineStr">
        <is>
          <t>Quality Assurance</t>
        </is>
      </c>
      <c r="C22" s="111" t="inlineStr">
        <is>
          <t>Functional &amp; Domain Testing</t>
        </is>
      </c>
      <c r="D22" s="111" t="inlineStr">
        <is>
          <t>QA Specialist</t>
        </is>
      </c>
      <c r="E22" s="26" t="inlineStr">
        <is>
          <t>A3</t>
        </is>
      </c>
      <c r="F22" s="138" t="inlineStr">
        <is>
          <t>Senior Associate</t>
        </is>
      </c>
      <c r="G22" s="111" t="inlineStr">
        <is>
          <t>IC</t>
        </is>
      </c>
      <c r="H22" s="112" t="n">
        <v>1</v>
      </c>
      <c r="I22" s="142" t="inlineStr">
        <is>
          <t>Varied work; reviews juniors; go-to for a process</t>
        </is>
      </c>
      <c r="J22" s="115" t="inlineStr">
        <is>
          <t>Varied and non-standard work; handles exceptions</t>
        </is>
      </c>
      <c r="K22" s="115" t="inlineStr">
        <is>
          <t>Technical / QC / client calls on own work</t>
        </is>
      </c>
      <c r="L22" s="115" t="inlineStr">
        <is>
          <t>A module / process, or work with client or regulatory consequences</t>
        </is>
      </c>
      <c r="M22" s="115" t="inlineStr">
        <is>
          <t>Not scored in Band A</t>
        </is>
      </c>
      <c r="N22" s="187" t="inlineStr">
        <is>
          <t>2–4 yrs</t>
        </is>
      </c>
      <c r="O22" s="168" t="inlineStr">
        <is>
          <r>
            <rPr>
              <rFont val="Calibri"/>
              <sz val="10"/>
            </rPr>
            <t xml:space="preserve">Graduate; relevant certification preferred
</t>
          </r>
          <r>
            <rPr>
              <rFont val="Calibri"/>
              <b val="1"/>
              <sz val="10"/>
            </rPr>
            <t>Family:</t>
          </r>
          <r>
            <rPr>
              <rFont val="Calibri"/>
              <sz val="10"/>
            </rPr>
            <t xml:space="preserve"> BE / B.Tech / MCA / B.Sc</t>
          </r>
        </is>
      </c>
      <c r="P22" s="168" t="inlineStr">
        <is>
          <t>ISTQB Foundation / Advanced; Internal product certification</t>
        </is>
      </c>
      <c r="Q22" s="168" t="inlineStr">
        <is>
          <t>ISTQB or equivalent preferred from B1</t>
        </is>
      </c>
      <c r="R22" s="188" t="inlineStr">
        <is>
          <t>TE-A</t>
        </is>
      </c>
      <c r="S22" s="189" t="n">
        <v>0.64</v>
      </c>
      <c r="T22" s="189" t="n">
        <v>0.16</v>
      </c>
      <c r="U22" s="189" t="n">
        <v>0.04</v>
      </c>
      <c r="V22" s="189" t="n">
        <v>0</v>
      </c>
      <c r="W22" s="189" t="n">
        <v>0.1</v>
      </c>
      <c r="X22" s="189" t="n">
        <v>0.06</v>
      </c>
      <c r="Y22" s="121" t="inlineStr">
        <is>
          <t>★ Test Automation &amp; QA Engineering · ★ Product, Platform &amp; Domain Knowledge</t>
        </is>
      </c>
      <c r="Z22" s="122" t="inlineStr">
        <is>
          <t>Database, SQL &amp; Data Engineering · AI, GenAI &amp; Prompt Engineering · Process Improvement &amp; Quality Mindset · Communication &amp; Presentation</t>
        </is>
      </c>
      <c r="AA22" s="122" t="inlineStr">
        <is>
          <t>—</t>
        </is>
      </c>
      <c r="AB22" s="122" t="inlineStr">
        <is>
          <t>Core 2 · Future-ready 2 · Functional 3 · Leadership —</t>
        </is>
      </c>
      <c r="AC22" s="123" t="inlineStr">
        <is>
          <t>None · guides 1–3 juniors informally</t>
        </is>
      </c>
      <c r="AD22" s="190" t="inlineStr">
        <is>
          <t>P3</t>
        </is>
      </c>
      <c r="AE22" s="130" t="inlineStr">
        <is>
          <t>Developing</t>
        </is>
      </c>
      <c r="AF22" s="191" t="inlineStr">
        <is>
          <t>3 Apply</t>
        </is>
      </c>
      <c r="AG22" s="130" t="inlineStr">
        <is>
          <t>Senior QA Engineer</t>
        </is>
      </c>
      <c r="AH22" s="130" t="inlineStr">
        <is>
          <t>L3–L4 · MS 61–62 · Software Engineer</t>
        </is>
      </c>
      <c r="AI22" s="130" t="inlineStr">
        <is>
          <t>JL3A Senior Systems Engineer · C1 System Engineer · L11–L10 · Senior Analyst</t>
        </is>
      </c>
      <c r="AJ22" s="130" t="inlineStr">
        <is>
          <t>Consultant · DataTracks Senior Associate · 2–5 yrs</t>
        </is>
      </c>
      <c r="AK22" s="130" t="inlineStr">
        <is>
          <t>Radford / Pave</t>
        </is>
      </c>
      <c r="AL22" s="130" t="inlineStr">
        <is>
          <r>
            <rPr>
              <rFont val="Calibri"/>
              <b val="1"/>
              <sz val="10"/>
            </rPr>
            <t>Workiva:</t>
          </r>
          <r>
            <rPr>
              <rFont val="Calibri"/>
              <sz val="10"/>
            </rPr>
            <t xml:space="preserve"> SE · Broadridge India: SE · Nasdaq / AxiomSL: SE · IRIS Vs Market Benchmark — ISTQB certification pathway: Foundation</t>
          </r>
        </is>
      </c>
      <c r="AM22" s="130" t="inlineStr">
        <is>
          <t>ISTQB Foundation → Advanced → Expert; SFIA testing</t>
        </is>
      </c>
      <c r="AN22" s="131" t="inlineStr">
        <is>
          <t>Lateral or campus · CT2 at 12 months; CT3 in programme</t>
        </is>
      </c>
      <c r="AO22" s="132" t="inlineStr">
        <is>
          <t>B1 · Specialist</t>
        </is>
      </c>
      <c r="AP22" s="132" t="inlineStr">
        <is>
          <t>B1 · Team Lead</t>
        </is>
      </c>
      <c r="AQ22" s="132" t="inlineStr">
        <is>
          <t>AI-assisted test generation, API &amp; performance testing, test-data privacy</t>
        </is>
      </c>
    </row>
    <row r="23" ht="67" customHeight="1">
      <c r="A23" s="109" t="inlineStr">
        <is>
          <t>Quality Assurance</t>
        </is>
      </c>
      <c r="B23" s="111" t="inlineStr">
        <is>
          <t>Quality Assurance</t>
        </is>
      </c>
      <c r="C23" s="111" t="inlineStr">
        <is>
          <t>Test Automation</t>
        </is>
      </c>
      <c r="D23" s="111" t="inlineStr">
        <is>
          <t>Senior QA Automation Engineer</t>
        </is>
      </c>
      <c r="E23" s="26" t="inlineStr">
        <is>
          <t>A3</t>
        </is>
      </c>
      <c r="F23" s="138" t="inlineStr">
        <is>
          <t>Senior Associate</t>
        </is>
      </c>
      <c r="G23" s="111" t="inlineStr">
        <is>
          <t>IC</t>
        </is>
      </c>
      <c r="H23" s="112" t="n">
        <v>1</v>
      </c>
      <c r="I23" s="142" t="inlineStr">
        <is>
          <t>Varied work; reviews juniors; go-to for a process</t>
        </is>
      </c>
      <c r="J23" s="115" t="inlineStr">
        <is>
          <t>Varied and non-standard work; handles exceptions</t>
        </is>
      </c>
      <c r="K23" s="115" t="inlineStr">
        <is>
          <t>Technical / QC / client calls on own work</t>
        </is>
      </c>
      <c r="L23" s="115" t="inlineStr">
        <is>
          <t>A module / process, or work with client or regulatory consequences</t>
        </is>
      </c>
      <c r="M23" s="115" t="inlineStr">
        <is>
          <t>Not scored in Band A</t>
        </is>
      </c>
      <c r="N23" s="187" t="inlineStr">
        <is>
          <t>2–4 yrs</t>
        </is>
      </c>
      <c r="O23" s="168" t="inlineStr">
        <is>
          <r>
            <rPr>
              <rFont val="Calibri"/>
              <sz val="10"/>
            </rPr>
            <t xml:space="preserve">Graduate; relevant certification preferred
</t>
          </r>
          <r>
            <rPr>
              <rFont val="Calibri"/>
              <b val="1"/>
              <sz val="10"/>
            </rPr>
            <t>Family:</t>
          </r>
          <r>
            <rPr>
              <rFont val="Calibri"/>
              <sz val="10"/>
            </rPr>
            <t xml:space="preserve"> BE / B.Tech / MCA / B.Sc</t>
          </r>
        </is>
      </c>
      <c r="P23" s="168" t="inlineStr">
        <is>
          <t>ISTQB Foundation / Advanced; Internal product certification</t>
        </is>
      </c>
      <c r="Q23" s="168" t="inlineStr">
        <is>
          <t>ISTQB or equivalent preferred from B1</t>
        </is>
      </c>
      <c r="R23" s="188" t="inlineStr">
        <is>
          <t>TE-A</t>
        </is>
      </c>
      <c r="S23" s="189" t="n">
        <v>0.64</v>
      </c>
      <c r="T23" s="189" t="n">
        <v>0.16</v>
      </c>
      <c r="U23" s="189" t="n">
        <v>0.04</v>
      </c>
      <c r="V23" s="189" t="n">
        <v>0</v>
      </c>
      <c r="W23" s="189" t="n">
        <v>0.1</v>
      </c>
      <c r="X23" s="189" t="n">
        <v>0.06</v>
      </c>
      <c r="Y23" s="121" t="inlineStr">
        <is>
          <t>★ Test Automation &amp; QA Engineering · ★ Product, Platform &amp; Domain Knowledge</t>
        </is>
      </c>
      <c r="Z23" s="122" t="inlineStr">
        <is>
          <t>Database, SQL &amp; Data Engineering · AI, GenAI &amp; Prompt Engineering · Process Improvement &amp; Quality Mindset · Communication &amp; Presentation</t>
        </is>
      </c>
      <c r="AA23" s="122" t="inlineStr">
        <is>
          <t>—</t>
        </is>
      </c>
      <c r="AB23" s="122" t="inlineStr">
        <is>
          <t>Core 2 · Future-ready 2 · Functional 3 · Leadership —</t>
        </is>
      </c>
      <c r="AC23" s="123" t="inlineStr">
        <is>
          <t>None · guides 1–3 juniors informally</t>
        </is>
      </c>
      <c r="AD23" s="190" t="inlineStr">
        <is>
          <t>P2</t>
        </is>
      </c>
      <c r="AE23" s="130" t="inlineStr">
        <is>
          <t>Developing</t>
        </is>
      </c>
      <c r="AF23" s="191" t="inlineStr">
        <is>
          <t>3 Apply</t>
        </is>
      </c>
      <c r="AG23" s="130" t="inlineStr">
        <is>
          <t>QA Engineer</t>
        </is>
      </c>
      <c r="AH23" s="130" t="inlineStr">
        <is>
          <t>L3–L4 · MS 61–62 · Software Engineer</t>
        </is>
      </c>
      <c r="AI23" s="130" t="inlineStr">
        <is>
          <t>JL3A Senior Systems Engineer · C1 System Engineer · L11–L10 · Senior Analyst</t>
        </is>
      </c>
      <c r="AJ23" s="130" t="inlineStr">
        <is>
          <t>Consultant · DataTracks Senior Associate · 2–5 yrs</t>
        </is>
      </c>
      <c r="AK23" s="130" t="inlineStr">
        <is>
          <t>Radford / Pave</t>
        </is>
      </c>
      <c r="AL23" s="130" t="inlineStr">
        <is>
          <r>
            <rPr>
              <rFont val="Calibri"/>
              <b val="1"/>
              <sz val="10"/>
            </rPr>
            <t>Workiva:</t>
          </r>
          <r>
            <rPr>
              <rFont val="Calibri"/>
              <sz val="10"/>
            </rPr>
            <t xml:space="preserve"> SE · Broadridge India: SE · Nasdaq / AxiomSL: SE · IRIS Vs Market Benchmark — ISTQB certification pathway: Foundation</t>
          </r>
        </is>
      </c>
      <c r="AM23" s="130" t="inlineStr">
        <is>
          <t>ISTQB Foundation → Advanced → Expert; SFIA testing</t>
        </is>
      </c>
      <c r="AN23" s="131" t="inlineStr">
        <is>
          <t>Lateral or campus · CT2 at 12 months; CT3 in programme</t>
        </is>
      </c>
      <c r="AO23" s="132" t="inlineStr">
        <is>
          <t>B1 · Specialist</t>
        </is>
      </c>
      <c r="AP23" s="132" t="inlineStr">
        <is>
          <t>B1 · Team Lead</t>
        </is>
      </c>
      <c r="AQ23" s="132" t="inlineStr">
        <is>
          <t>AI-assisted test generation, API &amp; performance testing, test-data privacy</t>
        </is>
      </c>
    </row>
    <row r="24" ht="67" customHeight="1">
      <c r="A24" s="109" t="inlineStr">
        <is>
          <t>Quality Assurance</t>
        </is>
      </c>
      <c r="B24" s="111" t="inlineStr">
        <is>
          <t>Quality Assurance</t>
        </is>
      </c>
      <c r="C24" s="111" t="inlineStr">
        <is>
          <t>Functional &amp; Domain Testing</t>
        </is>
      </c>
      <c r="D24" s="111" t="inlineStr">
        <is>
          <t>Senior QA Engineer</t>
        </is>
      </c>
      <c r="E24" s="26" t="inlineStr">
        <is>
          <t>A3</t>
        </is>
      </c>
      <c r="F24" s="138" t="inlineStr">
        <is>
          <t>Senior Associate</t>
        </is>
      </c>
      <c r="G24" s="111" t="inlineStr">
        <is>
          <t>IC</t>
        </is>
      </c>
      <c r="H24" s="112" t="n">
        <v>10</v>
      </c>
      <c r="I24" s="142" t="inlineStr">
        <is>
          <t>Varied work; reviews juniors; go-to for a process</t>
        </is>
      </c>
      <c r="J24" s="115" t="inlineStr">
        <is>
          <t>Varied and non-standard work; handles exceptions</t>
        </is>
      </c>
      <c r="K24" s="115" t="inlineStr">
        <is>
          <t>Technical / QC / client calls on own work</t>
        </is>
      </c>
      <c r="L24" s="115" t="inlineStr">
        <is>
          <t>A module / process, or work with client or regulatory consequences</t>
        </is>
      </c>
      <c r="M24" s="115" t="inlineStr">
        <is>
          <t>Not scored in Band A</t>
        </is>
      </c>
      <c r="N24" s="187" t="inlineStr">
        <is>
          <t>2–4 yrs</t>
        </is>
      </c>
      <c r="O24" s="168" t="inlineStr">
        <is>
          <r>
            <rPr>
              <rFont val="Calibri"/>
              <sz val="10"/>
            </rPr>
            <t xml:space="preserve">Graduate; relevant certification preferred
</t>
          </r>
          <r>
            <rPr>
              <rFont val="Calibri"/>
              <b val="1"/>
              <sz val="10"/>
            </rPr>
            <t>Family:</t>
          </r>
          <r>
            <rPr>
              <rFont val="Calibri"/>
              <sz val="10"/>
            </rPr>
            <t xml:space="preserve"> BE / B.Tech / MCA / B.Sc</t>
          </r>
        </is>
      </c>
      <c r="P24" s="168" t="inlineStr">
        <is>
          <t>ISTQB Foundation / Advanced; Internal product certification</t>
        </is>
      </c>
      <c r="Q24" s="168" t="inlineStr">
        <is>
          <t>ISTQB or equivalent preferred from B1</t>
        </is>
      </c>
      <c r="R24" s="188" t="inlineStr">
        <is>
          <t>TE-A</t>
        </is>
      </c>
      <c r="S24" s="189" t="n">
        <v>0.64</v>
      </c>
      <c r="T24" s="189" t="n">
        <v>0.16</v>
      </c>
      <c r="U24" s="189" t="n">
        <v>0.04</v>
      </c>
      <c r="V24" s="189" t="n">
        <v>0</v>
      </c>
      <c r="W24" s="189" t="n">
        <v>0.1</v>
      </c>
      <c r="X24" s="189" t="n">
        <v>0.06</v>
      </c>
      <c r="Y24" s="121" t="inlineStr">
        <is>
          <t>★ Test Automation &amp; QA Engineering · ★ Product, Platform &amp; Domain Knowledge</t>
        </is>
      </c>
      <c r="Z24" s="122" t="inlineStr">
        <is>
          <t>Database, SQL &amp; Data Engineering · AI, GenAI &amp; Prompt Engineering · Process Improvement &amp; Quality Mindset · Communication &amp; Presentation</t>
        </is>
      </c>
      <c r="AA24" s="122" t="inlineStr">
        <is>
          <t>—</t>
        </is>
      </c>
      <c r="AB24" s="122" t="inlineStr">
        <is>
          <t>Core 2 · Future-ready 2 · Functional 3 · Leadership —</t>
        </is>
      </c>
      <c r="AC24" s="123" t="inlineStr">
        <is>
          <t>None · guides 1–3 juniors informally</t>
        </is>
      </c>
      <c r="AD24" s="190" t="inlineStr">
        <is>
          <t>P2</t>
        </is>
      </c>
      <c r="AE24" s="130" t="inlineStr">
        <is>
          <t>Developing</t>
        </is>
      </c>
      <c r="AF24" s="191" t="inlineStr">
        <is>
          <t>3 Apply</t>
        </is>
      </c>
      <c r="AG24" s="130" t="inlineStr">
        <is>
          <t>QA Engineer</t>
        </is>
      </c>
      <c r="AH24" s="130" t="inlineStr">
        <is>
          <t>L3–L4 · MS 61–62 · Software Engineer</t>
        </is>
      </c>
      <c r="AI24" s="130" t="inlineStr">
        <is>
          <t>JL3A Senior Systems Engineer · C1 System Engineer · L11–L10 · Senior Analyst</t>
        </is>
      </c>
      <c r="AJ24" s="130" t="inlineStr">
        <is>
          <t>Consultant · DataTracks Senior Associate · 2–5 yrs</t>
        </is>
      </c>
      <c r="AK24" s="130" t="inlineStr">
        <is>
          <t>Radford / Pave</t>
        </is>
      </c>
      <c r="AL24" s="130" t="inlineStr">
        <is>
          <r>
            <rPr>
              <rFont val="Calibri"/>
              <b val="1"/>
              <sz val="10"/>
            </rPr>
            <t>Workiva:</t>
          </r>
          <r>
            <rPr>
              <rFont val="Calibri"/>
              <sz val="10"/>
            </rPr>
            <t xml:space="preserve"> SE · Broadridge India: SE · Nasdaq / AxiomSL: SE · IRIS Vs Market Benchmark — ISTQB certification pathway: Foundation</t>
          </r>
        </is>
      </c>
      <c r="AM24" s="130" t="inlineStr">
        <is>
          <t>ISTQB Foundation → Advanced → Expert; SFIA testing</t>
        </is>
      </c>
      <c r="AN24" s="131" t="inlineStr">
        <is>
          <t>Lateral or campus · CT2 at 12 months; CT3 in programme</t>
        </is>
      </c>
      <c r="AO24" s="132" t="inlineStr">
        <is>
          <t>B1 · Specialist</t>
        </is>
      </c>
      <c r="AP24" s="132" t="inlineStr">
        <is>
          <t>B1 · Team Lead</t>
        </is>
      </c>
      <c r="AQ24" s="132" t="inlineStr">
        <is>
          <t>AI-assisted test generation, API &amp; performance testing, test-data privacy</t>
        </is>
      </c>
    </row>
    <row r="25" ht="67" customHeight="1">
      <c r="A25" s="109" t="inlineStr">
        <is>
          <t>Quality Assurance</t>
        </is>
      </c>
      <c r="B25" s="111" t="inlineStr">
        <is>
          <t>Quality Assurance</t>
        </is>
      </c>
      <c r="C25" s="111" t="inlineStr">
        <is>
          <t>Functional &amp; Domain Testing</t>
        </is>
      </c>
      <c r="D25" s="111" t="inlineStr">
        <is>
          <t>QA Specialist – POD Lead</t>
        </is>
      </c>
      <c r="E25" s="20" t="inlineStr">
        <is>
          <t>B1</t>
        </is>
      </c>
      <c r="F25" s="18" t="inlineStr">
        <is>
          <t>Specialist · POD Lead</t>
        </is>
      </c>
      <c r="G25" s="111" t="inlineStr">
        <is>
          <t>POD Lead</t>
        </is>
      </c>
      <c r="H25" s="112" t="n">
        <v>3</v>
      </c>
      <c r="I25" s="142" t="inlineStr">
        <is>
          <t>A domain / module, or a small team</t>
        </is>
      </c>
      <c r="J25" s="115" t="inlineStr">
        <is>
          <t>Domain specialist work</t>
        </is>
      </c>
      <c r="K25" s="115" t="inlineStr">
        <is>
          <t>Technical / QC / client calls for the domain</t>
        </is>
      </c>
      <c r="L25" s="115" t="inlineStr">
        <is>
          <t>A domain or a small team</t>
        </is>
      </c>
      <c r="M25" s="115" t="inlineStr">
        <is>
          <r>
            <rPr>
              <rFont val="Calibri"/>
              <b val="1"/>
              <sz val="10"/>
            </rPr>
            <t>IC:</t>
          </r>
          <r>
            <rPr>
              <rFont val="Calibri"/>
              <sz val="10"/>
            </rPr>
            <t xml:space="preserve"> mentors and reviews · People: hands-on team lead of 3–5</t>
          </r>
        </is>
      </c>
      <c r="N25" s="187" t="inlineStr">
        <is>
          <t>4–7 yrs</t>
        </is>
      </c>
      <c r="O25" s="168" t="inlineStr">
        <is>
          <r>
            <rPr>
              <rFont val="Calibri"/>
              <sz val="10"/>
            </rPr>
            <t xml:space="preserve">Graduate + relevant qualification or certification preferred
</t>
          </r>
          <r>
            <rPr>
              <rFont val="Calibri"/>
              <b val="1"/>
              <sz val="10"/>
            </rPr>
            <t>Family:</t>
          </r>
          <r>
            <rPr>
              <rFont val="Calibri"/>
              <sz val="10"/>
            </rPr>
            <t xml:space="preserve"> BE / B.Tech / MCA / B.Sc</t>
          </r>
        </is>
      </c>
      <c r="P25" s="168" t="inlineStr">
        <is>
          <t>ISTQB Foundation / Advanced; Internal product certification</t>
        </is>
      </c>
      <c r="Q25" s="168" t="inlineStr">
        <is>
          <t>ISTQB or equivalent preferred from B1</t>
        </is>
      </c>
      <c r="R25" s="188" t="inlineStr">
        <is>
          <t>TE-B-IC</t>
        </is>
      </c>
      <c r="S25" s="189" t="n">
        <v>0.5600000000000001</v>
      </c>
      <c r="T25" s="189" t="n">
        <v>0.17</v>
      </c>
      <c r="U25" s="189" t="n">
        <v>0.05</v>
      </c>
      <c r="V25" s="189" t="n">
        <v>0.05</v>
      </c>
      <c r="W25" s="189" t="n">
        <v>0.1</v>
      </c>
      <c r="X25" s="189" t="n">
        <v>0.07000000000000001</v>
      </c>
      <c r="Y25" s="121" t="inlineStr">
        <is>
          <t>★ Test Automation &amp; QA Engineering · ★ Product, Platform &amp; Domain Knowledge</t>
        </is>
      </c>
      <c r="Z25" s="122" t="inlineStr">
        <is>
          <t>Database, SQL &amp; Data Engineering · AI, GenAI &amp; Prompt Engineering · Process Improvement &amp; Quality Mindset · Communication &amp; Presentation</t>
        </is>
      </c>
      <c r="AA25" s="122" t="inlineStr">
        <is>
          <t>—</t>
        </is>
      </c>
      <c r="AB25" s="122" t="inlineStr">
        <is>
          <t>Core 3 · Future-ready 3 · Functional 3 · Leadership 2</t>
        </is>
      </c>
      <c r="AC25" s="123" t="inlineStr">
        <is>
          <r>
            <rPr>
              <rFont val="Calibri"/>
              <b val="1"/>
              <sz val="10"/>
            </rPr>
            <t>IC:</t>
          </r>
          <r>
            <rPr>
              <rFont val="Calibri"/>
              <sz val="10"/>
            </rPr>
            <t xml:space="preserve"> none · Team Lead: 3–5</t>
          </r>
        </is>
      </c>
      <c r="AD25" s="190" t="inlineStr">
        <is>
          <t>P3</t>
        </is>
      </c>
      <c r="AE25" s="130" t="inlineStr">
        <is>
          <t>Career / · Team Lead</t>
        </is>
      </c>
      <c r="AF25" s="191" t="inlineStr">
        <is>
          <t>4 Enable</t>
        </is>
      </c>
      <c r="AG25" s="130" t="inlineStr">
        <is>
          <t>Senior QA Engineer</t>
        </is>
      </c>
      <c r="AH25" s="130" t="inlineStr">
        <is>
          <t>L4 · MS 62 · Software Engineer – Senior SE</t>
        </is>
      </c>
      <c r="AI25" s="130" t="inlineStr">
        <is>
          <t>JL4 Technology Analyst · C2 IT Analyst · L9 Team Lead / Consultant</t>
        </is>
      </c>
      <c r="AJ25" s="130" t="inlineStr">
        <is>
          <t>Senior Consultant / Assistant Manager</t>
        </is>
      </c>
      <c r="AK25" s="130" t="inlineStr">
        <is>
          <t>Radford / Pave</t>
        </is>
      </c>
      <c r="AL25" s="130" t="inlineStr">
        <is>
          <r>
            <rPr>
              <rFont val="Calibri"/>
              <b val="1"/>
              <sz val="10"/>
            </rPr>
            <t>Workiva:</t>
          </r>
          <r>
            <rPr>
              <rFont val="Calibri"/>
              <sz val="10"/>
            </rPr>
            <t xml:space="preserve"> SE / Senior SE · Broadridge India: Senior SE · Nasdaq / AxiomSL: Senior SE · IRIS Vs Market Benchmark — ISTQB certification pathway: Advanced · Test Analyst</t>
          </r>
        </is>
      </c>
      <c r="AM25" s="130" t="inlineStr">
        <is>
          <t>ISTQB Foundation → Advanced → Expert; SFIA testing</t>
        </is>
      </c>
      <c r="AN25" s="131" t="inlineStr">
        <is>
          <t>Lateral; Management Trainees graduate here</t>
        </is>
      </c>
      <c r="AO25" s="132" t="inlineStr">
        <is>
          <t>B2 · Senior Specialist</t>
        </is>
      </c>
      <c r="AP25" s="132" t="inlineStr">
        <is>
          <t>B2 · Manager</t>
        </is>
      </c>
      <c r="AQ25" s="132" t="inlineStr">
        <is>
          <t>AI-assisted test generation, API &amp; performance testing, test-data privacy</t>
        </is>
      </c>
    </row>
    <row r="26" ht="80" customHeight="1">
      <c r="A26" s="109" t="inlineStr">
        <is>
          <t>Quality Assurance</t>
        </is>
      </c>
      <c r="B26" s="111" t="inlineStr">
        <is>
          <t>Quality Assurance</t>
        </is>
      </c>
      <c r="C26" s="111" t="inlineStr">
        <is>
          <t>Test Management &amp; QA Leadership</t>
        </is>
      </c>
      <c r="D26" s="111" t="inlineStr">
        <is>
          <t>Senior QA Specialist – POD Lead</t>
        </is>
      </c>
      <c r="E26" s="20" t="inlineStr">
        <is>
          <t>B2</t>
        </is>
      </c>
      <c r="F26" s="18" t="inlineStr">
        <is>
          <t>Senior Specialist · POD Lead</t>
        </is>
      </c>
      <c r="G26" s="111" t="inlineStr">
        <is>
          <t>POD Lead</t>
        </is>
      </c>
      <c r="H26" s="112" t="n">
        <v>1</v>
      </c>
      <c r="I26" s="142" t="inlineStr">
        <is>
          <t>Deep domain expertise, or one team</t>
        </is>
      </c>
      <c r="J26" s="115" t="inlineStr">
        <is>
          <t>Hardest problems in the domain</t>
        </is>
      </c>
      <c r="K26" s="115" t="inlineStr">
        <is>
          <t>Allocates people and sets team priorities</t>
        </is>
      </c>
      <c r="L26" s="115" t="inlineStr">
        <is>
          <t>One team or a client portfolio</t>
        </is>
      </c>
      <c r="M26" s="115" t="inlineStr">
        <is>
          <r>
            <rPr>
              <rFont val="Calibri"/>
              <b val="1"/>
              <sz val="10"/>
            </rPr>
            <t>IC:</t>
          </r>
          <r>
            <rPr>
              <rFont val="Calibri"/>
              <sz val="10"/>
            </rPr>
            <t xml:space="preserve"> guides others in the domain · People: manages a team of 6+</t>
          </r>
        </is>
      </c>
      <c r="N26" s="187" t="inlineStr">
        <is>
          <t>6–9 yrs</t>
        </is>
      </c>
      <c r="O26" s="168" t="inlineStr">
        <is>
          <r>
            <rPr>
              <rFont val="Calibri"/>
              <sz val="10"/>
            </rPr>
            <t xml:space="preserve">Graduate or postgraduate; professional qualification preferred
</t>
          </r>
          <r>
            <rPr>
              <rFont val="Calibri"/>
              <b val="1"/>
              <sz val="10"/>
            </rPr>
            <t>Family:</t>
          </r>
          <r>
            <rPr>
              <rFont val="Calibri"/>
              <sz val="10"/>
            </rPr>
            <t xml:space="preserve"> BE / B.Tech / MCA / B.Sc</t>
          </r>
        </is>
      </c>
      <c r="P26" s="168" t="inlineStr">
        <is>
          <t>ISTQB Foundation / Advanced; Internal product certification</t>
        </is>
      </c>
      <c r="Q26" s="168" t="inlineStr">
        <is>
          <t>ISTQB or equivalent preferred from B1</t>
        </is>
      </c>
      <c r="R26" s="188" t="inlineStr">
        <is>
          <t>TE-B-IC</t>
        </is>
      </c>
      <c r="S26" s="189" t="n">
        <v>0.5600000000000001</v>
      </c>
      <c r="T26" s="189" t="n">
        <v>0.17</v>
      </c>
      <c r="U26" s="189" t="n">
        <v>0.05</v>
      </c>
      <c r="V26" s="189" t="n">
        <v>0.05</v>
      </c>
      <c r="W26" s="189" t="n">
        <v>0.1</v>
      </c>
      <c r="X26" s="189" t="n">
        <v>0.07000000000000001</v>
      </c>
      <c r="Y26" s="121" t="inlineStr">
        <is>
          <t>★ Test Automation &amp; QA Engineering · ★ Product, Platform &amp; Domain Knowledge</t>
        </is>
      </c>
      <c r="Z26" s="122" t="inlineStr">
        <is>
          <t>Database, SQL &amp; Data Engineering · AI, GenAI &amp; Prompt Engineering · Process Improvement &amp; Quality Mindset · Communication &amp; Presentation</t>
        </is>
      </c>
      <c r="AA26" s="122" t="inlineStr">
        <is>
          <t>—</t>
        </is>
      </c>
      <c r="AB26" s="122" t="inlineStr">
        <is>
          <t>Core 3 · Future-ready 3 · Functional 4 · Leadership 3</t>
        </is>
      </c>
      <c r="AC26" s="123" t="inlineStr">
        <is>
          <r>
            <rPr>
              <rFont val="Calibri"/>
              <b val="1"/>
              <sz val="10"/>
            </rPr>
            <t>IC:</t>
          </r>
          <r>
            <rPr>
              <rFont val="Calibri"/>
              <sz val="10"/>
            </rPr>
            <t xml:space="preserve"> none · People: 6–8 knowledge work, 8–12 standardised delivery</t>
          </r>
        </is>
      </c>
      <c r="AD26" s="190" t="inlineStr">
        <is>
          <t>P4</t>
        </is>
      </c>
      <c r="AE26" s="130" t="inlineStr">
        <is>
          <t>Senior / Manager</t>
        </is>
      </c>
      <c r="AF26" s="191" t="inlineStr">
        <is>
          <t>4–5</t>
        </is>
      </c>
      <c r="AG26" s="130" t="inlineStr">
        <is>
          <t>QA Lead / Senior SDET</t>
        </is>
      </c>
      <c r="AH26" s="130" t="inlineStr">
        <is>
          <t>L5 · Senior · MS 63 · Senior SE</t>
        </is>
      </c>
      <c r="AI26" s="130" t="inlineStr">
        <is>
          <t>JL5 Technology Lead · C3A Assistant Consultant · L8 Associate Manager</t>
        </is>
      </c>
      <c r="AJ26" s="130" t="inlineStr">
        <is>
          <t>Manager</t>
        </is>
      </c>
      <c r="AK26" s="130" t="inlineStr">
        <is>
          <t>Radford / Pave</t>
        </is>
      </c>
      <c r="AL26" s="130" t="inlineStr">
        <is>
          <r>
            <rPr>
              <rFont val="Calibri"/>
              <b val="1"/>
              <sz val="10"/>
            </rPr>
            <t>Workiva:</t>
          </r>
          <r>
            <rPr>
              <rFont val="Calibri"/>
              <sz val="10"/>
            </rPr>
            <t xml:space="preserve"> Senior SE · Broadridge India: Lead SE · Nasdaq / AxiomSL: Senior SE · IRIS Vs Market Benchmark — ISTQB certification pathway: Advanced · Test Manager / TAE · IRIS Vs Competitor Benchmark — testing managers: QA Manager</t>
          </r>
        </is>
      </c>
      <c r="AM26" s="130" t="inlineStr">
        <is>
          <t>ISTQB Foundation → Advanced → Expert; SFIA testing</t>
        </is>
      </c>
      <c r="AN26" s="131" t="inlineStr">
        <is>
          <t>Lateral</t>
        </is>
      </c>
      <c r="AO26" s="132" t="inlineStr">
        <is>
          <t>B3 · Lead Specialist</t>
        </is>
      </c>
      <c r="AP26" s="132" t="inlineStr">
        <is>
          <t>B3 · Senior Manager</t>
        </is>
      </c>
      <c r="AQ26" s="132" t="inlineStr">
        <is>
          <t>AI-assisted test generation, API &amp; performance testing, test-data privacy</t>
        </is>
      </c>
    </row>
    <row r="27" ht="80" customHeight="1">
      <c r="A27" s="109" t="inlineStr">
        <is>
          <t>Quality Assurance</t>
        </is>
      </c>
      <c r="B27" s="111" t="inlineStr">
        <is>
          <t>Quality Assurance</t>
        </is>
      </c>
      <c r="C27" s="111" t="inlineStr">
        <is>
          <t>Test Management &amp; QA Leadership</t>
        </is>
      </c>
      <c r="D27" s="111" t="inlineStr">
        <is>
          <t>Senior QA Manager</t>
        </is>
      </c>
      <c r="E27" s="20" t="inlineStr">
        <is>
          <t>B2</t>
        </is>
      </c>
      <c r="F27" s="18" t="inlineStr">
        <is>
          <t>Manager</t>
        </is>
      </c>
      <c r="G27" s="111" t="inlineStr">
        <is>
          <t>People Manager</t>
        </is>
      </c>
      <c r="H27" s="112" t="n">
        <v>1</v>
      </c>
      <c r="I27" s="142" t="inlineStr">
        <is>
          <t>Deep domain expertise, or one team</t>
        </is>
      </c>
      <c r="J27" s="115" t="inlineStr">
        <is>
          <t>Hardest problems in the domain</t>
        </is>
      </c>
      <c r="K27" s="115" t="inlineStr">
        <is>
          <t>Allocates people and sets team priorities</t>
        </is>
      </c>
      <c r="L27" s="115" t="inlineStr">
        <is>
          <t>One team or a client portfolio</t>
        </is>
      </c>
      <c r="M27" s="115" t="inlineStr">
        <is>
          <r>
            <rPr>
              <rFont val="Calibri"/>
              <b val="1"/>
              <sz val="10"/>
            </rPr>
            <t>IC:</t>
          </r>
          <r>
            <rPr>
              <rFont val="Calibri"/>
              <sz val="10"/>
            </rPr>
            <t xml:space="preserve"> guides others in the domain · People: manages a team of 6+</t>
          </r>
        </is>
      </c>
      <c r="N27" s="187" t="inlineStr">
        <is>
          <t>6–9 yrs</t>
        </is>
      </c>
      <c r="O27" s="168" t="inlineStr">
        <is>
          <r>
            <rPr>
              <rFont val="Calibri"/>
              <sz val="10"/>
            </rPr>
            <t xml:space="preserve">Graduate or postgraduate; professional qualification preferred
</t>
          </r>
          <r>
            <rPr>
              <rFont val="Calibri"/>
              <b val="1"/>
              <sz val="10"/>
            </rPr>
            <t>Family:</t>
          </r>
          <r>
            <rPr>
              <rFont val="Calibri"/>
              <sz val="10"/>
            </rPr>
            <t xml:space="preserve"> BE / B.Tech / MCA / B.Sc</t>
          </r>
        </is>
      </c>
      <c r="P27" s="168" t="inlineStr">
        <is>
          <t>ISTQB Foundation / Advanced; Internal product certification</t>
        </is>
      </c>
      <c r="Q27" s="168" t="inlineStr">
        <is>
          <t>ISTQB or equivalent preferred from B1</t>
        </is>
      </c>
      <c r="R27" s="188" t="inlineStr">
        <is>
          <t>TE-B-M</t>
        </is>
      </c>
      <c r="S27" s="189" t="n">
        <v>0.42</v>
      </c>
      <c r="T27" s="189" t="n">
        <v>0.18</v>
      </c>
      <c r="U27" s="189" t="n">
        <v>0.06</v>
      </c>
      <c r="V27" s="189" t="n">
        <v>0.15</v>
      </c>
      <c r="W27" s="189" t="n">
        <v>0.1</v>
      </c>
      <c r="X27" s="189" t="n">
        <v>0.09</v>
      </c>
      <c r="Y27" s="121" t="inlineStr">
        <is>
          <t>★ Test Automation &amp; QA Engineering · ★ Product, Platform &amp; Domain Knowledge</t>
        </is>
      </c>
      <c r="Z27" s="122" t="inlineStr">
        <is>
          <t>Database, SQL &amp; Data Engineering · AI, GenAI &amp; Prompt Engineering · Process Improvement &amp; Quality Mindset · Communication &amp; Presentation</t>
        </is>
      </c>
      <c r="AA27" s="122" t="inlineStr">
        <is>
          <t>—</t>
        </is>
      </c>
      <c r="AB27" s="122" t="inlineStr">
        <is>
          <t>Core 3 · Future-ready 3 · Functional 4 · Leadership 3</t>
        </is>
      </c>
      <c r="AC27" s="123" t="inlineStr">
        <is>
          <r>
            <rPr>
              <rFont val="Calibri"/>
              <b val="1"/>
              <sz val="10"/>
            </rPr>
            <t>IC:</t>
          </r>
          <r>
            <rPr>
              <rFont val="Calibri"/>
              <sz val="10"/>
            </rPr>
            <t xml:space="preserve"> none · People: 6–8 knowledge work, 8–12 standardised delivery</t>
          </r>
        </is>
      </c>
      <c r="AD27" s="190" t="inlineStr">
        <is>
          <t>M4</t>
        </is>
      </c>
      <c r="AE27" s="130" t="inlineStr">
        <is>
          <t>Senior / Manager</t>
        </is>
      </c>
      <c r="AF27" s="191" t="inlineStr">
        <is>
          <t>4–5</t>
        </is>
      </c>
      <c r="AG27" s="130" t="inlineStr">
        <is>
          <t>Senior Manager</t>
        </is>
      </c>
      <c r="AH27" s="130" t="inlineStr">
        <is>
          <t>L5 · Senior · MS 63 · Senior SE</t>
        </is>
      </c>
      <c r="AI27" s="130" t="inlineStr">
        <is>
          <t>JL5 Technology Lead · C3A Assistant Consultant · L8 Associate Manager</t>
        </is>
      </c>
      <c r="AJ27" s="130" t="inlineStr">
        <is>
          <t>Manager</t>
        </is>
      </c>
      <c r="AK27" s="130" t="inlineStr">
        <is>
          <t>Radford / Pave</t>
        </is>
      </c>
      <c r="AL27" s="130" t="inlineStr">
        <is>
          <r>
            <rPr>
              <rFont val="Calibri"/>
              <b val="1"/>
              <sz val="10"/>
            </rPr>
            <t>Workiva:</t>
          </r>
          <r>
            <rPr>
              <rFont val="Calibri"/>
              <sz val="10"/>
            </rPr>
            <t xml:space="preserve"> Senior SE · Broadridge India: Lead SE · Nasdaq / AxiomSL: Senior SE · IRIS Vs Market Benchmark — ISTQB certification pathway: Advanced · Test Manager / TAE · IRIS Vs Competitor Benchmark — testing managers: QA Manager</t>
          </r>
        </is>
      </c>
      <c r="AM27" s="130" t="inlineStr">
        <is>
          <t>ISTQB Foundation → Advanced → Expert; SFIA testing</t>
        </is>
      </c>
      <c r="AN27" s="131" t="inlineStr">
        <is>
          <t>Lateral</t>
        </is>
      </c>
      <c r="AO27" s="132" t="inlineStr">
        <is>
          <t>B3 · Lead Specialist</t>
        </is>
      </c>
      <c r="AP27" s="132" t="inlineStr">
        <is>
          <t>B3 · Senior Manager</t>
        </is>
      </c>
      <c r="AQ27" s="132" t="inlineStr">
        <is>
          <t>AI-assisted test generation, API &amp; performance testing, test-data privacy</t>
        </is>
      </c>
    </row>
    <row r="28">
      <c r="A28" s="192" t="n"/>
      <c r="B28" s="193" t="n"/>
      <c r="C28" s="193" t="n"/>
      <c r="D28" s="193" t="n"/>
      <c r="E28" s="193" t="n"/>
      <c r="F28" s="193" t="n"/>
      <c r="G28" s="193" t="n"/>
      <c r="H28" s="193" t="n"/>
      <c r="I28" s="194" t="n"/>
      <c r="J28" s="195" t="n"/>
      <c r="K28" s="195" t="n"/>
      <c r="L28" s="195" t="n"/>
      <c r="M28" s="195" t="n"/>
      <c r="N28" s="196" t="n"/>
      <c r="O28" s="197" t="n"/>
      <c r="P28" s="197" t="n"/>
      <c r="Q28" s="197" t="n"/>
      <c r="R28" s="198" t="n"/>
      <c r="S28" s="199" t="n"/>
      <c r="T28" s="199" t="n"/>
      <c r="U28" s="199" t="n"/>
      <c r="V28" s="199" t="n"/>
      <c r="W28" s="199" t="n"/>
      <c r="X28" s="199" t="n"/>
      <c r="Y28" s="200" t="n"/>
      <c r="Z28" s="201" t="n"/>
      <c r="AA28" s="201" t="n"/>
      <c r="AB28" s="201" t="n"/>
      <c r="AC28" s="202" t="n"/>
      <c r="AD28" s="203" t="n"/>
      <c r="AE28" s="204" t="n"/>
      <c r="AF28" s="204" t="n"/>
      <c r="AG28" s="204" t="n"/>
      <c r="AH28" s="204" t="n"/>
      <c r="AI28" s="204" t="n"/>
      <c r="AJ28" s="204" t="n"/>
      <c r="AK28" s="204" t="n"/>
      <c r="AL28" s="204" t="n"/>
      <c r="AM28" s="204" t="n"/>
      <c r="AN28" s="205" t="n"/>
      <c r="AO28" s="206" t="n"/>
      <c r="AP28" s="206" t="n"/>
      <c r="AQ28" s="206" t="n"/>
    </row>
    <row r="29" ht="20" customHeight="1">
      <c r="A29" s="164" t="inlineStr">
        <is>
          <t>Sales — 10 people · 10 roles · Sales &amp; marketing · levels A1–D2 + X2 · X3</t>
        </is>
      </c>
    </row>
    <row r="30" ht="67" customHeight="1">
      <c r="A30" s="109" t="inlineStr">
        <is>
          <t>Sales</t>
        </is>
      </c>
      <c r="B30" s="111" t="inlineStr">
        <is>
          <t>Customer Success &amp; Support</t>
        </is>
      </c>
      <c r="C30" s="111" t="inlineStr">
        <is>
          <t>Application &amp; Product Support</t>
        </is>
      </c>
      <c r="D30" s="111" t="inlineStr">
        <is>
          <t>Intern – Application &amp; Product Support</t>
        </is>
      </c>
      <c r="E30" s="26" t="inlineStr">
        <is>
          <t>A1</t>
        </is>
      </c>
      <c r="F30" s="138" t="inlineStr">
        <is>
          <t>Intern / Trainee</t>
        </is>
      </c>
      <c r="G30" s="111" t="inlineStr">
        <is>
          <t>IC</t>
        </is>
      </c>
      <c r="H30" s="112" t="n">
        <v>1</v>
      </c>
      <c r="I30" s="142" t="inlineStr">
        <is>
          <t>Learning the role; all work reviewed</t>
        </is>
      </c>
      <c r="J30" s="115" t="inlineStr">
        <is>
          <t>Learning; follows worked examples</t>
        </is>
      </c>
      <c r="K30" s="115" t="inlineStr">
        <is>
          <t>Needs approval / close guidance</t>
        </is>
      </c>
      <c r="L30" s="115" t="inlineStr">
        <is>
          <t>Learning tasks</t>
        </is>
      </c>
      <c r="M30" s="115" t="inlineStr">
        <is>
          <t>Not scored in Band A</t>
        </is>
      </c>
      <c r="N30" s="187" t="inlineStr">
        <is>
          <t>0 yrs · fresher / intern</t>
        </is>
      </c>
      <c r="O30" s="168" t="inlineStr">
        <is>
          <r>
            <rPr>
              <rFont val="Calibri"/>
              <sz val="10"/>
            </rPr>
            <t xml:space="preserve">Pursuing or completed graduation / diploma
</t>
          </r>
          <r>
            <rPr>
              <rFont val="Calibri"/>
              <b val="1"/>
              <sz val="10"/>
            </rPr>
            <t>Family:</t>
          </r>
          <r>
            <rPr>
              <rFont val="Calibri"/>
              <sz val="10"/>
            </rPr>
            <t xml:space="preserve"> Graduate</t>
          </r>
        </is>
      </c>
      <c r="P30" s="168" t="inlineStr">
        <is>
          <t>Internal product certification</t>
        </is>
      </c>
      <c r="Q30" s="168" t="inlineStr">
        <is>
          <t>ITIL / service-desk practice; SLA management</t>
        </is>
      </c>
      <c r="R30" s="188" t="inlineStr">
        <is>
          <t>—</t>
        </is>
      </c>
      <c r="S30" s="169" t="n"/>
      <c r="T30" s="169" t="n"/>
      <c r="U30" s="169" t="n"/>
      <c r="V30" s="169" t="n"/>
      <c r="W30" s="169" t="n"/>
      <c r="X30" s="169" t="n"/>
      <c r="Y30" s="121" t="inlineStr">
        <is>
          <t>★ Product, Platform &amp; Domain Knowledge · ★ Stakeholder &amp; Client Management</t>
        </is>
      </c>
      <c r="Z30" s="122" t="inlineStr">
        <is>
          <t>Communication &amp; Presentation · Database, SQL &amp; Data Engineering · Regulatory &amp; BFSI Domain · Process Improvement &amp; Quality Mindset</t>
        </is>
      </c>
      <c r="AA30" s="122" t="inlineStr">
        <is>
          <t>—</t>
        </is>
      </c>
      <c r="AB30" s="122" t="inlineStr">
        <is>
          <t>Core 1 · Future-ready 1 · Functional 1 · Leadership —</t>
        </is>
      </c>
      <c r="AC30" s="123" t="inlineStr">
        <is>
          <t>No direct reports</t>
        </is>
      </c>
      <c r="AD30" s="190" t="inlineStr">
        <is>
          <t>Entry / P1</t>
        </is>
      </c>
      <c r="AE30" s="130" t="inlineStr">
        <is>
          <t>Entry</t>
        </is>
      </c>
      <c r="AF30" s="191" t="inlineStr">
        <is>
          <t>1 Follow</t>
        </is>
      </c>
      <c r="AG30" s="130" t="inlineStr">
        <is>
          <t>Support Associate</t>
        </is>
      </c>
      <c r="AH30" s="130" t="inlineStr">
        <is>
          <t>Intern · MS Intern · —</t>
        </is>
      </c>
      <c r="AI30" s="130" t="inlineStr">
        <is>
          <t>Trainee · C1Y · L12 Associate</t>
        </is>
      </c>
      <c r="AJ30" s="130" t="inlineStr">
        <is>
          <t>Intern / Trainee</t>
        </is>
      </c>
      <c r="AK30" s="130" t="inlineStr">
        <is>
          <t>Radford / Pave</t>
        </is>
      </c>
      <c r="AL30" s="130" t="inlineStr">
        <is>
          <r>
            <rPr>
              <rFont val="Calibri"/>
              <b val="1"/>
              <sz val="10"/>
            </rPr>
            <t>Workiva:</t>
          </r>
          <r>
            <rPr>
              <rFont val="Calibri"/>
              <sz val="10"/>
            </rPr>
            <t xml:space="preserve"> Customer Success intern</t>
          </r>
        </is>
      </c>
      <c r="AM30" s="130" t="inlineStr">
        <is>
          <t>TSIA frameworks and benchmarks; ITIL 4 service desk; Gainsight customer-success practice</t>
        </is>
      </c>
      <c r="AN30" s="131" t="inlineStr">
        <is>
          <t>Campus / intern programme only</t>
        </is>
      </c>
      <c r="AO30" s="132" t="inlineStr">
        <is>
          <t>A2 · Associate</t>
        </is>
      </c>
      <c r="AP30" s="132" t="inlineStr">
        <is>
          <t>A2 · common path</t>
        </is>
      </c>
      <c r="AQ30" s="132" t="inlineStr">
        <is>
          <t>AI chat / knowledge-base support, customer-health analytics</t>
        </is>
      </c>
    </row>
    <row r="31" ht="67" customHeight="1">
      <c r="A31" s="109" t="inlineStr">
        <is>
          <t>Sales</t>
        </is>
      </c>
      <c r="B31" s="111" t="inlineStr">
        <is>
          <t>Sales &amp; Business Development</t>
        </is>
      </c>
      <c r="C31" s="111" t="inlineStr">
        <is>
          <t>Pre-Sales &amp; Solution Demos</t>
        </is>
      </c>
      <c r="D31" s="111" t="inlineStr">
        <is>
          <t>Pre-Sales Specialist</t>
        </is>
      </c>
      <c r="E31" s="20" t="inlineStr">
        <is>
          <t>B1</t>
        </is>
      </c>
      <c r="F31" s="18" t="inlineStr">
        <is>
          <t>Specialist</t>
        </is>
      </c>
      <c r="G31" s="111" t="inlineStr">
        <is>
          <t>IC</t>
        </is>
      </c>
      <c r="H31" s="112" t="n">
        <v>1</v>
      </c>
      <c r="I31" s="142" t="inlineStr">
        <is>
          <t>A domain / module, or a small team</t>
        </is>
      </c>
      <c r="J31" s="115" t="inlineStr">
        <is>
          <t>Domain specialist work</t>
        </is>
      </c>
      <c r="K31" s="115" t="inlineStr">
        <is>
          <t>Technical / QC / client calls for the domain</t>
        </is>
      </c>
      <c r="L31" s="115" t="inlineStr">
        <is>
          <t>A domain or a small team</t>
        </is>
      </c>
      <c r="M31" s="115" t="inlineStr">
        <is>
          <r>
            <rPr>
              <rFont val="Calibri"/>
              <b val="1"/>
              <sz val="10"/>
            </rPr>
            <t>IC:</t>
          </r>
          <r>
            <rPr>
              <rFont val="Calibri"/>
              <sz val="10"/>
            </rPr>
            <t xml:space="preserve"> mentors and reviews · People: hands-on team lead of 3–5</t>
          </r>
        </is>
      </c>
      <c r="N31" s="187" t="inlineStr">
        <is>
          <t>4–7 yrs</t>
        </is>
      </c>
      <c r="O31" s="168" t="inlineStr">
        <is>
          <r>
            <rPr>
              <rFont val="Calibri"/>
              <sz val="10"/>
            </rPr>
            <t xml:space="preserve">Graduate + relevant qualification or certification preferred
</t>
          </r>
          <r>
            <rPr>
              <rFont val="Calibri"/>
              <b val="1"/>
              <sz val="10"/>
            </rPr>
            <t>Family:</t>
          </r>
          <r>
            <rPr>
              <rFont val="Calibri"/>
              <sz val="10"/>
            </rPr>
            <t xml:space="preserve"> Graduate; MBA preferred from B2</t>
          </r>
        </is>
      </c>
      <c r="P31" s="168" t="inlineStr">
        <is>
          <t>Google / HubSpot certifications</t>
        </is>
      </c>
      <c r="Q31" s="168" t="inlineStr">
        <is>
          <t>CRM hygiene; contract basics</t>
        </is>
      </c>
      <c r="R31" s="188" t="inlineStr">
        <is>
          <t>SM-B-IC</t>
        </is>
      </c>
      <c r="S31" s="189" t="n">
        <v>0.46</v>
      </c>
      <c r="T31" s="189" t="n">
        <v>0.22</v>
      </c>
      <c r="U31" s="189" t="n">
        <v>0.05</v>
      </c>
      <c r="V31" s="189" t="n">
        <v>0.05</v>
      </c>
      <c r="W31" s="189" t="n">
        <v>0.1</v>
      </c>
      <c r="X31" s="189" t="n">
        <v>0.12</v>
      </c>
      <c r="Y31" s="121" t="inlineStr">
        <is>
          <t>★ Sales, Negotiation &amp; Account Growth · ★ Marketing Tech &amp; Digital Marketing</t>
        </is>
      </c>
      <c r="Z31" s="122" t="inlineStr">
        <is>
          <t>Stakeholder &amp; Client Management · Communication &amp; Presentation · Product, Platform &amp; Domain Knowledge · Strategic Thinking &amp; Business Acumen</t>
        </is>
      </c>
      <c r="AA31" s="122" t="inlineStr">
        <is>
          <t>—</t>
        </is>
      </c>
      <c r="AB31" s="122" t="inlineStr">
        <is>
          <t>Core 3 · Future-ready 3 · Functional 3 · Leadership 1</t>
        </is>
      </c>
      <c r="AC31" s="123" t="inlineStr">
        <is>
          <r>
            <rPr>
              <rFont val="Calibri"/>
              <b val="1"/>
              <sz val="10"/>
            </rPr>
            <t>IC:</t>
          </r>
          <r>
            <rPr>
              <rFont val="Calibri"/>
              <sz val="10"/>
            </rPr>
            <t xml:space="preserve"> none · Team Lead: 3–5</t>
          </r>
        </is>
      </c>
      <c r="AD31" s="190" t="inlineStr">
        <is>
          <t>P3</t>
        </is>
      </c>
      <c r="AE31" s="130" t="inlineStr">
        <is>
          <t>Career / · Team Lead</t>
        </is>
      </c>
      <c r="AF31" s="191" t="inlineStr">
        <is>
          <t>4 Enable</t>
        </is>
      </c>
      <c r="AG31" s="130" t="inlineStr">
        <is>
          <t>Account Executive</t>
        </is>
      </c>
      <c r="AH31" s="130" t="inlineStr">
        <is>
          <t>L4 · MS 62 · —</t>
        </is>
      </c>
      <c r="AI31" s="130" t="inlineStr">
        <is>
          <t>JL4 · C2 · L9 Team Lead / Consultant</t>
        </is>
      </c>
      <c r="AJ31" s="130" t="inlineStr">
        <is>
          <t>Senior Consultant / Assistant Manager</t>
        </is>
      </c>
      <c r="AK31" s="130" t="inlineStr">
        <is>
          <t>Radford / Pave, JobsPipe title hierarchy</t>
        </is>
      </c>
      <c r="AL31" s="130" t="inlineStr">
        <is>
          <t>IRIS Vs Competitor Benchmark — SaaS sales ladder — IC: Account Executive · SMB · IRIS Vs Competitor Benchmark — SaaS sales ladder — management: SDR Team Lead</t>
        </is>
      </c>
      <c r="AM31" s="130" t="inlineStr">
        <is>
          <t>SaaS sales ladder · SDR → AE → Enterprise AE → VP / CRO; MEDDICC-style qualification</t>
        </is>
      </c>
      <c r="AN31" s="131" t="inlineStr">
        <is>
          <t>Lateral; Management Trainees graduate here</t>
        </is>
      </c>
      <c r="AO31" s="132" t="inlineStr">
        <is>
          <t>B2 · Senior Specialist</t>
        </is>
      </c>
      <c r="AP31" s="132" t="inlineStr">
        <is>
          <t>B2 · Manager</t>
        </is>
      </c>
      <c r="AQ31" s="132" t="inlineStr">
        <is>
          <t>Data-driven selling, AI prospecting, ESG / regtech market knowledge</t>
        </is>
      </c>
    </row>
    <row r="32" ht="67" customHeight="1">
      <c r="A32" s="109" t="inlineStr">
        <is>
          <t>Sales</t>
        </is>
      </c>
      <c r="B32" s="111" t="inlineStr">
        <is>
          <t>Sales &amp; Business Development</t>
        </is>
      </c>
      <c r="C32" s="111" t="inlineStr">
        <is>
          <t>Enterprise Sales &amp; Account Management</t>
        </is>
      </c>
      <c r="D32" s="111" t="inlineStr">
        <is>
          <t>Account Executive – POD Lead</t>
        </is>
      </c>
      <c r="E32" s="20" t="inlineStr">
        <is>
          <t>B1</t>
        </is>
      </c>
      <c r="F32" s="18" t="inlineStr">
        <is>
          <t>Specialist · POD Lead</t>
        </is>
      </c>
      <c r="G32" s="111" t="inlineStr">
        <is>
          <t>POD Lead</t>
        </is>
      </c>
      <c r="H32" s="112" t="n">
        <v>1</v>
      </c>
      <c r="I32" s="142" t="inlineStr">
        <is>
          <t>A domain / module, or a small team</t>
        </is>
      </c>
      <c r="J32" s="115" t="inlineStr">
        <is>
          <t>Domain specialist work</t>
        </is>
      </c>
      <c r="K32" s="115" t="inlineStr">
        <is>
          <t>Technical / QC / client calls for the domain</t>
        </is>
      </c>
      <c r="L32" s="115" t="inlineStr">
        <is>
          <t>A domain or a small team</t>
        </is>
      </c>
      <c r="M32" s="115" t="inlineStr">
        <is>
          <r>
            <rPr>
              <rFont val="Calibri"/>
              <b val="1"/>
              <sz val="10"/>
            </rPr>
            <t>IC:</t>
          </r>
          <r>
            <rPr>
              <rFont val="Calibri"/>
              <sz val="10"/>
            </rPr>
            <t xml:space="preserve"> mentors and reviews · People: hands-on team lead of 3–5</t>
          </r>
        </is>
      </c>
      <c r="N32" s="187" t="inlineStr">
        <is>
          <t>4–7 yrs</t>
        </is>
      </c>
      <c r="O32" s="168" t="inlineStr">
        <is>
          <r>
            <rPr>
              <rFont val="Calibri"/>
              <sz val="10"/>
            </rPr>
            <t xml:space="preserve">Graduate + relevant qualification or certification preferred
</t>
          </r>
          <r>
            <rPr>
              <rFont val="Calibri"/>
              <b val="1"/>
              <sz val="10"/>
            </rPr>
            <t>Family:</t>
          </r>
          <r>
            <rPr>
              <rFont val="Calibri"/>
              <sz val="10"/>
            </rPr>
            <t xml:space="preserve"> Graduate; MBA preferred from B2</t>
          </r>
        </is>
      </c>
      <c r="P32" s="168" t="inlineStr">
        <is>
          <t>Google / HubSpot certifications</t>
        </is>
      </c>
      <c r="Q32" s="168" t="inlineStr">
        <is>
          <t>CRM hygiene; contract basics</t>
        </is>
      </c>
      <c r="R32" s="188" t="inlineStr">
        <is>
          <t>SM-B-IC</t>
        </is>
      </c>
      <c r="S32" s="189" t="n">
        <v>0.46</v>
      </c>
      <c r="T32" s="189" t="n">
        <v>0.22</v>
      </c>
      <c r="U32" s="189" t="n">
        <v>0.05</v>
      </c>
      <c r="V32" s="189" t="n">
        <v>0.05</v>
      </c>
      <c r="W32" s="189" t="n">
        <v>0.1</v>
      </c>
      <c r="X32" s="189" t="n">
        <v>0.12</v>
      </c>
      <c r="Y32" s="121" t="inlineStr">
        <is>
          <t>★ Sales, Negotiation &amp; Account Growth · ★ Marketing Tech &amp; Digital Marketing</t>
        </is>
      </c>
      <c r="Z32" s="122" t="inlineStr">
        <is>
          <t>Stakeholder &amp; Client Management · Communication &amp; Presentation · Product, Platform &amp; Domain Knowledge · Strategic Thinking &amp; Business Acumen</t>
        </is>
      </c>
      <c r="AA32" s="122" t="inlineStr">
        <is>
          <t>—</t>
        </is>
      </c>
      <c r="AB32" s="122" t="inlineStr">
        <is>
          <t>Core 3 · Future-ready 3 · Functional 3 · Leadership 2</t>
        </is>
      </c>
      <c r="AC32" s="123" t="inlineStr">
        <is>
          <r>
            <rPr>
              <rFont val="Calibri"/>
              <b val="1"/>
              <sz val="10"/>
            </rPr>
            <t>IC:</t>
          </r>
          <r>
            <rPr>
              <rFont val="Calibri"/>
              <sz val="10"/>
            </rPr>
            <t xml:space="preserve"> none · Team Lead: 3–5</t>
          </r>
        </is>
      </c>
      <c r="AD32" s="190" t="inlineStr">
        <is>
          <t>P3</t>
        </is>
      </c>
      <c r="AE32" s="130" t="inlineStr">
        <is>
          <t>Career / · Team Lead</t>
        </is>
      </c>
      <c r="AF32" s="191" t="inlineStr">
        <is>
          <t>4 Enable</t>
        </is>
      </c>
      <c r="AG32" s="130" t="inlineStr">
        <is>
          <t>Account Executive</t>
        </is>
      </c>
      <c r="AH32" s="130" t="inlineStr">
        <is>
          <t>L4 · MS 62 · —</t>
        </is>
      </c>
      <c r="AI32" s="130" t="inlineStr">
        <is>
          <t>JL4 · C2 · L9 Team Lead / Consultant</t>
        </is>
      </c>
      <c r="AJ32" s="130" t="inlineStr">
        <is>
          <t>Senior Consultant / Assistant Manager</t>
        </is>
      </c>
      <c r="AK32" s="130" t="inlineStr">
        <is>
          <t>Radford / Pave, JobsPipe title hierarchy</t>
        </is>
      </c>
      <c r="AL32" s="130" t="inlineStr">
        <is>
          <t>IRIS Vs Competitor Benchmark — SaaS sales ladder — IC: Account Executive · SMB · IRIS Vs Competitor Benchmark — SaaS sales ladder — management: SDR Team Lead</t>
        </is>
      </c>
      <c r="AM32" s="130" t="inlineStr">
        <is>
          <t>SaaS sales ladder · SDR → AE → Enterprise AE → VP / CRO; MEDDICC-style qualification</t>
        </is>
      </c>
      <c r="AN32" s="131" t="inlineStr">
        <is>
          <t>Lateral; Management Trainees graduate here</t>
        </is>
      </c>
      <c r="AO32" s="132" t="inlineStr">
        <is>
          <t>B2 · Senior Specialist</t>
        </is>
      </c>
      <c r="AP32" s="132" t="inlineStr">
        <is>
          <t>B2 · Manager</t>
        </is>
      </c>
      <c r="AQ32" s="132" t="inlineStr">
        <is>
          <t>Data-driven selling, AI prospecting, ESG / regtech market knowledge</t>
        </is>
      </c>
    </row>
    <row r="33" ht="67" customHeight="1">
      <c r="A33" s="109" t="inlineStr">
        <is>
          <t>Sales</t>
        </is>
      </c>
      <c r="B33" s="111" t="inlineStr">
        <is>
          <t>Sales &amp; Business Development</t>
        </is>
      </c>
      <c r="C33" s="111" t="inlineStr">
        <is>
          <t>Sales Leadership</t>
        </is>
      </c>
      <c r="D33" s="111" t="inlineStr">
        <is>
          <t>Senior Account Executive – POD Lead</t>
        </is>
      </c>
      <c r="E33" s="20" t="inlineStr">
        <is>
          <t>B2</t>
        </is>
      </c>
      <c r="F33" s="18" t="inlineStr">
        <is>
          <t>Senior Specialist · POD Lead</t>
        </is>
      </c>
      <c r="G33" s="111" t="inlineStr">
        <is>
          <t>POD Lead</t>
        </is>
      </c>
      <c r="H33" s="112" t="n">
        <v>1</v>
      </c>
      <c r="I33" s="142" t="inlineStr">
        <is>
          <t>Deep domain expertise, or one team</t>
        </is>
      </c>
      <c r="J33" s="115" t="inlineStr">
        <is>
          <t>Hardest problems in the domain</t>
        </is>
      </c>
      <c r="K33" s="115" t="inlineStr">
        <is>
          <t>Allocates people and sets team priorities</t>
        </is>
      </c>
      <c r="L33" s="115" t="inlineStr">
        <is>
          <t>One team or a client portfolio</t>
        </is>
      </c>
      <c r="M33" s="115" t="inlineStr">
        <is>
          <r>
            <rPr>
              <rFont val="Calibri"/>
              <b val="1"/>
              <sz val="10"/>
            </rPr>
            <t>IC:</t>
          </r>
          <r>
            <rPr>
              <rFont val="Calibri"/>
              <sz val="10"/>
            </rPr>
            <t xml:space="preserve"> guides others in the domain · People: manages a team of 6+</t>
          </r>
        </is>
      </c>
      <c r="N33" s="187" t="inlineStr">
        <is>
          <t>6–9 yrs</t>
        </is>
      </c>
      <c r="O33" s="168" t="inlineStr">
        <is>
          <r>
            <rPr>
              <rFont val="Calibri"/>
              <sz val="10"/>
            </rPr>
            <t xml:space="preserve">Graduate or postgraduate; professional qualification preferred
</t>
          </r>
          <r>
            <rPr>
              <rFont val="Calibri"/>
              <b val="1"/>
              <sz val="10"/>
            </rPr>
            <t>Family:</t>
          </r>
          <r>
            <rPr>
              <rFont val="Calibri"/>
              <sz val="10"/>
            </rPr>
            <t xml:space="preserve"> Graduate; MBA preferred from B2</t>
          </r>
        </is>
      </c>
      <c r="P33" s="168" t="inlineStr">
        <is>
          <t>Google / HubSpot certifications</t>
        </is>
      </c>
      <c r="Q33" s="168" t="inlineStr">
        <is>
          <t>CRM hygiene; contract basics</t>
        </is>
      </c>
      <c r="R33" s="188" t="inlineStr">
        <is>
          <t>SM-B-IC</t>
        </is>
      </c>
      <c r="S33" s="189" t="n">
        <v>0.46</v>
      </c>
      <c r="T33" s="189" t="n">
        <v>0.22</v>
      </c>
      <c r="U33" s="189" t="n">
        <v>0.05</v>
      </c>
      <c r="V33" s="189" t="n">
        <v>0.05</v>
      </c>
      <c r="W33" s="189" t="n">
        <v>0.1</v>
      </c>
      <c r="X33" s="189" t="n">
        <v>0.12</v>
      </c>
      <c r="Y33" s="121" t="inlineStr">
        <is>
          <t>★ Sales, Negotiation &amp; Account Growth · ★ Marketing Tech &amp; Digital Marketing</t>
        </is>
      </c>
      <c r="Z33" s="122" t="inlineStr">
        <is>
          <t>Stakeholder &amp; Client Management · Communication &amp; Presentation · Product, Platform &amp; Domain Knowledge · Strategic Thinking &amp; Business Acumen</t>
        </is>
      </c>
      <c r="AA33" s="122" t="inlineStr">
        <is>
          <t>—</t>
        </is>
      </c>
      <c r="AB33" s="122" t="inlineStr">
        <is>
          <t>Core 3 · Future-ready 3 · Functional 4 · Leadership 3</t>
        </is>
      </c>
      <c r="AC33" s="123" t="inlineStr">
        <is>
          <r>
            <rPr>
              <rFont val="Calibri"/>
              <b val="1"/>
              <sz val="10"/>
            </rPr>
            <t>IC:</t>
          </r>
          <r>
            <rPr>
              <rFont val="Calibri"/>
              <sz val="10"/>
            </rPr>
            <t xml:space="preserve"> none · People: 6–8 knowledge work, 8–12 standardised delivery</t>
          </r>
        </is>
      </c>
      <c r="AD33" s="190" t="inlineStr">
        <is>
          <t>P4</t>
        </is>
      </c>
      <c r="AE33" s="130" t="inlineStr">
        <is>
          <t>Senior / Manager</t>
        </is>
      </c>
      <c r="AF33" s="191" t="inlineStr">
        <is>
          <t>4–5</t>
        </is>
      </c>
      <c r="AG33" s="130" t="inlineStr">
        <is>
          <t>Senior Account Executive</t>
        </is>
      </c>
      <c r="AH33" s="130" t="inlineStr">
        <is>
          <t>L5 · MS 63 · —</t>
        </is>
      </c>
      <c r="AI33" s="130" t="inlineStr">
        <is>
          <t>JL5 · C3A · L8 Associate Manager</t>
        </is>
      </c>
      <c r="AJ33" s="130" t="inlineStr">
        <is>
          <t>Manager</t>
        </is>
      </c>
      <c r="AK33" s="130" t="inlineStr">
        <is>
          <t>Radford / Pave, JobsPipe title hierarchy</t>
        </is>
      </c>
      <c r="AL33" s="130" t="inlineStr">
        <is>
          <t>IRIS Vs Competitor Benchmark — SaaS sales ladder — IC: Mid-Market AE · IRIS Vs Competitor Benchmark — SaaS sales ladder — management: Sales Manager</t>
        </is>
      </c>
      <c r="AM33" s="130" t="inlineStr">
        <is>
          <t>SaaS sales ladder · SDR → AE → Enterprise AE → VP / CRO; MEDDICC-style qualification</t>
        </is>
      </c>
      <c r="AN33" s="131" t="inlineStr">
        <is>
          <t>Lateral</t>
        </is>
      </c>
      <c r="AO33" s="132" t="inlineStr">
        <is>
          <t>B3 · Lead Specialist</t>
        </is>
      </c>
      <c r="AP33" s="132" t="inlineStr">
        <is>
          <t>B3 · Senior Manager</t>
        </is>
      </c>
      <c r="AQ33" s="132" t="inlineStr">
        <is>
          <t>Data-driven selling, AI prospecting, ESG / regtech market knowledge</t>
        </is>
      </c>
    </row>
    <row r="34" ht="80" customHeight="1">
      <c r="A34" s="109" t="inlineStr">
        <is>
          <t>Sales</t>
        </is>
      </c>
      <c r="B34" s="111" t="inlineStr">
        <is>
          <t>Sales &amp; Business Development</t>
        </is>
      </c>
      <c r="C34" s="111" t="inlineStr">
        <is>
          <t>Partnerships &amp; Alliances</t>
        </is>
      </c>
      <c r="D34" s="111" t="inlineStr">
        <is>
          <t>Lead Alliances Specialist – POD Lead</t>
        </is>
      </c>
      <c r="E34" s="20" t="inlineStr">
        <is>
          <t>B3</t>
        </is>
      </c>
      <c r="F34" s="18" t="inlineStr">
        <is>
          <t>Lead Specialist · POD Lead</t>
        </is>
      </c>
      <c r="G34" s="111" t="inlineStr">
        <is>
          <t>POD Lead</t>
        </is>
      </c>
      <c r="H34" s="112" t="n">
        <v>1</v>
      </c>
      <c r="I34" s="142" t="inlineStr">
        <is>
          <t>A practice, or several teams through team leads</t>
        </is>
      </c>
      <c r="J34" s="115" t="inlineStr">
        <is>
          <t>Sets standards for a practice; cross-team problems</t>
        </is>
      </c>
      <c r="K34" s="115" t="inlineStr">
        <is>
          <t>Commercial / strategic calls for the unit</t>
        </is>
      </c>
      <c r="L34" s="115" t="inlineStr">
        <is>
          <t>Several teams or a practice</t>
        </is>
      </c>
      <c r="M34" s="115" t="inlineStr">
        <is>
          <r>
            <rPr>
              <rFont val="Calibri"/>
              <b val="1"/>
              <sz val="10"/>
            </rPr>
            <t>IC:</t>
          </r>
          <r>
            <rPr>
              <rFont val="Calibri"/>
              <sz val="10"/>
            </rPr>
            <t xml:space="preserve"> leads a practice · People: team leads / managers report in</t>
          </r>
        </is>
      </c>
      <c r="N34" s="187" t="inlineStr">
        <is>
          <t>8–12 yrs</t>
        </is>
      </c>
      <c r="O34" s="168" t="inlineStr">
        <is>
          <r>
            <rPr>
              <rFont val="Calibri"/>
              <sz val="10"/>
            </rPr>
            <t xml:space="preserve">Postgraduate or professional qualification preferred
</t>
          </r>
          <r>
            <rPr>
              <rFont val="Calibri"/>
              <b val="1"/>
              <sz val="10"/>
            </rPr>
            <t>Family:</t>
          </r>
          <r>
            <rPr>
              <rFont val="Calibri"/>
              <sz val="10"/>
            </rPr>
            <t xml:space="preserve"> Graduate; MBA preferred from B2</t>
          </r>
        </is>
      </c>
      <c r="P34" s="168" t="inlineStr">
        <is>
          <t>Google / HubSpot certifications</t>
        </is>
      </c>
      <c r="Q34" s="168" t="inlineStr">
        <is>
          <t>CRM hygiene; contract basics</t>
        </is>
      </c>
      <c r="R34" s="188" t="inlineStr">
        <is>
          <t>SM-B-IC</t>
        </is>
      </c>
      <c r="S34" s="189" t="n">
        <v>0.46</v>
      </c>
      <c r="T34" s="189" t="n">
        <v>0.22</v>
      </c>
      <c r="U34" s="189" t="n">
        <v>0.05</v>
      </c>
      <c r="V34" s="189" t="n">
        <v>0.05</v>
      </c>
      <c r="W34" s="189" t="n">
        <v>0.1</v>
      </c>
      <c r="X34" s="189" t="n">
        <v>0.12</v>
      </c>
      <c r="Y34" s="121" t="inlineStr">
        <is>
          <t>★ Sales, Negotiation &amp; Account Growth · ★ Marketing Tech &amp; Digital Marketing</t>
        </is>
      </c>
      <c r="Z34" s="122" t="inlineStr">
        <is>
          <t>Stakeholder &amp; Client Management · Communication &amp; Presentation · Product, Platform &amp; Domain Knowledge · Strategic Thinking &amp; Business Acumen</t>
        </is>
      </c>
      <c r="AA34" s="122" t="inlineStr">
        <is>
          <t>—</t>
        </is>
      </c>
      <c r="AB34" s="122" t="inlineStr">
        <is>
          <t>Core 4 · Future-ready 3 · Functional 4 · Leadership 4</t>
        </is>
      </c>
      <c r="AC34" s="123" t="inlineStr">
        <is>
          <r>
            <rPr>
              <rFont val="Calibri"/>
              <b val="1"/>
              <sz val="10"/>
            </rPr>
            <t>IC:</t>
          </r>
          <r>
            <rPr>
              <rFont val="Calibri"/>
              <sz val="10"/>
            </rPr>
            <t xml:space="preserve"> none · People: 5–8 incl. team leads</t>
          </r>
        </is>
      </c>
      <c r="AD34" s="190" t="inlineStr">
        <is>
          <t>P5</t>
        </is>
      </c>
      <c r="AE34" s="130" t="inlineStr">
        <is>
          <t>Expert / Senior Manager</t>
        </is>
      </c>
      <c r="AF34" s="191" t="inlineStr">
        <is>
          <t>5 Ensure, advise</t>
        </is>
      </c>
      <c r="AG34" s="130" t="inlineStr">
        <is>
          <t>Enterprise / Strategic AE</t>
        </is>
      </c>
      <c r="AH34" s="130" t="inlineStr">
        <is>
          <t>L5 · MS 63–64 · —</t>
        </is>
      </c>
      <c r="AI34" s="130" t="inlineStr">
        <is>
          <t>JL5–JL6B · C3B · L7 Manager</t>
        </is>
      </c>
      <c r="AJ34" s="130" t="inlineStr">
        <is>
          <t>Senior Manager</t>
        </is>
      </c>
      <c r="AK34" s="130" t="inlineStr">
        <is>
          <t>Radford / Pave, JobsPipe title hierarchy</t>
        </is>
      </c>
      <c r="AL34" s="130" t="inlineStr">
        <is>
          <t>IRIS Vs Competitor Benchmark — SaaS sales ladder — IC: Enterprise AE · IRIS Vs Competitor Benchmark — SaaS sales ladder — management: Senior Sales Manager</t>
        </is>
      </c>
      <c r="AM34" s="130" t="inlineStr">
        <is>
          <t>SaaS sales ladder · SDR → AE → Enterprise AE → VP / CRO; MEDDICC-style qualification</t>
        </is>
      </c>
      <c r="AN34" s="131" t="inlineStr">
        <is>
          <t>Lateral; internal posting first</t>
        </is>
      </c>
      <c r="AO34" s="132" t="inlineStr">
        <is>
          <t>C1 · Principal · or B+ · Practice Lead · Player-Coach if leading people hands-on</t>
        </is>
      </c>
      <c r="AP34" s="132" t="inlineStr">
        <is>
          <t>C1 · Associate Head · or B+ · Practice Lead · Player-Coach if leading people hands-on</t>
        </is>
      </c>
      <c r="AQ34" s="132" t="inlineStr">
        <is>
          <t>Data-driven selling, AI prospecting, ESG / regtech market knowledge</t>
        </is>
      </c>
    </row>
    <row r="35" ht="67" customHeight="1">
      <c r="A35" s="109" t="inlineStr">
        <is>
          <t>Sales</t>
        </is>
      </c>
      <c r="B35" s="111" t="inlineStr">
        <is>
          <t>Sales &amp; Business Development</t>
        </is>
      </c>
      <c r="C35" s="111" t="inlineStr">
        <is>
          <t>Sales Leadership</t>
        </is>
      </c>
      <c r="D35" s="111" t="inlineStr">
        <is>
          <t>Principal – Enterprise Sales</t>
        </is>
      </c>
      <c r="E35" s="33" t="inlineStr">
        <is>
          <t>C1</t>
        </is>
      </c>
      <c r="F35" s="149" t="inlineStr">
        <is>
          <t>Principal</t>
        </is>
      </c>
      <c r="G35" s="111" t="inlineStr">
        <is>
          <t>IC</t>
        </is>
      </c>
      <c r="H35" s="112" t="n">
        <v>1</v>
      </c>
      <c r="I35" s="142" t="inlineStr">
        <is>
          <t>A sub-function, or principal authority across products</t>
        </is>
      </c>
      <c r="J35" s="115" t="inlineStr">
        <is>
          <t>Ambiguous, cross-product problems</t>
        </is>
      </c>
      <c r="K35" s="115" t="inlineStr">
        <is>
          <t>Sets direction for a sub-function or domain</t>
        </is>
      </c>
      <c r="L35" s="115" t="inlineStr">
        <is>
          <t>Sub-function results or domain quality across products</t>
        </is>
      </c>
      <c r="M35" s="115" t="inlineStr">
        <is>
          <t>Leads managers or a community of practice</t>
        </is>
      </c>
      <c r="N35" s="187" t="inlineStr">
        <is>
          <t>10–14 yrs</t>
        </is>
      </c>
      <c r="O35" s="168" t="inlineStr">
        <is>
          <r>
            <rPr>
              <rFont val="Calibri"/>
              <sz val="10"/>
            </rPr>
            <t xml:space="preserve">Postgraduate / professional qualification preferred
</t>
          </r>
          <r>
            <rPr>
              <rFont val="Calibri"/>
              <b val="1"/>
              <sz val="10"/>
            </rPr>
            <t>Family:</t>
          </r>
          <r>
            <rPr>
              <rFont val="Calibri"/>
              <sz val="10"/>
            </rPr>
            <t xml:space="preserve"> Graduate; MBA preferred from B2</t>
          </r>
        </is>
      </c>
      <c r="P35" s="168" t="inlineStr">
        <is>
          <t>Google / HubSpot certifications</t>
        </is>
      </c>
      <c r="Q35" s="168" t="inlineStr">
        <is>
          <t>CRM hygiene; contract basics</t>
        </is>
      </c>
      <c r="R35" s="188" t="inlineStr">
        <is>
          <t>SM-C-IC</t>
        </is>
      </c>
      <c r="S35" s="189" t="n">
        <v>0.49</v>
      </c>
      <c r="T35" s="189" t="n">
        <v>0.23</v>
      </c>
      <c r="U35" s="189" t="n">
        <v>0.05</v>
      </c>
      <c r="V35" s="189" t="n">
        <v>0.05</v>
      </c>
      <c r="W35" s="189" t="n">
        <v>0.05</v>
      </c>
      <c r="X35" s="189" t="n">
        <v>0.13</v>
      </c>
      <c r="Y35" s="121" t="inlineStr">
        <is>
          <t>★ Sales, Negotiation &amp; Account Growth · ★ Marketing Tech &amp; Digital Marketing</t>
        </is>
      </c>
      <c r="Z35" s="122" t="inlineStr">
        <is>
          <t>Stakeholder &amp; Client Management · Communication &amp; Presentation · Product, Platform &amp; Domain Knowledge · Strategic Thinking &amp; Business Acumen</t>
        </is>
      </c>
      <c r="AA35" s="122" t="inlineStr">
        <is>
          <t>—</t>
        </is>
      </c>
      <c r="AB35" s="122" t="inlineStr">
        <is>
          <t>Core 4 · Future-ready 4 · Functional 4 · Leadership 4</t>
        </is>
      </c>
      <c r="AC35" s="123" t="inlineStr">
        <is>
          <t>5–8, mostly managers</t>
        </is>
      </c>
      <c r="AD35" s="190" t="inlineStr">
        <is>
          <t>P6</t>
        </is>
      </c>
      <c r="AE35" s="130" t="inlineStr">
        <is>
          <t>Principal / Director</t>
        </is>
      </c>
      <c r="AF35" s="191" t="inlineStr">
        <is>
          <t>5–6</t>
        </is>
      </c>
      <c r="AG35" s="130" t="inlineStr">
        <is>
          <t>—</t>
        </is>
      </c>
      <c r="AH35" s="130" t="inlineStr">
        <is>
          <t>L6 · MS 64–65 · —</t>
        </is>
      </c>
      <c r="AI35" s="130" t="inlineStr">
        <is>
          <t>JL6B · C4 · L7 Manager</t>
        </is>
      </c>
      <c r="AJ35" s="130" t="inlineStr">
        <is>
          <t>Associate Director</t>
        </is>
      </c>
      <c r="AK35" s="130" t="inlineStr">
        <is>
          <t>Radford / Pave, JobsPipe title hierarchy</t>
        </is>
      </c>
      <c r="AL35" s="130" t="inlineStr">
        <is>
          <t>IRIS Vs Competitor Benchmark — SaaS sales ladder — IC: Strategic / Principal AE · IRIS Vs Competitor Benchmark — SaaS sales ladder — management: Regional Sales Head</t>
        </is>
      </c>
      <c r="AM35" s="130" t="inlineStr">
        <is>
          <t>SaaS sales ladder · SDR → AE → Enterprise AE → VP / CRO; MEDDICC-style qualification</t>
        </is>
      </c>
      <c r="AN35" s="131" t="inlineStr">
        <is>
          <t>Internal posting first; lateral</t>
        </is>
      </c>
      <c r="AO35" s="132" t="inlineStr">
        <is>
          <t>C2 · Senior Principal / Architect</t>
        </is>
      </c>
      <c r="AP35" s="132" t="inlineStr">
        <is>
          <t>C2 · Head of Function</t>
        </is>
      </c>
      <c r="AQ35" s="132" t="inlineStr">
        <is>
          <t>Data-driven selling, AI prospecting, ESG / regtech market knowledge</t>
        </is>
      </c>
    </row>
    <row r="36" ht="93" customHeight="1">
      <c r="A36" s="109" t="inlineStr">
        <is>
          <t>Sales</t>
        </is>
      </c>
      <c r="B36" s="111" t="inlineStr">
        <is>
          <t>Sales &amp; Business Development</t>
        </is>
      </c>
      <c r="C36" s="111" t="inlineStr">
        <is>
          <t>Sales Leadership</t>
        </is>
      </c>
      <c r="D36" s="111" t="inlineStr">
        <is>
          <t>Head – Sales</t>
        </is>
      </c>
      <c r="E36" s="33" t="inlineStr">
        <is>
          <t>C2</t>
        </is>
      </c>
      <c r="F36" s="149" t="inlineStr">
        <is>
          <t>Head of Function</t>
        </is>
      </c>
      <c r="G36" s="111" t="inlineStr">
        <is>
          <t>People Manager</t>
        </is>
      </c>
      <c r="H36" s="112" t="n">
        <v>1</v>
      </c>
      <c r="I36" s="142" t="inlineStr">
        <is>
          <t>A function or department, or a company-wide discipline</t>
        </is>
      </c>
      <c r="J36" s="115" t="inlineStr">
        <is>
          <t>Function-wide or company-wide problems; creates methods and standards</t>
        </is>
      </c>
      <c r="K36" s="115" t="inlineStr">
        <is>
          <t>Sets direction for a function</t>
        </is>
      </c>
      <c r="L36" s="115" t="inlineStr">
        <is>
          <t>Function results, budget and risk</t>
        </is>
      </c>
      <c r="M36" s="115" t="inlineStr">
        <is>
          <t>Leads a function; shapes functional strategy</t>
        </is>
      </c>
      <c r="N36" s="187" t="inlineStr">
        <is>
          <t>12–17 yrs</t>
        </is>
      </c>
      <c r="O36" s="168" t="inlineStr">
        <is>
          <r>
            <rPr>
              <rFont val="Calibri"/>
              <sz val="10"/>
            </rPr>
            <t xml:space="preserve">Postgraduate / professional qualification preferred
</t>
          </r>
          <r>
            <rPr>
              <rFont val="Calibri"/>
              <b val="1"/>
              <sz val="10"/>
            </rPr>
            <t>Family:</t>
          </r>
          <r>
            <rPr>
              <rFont val="Calibri"/>
              <sz val="10"/>
            </rPr>
            <t xml:space="preserve"> Graduate; MBA preferred from B2</t>
          </r>
        </is>
      </c>
      <c r="P36" s="168" t="inlineStr">
        <is>
          <t>Google / HubSpot certifications</t>
        </is>
      </c>
      <c r="Q36" s="168" t="inlineStr">
        <is>
          <t>CRM hygiene; contract basics</t>
        </is>
      </c>
      <c r="R36" s="188" t="inlineStr">
        <is>
          <t>SM-C-M</t>
        </is>
      </c>
      <c r="S36" s="189" t="n">
        <v>0.38</v>
      </c>
      <c r="T36" s="189" t="n">
        <v>0.23</v>
      </c>
      <c r="U36" s="189" t="n">
        <v>0.06</v>
      </c>
      <c r="V36" s="189" t="n">
        <v>0.15</v>
      </c>
      <c r="W36" s="189" t="n">
        <v>0.05</v>
      </c>
      <c r="X36" s="189" t="n">
        <v>0.13</v>
      </c>
      <c r="Y36" s="121" t="inlineStr">
        <is>
          <t>★ Sales, Negotiation &amp; Account Growth · ★ Marketing Tech &amp; Digital Marketing</t>
        </is>
      </c>
      <c r="Z36" s="122" t="inlineStr">
        <is>
          <t>Stakeholder &amp; Client Management · Communication &amp; Presentation · Product, Platform &amp; Domain Knowledge · Strategic Thinking &amp; Business Acumen</t>
        </is>
      </c>
      <c r="AA36" s="122" t="inlineStr">
        <is>
          <t>—</t>
        </is>
      </c>
      <c r="AB36" s="122" t="inlineStr">
        <is>
          <t>Core 4 · Future-ready 4 · Functional 5 · Leadership 4</t>
        </is>
      </c>
      <c r="AC36" s="123" t="inlineStr">
        <is>
          <t>5–8 managers / associate heads</t>
        </is>
      </c>
      <c r="AD36" s="190" t="inlineStr">
        <is>
          <t>M6</t>
        </is>
      </c>
      <c r="AE36" s="130" t="inlineStr">
        <is>
          <t>— / Senior Director</t>
        </is>
      </c>
      <c r="AF36" s="191" t="inlineStr">
        <is>
          <t>6 Initiate, influence</t>
        </is>
      </c>
      <c r="AG36" s="130" t="inlineStr">
        <is>
          <t>Senior Head / General Manager</t>
        </is>
      </c>
      <c r="AH36" s="130" t="inlineStr">
        <is>
          <t>L6–L7 · MS 65–66 · —</t>
        </is>
      </c>
      <c r="AI36" s="130" t="inlineStr">
        <is>
          <t>JL6A · C4–C5 · L6 Senior Manager</t>
        </is>
      </c>
      <c r="AJ36" s="130" t="inlineStr">
        <is>
          <t>Associate Director – Director</t>
        </is>
      </c>
      <c r="AK36" s="130" t="inlineStr">
        <is>
          <t>Radford / Pave, JobsPipe title hierarchy</t>
        </is>
      </c>
      <c r="AL36" s="130" t="inlineStr">
        <is>
          <t>IRIS Vs Competitor Benchmark — SaaS sales ladder — management: Director of Sales</t>
        </is>
      </c>
      <c r="AM36" s="130" t="inlineStr">
        <is>
          <t>SaaS sales ladder · SDR → AE → Enterprise AE → VP / CRO; MEDDICC-style qualification</t>
        </is>
      </c>
      <c r="AN36" s="131" t="inlineStr">
        <is>
          <t>Internal posting first; lateral</t>
        </is>
      </c>
      <c r="AO36" s="132" t="inlineStr">
        <is>
          <t>D1 · Chief Specialist / Distinguished Principal · or C+ · Group Head · Player-Coach if leading people hands-on</t>
        </is>
      </c>
      <c r="AP36" s="132" t="inlineStr">
        <is>
          <t>D1 · Associate Vice President / Business Head · or C+ · Group Head · Player-Coach if leading people hands-on</t>
        </is>
      </c>
      <c r="AQ36" s="132" t="inlineStr">
        <is>
          <t>Data-driven selling, AI prospecting, ESG / regtech market knowledge</t>
        </is>
      </c>
    </row>
    <row r="37" ht="67" customHeight="1">
      <c r="A37" s="109" t="inlineStr">
        <is>
          <t>Sales</t>
        </is>
      </c>
      <c r="B37" s="111" t="inlineStr">
        <is>
          <t>Executive Leadership</t>
        </is>
      </c>
      <c r="C37" s="111" t="inlineStr">
        <is>
          <t>Business &amp; Functional Leadership</t>
        </is>
      </c>
      <c r="D37" s="111" t="inlineStr">
        <is>
          <t>Business Head – SupTech &amp; Bank-RegTech</t>
        </is>
      </c>
      <c r="E37" s="39" t="inlineStr">
        <is>
          <t>D2</t>
        </is>
      </c>
      <c r="F37" s="148" t="inlineStr">
        <is>
          <t>Vice President</t>
        </is>
      </c>
      <c r="G37" s="111" t="inlineStr">
        <is>
          <t>People Manager</t>
        </is>
      </c>
      <c r="H37" s="112" t="n">
        <v>1</v>
      </c>
      <c r="I37" s="142" t="inlineStr">
        <is>
          <t>Several business lines or an executive-scope enterprise function</t>
        </is>
      </c>
      <c r="J37" s="115" t="inlineStr">
        <is>
          <t>Portfolio-level strategic, financial and regulatory trade-offs</t>
        </is>
      </c>
      <c r="K37" s="115" t="inlineStr">
        <is>
          <t>Sets direction across business lines</t>
        </is>
      </c>
      <c r="L37" s="115" t="inlineStr">
        <is>
          <t>Multi-business results</t>
        </is>
      </c>
      <c r="M37" s="115" t="inlineStr">
        <is>
          <t>Builds the leadership team across businesses</t>
        </is>
      </c>
      <c r="N37" s="187" t="inlineStr">
        <is>
          <t>18–24 yrs</t>
        </is>
      </c>
      <c r="O37" s="168" t="inlineStr">
        <is>
          <r>
            <rPr>
              <rFont val="Calibri"/>
              <sz val="10"/>
            </rPr>
            <t xml:space="preserve">Postgraduate / professional qualification preferred
</t>
          </r>
          <r>
            <rPr>
              <rFont val="Calibri"/>
              <b val="1"/>
              <sz val="10"/>
            </rPr>
            <t>Family:</t>
          </r>
          <r>
            <rPr>
              <rFont val="Calibri"/>
              <sz val="10"/>
            </rPr>
            <t xml:space="preserve"> Postgraduate / professional qualification</t>
          </r>
        </is>
      </c>
      <c r="P37" s="168" t="inlineStr">
        <is>
          <t>MBA / PGDM · preferred at C+</t>
        </is>
      </c>
      <c r="Q37" s="168" t="inlineStr">
        <is>
          <t>Governance, risk and regulatory accountability</t>
        </is>
      </c>
      <c r="R37" s="188" t="inlineStr">
        <is>
          <t>SM-DE</t>
        </is>
      </c>
      <c r="S37" s="189" t="n">
        <v>0.37</v>
      </c>
      <c r="T37" s="189" t="n">
        <v>0.19</v>
      </c>
      <c r="U37" s="189" t="n">
        <v>0.11</v>
      </c>
      <c r="V37" s="189" t="n">
        <v>0.2</v>
      </c>
      <c r="W37" s="189" t="n">
        <v>0.05</v>
      </c>
      <c r="X37" s="189" t="n">
        <v>0.08</v>
      </c>
      <c r="Y37" s="121" t="inlineStr">
        <is>
          <t>★ Strategic Thinking &amp; Business Acumen · ★ People Leadership &amp; Mentoring</t>
        </is>
      </c>
      <c r="Z37" s="122" t="inlineStr">
        <is>
          <t>Stakeholder &amp; Client Management · Product, Platform &amp; Domain Knowledge · Regulatory &amp; BFSI Domain · Communication &amp; Presentation</t>
        </is>
      </c>
      <c r="AA37" s="122" t="inlineStr">
        <is>
          <t>—</t>
        </is>
      </c>
      <c r="AB37" s="122" t="inlineStr">
        <is>
          <t>Core 5 · Future-ready 4 · Functional 4 · Leadership 5</t>
        </is>
      </c>
      <c r="AC37" s="123" t="inlineStr">
        <is>
          <t>5–8 AVPs / heads</t>
        </is>
      </c>
      <c r="AD37" s="190" t="inlineStr">
        <is>
          <t>E1–E2</t>
        </is>
      </c>
      <c r="AE37" s="130" t="inlineStr">
        <is>
          <t>SVP</t>
        </is>
      </c>
      <c r="AF37" s="191" t="inlineStr">
        <is>
          <t>7 Set strategy</t>
        </is>
      </c>
      <c r="AG37" s="130" t="inlineStr">
        <is>
          <t>Associate Vice President / Business Head</t>
        </is>
      </c>
      <c r="AH37" s="130" t="inlineStr">
        <is>
          <t>L8 · MS 68 · —</t>
        </is>
      </c>
      <c r="AI37" s="130" t="inlineStr">
        <is>
          <t>— · SP1 · —</t>
        </is>
      </c>
      <c r="AJ37" s="130" t="inlineStr">
        <is>
          <t>Partner</t>
        </is>
      </c>
      <c r="AK37" s="130" t="inlineStr">
        <is>
          <t>Radford / Pave</t>
        </is>
      </c>
      <c r="AL37" s="130" t="inlineStr">
        <is>
          <t>IRIS Vs Market Benchmark — Aon Radford / Mercer executive codes: E3–E4 SVP · IRIS Vs Competitor Benchmark — regtech / SaaS executive titles: SVP</t>
        </is>
      </c>
      <c r="AM37" s="130" t="inlineStr">
        <is>
          <t>Aon Radford executive levels E1–E6; Mercer ET1–ET3; Korn Ferry Leadership Architect</t>
        </is>
      </c>
      <c r="AN37" s="131" t="inlineStr">
        <is>
          <t>Internal first; lateral by exception</t>
        </is>
      </c>
      <c r="AO37" s="132" t="inlineStr">
        <is>
          <t>—</t>
        </is>
      </c>
      <c r="AP37" s="132" t="inlineStr">
        <is>
          <t>E1 · CXO / President</t>
        </is>
      </c>
      <c r="AQ37" s="132" t="inlineStr">
        <is>
          <t>AI strategy &amp; governance, sustainability, digital business models</t>
        </is>
      </c>
    </row>
    <row r="38" ht="54" customHeight="1">
      <c r="A38" s="109" t="inlineStr">
        <is>
          <t>Sales</t>
        </is>
      </c>
      <c r="B38" s="111" t="inlineStr">
        <is>
          <t>Sales &amp; Business Development</t>
        </is>
      </c>
      <c r="C38" s="111" t="inlineStr">
        <is>
          <t>Enterprise Sales &amp; Account Management</t>
        </is>
      </c>
      <c r="D38" s="111" t="inlineStr">
        <is>
          <t>Consultant – Enterprise Sales &amp; Account Management</t>
        </is>
      </c>
      <c r="E38" s="45" t="inlineStr">
        <is>
          <t>X2</t>
        </is>
      </c>
      <c r="F38" s="136" t="inlineStr">
        <is>
          <t>Consultant</t>
        </is>
      </c>
      <c r="G38" s="111" t="inlineStr">
        <is>
          <t>Consultant</t>
        </is>
      </c>
      <c r="H38" s="112" t="n">
        <v>1</v>
      </c>
      <c r="I38" s="142" t="inlineStr">
        <is>
          <t>Specialist scope or workstream · ≈ B1–B2</t>
        </is>
      </c>
      <c r="J38" s="115" t="inlineStr">
        <is>
          <t>—</t>
        </is>
      </c>
      <c r="K38" s="115" t="inlineStr">
        <is>
          <t>—</t>
        </is>
      </c>
      <c r="L38" s="115" t="inlineStr">
        <is>
          <t>—</t>
        </is>
      </c>
      <c r="M38" s="115" t="inlineStr">
        <is>
          <t>—</t>
        </is>
      </c>
      <c r="N38" s="187" t="inlineStr">
        <is>
          <t>4–10 yrs</t>
        </is>
      </c>
      <c r="O38" s="168" t="inlineStr">
        <is>
          <r>
            <rPr>
              <rFont val="Calibri"/>
              <sz val="10"/>
            </rPr>
            <t xml:space="preserve">As for equivalent role
</t>
          </r>
          <r>
            <rPr>
              <rFont val="Calibri"/>
              <b val="1"/>
              <sz val="10"/>
            </rPr>
            <t>Family:</t>
          </r>
          <r>
            <rPr>
              <rFont val="Calibri"/>
              <sz val="10"/>
            </rPr>
            <t xml:space="preserve"> Graduate; MBA preferred from B2</t>
          </r>
        </is>
      </c>
      <c r="P38" s="168" t="inlineStr">
        <is>
          <t>Google / HubSpot certifications</t>
        </is>
      </c>
      <c r="Q38" s="168" t="inlineStr">
        <is>
          <t>CRM hygiene; contract basics</t>
        </is>
      </c>
      <c r="R38" s="188" t="inlineStr">
        <is>
          <t>—</t>
        </is>
      </c>
      <c r="S38" s="169" t="n"/>
      <c r="T38" s="169" t="n"/>
      <c r="U38" s="169" t="n"/>
      <c r="V38" s="169" t="n"/>
      <c r="W38" s="169" t="n"/>
      <c r="X38" s="169" t="n"/>
      <c r="Y38" s="121" t="inlineStr">
        <is>
          <t>Per statement of work</t>
        </is>
      </c>
      <c r="Z38" s="122" t="inlineStr">
        <is>
          <t>—</t>
        </is>
      </c>
      <c r="AA38" s="122" t="inlineStr">
        <is>
          <t>—</t>
        </is>
      </c>
      <c r="AB38" s="122" t="inlineStr">
        <is>
          <t>Per statement of work</t>
        </is>
      </c>
      <c r="AC38" s="123" t="inlineStr">
        <is>
          <t>Not counted in spans</t>
        </is>
      </c>
      <c r="AD38" s="190" t="inlineStr">
        <is>
          <t>Contractor</t>
        </is>
      </c>
      <c r="AE38" s="130" t="inlineStr">
        <is>
          <t>Contractor</t>
        </is>
      </c>
      <c r="AF38" s="191" t="inlineStr">
        <is>
          <t>—</t>
        </is>
      </c>
      <c r="AG38" s="130" t="inlineStr">
        <is>
          <t>Contractor · rate card</t>
        </is>
      </c>
      <c r="AH38" s="130" t="inlineStr">
        <is>
          <t>—</t>
        </is>
      </c>
      <c r="AI38" s="130" t="inlineStr">
        <is>
          <t>—</t>
        </is>
      </c>
      <c r="AJ38" s="130" t="inlineStr">
        <is>
          <t>—</t>
        </is>
      </c>
      <c r="AK38" s="130" t="inlineStr">
        <is>
          <t>Radford / Pave, JobsPipe title hierarchy</t>
        </is>
      </c>
      <c r="AL38" s="130" t="inlineStr">
        <is>
          <t>—</t>
        </is>
      </c>
      <c r="AM38" s="130" t="inlineStr">
        <is>
          <t>SaaS sales ladder · SDR → AE → Enterprise AE → VP / CRO; MEDDICC-style qualification</t>
        </is>
      </c>
      <c r="AN38" s="131" t="inlineStr">
        <is>
          <t>Statement of work</t>
        </is>
      </c>
      <c r="AO38" s="132" t="inlineStr">
        <is>
          <t>—</t>
        </is>
      </c>
      <c r="AP38" s="132" t="inlineStr">
        <is>
          <t>—</t>
        </is>
      </c>
      <c r="AQ38" s="132" t="inlineStr">
        <is>
          <t>Data-driven selling, AI prospecting, ESG / regtech market knowledge</t>
        </is>
      </c>
    </row>
    <row r="39" ht="54" customHeight="1">
      <c r="A39" s="109" t="inlineStr">
        <is>
          <t>Sales</t>
        </is>
      </c>
      <c r="B39" s="111" t="inlineStr">
        <is>
          <t>Executive Leadership</t>
        </is>
      </c>
      <c r="C39" s="111" t="inlineStr">
        <is>
          <t>Enterprise Leadership</t>
        </is>
      </c>
      <c r="D39" s="111" t="inlineStr">
        <is>
          <t>Senior Consultant – Enterprise Leadership</t>
        </is>
      </c>
      <c r="E39" s="45" t="inlineStr">
        <is>
          <t>X3</t>
        </is>
      </c>
      <c r="F39" s="136" t="inlineStr">
        <is>
          <t>Senior Consultant / Advisor</t>
        </is>
      </c>
      <c r="G39" s="111" t="inlineStr">
        <is>
          <t>Consultant</t>
        </is>
      </c>
      <c r="H39" s="112" t="n">
        <v>1</v>
      </c>
      <c r="I39" s="142" t="inlineStr">
        <is>
          <t>Expert or advisory scope · ≈ B3–C2</t>
        </is>
      </c>
      <c r="J39" s="115" t="inlineStr">
        <is>
          <t>—</t>
        </is>
      </c>
      <c r="K39" s="115" t="inlineStr">
        <is>
          <t>—</t>
        </is>
      </c>
      <c r="L39" s="115" t="inlineStr">
        <is>
          <t>—</t>
        </is>
      </c>
      <c r="M39" s="115" t="inlineStr">
        <is>
          <t>—</t>
        </is>
      </c>
      <c r="N39" s="187" t="inlineStr">
        <is>
          <t>10+ yrs</t>
        </is>
      </c>
      <c r="O39" s="168" t="inlineStr">
        <is>
          <r>
            <rPr>
              <rFont val="Calibri"/>
              <sz val="10"/>
            </rPr>
            <t xml:space="preserve">As for equivalent role
</t>
          </r>
          <r>
            <rPr>
              <rFont val="Calibri"/>
              <b val="1"/>
              <sz val="10"/>
            </rPr>
            <t>Family:</t>
          </r>
          <r>
            <rPr>
              <rFont val="Calibri"/>
              <sz val="10"/>
            </rPr>
            <t xml:space="preserve"> Postgraduate / professional qualification</t>
          </r>
        </is>
      </c>
      <c r="P39" s="168" t="inlineStr">
        <is>
          <t>MBA / PGDM · preferred at C+</t>
        </is>
      </c>
      <c r="Q39" s="168" t="inlineStr">
        <is>
          <t>Governance, risk and regulatory accountability</t>
        </is>
      </c>
      <c r="R39" s="188" t="inlineStr">
        <is>
          <t>—</t>
        </is>
      </c>
      <c r="S39" s="169" t="n"/>
      <c r="T39" s="169" t="n"/>
      <c r="U39" s="169" t="n"/>
      <c r="V39" s="169" t="n"/>
      <c r="W39" s="169" t="n"/>
      <c r="X39" s="169" t="n"/>
      <c r="Y39" s="121" t="inlineStr">
        <is>
          <t>Per statement of work</t>
        </is>
      </c>
      <c r="Z39" s="122" t="inlineStr">
        <is>
          <t>—</t>
        </is>
      </c>
      <c r="AA39" s="122" t="inlineStr">
        <is>
          <t>—</t>
        </is>
      </c>
      <c r="AB39" s="122" t="inlineStr">
        <is>
          <t>Per statement of work</t>
        </is>
      </c>
      <c r="AC39" s="123" t="inlineStr">
        <is>
          <t>Not counted in spans</t>
        </is>
      </c>
      <c r="AD39" s="190" t="inlineStr">
        <is>
          <t>Contractor</t>
        </is>
      </c>
      <c r="AE39" s="130" t="inlineStr">
        <is>
          <t>Contractor</t>
        </is>
      </c>
      <c r="AF39" s="191" t="inlineStr">
        <is>
          <t>—</t>
        </is>
      </c>
      <c r="AG39" s="130" t="inlineStr">
        <is>
          <t>Contractor · rate card</t>
        </is>
      </c>
      <c r="AH39" s="130" t="inlineStr">
        <is>
          <t>—</t>
        </is>
      </c>
      <c r="AI39" s="130" t="inlineStr">
        <is>
          <t>—</t>
        </is>
      </c>
      <c r="AJ39" s="130" t="inlineStr">
        <is>
          <t>—</t>
        </is>
      </c>
      <c r="AK39" s="130" t="inlineStr">
        <is>
          <t>Radford / Pave</t>
        </is>
      </c>
      <c r="AL39" s="130" t="inlineStr">
        <is>
          <t>—</t>
        </is>
      </c>
      <c r="AM39" s="130" t="inlineStr">
        <is>
          <t>Aon Radford executive levels E1–E6; Mercer ET1–ET3; Korn Ferry Leadership Architect</t>
        </is>
      </c>
      <c r="AN39" s="131" t="inlineStr">
        <is>
          <t>Statement of work / retainer</t>
        </is>
      </c>
      <c r="AO39" s="132" t="inlineStr">
        <is>
          <t>—</t>
        </is>
      </c>
      <c r="AP39" s="132" t="inlineStr">
        <is>
          <t>—</t>
        </is>
      </c>
      <c r="AQ39" s="132" t="inlineStr">
        <is>
          <t>AI strategy &amp; governance, sustainability, digital business models</t>
        </is>
      </c>
    </row>
    <row r="40">
      <c r="A40" s="192" t="n"/>
      <c r="B40" s="193" t="n"/>
      <c r="C40" s="193" t="n"/>
      <c r="D40" s="193" t="n"/>
      <c r="E40" s="193" t="n"/>
      <c r="F40" s="193" t="n"/>
      <c r="G40" s="193" t="n"/>
      <c r="H40" s="193" t="n"/>
      <c r="I40" s="194" t="n"/>
      <c r="J40" s="195" t="n"/>
      <c r="K40" s="195" t="n"/>
      <c r="L40" s="195" t="n"/>
      <c r="M40" s="195" t="n"/>
      <c r="N40" s="196" t="n"/>
      <c r="O40" s="197" t="n"/>
      <c r="P40" s="197" t="n"/>
      <c r="Q40" s="197" t="n"/>
      <c r="R40" s="198" t="n"/>
      <c r="S40" s="199" t="n"/>
      <c r="T40" s="199" t="n"/>
      <c r="U40" s="199" t="n"/>
      <c r="V40" s="199" t="n"/>
      <c r="W40" s="199" t="n"/>
      <c r="X40" s="199" t="n"/>
      <c r="Y40" s="200" t="n"/>
      <c r="Z40" s="201" t="n"/>
      <c r="AA40" s="201" t="n"/>
      <c r="AB40" s="201" t="n"/>
      <c r="AC40" s="202" t="n"/>
      <c r="AD40" s="203" t="n"/>
      <c r="AE40" s="204" t="n"/>
      <c r="AF40" s="204" t="n"/>
      <c r="AG40" s="204" t="n"/>
      <c r="AH40" s="204" t="n"/>
      <c r="AI40" s="204" t="n"/>
      <c r="AJ40" s="204" t="n"/>
      <c r="AK40" s="204" t="n"/>
      <c r="AL40" s="204" t="n"/>
      <c r="AM40" s="204" t="n"/>
      <c r="AN40" s="205" t="n"/>
      <c r="AO40" s="206" t="n"/>
      <c r="AP40" s="206" t="n"/>
      <c r="AQ40" s="206" t="n"/>
    </row>
    <row r="41" ht="20" customHeight="1">
      <c r="A41" s="164" t="inlineStr">
        <is>
          <t>Support — 11 people · 3 roles · Customer support &amp; success · levels A2–B1</t>
        </is>
      </c>
    </row>
    <row r="42" ht="67" customHeight="1">
      <c r="A42" s="109" t="inlineStr">
        <is>
          <t>Support</t>
        </is>
      </c>
      <c r="B42" s="111" t="inlineStr">
        <is>
          <t>Customer Success &amp; Support</t>
        </is>
      </c>
      <c r="C42" s="111" t="inlineStr">
        <is>
          <t>Application &amp; Product Support</t>
        </is>
      </c>
      <c r="D42" s="111" t="inlineStr">
        <is>
          <t>Support Executive</t>
        </is>
      </c>
      <c r="E42" s="26" t="inlineStr">
        <is>
          <t>A2</t>
        </is>
      </c>
      <c r="F42" s="138" t="inlineStr">
        <is>
          <t>Associate</t>
        </is>
      </c>
      <c r="G42" s="111" t="inlineStr">
        <is>
          <t>IC</t>
        </is>
      </c>
      <c r="H42" s="112" t="n">
        <v>1</v>
      </c>
      <c r="I42" s="142" t="inlineStr">
        <is>
          <t>Standard work delivered independently</t>
        </is>
      </c>
      <c r="J42" s="115" t="inlineStr">
        <is>
          <t>Standard work of the discipline</t>
        </is>
      </c>
      <c r="K42" s="115" t="inlineStr">
        <is>
          <t>Chooses own approach within standards</t>
        </is>
      </c>
      <c r="L42" s="115" t="inlineStr">
        <is>
          <t>Own deliverables · accuracy, TAT</t>
        </is>
      </c>
      <c r="M42" s="115" t="inlineStr">
        <is>
          <t>Not scored in Band A</t>
        </is>
      </c>
      <c r="N42" s="187" t="inlineStr">
        <is>
          <t>0–2 yrs</t>
        </is>
      </c>
      <c r="O42" s="168" t="inlineStr">
        <is>
          <r>
            <rPr>
              <rFont val="Calibri"/>
              <sz val="10"/>
            </rPr>
            <t xml:space="preserve">Graduate · or diploma with experience
</t>
          </r>
          <r>
            <rPr>
              <rFont val="Calibri"/>
              <b val="1"/>
              <sz val="10"/>
            </rPr>
            <t>Family:</t>
          </r>
          <r>
            <rPr>
              <rFont val="Calibri"/>
              <sz val="10"/>
            </rPr>
            <t xml:space="preserve"> Graduate</t>
          </r>
        </is>
      </c>
      <c r="P42" s="168" t="inlineStr">
        <is>
          <t>Internal product certification</t>
        </is>
      </c>
      <c r="Q42" s="168" t="inlineStr">
        <is>
          <t>ITIL / service-desk practice; SLA management</t>
        </is>
      </c>
      <c r="R42" s="188" t="inlineStr">
        <is>
          <t>CS-A</t>
        </is>
      </c>
      <c r="S42" s="189" t="n">
        <v>0.54</v>
      </c>
      <c r="T42" s="189" t="n">
        <v>0.16</v>
      </c>
      <c r="U42" s="189" t="n">
        <v>0.09</v>
      </c>
      <c r="V42" s="189" t="n">
        <v>0</v>
      </c>
      <c r="W42" s="189" t="n">
        <v>0.1</v>
      </c>
      <c r="X42" s="189" t="n">
        <v>0.11</v>
      </c>
      <c r="Y42" s="121" t="inlineStr">
        <is>
          <t>★ Product, Platform &amp; Domain Knowledge · ★ Stakeholder &amp; Client Management</t>
        </is>
      </c>
      <c r="Z42" s="122" t="inlineStr">
        <is>
          <t>Communication &amp; Presentation · Database, SQL &amp; Data Engineering · Regulatory &amp; BFSI Domain · Process Improvement &amp; Quality Mindset</t>
        </is>
      </c>
      <c r="AA42" s="122" t="inlineStr">
        <is>
          <t>—</t>
        </is>
      </c>
      <c r="AB42" s="122" t="inlineStr">
        <is>
          <t>Core 2 · Future-ready 2 · Functional 2 · Leadership —</t>
        </is>
      </c>
      <c r="AC42" s="123" t="inlineStr">
        <is>
          <t>No direct reports</t>
        </is>
      </c>
      <c r="AD42" s="190" t="inlineStr">
        <is>
          <t>P1–P2</t>
        </is>
      </c>
      <c r="AE42" s="130" t="inlineStr">
        <is>
          <t>Entry / Developing</t>
        </is>
      </c>
      <c r="AF42" s="191" t="inlineStr">
        <is>
          <t>2 Assist</t>
        </is>
      </c>
      <c r="AG42" s="130" t="inlineStr">
        <is>
          <t>Support Associate / Support / CS Executive</t>
        </is>
      </c>
      <c r="AH42" s="130" t="inlineStr">
        <is>
          <t>L3 · MS 59–60 · —</t>
        </is>
      </c>
      <c r="AI42" s="130" t="inlineStr">
        <is>
          <t>JL3B · C1 · L11 Analyst</t>
        </is>
      </c>
      <c r="AJ42" s="130" t="inlineStr">
        <is>
          <t>Analyst · DataTracks Associate</t>
        </is>
      </c>
      <c r="AK42" s="130" t="inlineStr">
        <is>
          <t>Radford / Pave</t>
        </is>
      </c>
      <c r="AL42" s="130" t="inlineStr">
        <is>
          <t>IRIS Vs Competitor Benchmark — SaaS customer-success ladder: Support Associate · IRIS Vs Competitor Benchmark — support tiers: L1 Service Desk</t>
        </is>
      </c>
      <c r="AM42" s="130" t="inlineStr">
        <is>
          <t>TSIA frameworks and benchmarks; ITIL 4 service desk; Gainsight customer-success practice</t>
        </is>
      </c>
      <c r="AN42" s="131" t="inlineStr">
        <is>
          <t>Lateral or campus · CT1 on confirmation; CT2 on joining</t>
        </is>
      </c>
      <c r="AO42" s="132" t="inlineStr">
        <is>
          <t>A3 · Senior Associate</t>
        </is>
      </c>
      <c r="AP42" s="132" t="inlineStr">
        <is>
          <t>A3 · common path</t>
        </is>
      </c>
      <c r="AQ42" s="132" t="inlineStr">
        <is>
          <t>AI chat / knowledge-base support, customer-health analytics</t>
        </is>
      </c>
    </row>
    <row r="43" ht="67" customHeight="1">
      <c r="A43" s="109" t="inlineStr">
        <is>
          <t>Support</t>
        </is>
      </c>
      <c r="B43" s="111" t="inlineStr">
        <is>
          <t>Customer Success &amp; Support</t>
        </is>
      </c>
      <c r="C43" s="111" t="inlineStr">
        <is>
          <t>Application &amp; Product Support</t>
        </is>
      </c>
      <c r="D43" s="111" t="inlineStr">
        <is>
          <t>Senior Support Executive</t>
        </is>
      </c>
      <c r="E43" s="26" t="inlineStr">
        <is>
          <t>A3</t>
        </is>
      </c>
      <c r="F43" s="138" t="inlineStr">
        <is>
          <t>Senior Associate</t>
        </is>
      </c>
      <c r="G43" s="111" t="inlineStr">
        <is>
          <t>IC</t>
        </is>
      </c>
      <c r="H43" s="112" t="n">
        <v>8</v>
      </c>
      <c r="I43" s="142" t="inlineStr">
        <is>
          <t>Varied work; reviews juniors; go-to for a process</t>
        </is>
      </c>
      <c r="J43" s="115" t="inlineStr">
        <is>
          <t>Varied and non-standard work; handles exceptions</t>
        </is>
      </c>
      <c r="K43" s="115" t="inlineStr">
        <is>
          <t>Technical / QC / client calls on own work</t>
        </is>
      </c>
      <c r="L43" s="115" t="inlineStr">
        <is>
          <t>A module / process, or work with client or regulatory consequences</t>
        </is>
      </c>
      <c r="M43" s="115" t="inlineStr">
        <is>
          <t>Not scored in Band A</t>
        </is>
      </c>
      <c r="N43" s="187" t="inlineStr">
        <is>
          <t>2–4 yrs</t>
        </is>
      </c>
      <c r="O43" s="168" t="inlineStr">
        <is>
          <r>
            <rPr>
              <rFont val="Calibri"/>
              <sz val="10"/>
            </rPr>
            <t xml:space="preserve">Graduate; relevant certification preferred
</t>
          </r>
          <r>
            <rPr>
              <rFont val="Calibri"/>
              <b val="1"/>
              <sz val="10"/>
            </rPr>
            <t>Family:</t>
          </r>
          <r>
            <rPr>
              <rFont val="Calibri"/>
              <sz val="10"/>
            </rPr>
            <t xml:space="preserve"> Graduate</t>
          </r>
        </is>
      </c>
      <c r="P43" s="168" t="inlineStr">
        <is>
          <t>Internal product certification</t>
        </is>
      </c>
      <c r="Q43" s="168" t="inlineStr">
        <is>
          <t>ITIL / service-desk practice; SLA management</t>
        </is>
      </c>
      <c r="R43" s="188" t="inlineStr">
        <is>
          <t>CS-A</t>
        </is>
      </c>
      <c r="S43" s="189" t="n">
        <v>0.54</v>
      </c>
      <c r="T43" s="189" t="n">
        <v>0.16</v>
      </c>
      <c r="U43" s="189" t="n">
        <v>0.09</v>
      </c>
      <c r="V43" s="189" t="n">
        <v>0</v>
      </c>
      <c r="W43" s="189" t="n">
        <v>0.1</v>
      </c>
      <c r="X43" s="189" t="n">
        <v>0.11</v>
      </c>
      <c r="Y43" s="121" t="inlineStr">
        <is>
          <t>★ Product, Platform &amp; Domain Knowledge · ★ Stakeholder &amp; Client Management</t>
        </is>
      </c>
      <c r="Z43" s="122" t="inlineStr">
        <is>
          <t>Communication &amp; Presentation · Database, SQL &amp; Data Engineering · Regulatory &amp; BFSI Domain · Process Improvement &amp; Quality Mindset</t>
        </is>
      </c>
      <c r="AA43" s="122" t="inlineStr">
        <is>
          <t>—</t>
        </is>
      </c>
      <c r="AB43" s="122" t="inlineStr">
        <is>
          <t>Core 2 · Future-ready 2 · Functional 3 · Leadership —</t>
        </is>
      </c>
      <c r="AC43" s="123" t="inlineStr">
        <is>
          <t>None · guides 1–3 juniors informally</t>
        </is>
      </c>
      <c r="AD43" s="190" t="inlineStr">
        <is>
          <t>P2</t>
        </is>
      </c>
      <c r="AE43" s="130" t="inlineStr">
        <is>
          <t>Developing</t>
        </is>
      </c>
      <c r="AF43" s="191" t="inlineStr">
        <is>
          <t>3 Apply</t>
        </is>
      </c>
      <c r="AG43" s="130" t="inlineStr">
        <is>
          <t>Support / CS Executive</t>
        </is>
      </c>
      <c r="AH43" s="130" t="inlineStr">
        <is>
          <t>L3–L4 · MS 61–62 · —</t>
        </is>
      </c>
      <c r="AI43" s="130" t="inlineStr">
        <is>
          <t>JL3A · C1 · L11–L10 · Senior Analyst</t>
        </is>
      </c>
      <c r="AJ43" s="130" t="inlineStr">
        <is>
          <t>Consultant · DataTracks Senior Associate · 2–5 yrs</t>
        </is>
      </c>
      <c r="AK43" s="130" t="inlineStr">
        <is>
          <t>Radford / Pave</t>
        </is>
      </c>
      <c r="AL43" s="130" t="inlineStr">
        <is>
          <t>IRIS Vs Competitor Benchmark — SaaS customer-success ladder: Associate CSM · Regnology: Product Support Specialist · Reg Reporting · IRIS Vs Competitor Benchmark — support tiers: L2 Application Support</t>
        </is>
      </c>
      <c r="AM43" s="130" t="inlineStr">
        <is>
          <t>TSIA frameworks and benchmarks; ITIL 4 service desk; Gainsight customer-success practice</t>
        </is>
      </c>
      <c r="AN43" s="131" t="inlineStr">
        <is>
          <t>Lateral or campus · CT2 at 12 months; CT3 in programme</t>
        </is>
      </c>
      <c r="AO43" s="132" t="inlineStr">
        <is>
          <t>B1 · Specialist</t>
        </is>
      </c>
      <c r="AP43" s="132" t="inlineStr">
        <is>
          <t>B1 · Team Lead</t>
        </is>
      </c>
      <c r="AQ43" s="132" t="inlineStr">
        <is>
          <t>AI chat / knowledge-base support, customer-health analytics</t>
        </is>
      </c>
    </row>
    <row r="44" ht="67" customHeight="1">
      <c r="A44" s="109" t="inlineStr">
        <is>
          <t>Support</t>
        </is>
      </c>
      <c r="B44" s="111" t="inlineStr">
        <is>
          <t>Customer Success &amp; Support</t>
        </is>
      </c>
      <c r="C44" s="111" t="inlineStr">
        <is>
          <t>Application &amp; Product Support</t>
        </is>
      </c>
      <c r="D44" s="111" t="inlineStr">
        <is>
          <t>Support Specialist</t>
        </is>
      </c>
      <c r="E44" s="20" t="inlineStr">
        <is>
          <t>B1</t>
        </is>
      </c>
      <c r="F44" s="18" t="inlineStr">
        <is>
          <t>Specialist</t>
        </is>
      </c>
      <c r="G44" s="111" t="inlineStr">
        <is>
          <t>IC</t>
        </is>
      </c>
      <c r="H44" s="112" t="n">
        <v>2</v>
      </c>
      <c r="I44" s="142" t="inlineStr">
        <is>
          <t>A domain / module, or a small team</t>
        </is>
      </c>
      <c r="J44" s="115" t="inlineStr">
        <is>
          <t>Domain specialist work</t>
        </is>
      </c>
      <c r="K44" s="115" t="inlineStr">
        <is>
          <t>Technical / QC / client calls for the domain</t>
        </is>
      </c>
      <c r="L44" s="115" t="inlineStr">
        <is>
          <t>A domain or a small team</t>
        </is>
      </c>
      <c r="M44" s="115" t="inlineStr">
        <is>
          <r>
            <rPr>
              <rFont val="Calibri"/>
              <b val="1"/>
              <sz val="10"/>
            </rPr>
            <t>IC:</t>
          </r>
          <r>
            <rPr>
              <rFont val="Calibri"/>
              <sz val="10"/>
            </rPr>
            <t xml:space="preserve"> mentors and reviews · People: hands-on team lead of 3–5</t>
          </r>
        </is>
      </c>
      <c r="N44" s="187" t="inlineStr">
        <is>
          <t>4–7 yrs</t>
        </is>
      </c>
      <c r="O44" s="168" t="inlineStr">
        <is>
          <r>
            <rPr>
              <rFont val="Calibri"/>
              <sz val="10"/>
            </rPr>
            <t xml:space="preserve">Graduate + relevant qualification or certification preferred
</t>
          </r>
          <r>
            <rPr>
              <rFont val="Calibri"/>
              <b val="1"/>
              <sz val="10"/>
            </rPr>
            <t>Family:</t>
          </r>
          <r>
            <rPr>
              <rFont val="Calibri"/>
              <sz val="10"/>
            </rPr>
            <t xml:space="preserve"> Graduate</t>
          </r>
        </is>
      </c>
      <c r="P44" s="168" t="inlineStr">
        <is>
          <t>Internal product certification</t>
        </is>
      </c>
      <c r="Q44" s="168" t="inlineStr">
        <is>
          <t>ITIL / service-desk practice; SLA management</t>
        </is>
      </c>
      <c r="R44" s="188" t="inlineStr">
        <is>
          <t>CS-B-IC</t>
        </is>
      </c>
      <c r="S44" s="189" t="n">
        <v>0.46</v>
      </c>
      <c r="T44" s="189" t="n">
        <v>0.17</v>
      </c>
      <c r="U44" s="189" t="n">
        <v>0.1</v>
      </c>
      <c r="V44" s="189" t="n">
        <v>0.05</v>
      </c>
      <c r="W44" s="189" t="n">
        <v>0.1</v>
      </c>
      <c r="X44" s="189" t="n">
        <v>0.12</v>
      </c>
      <c r="Y44" s="121" t="inlineStr">
        <is>
          <t>★ Product, Platform &amp; Domain Knowledge · ★ Stakeholder &amp; Client Management</t>
        </is>
      </c>
      <c r="Z44" s="122" t="inlineStr">
        <is>
          <t>Communication &amp; Presentation · Database, SQL &amp; Data Engineering · Regulatory &amp; BFSI Domain · Process Improvement &amp; Quality Mindset</t>
        </is>
      </c>
      <c r="AA44" s="122" t="inlineStr">
        <is>
          <t>—</t>
        </is>
      </c>
      <c r="AB44" s="122" t="inlineStr">
        <is>
          <t>Core 3 · Future-ready 3 · Functional 3 · Leadership 1</t>
        </is>
      </c>
      <c r="AC44" s="123" t="inlineStr">
        <is>
          <r>
            <rPr>
              <rFont val="Calibri"/>
              <b val="1"/>
              <sz val="10"/>
            </rPr>
            <t>IC:</t>
          </r>
          <r>
            <rPr>
              <rFont val="Calibri"/>
              <sz val="10"/>
            </rPr>
            <t xml:space="preserve"> none · Team Lead: 3–5</t>
          </r>
        </is>
      </c>
      <c r="AD44" s="190" t="inlineStr">
        <is>
          <t>P3</t>
        </is>
      </c>
      <c r="AE44" s="130" t="inlineStr">
        <is>
          <t>Career / · Team Lead</t>
        </is>
      </c>
      <c r="AF44" s="191" t="inlineStr">
        <is>
          <t>4 Enable</t>
        </is>
      </c>
      <c r="AG44" s="130" t="inlineStr">
        <is>
          <t>Senior Executive / CSM</t>
        </is>
      </c>
      <c r="AH44" s="130" t="inlineStr">
        <is>
          <t>L4 · MS 62 · —</t>
        </is>
      </c>
      <c r="AI44" s="130" t="inlineStr">
        <is>
          <t>JL4 · C2 · L9 Team Lead / Consultant</t>
        </is>
      </c>
      <c r="AJ44" s="130" t="inlineStr">
        <is>
          <t>Senior Consultant / Assistant Manager</t>
        </is>
      </c>
      <c r="AK44" s="130" t="inlineStr">
        <is>
          <t>Radford / Pave</t>
        </is>
      </c>
      <c r="AL44" s="130"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AM44" s="130" t="inlineStr">
        <is>
          <t>TSIA frameworks and benchmarks; ITIL 4 service desk; Gainsight customer-success practice</t>
        </is>
      </c>
      <c r="AN44" s="131" t="inlineStr">
        <is>
          <t>Lateral; Management Trainees graduate here</t>
        </is>
      </c>
      <c r="AO44" s="132" t="inlineStr">
        <is>
          <t>B2 · Senior Specialist</t>
        </is>
      </c>
      <c r="AP44" s="132" t="inlineStr">
        <is>
          <t>B2 · Manager</t>
        </is>
      </c>
      <c r="AQ44" s="132" t="inlineStr">
        <is>
          <t>AI chat / knowledge-base support, customer-health analytics</t>
        </is>
      </c>
    </row>
    <row r="45">
      <c r="A45" s="192" t="n"/>
      <c r="B45" s="193" t="n"/>
      <c r="C45" s="193" t="n"/>
      <c r="D45" s="193" t="n"/>
      <c r="E45" s="193" t="n"/>
      <c r="F45" s="193" t="n"/>
      <c r="G45" s="193" t="n"/>
      <c r="H45" s="193" t="n"/>
      <c r="I45" s="194" t="n"/>
      <c r="J45" s="195" t="n"/>
      <c r="K45" s="195" t="n"/>
      <c r="L45" s="195" t="n"/>
      <c r="M45" s="195" t="n"/>
      <c r="N45" s="196" t="n"/>
      <c r="O45" s="197" t="n"/>
      <c r="P45" s="197" t="n"/>
      <c r="Q45" s="197" t="n"/>
      <c r="R45" s="198" t="n"/>
      <c r="S45" s="199" t="n"/>
      <c r="T45" s="199" t="n"/>
      <c r="U45" s="199" t="n"/>
      <c r="V45" s="199" t="n"/>
      <c r="W45" s="199" t="n"/>
      <c r="X45" s="199" t="n"/>
      <c r="Y45" s="200" t="n"/>
      <c r="Z45" s="201" t="n"/>
      <c r="AA45" s="201" t="n"/>
      <c r="AB45" s="201" t="n"/>
      <c r="AC45" s="202" t="n"/>
      <c r="AD45" s="203" t="n"/>
      <c r="AE45" s="204" t="n"/>
      <c r="AF45" s="204" t="n"/>
      <c r="AG45" s="204" t="n"/>
      <c r="AH45" s="204" t="n"/>
      <c r="AI45" s="204" t="n"/>
      <c r="AJ45" s="204" t="n"/>
      <c r="AK45" s="204" t="n"/>
      <c r="AL45" s="204" t="n"/>
      <c r="AM45" s="204" t="n"/>
      <c r="AN45" s="205" t="n"/>
      <c r="AO45" s="206" t="n"/>
      <c r="AP45" s="206" t="n"/>
      <c r="AQ45" s="206" t="n"/>
    </row>
    <row r="46" ht="20" customHeight="1">
      <c r="A46" s="164" t="inlineStr">
        <is>
          <t>Technology — 139 people · 45 roles · Technology &amp; engineering · levels A1–C2 + X1</t>
        </is>
      </c>
    </row>
    <row r="47" ht="67" customHeight="1">
      <c r="A47" s="109" t="inlineStr">
        <is>
          <t>Technology</t>
        </is>
      </c>
      <c r="B47" s="111" t="inlineStr">
        <is>
          <t>Business Analysis</t>
        </is>
      </c>
      <c r="C47" s="111" t="inlineStr">
        <is>
          <t>Business Analysis</t>
        </is>
      </c>
      <c r="D47" s="111" t="inlineStr">
        <is>
          <t>Trainee Business Analyst</t>
        </is>
      </c>
      <c r="E47" s="26" t="inlineStr">
        <is>
          <t>A1</t>
        </is>
      </c>
      <c r="F47" s="138" t="inlineStr">
        <is>
          <t>Intern / Trainee</t>
        </is>
      </c>
      <c r="G47" s="111" t="inlineStr">
        <is>
          <t>IC</t>
        </is>
      </c>
      <c r="H47" s="112" t="n">
        <v>1</v>
      </c>
      <c r="I47" s="142" t="inlineStr">
        <is>
          <t>Learning the role; all work reviewed</t>
        </is>
      </c>
      <c r="J47" s="115" t="inlineStr">
        <is>
          <t>Learning; follows worked examples</t>
        </is>
      </c>
      <c r="K47" s="115" t="inlineStr">
        <is>
          <t>Needs approval / close guidance</t>
        </is>
      </c>
      <c r="L47" s="115" t="inlineStr">
        <is>
          <t>Learning tasks</t>
        </is>
      </c>
      <c r="M47" s="115" t="inlineStr">
        <is>
          <t>Not scored in Band A</t>
        </is>
      </c>
      <c r="N47" s="187" t="inlineStr">
        <is>
          <t>0 yrs · fresher / intern</t>
        </is>
      </c>
      <c r="O47" s="168" t="inlineStr">
        <is>
          <r>
            <rPr>
              <rFont val="Calibri"/>
              <sz val="10"/>
            </rPr>
            <t xml:space="preserve">Pursuing or completed graduation / diploma
</t>
          </r>
          <r>
            <rPr>
              <rFont val="Calibri"/>
              <b val="1"/>
              <sz val="10"/>
            </rPr>
            <t>Family:</t>
          </r>
          <r>
            <rPr>
              <rFont val="Calibri"/>
              <sz val="10"/>
            </rPr>
            <t xml:space="preserve"> Commerce or engineering graduate; MBA a plus</t>
          </r>
        </is>
      </c>
      <c r="P47" s="168" t="inlineStr">
        <is>
          <t>CBAP / CCBA · optional; Domain certifications · optional</t>
        </is>
      </c>
      <c r="Q47" s="168" t="inlineStr">
        <is>
          <t>Regulatory reporting domain · RBI / SEBI / IRDAI / SEC</t>
        </is>
      </c>
      <c r="R47" s="188" t="inlineStr">
        <is>
          <t>—</t>
        </is>
      </c>
      <c r="S47" s="169" t="n"/>
      <c r="T47" s="169" t="n"/>
      <c r="U47" s="169" t="n"/>
      <c r="V47" s="169" t="n"/>
      <c r="W47" s="169" t="n"/>
      <c r="X47" s="169" t="n"/>
      <c r="Y47" s="121" t="inlineStr">
        <is>
          <t>★ Business Analysis &amp; Requirements Engineering · ★ Regulatory &amp; BFSI Domain</t>
        </is>
      </c>
      <c r="Z47" s="122" t="inlineStr">
        <is>
          <t>Product, Platform &amp; Domain Knowledge · Database, SQL &amp; Data Engineering · Stakeholder &amp; Client Management · Communication &amp; Presentation</t>
        </is>
      </c>
      <c r="AA47" s="122" t="inlineStr">
        <is>
          <t>—</t>
        </is>
      </c>
      <c r="AB47" s="122" t="inlineStr">
        <is>
          <t>Core 1 · Future-ready 1 · Functional 1 · Leadership —</t>
        </is>
      </c>
      <c r="AC47" s="123" t="inlineStr">
        <is>
          <t>No direct reports</t>
        </is>
      </c>
      <c r="AD47" s="190" t="inlineStr">
        <is>
          <t>Entry / P1</t>
        </is>
      </c>
      <c r="AE47" s="130" t="inlineStr">
        <is>
          <t>Entry</t>
        </is>
      </c>
      <c r="AF47" s="191" t="inlineStr">
        <is>
          <t>1 Follow</t>
        </is>
      </c>
      <c r="AG47" s="130" t="inlineStr">
        <is>
          <t>Associate Business Analyst</t>
        </is>
      </c>
      <c r="AH47" s="130" t="inlineStr">
        <is>
          <t>Intern · MS Intern · —</t>
        </is>
      </c>
      <c r="AI47" s="130" t="inlineStr">
        <is>
          <t>Trainee · C1Y · L12 Associate</t>
        </is>
      </c>
      <c r="AJ47" s="130" t="inlineStr">
        <is>
          <t>Intern / Trainee</t>
        </is>
      </c>
      <c r="AK47" s="130" t="inlineStr">
        <is>
          <t>Radford / Pave</t>
        </is>
      </c>
      <c r="AL47" s="130" t="inlineStr">
        <is>
          <t>—</t>
        </is>
      </c>
      <c r="AM47" s="130" t="inlineStr">
        <is>
          <t>IIBA BABOK v3; certifications ECBA · entry → CCBA → CBAP · senior</t>
        </is>
      </c>
      <c r="AN47" s="131" t="inlineStr">
        <is>
          <t>Campus / intern programme only</t>
        </is>
      </c>
      <c r="AO47" s="132" t="inlineStr">
        <is>
          <t>A2 · Associate</t>
        </is>
      </c>
      <c r="AP47" s="132" t="inlineStr">
        <is>
          <t>A2 · common path</t>
        </is>
      </c>
      <c r="AQ47" s="132" t="inlineStr">
        <is>
          <t>AI-assisted requirement analysis, data-driven product decisions</t>
        </is>
      </c>
    </row>
    <row r="48" ht="67" customHeight="1">
      <c r="A48" s="109" t="inlineStr">
        <is>
          <t>Technology</t>
        </is>
      </c>
      <c r="B48" s="111" t="inlineStr">
        <is>
          <t>Engineering &amp; Development</t>
        </is>
      </c>
      <c r="C48" s="111" t="inlineStr">
        <is>
          <t>Front-End / UI Development</t>
        </is>
      </c>
      <c r="D48" s="111" t="inlineStr">
        <is>
          <t>Intern – Front-End / UI Development</t>
        </is>
      </c>
      <c r="E48" s="26" t="inlineStr">
        <is>
          <t>A1</t>
        </is>
      </c>
      <c r="F48" s="138" t="inlineStr">
        <is>
          <t>Intern / Trainee</t>
        </is>
      </c>
      <c r="G48" s="111" t="inlineStr">
        <is>
          <t>IC</t>
        </is>
      </c>
      <c r="H48" s="112" t="n">
        <v>1</v>
      </c>
      <c r="I48" s="142" t="inlineStr">
        <is>
          <t>Learning the role; all work reviewed</t>
        </is>
      </c>
      <c r="J48" s="115" t="inlineStr">
        <is>
          <t>Learning; follows worked examples</t>
        </is>
      </c>
      <c r="K48" s="115" t="inlineStr">
        <is>
          <t>Needs approval / close guidance</t>
        </is>
      </c>
      <c r="L48" s="115" t="inlineStr">
        <is>
          <t>Learning tasks</t>
        </is>
      </c>
      <c r="M48" s="115" t="inlineStr">
        <is>
          <t>Not scored in Band A</t>
        </is>
      </c>
      <c r="N48" s="187" t="inlineStr">
        <is>
          <t>0 yrs · fresher / intern</t>
        </is>
      </c>
      <c r="O48" s="168" t="inlineStr">
        <is>
          <r>
            <rPr>
              <rFont val="Calibri"/>
              <sz val="10"/>
            </rPr>
            <t xml:space="preserve">Pursuing or completed graduation / diploma
</t>
          </r>
          <r>
            <rPr>
              <rFont val="Calibri"/>
              <b val="1"/>
              <sz val="10"/>
            </rPr>
            <t>Family:</t>
          </r>
          <r>
            <rPr>
              <rFont val="Calibri"/>
              <sz val="10"/>
            </rPr>
            <t xml:space="preserve"> BE / B.Tech / MCA / M.Tech / B.Sc · CS</t>
          </r>
        </is>
      </c>
      <c r="P48" s="168" t="inlineStr">
        <is>
          <t>Cloud / language certifications · optional; AWS / Azure architect · optional</t>
        </is>
      </c>
      <c r="Q48" s="168" t="inlineStr">
        <is>
          <t>Secure coding · OWASP, code review, unit testing</t>
        </is>
      </c>
      <c r="R48" s="188" t="inlineStr">
        <is>
          <t>—</t>
        </is>
      </c>
      <c r="S48" s="169" t="n"/>
      <c r="T48" s="169" t="n"/>
      <c r="U48" s="169" t="n"/>
      <c r="V48" s="169" t="n"/>
      <c r="W48" s="169" t="n"/>
      <c r="X48" s="169" t="n"/>
      <c r="Y48" s="121" t="inlineStr">
        <is>
          <t>★ Programming &amp; Tech-Stack Depth · ★ System Design &amp; Architecture</t>
        </is>
      </c>
      <c r="Z48" s="122" t="inlineStr">
        <is>
          <t>Database, SQL &amp; Data Engineering · Cloud, DevOps &amp; CI/CD · AI, GenAI &amp; Prompt Engineering · Product, Platform &amp; Domain Knowledge</t>
        </is>
      </c>
      <c r="AA48" s="122" t="inlineStr">
        <is>
          <t>—</t>
        </is>
      </c>
      <c r="AB48" s="122" t="inlineStr">
        <is>
          <t>Core 1 · Future-ready 1 · Functional 1 · Leadership —</t>
        </is>
      </c>
      <c r="AC48" s="123" t="inlineStr">
        <is>
          <t>No direct reports</t>
        </is>
      </c>
      <c r="AD48" s="190" t="inlineStr">
        <is>
          <t>Entry / P1</t>
        </is>
      </c>
      <c r="AE48" s="130" t="inlineStr">
        <is>
          <t>Entry</t>
        </is>
      </c>
      <c r="AF48" s="191" t="inlineStr">
        <is>
          <t>1 Follow</t>
        </is>
      </c>
      <c r="AG48" s="130" t="inlineStr">
        <is>
          <t>Associate Software Engineer</t>
        </is>
      </c>
      <c r="AH48" s="130" t="inlineStr">
        <is>
          <t>Intern · MS Intern · Intern</t>
        </is>
      </c>
      <c r="AI48" s="130" t="inlineStr">
        <is>
          <t>Trainee · C1Y ASE Trainee · L12 Associate</t>
        </is>
      </c>
      <c r="AJ48" s="130" t="inlineStr">
        <is>
          <t>Intern / Trainee</t>
        </is>
      </c>
      <c r="AK48" s="130" t="inlineStr">
        <is>
          <t>Workiva · Levels.fyi, Radford / Pave</t>
        </is>
      </c>
      <c r="AL48" s="130" t="inlineStr">
        <is>
          <t>—</t>
        </is>
      </c>
      <c r="AM48" s="130" t="inlineStr">
        <is>
          <t>SFIA 9 · software development, programming; OWASP secure coding; cloud vendor certifications</t>
        </is>
      </c>
      <c r="AN48" s="131" t="inlineStr">
        <is>
          <t>Campus / intern programme only</t>
        </is>
      </c>
      <c r="AO48" s="132" t="inlineStr">
        <is>
          <t>A2 · Associate</t>
        </is>
      </c>
      <c r="AP48" s="132" t="inlineStr">
        <is>
          <t>A2 · common path</t>
        </is>
      </c>
      <c r="AQ48" s="132" t="inlineStr">
        <is>
          <t>AI-assisted coding, cloud-native &amp; API-first design, LLM integration</t>
        </is>
      </c>
    </row>
    <row r="49" ht="67" customHeight="1">
      <c r="A49" s="109" t="inlineStr">
        <is>
          <t>Technology</t>
        </is>
      </c>
      <c r="B49" s="111" t="inlineStr">
        <is>
          <t>Engineering &amp; Development</t>
        </is>
      </c>
      <c r="C49" s="111" t="inlineStr">
        <is>
          <t>Backend Development</t>
        </is>
      </c>
      <c r="D49" s="111" t="inlineStr">
        <is>
          <t>Intern – Software Development</t>
        </is>
      </c>
      <c r="E49" s="26" t="inlineStr">
        <is>
          <t>A1</t>
        </is>
      </c>
      <c r="F49" s="138" t="inlineStr">
        <is>
          <t>Intern / Trainee</t>
        </is>
      </c>
      <c r="G49" s="111" t="inlineStr">
        <is>
          <t>IC</t>
        </is>
      </c>
      <c r="H49" s="112" t="n">
        <v>1</v>
      </c>
      <c r="I49" s="142" t="inlineStr">
        <is>
          <t>Learning the role; all work reviewed</t>
        </is>
      </c>
      <c r="J49" s="115" t="inlineStr">
        <is>
          <t>Learning; follows worked examples</t>
        </is>
      </c>
      <c r="K49" s="115" t="inlineStr">
        <is>
          <t>Needs approval / close guidance</t>
        </is>
      </c>
      <c r="L49" s="115" t="inlineStr">
        <is>
          <t>Learning tasks</t>
        </is>
      </c>
      <c r="M49" s="115" t="inlineStr">
        <is>
          <t>Not scored in Band A</t>
        </is>
      </c>
      <c r="N49" s="187" t="inlineStr">
        <is>
          <t>0 yrs · fresher / intern</t>
        </is>
      </c>
      <c r="O49" s="168" t="inlineStr">
        <is>
          <r>
            <rPr>
              <rFont val="Calibri"/>
              <sz val="10"/>
            </rPr>
            <t xml:space="preserve">Pursuing or completed graduation / diploma
</t>
          </r>
          <r>
            <rPr>
              <rFont val="Calibri"/>
              <b val="1"/>
              <sz val="10"/>
            </rPr>
            <t>Family:</t>
          </r>
          <r>
            <rPr>
              <rFont val="Calibri"/>
              <sz val="10"/>
            </rPr>
            <t xml:space="preserve"> BE / B.Tech / MCA / M.Tech / B.Sc · CS</t>
          </r>
        </is>
      </c>
      <c r="P49" s="168" t="inlineStr">
        <is>
          <t>Cloud / language certifications · optional; AWS / Azure architect · optional</t>
        </is>
      </c>
      <c r="Q49" s="168" t="inlineStr">
        <is>
          <t>Secure coding · OWASP, code review, unit testing</t>
        </is>
      </c>
      <c r="R49" s="188" t="inlineStr">
        <is>
          <t>—</t>
        </is>
      </c>
      <c r="S49" s="169" t="n"/>
      <c r="T49" s="169" t="n"/>
      <c r="U49" s="169" t="n"/>
      <c r="V49" s="169" t="n"/>
      <c r="W49" s="169" t="n"/>
      <c r="X49" s="169" t="n"/>
      <c r="Y49" s="121" t="inlineStr">
        <is>
          <t>★ Programming &amp; Tech-Stack Depth · ★ System Design &amp; Architecture</t>
        </is>
      </c>
      <c r="Z49" s="122" t="inlineStr">
        <is>
          <t>Database, SQL &amp; Data Engineering · Cloud, DevOps &amp; CI/CD · AI, GenAI &amp; Prompt Engineering · Product, Platform &amp; Domain Knowledge</t>
        </is>
      </c>
      <c r="AA49" s="122" t="inlineStr">
        <is>
          <t>—</t>
        </is>
      </c>
      <c r="AB49" s="122" t="inlineStr">
        <is>
          <t>Core 1 · Future-ready 1 · Functional 1 · Leadership —</t>
        </is>
      </c>
      <c r="AC49" s="123" t="inlineStr">
        <is>
          <t>No direct reports</t>
        </is>
      </c>
      <c r="AD49" s="190" t="inlineStr">
        <is>
          <t>Entry / P1</t>
        </is>
      </c>
      <c r="AE49" s="130" t="inlineStr">
        <is>
          <t>Entry</t>
        </is>
      </c>
      <c r="AF49" s="191" t="inlineStr">
        <is>
          <t>1 Follow</t>
        </is>
      </c>
      <c r="AG49" s="130" t="inlineStr">
        <is>
          <t>Associate Software Engineer</t>
        </is>
      </c>
      <c r="AH49" s="130" t="inlineStr">
        <is>
          <t>Intern · MS Intern · Intern</t>
        </is>
      </c>
      <c r="AI49" s="130" t="inlineStr">
        <is>
          <t>Trainee · C1Y ASE Trainee · L12 Associate</t>
        </is>
      </c>
      <c r="AJ49" s="130" t="inlineStr">
        <is>
          <t>Intern / Trainee</t>
        </is>
      </c>
      <c r="AK49" s="130" t="inlineStr">
        <is>
          <t>Workiva · Levels.fyi, Radford / Pave</t>
        </is>
      </c>
      <c r="AL49" s="130" t="inlineStr">
        <is>
          <t>—</t>
        </is>
      </c>
      <c r="AM49" s="130" t="inlineStr">
        <is>
          <t>SFIA 9 · software development, programming; OWASP secure coding; cloud vendor certifications</t>
        </is>
      </c>
      <c r="AN49" s="131" t="inlineStr">
        <is>
          <t>Campus / intern programme only</t>
        </is>
      </c>
      <c r="AO49" s="132" t="inlineStr">
        <is>
          <t>A2 · Associate</t>
        </is>
      </c>
      <c r="AP49" s="132" t="inlineStr">
        <is>
          <t>A2 · common path</t>
        </is>
      </c>
      <c r="AQ49" s="132" t="inlineStr">
        <is>
          <t>AI-assisted coding, cloud-native &amp; API-first design, LLM integration</t>
        </is>
      </c>
    </row>
    <row r="50" ht="67" customHeight="1">
      <c r="A50" s="109" t="inlineStr">
        <is>
          <t>Technology</t>
        </is>
      </c>
      <c r="B50" s="111" t="inlineStr">
        <is>
          <t>Engineering &amp; Development</t>
        </is>
      </c>
      <c r="C50" s="111" t="inlineStr">
        <is>
          <t>AI / ML &amp; GenAI Engineering</t>
        </is>
      </c>
      <c r="D50" s="111" t="inlineStr">
        <is>
          <t>Trainee AI/ML Engineer</t>
        </is>
      </c>
      <c r="E50" s="26" t="inlineStr">
        <is>
          <t>A1</t>
        </is>
      </c>
      <c r="F50" s="138" t="inlineStr">
        <is>
          <t>Intern / Trainee</t>
        </is>
      </c>
      <c r="G50" s="111" t="inlineStr">
        <is>
          <t>IC</t>
        </is>
      </c>
      <c r="H50" s="112" t="n">
        <v>1</v>
      </c>
      <c r="I50" s="142" t="inlineStr">
        <is>
          <t>Learning the role; all work reviewed</t>
        </is>
      </c>
      <c r="J50" s="115" t="inlineStr">
        <is>
          <t>Learning; follows worked examples</t>
        </is>
      </c>
      <c r="K50" s="115" t="inlineStr">
        <is>
          <t>Needs approval / close guidance</t>
        </is>
      </c>
      <c r="L50" s="115" t="inlineStr">
        <is>
          <t>Learning tasks</t>
        </is>
      </c>
      <c r="M50" s="115" t="inlineStr">
        <is>
          <t>Not scored in Band A</t>
        </is>
      </c>
      <c r="N50" s="187" t="inlineStr">
        <is>
          <t>0 yrs · fresher / intern</t>
        </is>
      </c>
      <c r="O50" s="168" t="inlineStr">
        <is>
          <r>
            <rPr>
              <rFont val="Calibri"/>
              <sz val="10"/>
            </rPr>
            <t xml:space="preserve">Pursuing or completed graduation / diploma
</t>
          </r>
          <r>
            <rPr>
              <rFont val="Calibri"/>
              <b val="1"/>
              <sz val="10"/>
            </rPr>
            <t>Family:</t>
          </r>
          <r>
            <rPr>
              <rFont val="Calibri"/>
              <sz val="10"/>
            </rPr>
            <t xml:space="preserve"> BE / B.Tech / MCA / M.Tech / B.Sc · CS</t>
          </r>
        </is>
      </c>
      <c r="P50" s="168" t="inlineStr">
        <is>
          <t>Cloud / language certifications · optional; AWS / Azure architect · optional</t>
        </is>
      </c>
      <c r="Q50" s="168" t="inlineStr">
        <is>
          <t>Secure coding · OWASP, code review, unit testing</t>
        </is>
      </c>
      <c r="R50" s="188" t="inlineStr">
        <is>
          <t>—</t>
        </is>
      </c>
      <c r="S50" s="169" t="n"/>
      <c r="T50" s="169" t="n"/>
      <c r="U50" s="169" t="n"/>
      <c r="V50" s="169" t="n"/>
      <c r="W50" s="169" t="n"/>
      <c r="X50" s="169" t="n"/>
      <c r="Y50" s="121" t="inlineStr">
        <is>
          <t>★ Programming &amp; Tech-Stack Depth · ★ System Design &amp; Architecture</t>
        </is>
      </c>
      <c r="Z50" s="122" t="inlineStr">
        <is>
          <t>Database, SQL &amp; Data Engineering · Cloud, DevOps &amp; CI/CD · AI, GenAI &amp; Prompt Engineering · Product, Platform &amp; Domain Knowledge</t>
        </is>
      </c>
      <c r="AA50" s="122" t="inlineStr">
        <is>
          <t>—</t>
        </is>
      </c>
      <c r="AB50" s="122" t="inlineStr">
        <is>
          <t>Core 1 · Future-ready 1 · Functional 1 · Leadership —</t>
        </is>
      </c>
      <c r="AC50" s="123" t="inlineStr">
        <is>
          <t>No direct reports</t>
        </is>
      </c>
      <c r="AD50" s="190" t="inlineStr">
        <is>
          <t>Entry / P1</t>
        </is>
      </c>
      <c r="AE50" s="130" t="inlineStr">
        <is>
          <t>Entry</t>
        </is>
      </c>
      <c r="AF50" s="191" t="inlineStr">
        <is>
          <t>1 Follow</t>
        </is>
      </c>
      <c r="AG50" s="130" t="inlineStr">
        <is>
          <t>Associate Software Engineer</t>
        </is>
      </c>
      <c r="AH50" s="130" t="inlineStr">
        <is>
          <t>Intern · MS Intern · Intern</t>
        </is>
      </c>
      <c r="AI50" s="130" t="inlineStr">
        <is>
          <t>Trainee · C1Y ASE Trainee · L12 Associate</t>
        </is>
      </c>
      <c r="AJ50" s="130" t="inlineStr">
        <is>
          <t>Intern / Trainee</t>
        </is>
      </c>
      <c r="AK50" s="130" t="inlineStr">
        <is>
          <t>Workiva · Levels.fyi, Radford / Pave</t>
        </is>
      </c>
      <c r="AL50" s="130" t="inlineStr">
        <is>
          <t>—</t>
        </is>
      </c>
      <c r="AM50" s="130" t="inlineStr">
        <is>
          <t>SFIA 9 · software development, programming; OWASP secure coding; cloud vendor certifications</t>
        </is>
      </c>
      <c r="AN50" s="131" t="inlineStr">
        <is>
          <t>Campus / intern programme only</t>
        </is>
      </c>
      <c r="AO50" s="132" t="inlineStr">
        <is>
          <t>A2 · Associate</t>
        </is>
      </c>
      <c r="AP50" s="132" t="inlineStr">
        <is>
          <t>A2 · common path</t>
        </is>
      </c>
      <c r="AQ50" s="132" t="inlineStr">
        <is>
          <t>AI-assisted coding, cloud-native &amp; API-first design, LLM integration</t>
        </is>
      </c>
    </row>
    <row r="51" ht="67" customHeight="1">
      <c r="A51" s="109" t="inlineStr">
        <is>
          <t>Technology</t>
        </is>
      </c>
      <c r="B51" s="111" t="inlineStr">
        <is>
          <t>Engineering &amp; Development</t>
        </is>
      </c>
      <c r="C51" s="111" t="inlineStr">
        <is>
          <t>Full-Stack Development; Backend Development</t>
        </is>
      </c>
      <c r="D51" s="111" t="inlineStr">
        <is>
          <t>Trainee Software Engineer</t>
        </is>
      </c>
      <c r="E51" s="26" t="inlineStr">
        <is>
          <t>A1</t>
        </is>
      </c>
      <c r="F51" s="138" t="inlineStr">
        <is>
          <t>Intern / Trainee</t>
        </is>
      </c>
      <c r="G51" s="111" t="inlineStr">
        <is>
          <t>IC</t>
        </is>
      </c>
      <c r="H51" s="112" t="n">
        <v>3</v>
      </c>
      <c r="I51" s="142" t="inlineStr">
        <is>
          <t>Learning the role; all work reviewed</t>
        </is>
      </c>
      <c r="J51" s="115" t="inlineStr">
        <is>
          <t>Learning; follows worked examples</t>
        </is>
      </c>
      <c r="K51" s="115" t="inlineStr">
        <is>
          <t>Needs approval / close guidance</t>
        </is>
      </c>
      <c r="L51" s="115" t="inlineStr">
        <is>
          <t>Learning tasks</t>
        </is>
      </c>
      <c r="M51" s="115" t="inlineStr">
        <is>
          <t>Not scored in Band A</t>
        </is>
      </c>
      <c r="N51" s="187" t="inlineStr">
        <is>
          <t>0 yrs · fresher / intern</t>
        </is>
      </c>
      <c r="O51" s="168" t="inlineStr">
        <is>
          <r>
            <rPr>
              <rFont val="Calibri"/>
              <sz val="10"/>
            </rPr>
            <t xml:space="preserve">Pursuing or completed graduation / diploma
</t>
          </r>
          <r>
            <rPr>
              <rFont val="Calibri"/>
              <b val="1"/>
              <sz val="10"/>
            </rPr>
            <t>Family:</t>
          </r>
          <r>
            <rPr>
              <rFont val="Calibri"/>
              <sz val="10"/>
            </rPr>
            <t xml:space="preserve"> BE / B.Tech / MCA / M.Tech / B.Sc · CS</t>
          </r>
        </is>
      </c>
      <c r="P51" s="168" t="inlineStr">
        <is>
          <t>Cloud / language certifications · optional; AWS / Azure architect · optional</t>
        </is>
      </c>
      <c r="Q51" s="168" t="inlineStr">
        <is>
          <t>Secure coding · OWASP, code review, unit testing</t>
        </is>
      </c>
      <c r="R51" s="188" t="inlineStr">
        <is>
          <t>—</t>
        </is>
      </c>
      <c r="S51" s="169" t="n"/>
      <c r="T51" s="169" t="n"/>
      <c r="U51" s="169" t="n"/>
      <c r="V51" s="169" t="n"/>
      <c r="W51" s="169" t="n"/>
      <c r="X51" s="169" t="n"/>
      <c r="Y51" s="121" t="inlineStr">
        <is>
          <t>★ Programming &amp; Tech-Stack Depth · ★ System Design &amp; Architecture</t>
        </is>
      </c>
      <c r="Z51" s="122" t="inlineStr">
        <is>
          <t>Database, SQL &amp; Data Engineering · Cloud, DevOps &amp; CI/CD · AI, GenAI &amp; Prompt Engineering · Product, Platform &amp; Domain Knowledge</t>
        </is>
      </c>
      <c r="AA51" s="122" t="inlineStr">
        <is>
          <t>—</t>
        </is>
      </c>
      <c r="AB51" s="122" t="inlineStr">
        <is>
          <t>Core 1 · Future-ready 1 · Functional 1 · Leadership —</t>
        </is>
      </c>
      <c r="AC51" s="123" t="inlineStr">
        <is>
          <t>No direct reports</t>
        </is>
      </c>
      <c r="AD51" s="190" t="inlineStr">
        <is>
          <t>Entry / P1</t>
        </is>
      </c>
      <c r="AE51" s="130" t="inlineStr">
        <is>
          <t>Entry</t>
        </is>
      </c>
      <c r="AF51" s="191" t="inlineStr">
        <is>
          <t>1 Follow</t>
        </is>
      </c>
      <c r="AG51" s="130" t="inlineStr">
        <is>
          <t>Associate Software Engineer</t>
        </is>
      </c>
      <c r="AH51" s="130" t="inlineStr">
        <is>
          <t>Intern · MS Intern · Intern</t>
        </is>
      </c>
      <c r="AI51" s="130" t="inlineStr">
        <is>
          <t>Trainee · C1Y ASE Trainee · L12 Associate</t>
        </is>
      </c>
      <c r="AJ51" s="130" t="inlineStr">
        <is>
          <t>Intern / Trainee</t>
        </is>
      </c>
      <c r="AK51" s="130" t="inlineStr">
        <is>
          <t>Workiva · Levels.fyi, Radford / Pave</t>
        </is>
      </c>
      <c r="AL51" s="130" t="inlineStr">
        <is>
          <t>—</t>
        </is>
      </c>
      <c r="AM51" s="130" t="inlineStr">
        <is>
          <t>SFIA 9 · software development, programming; OWASP secure coding; cloud vendor certifications</t>
        </is>
      </c>
      <c r="AN51" s="131" t="inlineStr">
        <is>
          <t>Campus / intern programme only</t>
        </is>
      </c>
      <c r="AO51" s="132" t="inlineStr">
        <is>
          <t>A2 · Associate</t>
        </is>
      </c>
      <c r="AP51" s="132" t="inlineStr">
        <is>
          <t>A2 · common path</t>
        </is>
      </c>
      <c r="AQ51" s="132" t="inlineStr">
        <is>
          <t>AI-assisted coding, cloud-native &amp; API-first design, LLM integration</t>
        </is>
      </c>
    </row>
    <row r="52" ht="67" customHeight="1">
      <c r="A52" s="109" t="inlineStr">
        <is>
          <t>Technology</t>
        </is>
      </c>
      <c r="B52" s="111" t="inlineStr">
        <is>
          <t>Business Analysis</t>
        </is>
      </c>
      <c r="C52" s="111" t="inlineStr">
        <is>
          <t>Business Analysis</t>
        </is>
      </c>
      <c r="D52" s="111" t="inlineStr">
        <is>
          <t>Business Analyst</t>
        </is>
      </c>
      <c r="E52" s="26" t="inlineStr">
        <is>
          <t>A2</t>
        </is>
      </c>
      <c r="F52" s="138" t="inlineStr">
        <is>
          <t>Associate</t>
        </is>
      </c>
      <c r="G52" s="111" t="inlineStr">
        <is>
          <t>IC</t>
        </is>
      </c>
      <c r="H52" s="112" t="n">
        <v>1</v>
      </c>
      <c r="I52" s="142" t="inlineStr">
        <is>
          <t>Standard work delivered independently</t>
        </is>
      </c>
      <c r="J52" s="115" t="inlineStr">
        <is>
          <t>Standard work of the discipline</t>
        </is>
      </c>
      <c r="K52" s="115" t="inlineStr">
        <is>
          <t>Chooses own approach within standards</t>
        </is>
      </c>
      <c r="L52" s="115" t="inlineStr">
        <is>
          <t>Own deliverables · accuracy, TAT</t>
        </is>
      </c>
      <c r="M52" s="115" t="inlineStr">
        <is>
          <t>Not scored in Band A</t>
        </is>
      </c>
      <c r="N52" s="187" t="inlineStr">
        <is>
          <t>0–2 yrs</t>
        </is>
      </c>
      <c r="O52" s="168" t="inlineStr">
        <is>
          <r>
            <rPr>
              <rFont val="Calibri"/>
              <sz val="10"/>
            </rPr>
            <t xml:space="preserve">Graduate · or diploma with experience
</t>
          </r>
          <r>
            <rPr>
              <rFont val="Calibri"/>
              <b val="1"/>
              <sz val="10"/>
            </rPr>
            <t>Family:</t>
          </r>
          <r>
            <rPr>
              <rFont val="Calibri"/>
              <sz val="10"/>
            </rPr>
            <t xml:space="preserve"> Commerce or engineering graduate; MBA a plus</t>
          </r>
        </is>
      </c>
      <c r="P52" s="168" t="inlineStr">
        <is>
          <t>CBAP / CCBA · optional; Domain certifications · optional</t>
        </is>
      </c>
      <c r="Q52" s="168" t="inlineStr">
        <is>
          <t>Regulatory reporting domain · RBI / SEBI / IRDAI / SEC</t>
        </is>
      </c>
      <c r="R52" s="188" t="inlineStr">
        <is>
          <t>TE-A</t>
        </is>
      </c>
      <c r="S52" s="189" t="n">
        <v>0.64</v>
      </c>
      <c r="T52" s="189" t="n">
        <v>0.16</v>
      </c>
      <c r="U52" s="189" t="n">
        <v>0.04</v>
      </c>
      <c r="V52" s="189" t="n">
        <v>0</v>
      </c>
      <c r="W52" s="189" t="n">
        <v>0.1</v>
      </c>
      <c r="X52" s="189" t="n">
        <v>0.06</v>
      </c>
      <c r="Y52" s="121" t="inlineStr">
        <is>
          <t>★ Business Analysis &amp; Requirements Engineering · ★ Regulatory &amp; BFSI Domain</t>
        </is>
      </c>
      <c r="Z52" s="122" t="inlineStr">
        <is>
          <t>Product, Platform &amp; Domain Knowledge · Database, SQL &amp; Data Engineering · Stakeholder &amp; Client Management · Communication &amp; Presentation</t>
        </is>
      </c>
      <c r="AA52" s="122" t="inlineStr">
        <is>
          <t>—</t>
        </is>
      </c>
      <c r="AB52" s="122" t="inlineStr">
        <is>
          <t>Core 2 · Future-ready 2 · Functional 2 · Leadership —</t>
        </is>
      </c>
      <c r="AC52" s="123" t="inlineStr">
        <is>
          <t>No direct reports</t>
        </is>
      </c>
      <c r="AD52" s="190" t="inlineStr">
        <is>
          <t>P1–P2</t>
        </is>
      </c>
      <c r="AE52" s="130" t="inlineStr">
        <is>
          <t>Entry / Developing</t>
        </is>
      </c>
      <c r="AF52" s="191" t="inlineStr">
        <is>
          <t>2 Assist</t>
        </is>
      </c>
      <c r="AG52" s="130" t="inlineStr">
        <is>
          <t>Associate Business Analyst / Business Analyst</t>
        </is>
      </c>
      <c r="AH52" s="130" t="inlineStr">
        <is>
          <t>L3 · MS 59–60 · —</t>
        </is>
      </c>
      <c r="AI52" s="130" t="inlineStr">
        <is>
          <t>JL3B · C1 · L11 Analyst</t>
        </is>
      </c>
      <c r="AJ52" s="130" t="inlineStr">
        <is>
          <t>Analyst · DataTracks Associate</t>
        </is>
      </c>
      <c r="AK52" s="130" t="inlineStr">
        <is>
          <t>Radford / Pave</t>
        </is>
      </c>
      <c r="AL52" s="130" t="inlineStr">
        <is>
          <r>
            <rPr>
              <rFont val="Calibri"/>
              <b val="1"/>
              <sz val="10"/>
            </rPr>
            <t>Big Four consulting:</t>
          </r>
          <r>
            <rPr>
              <rFont val="Calibri"/>
              <sz val="10"/>
            </rPr>
            <t xml:space="preserve"> Analyst · IRIS Vs Market Benchmark — IIBA certification pathway: ECBA · Infosys / Accenture: JL3B · L11 Analyst</t>
          </r>
        </is>
      </c>
      <c r="AM52" s="130" t="inlineStr">
        <is>
          <t>IIBA BABOK v3; certifications ECBA · entry → CCBA → CBAP · senior</t>
        </is>
      </c>
      <c r="AN52" s="131" t="inlineStr">
        <is>
          <t>Lateral or campus · CT1 on confirmation; CT2 on joining</t>
        </is>
      </c>
      <c r="AO52" s="132" t="inlineStr">
        <is>
          <t>A3 · Senior Associate</t>
        </is>
      </c>
      <c r="AP52" s="132" t="inlineStr">
        <is>
          <t>A3 · common path</t>
        </is>
      </c>
      <c r="AQ52" s="132" t="inlineStr">
        <is>
          <t>AI-assisted requirement analysis, data-driven product decisions</t>
        </is>
      </c>
    </row>
    <row r="53" ht="67" customHeight="1">
      <c r="A53" s="109" t="inlineStr">
        <is>
          <t>Technology</t>
        </is>
      </c>
      <c r="B53" s="111" t="inlineStr">
        <is>
          <t>Engineering &amp; Development</t>
        </is>
      </c>
      <c r="C53" s="111" t="inlineStr">
        <is>
          <t>AI / ML &amp; GenAI Engineering</t>
        </is>
      </c>
      <c r="D53" s="111" t="inlineStr">
        <is>
          <t>AI/ML Engineer</t>
        </is>
      </c>
      <c r="E53" s="26" t="inlineStr">
        <is>
          <t>A2</t>
        </is>
      </c>
      <c r="F53" s="138" t="inlineStr">
        <is>
          <t>Associate</t>
        </is>
      </c>
      <c r="G53" s="111" t="inlineStr">
        <is>
          <t>IC</t>
        </is>
      </c>
      <c r="H53" s="112" t="n">
        <v>1</v>
      </c>
      <c r="I53" s="142" t="inlineStr">
        <is>
          <t>Standard work delivered independently</t>
        </is>
      </c>
      <c r="J53" s="115" t="inlineStr">
        <is>
          <t>Standard work of the discipline</t>
        </is>
      </c>
      <c r="K53" s="115" t="inlineStr">
        <is>
          <t>Chooses own approach within standards</t>
        </is>
      </c>
      <c r="L53" s="115" t="inlineStr">
        <is>
          <t>Own deliverables · accuracy, TAT</t>
        </is>
      </c>
      <c r="M53" s="115" t="inlineStr">
        <is>
          <t>Not scored in Band A</t>
        </is>
      </c>
      <c r="N53" s="187" t="inlineStr">
        <is>
          <t>0–2 yrs</t>
        </is>
      </c>
      <c r="O53" s="168" t="inlineStr">
        <is>
          <r>
            <rPr>
              <rFont val="Calibri"/>
              <sz val="10"/>
            </rPr>
            <t xml:space="preserve">Graduate · or diploma with experience
</t>
          </r>
          <r>
            <rPr>
              <rFont val="Calibri"/>
              <b val="1"/>
              <sz val="10"/>
            </rPr>
            <t>Family:</t>
          </r>
          <r>
            <rPr>
              <rFont val="Calibri"/>
              <sz val="10"/>
            </rPr>
            <t xml:space="preserve"> BE / B.Tech / MCA / M.Tech / B.Sc · CS</t>
          </r>
        </is>
      </c>
      <c r="P53" s="168" t="inlineStr">
        <is>
          <t>Cloud / language certifications · optional; AWS / Azure architect · optional</t>
        </is>
      </c>
      <c r="Q53" s="168" t="inlineStr">
        <is>
          <t>Secure coding · OWASP, code review, unit testing</t>
        </is>
      </c>
      <c r="R53" s="188" t="inlineStr">
        <is>
          <t>TE-A</t>
        </is>
      </c>
      <c r="S53" s="189" t="n">
        <v>0.64</v>
      </c>
      <c r="T53" s="189" t="n">
        <v>0.16</v>
      </c>
      <c r="U53" s="189" t="n">
        <v>0.04</v>
      </c>
      <c r="V53" s="189" t="n">
        <v>0</v>
      </c>
      <c r="W53" s="189" t="n">
        <v>0.1</v>
      </c>
      <c r="X53" s="189" t="n">
        <v>0.06</v>
      </c>
      <c r="Y53" s="121" t="inlineStr">
        <is>
          <t>★ Programming &amp; Tech-Stack Depth · ★ System Design &amp; Architecture</t>
        </is>
      </c>
      <c r="Z53" s="122" t="inlineStr">
        <is>
          <t>Database, SQL &amp; Data Engineering · Cloud, DevOps &amp; CI/CD · AI, GenAI &amp; Prompt Engineering · Product, Platform &amp; Domain Knowledge</t>
        </is>
      </c>
      <c r="AA53" s="122" t="inlineStr">
        <is>
          <t>—</t>
        </is>
      </c>
      <c r="AB53" s="122" t="inlineStr">
        <is>
          <t>Core 2 · Future-ready 2 · Functional 2 · Leadership —</t>
        </is>
      </c>
      <c r="AC53" s="123" t="inlineStr">
        <is>
          <t>No direct reports</t>
        </is>
      </c>
      <c r="AD53" s="190" t="inlineStr">
        <is>
          <t>P1–P2</t>
        </is>
      </c>
      <c r="AE53" s="130" t="inlineStr">
        <is>
          <t>Entry / Developing</t>
        </is>
      </c>
      <c r="AF53" s="191" t="inlineStr">
        <is>
          <t>2 Assist</t>
        </is>
      </c>
      <c r="AG53" s="130" t="inlineStr">
        <is>
          <t>Associate Software Engineer / Software Engineer</t>
        </is>
      </c>
      <c r="AH53" s="130" t="inlineStr">
        <is>
          <t>L3 · MS 59–60 · Associate SE</t>
        </is>
      </c>
      <c r="AI53" s="130" t="inlineStr">
        <is>
          <t>JL3B Systems Engineer · C1 Assistant System Engineer · L11 Analyst</t>
        </is>
      </c>
      <c r="AJ53" s="130" t="inlineStr">
        <is>
          <t>Analyst · DataTracks Associate</t>
        </is>
      </c>
      <c r="AK53" s="130" t="inlineStr">
        <is>
          <t>Workiva · Levels.fyi, Radford / Pave</t>
        </is>
      </c>
      <c r="AL53" s="130" t="inlineStr">
        <is>
          <r>
            <rPr>
              <rFont val="Calibri"/>
              <b val="1"/>
              <sz val="10"/>
            </rPr>
            <t>Workiva:</t>
          </r>
          <r>
            <rPr>
              <rFont val="Calibri"/>
              <sz val="10"/>
            </rPr>
            <t xml:space="preserve"> Associate SE · Broadridge India: SE · Nasdaq / AxiomSL: SE · Salesforce: AMTS · Atlassian: P30 Junior · 0–2 yrs · Freshworks: SE · Clear: SDE1</t>
          </r>
        </is>
      </c>
      <c r="AM53" s="130" t="inlineStr">
        <is>
          <t>SFIA 9 · software development, programming; OWASP secure coding; cloud vendor certifications</t>
        </is>
      </c>
      <c r="AN53" s="131" t="inlineStr">
        <is>
          <t>Lateral or campus · CT1 on confirmation; CT2 on joining</t>
        </is>
      </c>
      <c r="AO53" s="132" t="inlineStr">
        <is>
          <t>A3 · Senior Associate</t>
        </is>
      </c>
      <c r="AP53" s="132" t="inlineStr">
        <is>
          <t>A3 · common path</t>
        </is>
      </c>
      <c r="AQ53" s="132" t="inlineStr">
        <is>
          <t>AI-assisted coding, cloud-native &amp; API-first design, LLM integration</t>
        </is>
      </c>
    </row>
    <row r="54" ht="67" customHeight="1">
      <c r="A54" s="109" t="inlineStr">
        <is>
          <t>Technology</t>
        </is>
      </c>
      <c r="B54" s="111" t="inlineStr">
        <is>
          <t>Engineering &amp; Development</t>
        </is>
      </c>
      <c r="C54" s="111" t="inlineStr">
        <is>
          <t>Full-Stack Development; Backend Development</t>
        </is>
      </c>
      <c r="D54" s="111" t="inlineStr">
        <is>
          <t>Software Engineer</t>
        </is>
      </c>
      <c r="E54" s="26" t="inlineStr">
        <is>
          <t>A2</t>
        </is>
      </c>
      <c r="F54" s="138" t="inlineStr">
        <is>
          <t>Associate</t>
        </is>
      </c>
      <c r="G54" s="111" t="inlineStr">
        <is>
          <t>IC</t>
        </is>
      </c>
      <c r="H54" s="112" t="n">
        <v>7</v>
      </c>
      <c r="I54" s="142" t="inlineStr">
        <is>
          <t>Standard work delivered independently</t>
        </is>
      </c>
      <c r="J54" s="115" t="inlineStr">
        <is>
          <t>Standard work of the discipline</t>
        </is>
      </c>
      <c r="K54" s="115" t="inlineStr">
        <is>
          <t>Chooses own approach within standards</t>
        </is>
      </c>
      <c r="L54" s="115" t="inlineStr">
        <is>
          <t>Own deliverables · accuracy, TAT</t>
        </is>
      </c>
      <c r="M54" s="115" t="inlineStr">
        <is>
          <t>Not scored in Band A</t>
        </is>
      </c>
      <c r="N54" s="187" t="inlineStr">
        <is>
          <t>0–2 yrs</t>
        </is>
      </c>
      <c r="O54" s="168" t="inlineStr">
        <is>
          <r>
            <rPr>
              <rFont val="Calibri"/>
              <sz val="10"/>
            </rPr>
            <t xml:space="preserve">Graduate · or diploma with experience
</t>
          </r>
          <r>
            <rPr>
              <rFont val="Calibri"/>
              <b val="1"/>
              <sz val="10"/>
            </rPr>
            <t>Family:</t>
          </r>
          <r>
            <rPr>
              <rFont val="Calibri"/>
              <sz val="10"/>
            </rPr>
            <t xml:space="preserve"> BE / B.Tech / MCA / M.Tech / B.Sc · CS</t>
          </r>
        </is>
      </c>
      <c r="P54" s="168" t="inlineStr">
        <is>
          <t>Cloud / language certifications · optional; AWS / Azure architect · optional</t>
        </is>
      </c>
      <c r="Q54" s="168" t="inlineStr">
        <is>
          <t>Secure coding · OWASP, code review, unit testing</t>
        </is>
      </c>
      <c r="R54" s="188" t="inlineStr">
        <is>
          <t>TE-A</t>
        </is>
      </c>
      <c r="S54" s="189" t="n">
        <v>0.64</v>
      </c>
      <c r="T54" s="189" t="n">
        <v>0.16</v>
      </c>
      <c r="U54" s="189" t="n">
        <v>0.04</v>
      </c>
      <c r="V54" s="189" t="n">
        <v>0</v>
      </c>
      <c r="W54" s="189" t="n">
        <v>0.1</v>
      </c>
      <c r="X54" s="189" t="n">
        <v>0.06</v>
      </c>
      <c r="Y54" s="121" t="inlineStr">
        <is>
          <t>★ Programming &amp; Tech-Stack Depth · ★ System Design &amp; Architecture</t>
        </is>
      </c>
      <c r="Z54" s="122" t="inlineStr">
        <is>
          <t>Database, SQL &amp; Data Engineering · Cloud, DevOps &amp; CI/CD · AI, GenAI &amp; Prompt Engineering · Product, Platform &amp; Domain Knowledge</t>
        </is>
      </c>
      <c r="AA54" s="122" t="inlineStr">
        <is>
          <t>—</t>
        </is>
      </c>
      <c r="AB54" s="122" t="inlineStr">
        <is>
          <t>Core 2 · Future-ready 2 · Functional 2 · Leadership —</t>
        </is>
      </c>
      <c r="AC54" s="123" t="inlineStr">
        <is>
          <t>No direct reports</t>
        </is>
      </c>
      <c r="AD54" s="190" t="inlineStr">
        <is>
          <t>P1–P2</t>
        </is>
      </c>
      <c r="AE54" s="130" t="inlineStr">
        <is>
          <t>Entry / Developing</t>
        </is>
      </c>
      <c r="AF54" s="191" t="inlineStr">
        <is>
          <t>2 Assist</t>
        </is>
      </c>
      <c r="AG54" s="130" t="inlineStr">
        <is>
          <t>Associate Software Engineer / Software Engineer</t>
        </is>
      </c>
      <c r="AH54" s="130" t="inlineStr">
        <is>
          <t>L3 · MS 59–60 · Associate SE</t>
        </is>
      </c>
      <c r="AI54" s="130" t="inlineStr">
        <is>
          <t>JL3B Systems Engineer · C1 Assistant System Engineer · L11 Analyst</t>
        </is>
      </c>
      <c r="AJ54" s="130" t="inlineStr">
        <is>
          <t>Analyst · DataTracks Associate</t>
        </is>
      </c>
      <c r="AK54" s="130" t="inlineStr">
        <is>
          <t>Workiva · Levels.fyi, Radford / Pave</t>
        </is>
      </c>
      <c r="AL54" s="130" t="inlineStr">
        <is>
          <r>
            <rPr>
              <rFont val="Calibri"/>
              <b val="1"/>
              <sz val="10"/>
            </rPr>
            <t>Workiva:</t>
          </r>
          <r>
            <rPr>
              <rFont val="Calibri"/>
              <sz val="10"/>
            </rPr>
            <t xml:space="preserve"> Associate SE · Broadridge India: SE · Nasdaq / AxiomSL: SE · Salesforce: AMTS · Atlassian: P30 Junior · 0–2 yrs · Freshworks: SE · Clear: SDE1</t>
          </r>
        </is>
      </c>
      <c r="AM54" s="130" t="inlineStr">
        <is>
          <t>SFIA 9 · software development, programming; OWASP secure coding; cloud vendor certifications</t>
        </is>
      </c>
      <c r="AN54" s="131" t="inlineStr">
        <is>
          <t>Lateral or campus · CT1 on confirmation; CT2 on joining</t>
        </is>
      </c>
      <c r="AO54" s="132" t="inlineStr">
        <is>
          <t>A3 · Senior Associate</t>
        </is>
      </c>
      <c r="AP54" s="132" t="inlineStr">
        <is>
          <t>A3 · common path</t>
        </is>
      </c>
      <c r="AQ54" s="132" t="inlineStr">
        <is>
          <t>AI-assisted coding, cloud-native &amp; API-first design, LLM integration</t>
        </is>
      </c>
    </row>
    <row r="55" ht="67" customHeight="1">
      <c r="A55" s="109" t="inlineStr">
        <is>
          <t>Technology</t>
        </is>
      </c>
      <c r="B55" s="111" t="inlineStr">
        <is>
          <t>Engineering &amp; Development</t>
        </is>
      </c>
      <c r="C55" s="111" t="inlineStr">
        <is>
          <t>Front-End / UI Development</t>
        </is>
      </c>
      <c r="D55" s="111" t="inlineStr">
        <is>
          <t>UI Developer</t>
        </is>
      </c>
      <c r="E55" s="26" t="inlineStr">
        <is>
          <t>A2</t>
        </is>
      </c>
      <c r="F55" s="138" t="inlineStr">
        <is>
          <t>Associate</t>
        </is>
      </c>
      <c r="G55" s="111" t="inlineStr">
        <is>
          <t>IC</t>
        </is>
      </c>
      <c r="H55" s="112" t="n">
        <v>5</v>
      </c>
      <c r="I55" s="142" t="inlineStr">
        <is>
          <t>Standard work delivered independently</t>
        </is>
      </c>
      <c r="J55" s="115" t="inlineStr">
        <is>
          <t>Standard work of the discipline</t>
        </is>
      </c>
      <c r="K55" s="115" t="inlineStr">
        <is>
          <t>Chooses own approach within standards</t>
        </is>
      </c>
      <c r="L55" s="115" t="inlineStr">
        <is>
          <t>Own deliverables · accuracy, TAT</t>
        </is>
      </c>
      <c r="M55" s="115" t="inlineStr">
        <is>
          <t>Not scored in Band A</t>
        </is>
      </c>
      <c r="N55" s="187" t="inlineStr">
        <is>
          <t>0–2 yrs</t>
        </is>
      </c>
      <c r="O55" s="168" t="inlineStr">
        <is>
          <r>
            <rPr>
              <rFont val="Calibri"/>
              <sz val="10"/>
            </rPr>
            <t xml:space="preserve">Graduate · or diploma with experience
</t>
          </r>
          <r>
            <rPr>
              <rFont val="Calibri"/>
              <b val="1"/>
              <sz val="10"/>
            </rPr>
            <t>Family:</t>
          </r>
          <r>
            <rPr>
              <rFont val="Calibri"/>
              <sz val="10"/>
            </rPr>
            <t xml:space="preserve"> BE / B.Tech / MCA / M.Tech / B.Sc · CS</t>
          </r>
        </is>
      </c>
      <c r="P55" s="168" t="inlineStr">
        <is>
          <t>Cloud / language certifications · optional; AWS / Azure architect · optional</t>
        </is>
      </c>
      <c r="Q55" s="168" t="inlineStr">
        <is>
          <t>Secure coding · OWASP, code review, unit testing</t>
        </is>
      </c>
      <c r="R55" s="188" t="inlineStr">
        <is>
          <t>TE-A</t>
        </is>
      </c>
      <c r="S55" s="189" t="n">
        <v>0.64</v>
      </c>
      <c r="T55" s="189" t="n">
        <v>0.16</v>
      </c>
      <c r="U55" s="189" t="n">
        <v>0.04</v>
      </c>
      <c r="V55" s="189" t="n">
        <v>0</v>
      </c>
      <c r="W55" s="189" t="n">
        <v>0.1</v>
      </c>
      <c r="X55" s="189" t="n">
        <v>0.06</v>
      </c>
      <c r="Y55" s="121" t="inlineStr">
        <is>
          <t>★ Programming &amp; Tech-Stack Depth · ★ System Design &amp; Architecture</t>
        </is>
      </c>
      <c r="Z55" s="122" t="inlineStr">
        <is>
          <t>Database, SQL &amp; Data Engineering · Cloud, DevOps &amp; CI/CD · AI, GenAI &amp; Prompt Engineering · Product, Platform &amp; Domain Knowledge</t>
        </is>
      </c>
      <c r="AA55" s="122" t="inlineStr">
        <is>
          <t>—</t>
        </is>
      </c>
      <c r="AB55" s="122" t="inlineStr">
        <is>
          <t>Core 2 · Future-ready 2 · Functional 2 · Leadership —</t>
        </is>
      </c>
      <c r="AC55" s="123" t="inlineStr">
        <is>
          <t>No direct reports</t>
        </is>
      </c>
      <c r="AD55" s="190" t="inlineStr">
        <is>
          <t>P1–P2</t>
        </is>
      </c>
      <c r="AE55" s="130" t="inlineStr">
        <is>
          <t>Entry / Developing</t>
        </is>
      </c>
      <c r="AF55" s="191" t="inlineStr">
        <is>
          <t>2 Assist</t>
        </is>
      </c>
      <c r="AG55" s="130" t="inlineStr">
        <is>
          <t>Associate Software Engineer / Software Engineer</t>
        </is>
      </c>
      <c r="AH55" s="130" t="inlineStr">
        <is>
          <t>L3 · MS 59–60 · Associate SE</t>
        </is>
      </c>
      <c r="AI55" s="130" t="inlineStr">
        <is>
          <t>JL3B Systems Engineer · C1 Assistant System Engineer · L11 Analyst</t>
        </is>
      </c>
      <c r="AJ55" s="130" t="inlineStr">
        <is>
          <t>Analyst · DataTracks Associate</t>
        </is>
      </c>
      <c r="AK55" s="130" t="inlineStr">
        <is>
          <t>Workiva · Levels.fyi, Radford / Pave</t>
        </is>
      </c>
      <c r="AL55" s="130" t="inlineStr">
        <is>
          <r>
            <rPr>
              <rFont val="Calibri"/>
              <b val="1"/>
              <sz val="10"/>
            </rPr>
            <t>Workiva:</t>
          </r>
          <r>
            <rPr>
              <rFont val="Calibri"/>
              <sz val="10"/>
            </rPr>
            <t xml:space="preserve"> Associate SE · Broadridge India: SE · Nasdaq / AxiomSL: SE · Salesforce: AMTS · Atlassian: P30 Junior · 0–2 yrs · Freshworks: SE · Clear: SDE1</t>
          </r>
        </is>
      </c>
      <c r="AM55" s="130" t="inlineStr">
        <is>
          <t>SFIA 9 · software development, programming; OWASP secure coding; cloud vendor certifications</t>
        </is>
      </c>
      <c r="AN55" s="131" t="inlineStr">
        <is>
          <t>Lateral or campus · CT1 on confirmation; CT2 on joining</t>
        </is>
      </c>
      <c r="AO55" s="132" t="inlineStr">
        <is>
          <t>A3 · Senior Associate</t>
        </is>
      </c>
      <c r="AP55" s="132" t="inlineStr">
        <is>
          <t>A3 · common path</t>
        </is>
      </c>
      <c r="AQ55" s="132" t="inlineStr">
        <is>
          <t>AI-assisted coding, cloud-native &amp; API-first design, LLM integration</t>
        </is>
      </c>
    </row>
    <row r="56" ht="80" customHeight="1">
      <c r="A56" s="109" t="inlineStr">
        <is>
          <t>Technology</t>
        </is>
      </c>
      <c r="B56" s="111" t="inlineStr">
        <is>
          <t>Business Analysis</t>
        </is>
      </c>
      <c r="C56" s="111" t="inlineStr">
        <is>
          <t>Business Analysis</t>
        </is>
      </c>
      <c r="D56" s="111" t="inlineStr">
        <is>
          <t>Business Analysis Specialist</t>
        </is>
      </c>
      <c r="E56" s="26" t="inlineStr">
        <is>
          <t>A3</t>
        </is>
      </c>
      <c r="F56" s="138" t="inlineStr">
        <is>
          <t>Senior Associate</t>
        </is>
      </c>
      <c r="G56" s="111" t="inlineStr">
        <is>
          <t>IC</t>
        </is>
      </c>
      <c r="H56" s="112" t="n">
        <v>1</v>
      </c>
      <c r="I56" s="142" t="inlineStr">
        <is>
          <t>Varied work; reviews juniors; go-to for a process</t>
        </is>
      </c>
      <c r="J56" s="115" t="inlineStr">
        <is>
          <t>Varied and non-standard work; handles exceptions</t>
        </is>
      </c>
      <c r="K56" s="115" t="inlineStr">
        <is>
          <t>Technical / QC / client calls on own work</t>
        </is>
      </c>
      <c r="L56" s="115" t="inlineStr">
        <is>
          <t>A module / process, or work with client or regulatory consequences</t>
        </is>
      </c>
      <c r="M56" s="115" t="inlineStr">
        <is>
          <t>Not scored in Band A</t>
        </is>
      </c>
      <c r="N56" s="187" t="inlineStr">
        <is>
          <t>2–4 yrs</t>
        </is>
      </c>
      <c r="O56" s="168" t="inlineStr">
        <is>
          <r>
            <rPr>
              <rFont val="Calibri"/>
              <sz val="10"/>
            </rPr>
            <t xml:space="preserve">Graduate; relevant certification preferred
</t>
          </r>
          <r>
            <rPr>
              <rFont val="Calibri"/>
              <b val="1"/>
              <sz val="10"/>
            </rPr>
            <t>Family:</t>
          </r>
          <r>
            <rPr>
              <rFont val="Calibri"/>
              <sz val="10"/>
            </rPr>
            <t xml:space="preserve"> Commerce or engineering graduate; MBA a plus</t>
          </r>
        </is>
      </c>
      <c r="P56" s="168" t="inlineStr">
        <is>
          <t>CBAP / CCBA · optional; Domain certifications · optional</t>
        </is>
      </c>
      <c r="Q56" s="168" t="inlineStr">
        <is>
          <t>Regulatory reporting domain · RBI / SEBI / IRDAI / SEC</t>
        </is>
      </c>
      <c r="R56" s="188" t="inlineStr">
        <is>
          <t>TE-A</t>
        </is>
      </c>
      <c r="S56" s="189" t="n">
        <v>0.64</v>
      </c>
      <c r="T56" s="189" t="n">
        <v>0.16</v>
      </c>
      <c r="U56" s="189" t="n">
        <v>0.04</v>
      </c>
      <c r="V56" s="189" t="n">
        <v>0</v>
      </c>
      <c r="W56" s="189" t="n">
        <v>0.1</v>
      </c>
      <c r="X56" s="189" t="n">
        <v>0.06</v>
      </c>
      <c r="Y56" s="121" t="inlineStr">
        <is>
          <t>★ Business Analysis &amp; Requirements Engineering · ★ Regulatory &amp; BFSI Domain</t>
        </is>
      </c>
      <c r="Z56" s="122" t="inlineStr">
        <is>
          <t>Product, Platform &amp; Domain Knowledge · Database, SQL &amp; Data Engineering · Stakeholder &amp; Client Management · Communication &amp; Presentation</t>
        </is>
      </c>
      <c r="AA56" s="122" t="inlineStr">
        <is>
          <t>—</t>
        </is>
      </c>
      <c r="AB56" s="122" t="inlineStr">
        <is>
          <t>Core 2 · Future-ready 2 · Functional 3 · Leadership —</t>
        </is>
      </c>
      <c r="AC56" s="123" t="inlineStr">
        <is>
          <t>None · guides 1–3 juniors informally</t>
        </is>
      </c>
      <c r="AD56" s="190" t="inlineStr">
        <is>
          <t>P3</t>
        </is>
      </c>
      <c r="AE56" s="130" t="inlineStr">
        <is>
          <t>Developing</t>
        </is>
      </c>
      <c r="AF56" s="191" t="inlineStr">
        <is>
          <t>3 Apply</t>
        </is>
      </c>
      <c r="AG56" s="130" t="inlineStr">
        <is>
          <t>Senior Business Analyst</t>
        </is>
      </c>
      <c r="AH56" s="130" t="inlineStr">
        <is>
          <t>L3–L4 · MS 61–62 · —</t>
        </is>
      </c>
      <c r="AI56" s="130" t="inlineStr">
        <is>
          <t>JL3A · C1 · L11–L10 · Senior Analyst</t>
        </is>
      </c>
      <c r="AJ56" s="130" t="inlineStr">
        <is>
          <t>Consultant · DataTracks Senior Associate · 2–5 yrs</t>
        </is>
      </c>
      <c r="AK56" s="130" t="inlineStr">
        <is>
          <t>Radford / Pave</t>
        </is>
      </c>
      <c r="AL56" s="130" t="inlineStr">
        <is>
          <t>Regnology — regulatory reporting: Junior BA · Reg Reporting · Big Four consulting: Consultant · IRIS Vs Market Benchmark — IIBA certification pathway: ECBA · Infosys / Accenture: JL3A · L10 Senior Analyst</t>
        </is>
      </c>
      <c r="AM56" s="130" t="inlineStr">
        <is>
          <t>IIBA BABOK v3; certifications ECBA · entry → CCBA → CBAP · senior</t>
        </is>
      </c>
      <c r="AN56" s="131" t="inlineStr">
        <is>
          <t>Lateral or campus · CT2 at 12 months; CT3 in programme</t>
        </is>
      </c>
      <c r="AO56" s="132" t="inlineStr">
        <is>
          <t>B1 · Specialist</t>
        </is>
      </c>
      <c r="AP56" s="132" t="inlineStr">
        <is>
          <t>B1 · Team Lead</t>
        </is>
      </c>
      <c r="AQ56" s="132" t="inlineStr">
        <is>
          <t>AI-assisted requirement analysis, data-driven product decisions</t>
        </is>
      </c>
    </row>
    <row r="57" ht="80" customHeight="1">
      <c r="A57" s="109" t="inlineStr">
        <is>
          <t>Technology</t>
        </is>
      </c>
      <c r="B57" s="111" t="inlineStr">
        <is>
          <t>Business Analysis</t>
        </is>
      </c>
      <c r="C57" s="111" t="inlineStr">
        <is>
          <t>Business Analysis</t>
        </is>
      </c>
      <c r="D57" s="111" t="inlineStr">
        <is>
          <t>Senior Business Analyst</t>
        </is>
      </c>
      <c r="E57" s="26" t="inlineStr">
        <is>
          <t>A3</t>
        </is>
      </c>
      <c r="F57" s="138" t="inlineStr">
        <is>
          <t>Senior Associate</t>
        </is>
      </c>
      <c r="G57" s="111" t="inlineStr">
        <is>
          <t>IC</t>
        </is>
      </c>
      <c r="H57" s="112" t="n">
        <v>7</v>
      </c>
      <c r="I57" s="142" t="inlineStr">
        <is>
          <t>Varied work; reviews juniors; go-to for a process</t>
        </is>
      </c>
      <c r="J57" s="115" t="inlineStr">
        <is>
          <t>Varied and non-standard work; handles exceptions</t>
        </is>
      </c>
      <c r="K57" s="115" t="inlineStr">
        <is>
          <t>Technical / QC / client calls on own work</t>
        </is>
      </c>
      <c r="L57" s="115" t="inlineStr">
        <is>
          <t>A module / process, or work with client or regulatory consequences</t>
        </is>
      </c>
      <c r="M57" s="115" t="inlineStr">
        <is>
          <t>Not scored in Band A</t>
        </is>
      </c>
      <c r="N57" s="187" t="inlineStr">
        <is>
          <t>2–4 yrs</t>
        </is>
      </c>
      <c r="O57" s="168" t="inlineStr">
        <is>
          <r>
            <rPr>
              <rFont val="Calibri"/>
              <sz val="10"/>
            </rPr>
            <t xml:space="preserve">Graduate; relevant certification preferred
</t>
          </r>
          <r>
            <rPr>
              <rFont val="Calibri"/>
              <b val="1"/>
              <sz val="10"/>
            </rPr>
            <t>Family:</t>
          </r>
          <r>
            <rPr>
              <rFont val="Calibri"/>
              <sz val="10"/>
            </rPr>
            <t xml:space="preserve"> Commerce or engineering graduate; MBA a plus</t>
          </r>
        </is>
      </c>
      <c r="P57" s="168" t="inlineStr">
        <is>
          <t>CBAP / CCBA · optional; Domain certifications · optional</t>
        </is>
      </c>
      <c r="Q57" s="168" t="inlineStr">
        <is>
          <t>Regulatory reporting domain · RBI / SEBI / IRDAI / SEC</t>
        </is>
      </c>
      <c r="R57" s="188" t="inlineStr">
        <is>
          <t>TE-A</t>
        </is>
      </c>
      <c r="S57" s="189" t="n">
        <v>0.64</v>
      </c>
      <c r="T57" s="189" t="n">
        <v>0.16</v>
      </c>
      <c r="U57" s="189" t="n">
        <v>0.04</v>
      </c>
      <c r="V57" s="189" t="n">
        <v>0</v>
      </c>
      <c r="W57" s="189" t="n">
        <v>0.1</v>
      </c>
      <c r="X57" s="189" t="n">
        <v>0.06</v>
      </c>
      <c r="Y57" s="121" t="inlineStr">
        <is>
          <t>★ Business Analysis &amp; Requirements Engineering · ★ Regulatory &amp; BFSI Domain</t>
        </is>
      </c>
      <c r="Z57" s="122" t="inlineStr">
        <is>
          <t>Product, Platform &amp; Domain Knowledge · Database, SQL &amp; Data Engineering · Stakeholder &amp; Client Management · Communication &amp; Presentation</t>
        </is>
      </c>
      <c r="AA57" s="122" t="inlineStr">
        <is>
          <t>—</t>
        </is>
      </c>
      <c r="AB57" s="122" t="inlineStr">
        <is>
          <t>Core 2 · Future-ready 2 · Functional 3 · Leadership —</t>
        </is>
      </c>
      <c r="AC57" s="123" t="inlineStr">
        <is>
          <t>None · guides 1–3 juniors informally</t>
        </is>
      </c>
      <c r="AD57" s="190" t="inlineStr">
        <is>
          <t>P2</t>
        </is>
      </c>
      <c r="AE57" s="130" t="inlineStr">
        <is>
          <t>Developing</t>
        </is>
      </c>
      <c r="AF57" s="191" t="inlineStr">
        <is>
          <t>3 Apply</t>
        </is>
      </c>
      <c r="AG57" s="130" t="inlineStr">
        <is>
          <t>Business Analyst</t>
        </is>
      </c>
      <c r="AH57" s="130" t="inlineStr">
        <is>
          <t>L3–L4 · MS 61–62 · —</t>
        </is>
      </c>
      <c r="AI57" s="130" t="inlineStr">
        <is>
          <t>JL3A · C1 · L11–L10 · Senior Analyst</t>
        </is>
      </c>
      <c r="AJ57" s="130" t="inlineStr">
        <is>
          <t>Consultant · DataTracks Senior Associate · 2–5 yrs</t>
        </is>
      </c>
      <c r="AK57" s="130" t="inlineStr">
        <is>
          <t>Radford / Pave</t>
        </is>
      </c>
      <c r="AL57" s="130" t="inlineStr">
        <is>
          <t>Regnology — regulatory reporting: Junior BA · Reg Reporting · Big Four consulting: Consultant · IRIS Vs Market Benchmark — IIBA certification pathway: ECBA · Infosys / Accenture: JL3A · L10 Senior Analyst</t>
        </is>
      </c>
      <c r="AM57" s="130" t="inlineStr">
        <is>
          <t>IIBA BABOK v3; certifications ECBA · entry → CCBA → CBAP · senior</t>
        </is>
      </c>
      <c r="AN57" s="131" t="inlineStr">
        <is>
          <t>Lateral or campus · CT2 at 12 months; CT3 in programme</t>
        </is>
      </c>
      <c r="AO57" s="132" t="inlineStr">
        <is>
          <t>B1 · Specialist</t>
        </is>
      </c>
      <c r="AP57" s="132" t="inlineStr">
        <is>
          <t>B1 · Team Lead</t>
        </is>
      </c>
      <c r="AQ57" s="132" t="inlineStr">
        <is>
          <t>AI-assisted requirement analysis, data-driven product decisions</t>
        </is>
      </c>
    </row>
    <row r="58" ht="67" customHeight="1">
      <c r="A58" s="109" t="inlineStr">
        <is>
          <t>Technology</t>
        </is>
      </c>
      <c r="B58" s="111" t="inlineStr">
        <is>
          <t>Engineering &amp; Development</t>
        </is>
      </c>
      <c r="C58" s="111" t="inlineStr">
        <is>
          <t>Data Engineering &amp; Database Development</t>
        </is>
      </c>
      <c r="D58" s="111" t="inlineStr">
        <is>
          <t>Database Specialist</t>
        </is>
      </c>
      <c r="E58" s="26" t="inlineStr">
        <is>
          <t>A3</t>
        </is>
      </c>
      <c r="F58" s="138" t="inlineStr">
        <is>
          <t>Senior Associate</t>
        </is>
      </c>
      <c r="G58" s="111" t="inlineStr">
        <is>
          <t>IC</t>
        </is>
      </c>
      <c r="H58" s="112" t="n">
        <v>1</v>
      </c>
      <c r="I58" s="142" t="inlineStr">
        <is>
          <t>Varied work; reviews juniors; go-to for a process</t>
        </is>
      </c>
      <c r="J58" s="115" t="inlineStr">
        <is>
          <t>Varied and non-standard work; handles exceptions</t>
        </is>
      </c>
      <c r="K58" s="115" t="inlineStr">
        <is>
          <t>Technical / QC / client calls on own work</t>
        </is>
      </c>
      <c r="L58" s="115" t="inlineStr">
        <is>
          <t>A module / process, or work with client or regulatory consequences</t>
        </is>
      </c>
      <c r="M58" s="115" t="inlineStr">
        <is>
          <t>Not scored in Band A</t>
        </is>
      </c>
      <c r="N58" s="187" t="inlineStr">
        <is>
          <t>2–4 yrs</t>
        </is>
      </c>
      <c r="O58" s="168" t="inlineStr">
        <is>
          <r>
            <rPr>
              <rFont val="Calibri"/>
              <sz val="10"/>
            </rPr>
            <t xml:space="preserve">Graduate; relevant certification preferred
</t>
          </r>
          <r>
            <rPr>
              <rFont val="Calibri"/>
              <b val="1"/>
              <sz val="10"/>
            </rPr>
            <t>Family:</t>
          </r>
          <r>
            <rPr>
              <rFont val="Calibri"/>
              <sz val="10"/>
            </rPr>
            <t xml:space="preserve"> BE / B.Tech / MCA / M.Tech / B.Sc · CS</t>
          </r>
        </is>
      </c>
      <c r="P58" s="168" t="inlineStr">
        <is>
          <t>Cloud / language certifications · optional; AWS / Azure architect · optional</t>
        </is>
      </c>
      <c r="Q58" s="168" t="inlineStr">
        <is>
          <t>Secure coding · OWASP, code review, unit testing</t>
        </is>
      </c>
      <c r="R58" s="188" t="inlineStr">
        <is>
          <t>TE-A</t>
        </is>
      </c>
      <c r="S58" s="189" t="n">
        <v>0.64</v>
      </c>
      <c r="T58" s="189" t="n">
        <v>0.16</v>
      </c>
      <c r="U58" s="189" t="n">
        <v>0.04</v>
      </c>
      <c r="V58" s="189" t="n">
        <v>0</v>
      </c>
      <c r="W58" s="189" t="n">
        <v>0.1</v>
      </c>
      <c r="X58" s="189" t="n">
        <v>0.06</v>
      </c>
      <c r="Y58" s="121" t="inlineStr">
        <is>
          <t>★ Programming &amp; Tech-Stack Depth · ★ System Design &amp; Architecture</t>
        </is>
      </c>
      <c r="Z58" s="122" t="inlineStr">
        <is>
          <t>Database, SQL &amp; Data Engineering · Cloud, DevOps &amp; CI/CD · AI, GenAI &amp; Prompt Engineering · Product, Platform &amp; Domain Knowledge</t>
        </is>
      </c>
      <c r="AA58" s="122" t="inlineStr">
        <is>
          <t>—</t>
        </is>
      </c>
      <c r="AB58" s="122" t="inlineStr">
        <is>
          <t>Core 2 · Future-ready 2 · Functional 3 · Leadership —</t>
        </is>
      </c>
      <c r="AC58" s="123" t="inlineStr">
        <is>
          <t>None · guides 1–3 juniors informally</t>
        </is>
      </c>
      <c r="AD58" s="190" t="inlineStr">
        <is>
          <t>P3</t>
        </is>
      </c>
      <c r="AE58" s="130" t="inlineStr">
        <is>
          <t>Developing</t>
        </is>
      </c>
      <c r="AF58" s="191" t="inlineStr">
        <is>
          <t>3 Apply</t>
        </is>
      </c>
      <c r="AG58" s="130" t="inlineStr">
        <is>
          <t>Senior Software Engineer</t>
        </is>
      </c>
      <c r="AH58" s="130" t="inlineStr">
        <is>
          <t>L3–L4 · MS 61–62 · Software Engineer</t>
        </is>
      </c>
      <c r="AI58" s="130" t="inlineStr">
        <is>
          <t>JL3A Senior Systems Engineer · C1 System Engineer · L11–L10 · Senior Analyst</t>
        </is>
      </c>
      <c r="AJ58" s="130" t="inlineStr">
        <is>
          <t>Consultant · DataTracks Senior Associate · 2–5 yrs</t>
        </is>
      </c>
      <c r="AK58" s="130" t="inlineStr">
        <is>
          <t>Workiva · Levels.fyi, Radford / Pave</t>
        </is>
      </c>
      <c r="AL58" s="130" t="inlineStr">
        <is>
          <r>
            <rPr>
              <rFont val="Calibri"/>
              <b val="1"/>
              <sz val="10"/>
            </rPr>
            <t>Workiva:</t>
          </r>
          <r>
            <rPr>
              <rFont val="Calibri"/>
              <sz val="10"/>
            </rPr>
            <t xml:space="preserve"> SE · Broadridge India: SE · Nasdaq / AxiomSL: SE · Salesforce: MTS · Atlassian: P40 · 3–7 yrs · Freshworks: Senior SE · Clear: SDE2</t>
          </r>
        </is>
      </c>
      <c r="AM58" s="130" t="inlineStr">
        <is>
          <t>SFIA 9 · software development, programming; OWASP secure coding; cloud vendor certifications</t>
        </is>
      </c>
      <c r="AN58" s="131" t="inlineStr">
        <is>
          <t>Lateral or campus · CT2 at 12 months; CT3 in programme</t>
        </is>
      </c>
      <c r="AO58" s="132" t="inlineStr">
        <is>
          <t>B1 · Specialist</t>
        </is>
      </c>
      <c r="AP58" s="132" t="inlineStr">
        <is>
          <t>B1 · Team Lead</t>
        </is>
      </c>
      <c r="AQ58" s="132" t="inlineStr">
        <is>
          <t>AI-assisted coding, cloud-native &amp; API-first design, LLM integration</t>
        </is>
      </c>
    </row>
    <row r="59" ht="67" customHeight="1">
      <c r="A59" s="109" t="inlineStr">
        <is>
          <t>Technology</t>
        </is>
      </c>
      <c r="B59" s="111" t="inlineStr">
        <is>
          <t>Engineering &amp; Development</t>
        </is>
      </c>
      <c r="C59" s="111" t="inlineStr">
        <is>
          <t>AI / ML &amp; GenAI Engineering</t>
        </is>
      </c>
      <c r="D59" s="111" t="inlineStr">
        <is>
          <t>Senior AI/ML Engineer</t>
        </is>
      </c>
      <c r="E59" s="26" t="inlineStr">
        <is>
          <t>A3</t>
        </is>
      </c>
      <c r="F59" s="138" t="inlineStr">
        <is>
          <t>Senior Associate</t>
        </is>
      </c>
      <c r="G59" s="111" t="inlineStr">
        <is>
          <t>IC</t>
        </is>
      </c>
      <c r="H59" s="112" t="n">
        <v>2</v>
      </c>
      <c r="I59" s="142" t="inlineStr">
        <is>
          <t>Varied work; reviews juniors; go-to for a process</t>
        </is>
      </c>
      <c r="J59" s="115" t="inlineStr">
        <is>
          <t>Varied and non-standard work; handles exceptions</t>
        </is>
      </c>
      <c r="K59" s="115" t="inlineStr">
        <is>
          <t>Technical / QC / client calls on own work</t>
        </is>
      </c>
      <c r="L59" s="115" t="inlineStr">
        <is>
          <t>A module / process, or work with client or regulatory consequences</t>
        </is>
      </c>
      <c r="M59" s="115" t="inlineStr">
        <is>
          <t>Not scored in Band A</t>
        </is>
      </c>
      <c r="N59" s="187" t="inlineStr">
        <is>
          <t>2–4 yrs</t>
        </is>
      </c>
      <c r="O59" s="168" t="inlineStr">
        <is>
          <r>
            <rPr>
              <rFont val="Calibri"/>
              <sz val="10"/>
            </rPr>
            <t xml:space="preserve">Graduate; relevant certification preferred
</t>
          </r>
          <r>
            <rPr>
              <rFont val="Calibri"/>
              <b val="1"/>
              <sz val="10"/>
            </rPr>
            <t>Family:</t>
          </r>
          <r>
            <rPr>
              <rFont val="Calibri"/>
              <sz val="10"/>
            </rPr>
            <t xml:space="preserve"> BE / B.Tech / MCA / M.Tech / B.Sc · CS</t>
          </r>
        </is>
      </c>
      <c r="P59" s="168" t="inlineStr">
        <is>
          <t>Cloud / language certifications · optional; AWS / Azure architect · optional</t>
        </is>
      </c>
      <c r="Q59" s="168" t="inlineStr">
        <is>
          <t>Secure coding · OWASP, code review, unit testing</t>
        </is>
      </c>
      <c r="R59" s="188" t="inlineStr">
        <is>
          <t>TE-A</t>
        </is>
      </c>
      <c r="S59" s="189" t="n">
        <v>0.64</v>
      </c>
      <c r="T59" s="189" t="n">
        <v>0.16</v>
      </c>
      <c r="U59" s="189" t="n">
        <v>0.04</v>
      </c>
      <c r="V59" s="189" t="n">
        <v>0</v>
      </c>
      <c r="W59" s="189" t="n">
        <v>0.1</v>
      </c>
      <c r="X59" s="189" t="n">
        <v>0.06</v>
      </c>
      <c r="Y59" s="121" t="inlineStr">
        <is>
          <t>★ Programming &amp; Tech-Stack Depth · ★ System Design &amp; Architecture</t>
        </is>
      </c>
      <c r="Z59" s="122" t="inlineStr">
        <is>
          <t>Database, SQL &amp; Data Engineering · Cloud, DevOps &amp; CI/CD · AI, GenAI &amp; Prompt Engineering · Product, Platform &amp; Domain Knowledge</t>
        </is>
      </c>
      <c r="AA59" s="122" t="inlineStr">
        <is>
          <t>—</t>
        </is>
      </c>
      <c r="AB59" s="122" t="inlineStr">
        <is>
          <t>Core 2 · Future-ready 2 · Functional 3 · Leadership —</t>
        </is>
      </c>
      <c r="AC59" s="123" t="inlineStr">
        <is>
          <t>None · guides 1–3 juniors informally</t>
        </is>
      </c>
      <c r="AD59" s="190" t="inlineStr">
        <is>
          <t>P2</t>
        </is>
      </c>
      <c r="AE59" s="130" t="inlineStr">
        <is>
          <t>Developing</t>
        </is>
      </c>
      <c r="AF59" s="191" t="inlineStr">
        <is>
          <t>3 Apply</t>
        </is>
      </c>
      <c r="AG59" s="130" t="inlineStr">
        <is>
          <t>Software Engineer</t>
        </is>
      </c>
      <c r="AH59" s="130" t="inlineStr">
        <is>
          <t>L3–L4 · MS 61–62 · Software Engineer</t>
        </is>
      </c>
      <c r="AI59" s="130" t="inlineStr">
        <is>
          <t>JL3A Senior Systems Engineer · C1 System Engineer · L11–L10 · Senior Analyst</t>
        </is>
      </c>
      <c r="AJ59" s="130" t="inlineStr">
        <is>
          <t>Consultant · DataTracks Senior Associate · 2–5 yrs</t>
        </is>
      </c>
      <c r="AK59" s="130" t="inlineStr">
        <is>
          <t>Workiva · Levels.fyi, Radford / Pave</t>
        </is>
      </c>
      <c r="AL59" s="130" t="inlineStr">
        <is>
          <r>
            <rPr>
              <rFont val="Calibri"/>
              <b val="1"/>
              <sz val="10"/>
            </rPr>
            <t>Workiva:</t>
          </r>
          <r>
            <rPr>
              <rFont val="Calibri"/>
              <sz val="10"/>
            </rPr>
            <t xml:space="preserve"> SE · Broadridge India: SE · Nasdaq / AxiomSL: SE · Salesforce: MTS · Atlassian: P40 · 3–7 yrs · Freshworks: Senior SE · Clear: SDE2</t>
          </r>
        </is>
      </c>
      <c r="AM59" s="130" t="inlineStr">
        <is>
          <t>SFIA 9 · software development, programming; OWASP secure coding; cloud vendor certifications</t>
        </is>
      </c>
      <c r="AN59" s="131" t="inlineStr">
        <is>
          <t>Lateral or campus · CT2 at 12 months; CT3 in programme</t>
        </is>
      </c>
      <c r="AO59" s="132" t="inlineStr">
        <is>
          <t>B1 · Specialist</t>
        </is>
      </c>
      <c r="AP59" s="132" t="inlineStr">
        <is>
          <t>B1 · Team Lead</t>
        </is>
      </c>
      <c r="AQ59" s="132" t="inlineStr">
        <is>
          <t>AI-assisted coding, cloud-native &amp; API-first design, LLM integration</t>
        </is>
      </c>
    </row>
    <row r="60" ht="67" customHeight="1">
      <c r="A60" s="109" t="inlineStr">
        <is>
          <t>Technology</t>
        </is>
      </c>
      <c r="B60" s="111" t="inlineStr">
        <is>
          <t>Engineering &amp; Development</t>
        </is>
      </c>
      <c r="C60" s="111" t="inlineStr">
        <is>
          <t>Data Engineering &amp; Database Development</t>
        </is>
      </c>
      <c r="D60" s="111" t="inlineStr">
        <is>
          <t>Senior Database Engineer</t>
        </is>
      </c>
      <c r="E60" s="26" t="inlineStr">
        <is>
          <t>A3</t>
        </is>
      </c>
      <c r="F60" s="138" t="inlineStr">
        <is>
          <t>Senior Associate</t>
        </is>
      </c>
      <c r="G60" s="111" t="inlineStr">
        <is>
          <t>IC</t>
        </is>
      </c>
      <c r="H60" s="112" t="n">
        <v>2</v>
      </c>
      <c r="I60" s="142" t="inlineStr">
        <is>
          <t>Varied work; reviews juniors; go-to for a process</t>
        </is>
      </c>
      <c r="J60" s="115" t="inlineStr">
        <is>
          <t>Varied and non-standard work; handles exceptions</t>
        </is>
      </c>
      <c r="K60" s="115" t="inlineStr">
        <is>
          <t>Technical / QC / client calls on own work</t>
        </is>
      </c>
      <c r="L60" s="115" t="inlineStr">
        <is>
          <t>A module / process, or work with client or regulatory consequences</t>
        </is>
      </c>
      <c r="M60" s="115" t="inlineStr">
        <is>
          <t>Not scored in Band A</t>
        </is>
      </c>
      <c r="N60" s="187" t="inlineStr">
        <is>
          <t>2–4 yrs</t>
        </is>
      </c>
      <c r="O60" s="168" t="inlineStr">
        <is>
          <r>
            <rPr>
              <rFont val="Calibri"/>
              <sz val="10"/>
            </rPr>
            <t xml:space="preserve">Graduate; relevant certification preferred
</t>
          </r>
          <r>
            <rPr>
              <rFont val="Calibri"/>
              <b val="1"/>
              <sz val="10"/>
            </rPr>
            <t>Family:</t>
          </r>
          <r>
            <rPr>
              <rFont val="Calibri"/>
              <sz val="10"/>
            </rPr>
            <t xml:space="preserve"> BE / B.Tech / MCA / M.Tech / B.Sc · CS</t>
          </r>
        </is>
      </c>
      <c r="P60" s="168" t="inlineStr">
        <is>
          <t>Cloud / language certifications · optional; AWS / Azure architect · optional</t>
        </is>
      </c>
      <c r="Q60" s="168" t="inlineStr">
        <is>
          <t>Secure coding · OWASP, code review, unit testing</t>
        </is>
      </c>
      <c r="R60" s="188" t="inlineStr">
        <is>
          <t>TE-A</t>
        </is>
      </c>
      <c r="S60" s="189" t="n">
        <v>0.64</v>
      </c>
      <c r="T60" s="189" t="n">
        <v>0.16</v>
      </c>
      <c r="U60" s="189" t="n">
        <v>0.04</v>
      </c>
      <c r="V60" s="189" t="n">
        <v>0</v>
      </c>
      <c r="W60" s="189" t="n">
        <v>0.1</v>
      </c>
      <c r="X60" s="189" t="n">
        <v>0.06</v>
      </c>
      <c r="Y60" s="121" t="inlineStr">
        <is>
          <t>★ Programming &amp; Tech-Stack Depth · ★ System Design &amp; Architecture</t>
        </is>
      </c>
      <c r="Z60" s="122" t="inlineStr">
        <is>
          <t>Database, SQL &amp; Data Engineering · Cloud, DevOps &amp; CI/CD · AI, GenAI &amp; Prompt Engineering · Product, Platform &amp; Domain Knowledge</t>
        </is>
      </c>
      <c r="AA60" s="122" t="inlineStr">
        <is>
          <t>—</t>
        </is>
      </c>
      <c r="AB60" s="122" t="inlineStr">
        <is>
          <t>Core 2 · Future-ready 2 · Functional 3 · Leadership —</t>
        </is>
      </c>
      <c r="AC60" s="123" t="inlineStr">
        <is>
          <t>None · guides 1–3 juniors informally</t>
        </is>
      </c>
      <c r="AD60" s="190" t="inlineStr">
        <is>
          <t>P2</t>
        </is>
      </c>
      <c r="AE60" s="130" t="inlineStr">
        <is>
          <t>Developing</t>
        </is>
      </c>
      <c r="AF60" s="191" t="inlineStr">
        <is>
          <t>3 Apply</t>
        </is>
      </c>
      <c r="AG60" s="130" t="inlineStr">
        <is>
          <t>Software Engineer</t>
        </is>
      </c>
      <c r="AH60" s="130" t="inlineStr">
        <is>
          <t>L3–L4 · MS 61–62 · Software Engineer</t>
        </is>
      </c>
      <c r="AI60" s="130" t="inlineStr">
        <is>
          <t>JL3A Senior Systems Engineer · C1 System Engineer · L11–L10 · Senior Analyst</t>
        </is>
      </c>
      <c r="AJ60" s="130" t="inlineStr">
        <is>
          <t>Consultant · DataTracks Senior Associate · 2–5 yrs</t>
        </is>
      </c>
      <c r="AK60" s="130" t="inlineStr">
        <is>
          <t>Workiva · Levels.fyi, Radford / Pave</t>
        </is>
      </c>
      <c r="AL60" s="130" t="inlineStr">
        <is>
          <r>
            <rPr>
              <rFont val="Calibri"/>
              <b val="1"/>
              <sz val="10"/>
            </rPr>
            <t>Workiva:</t>
          </r>
          <r>
            <rPr>
              <rFont val="Calibri"/>
              <sz val="10"/>
            </rPr>
            <t xml:space="preserve"> SE · Broadridge India: SE · Nasdaq / AxiomSL: SE · Salesforce: MTS · Atlassian: P40 · 3–7 yrs · Freshworks: Senior SE · Clear: SDE2</t>
          </r>
        </is>
      </c>
      <c r="AM60" s="130" t="inlineStr">
        <is>
          <t>SFIA 9 · software development, programming; OWASP secure coding; cloud vendor certifications</t>
        </is>
      </c>
      <c r="AN60" s="131" t="inlineStr">
        <is>
          <t>Lateral or campus · CT2 at 12 months; CT3 in programme</t>
        </is>
      </c>
      <c r="AO60" s="132" t="inlineStr">
        <is>
          <t>B1 · Specialist</t>
        </is>
      </c>
      <c r="AP60" s="132" t="inlineStr">
        <is>
          <t>B1 · Team Lead</t>
        </is>
      </c>
      <c r="AQ60" s="132" t="inlineStr">
        <is>
          <t>AI-assisted coding, cloud-native &amp; API-first design, LLM integration</t>
        </is>
      </c>
    </row>
    <row r="61" ht="67" customHeight="1">
      <c r="A61" s="109" t="inlineStr">
        <is>
          <t>Technology</t>
        </is>
      </c>
      <c r="B61" s="111" t="inlineStr">
        <is>
          <t>Engineering &amp; Development</t>
        </is>
      </c>
      <c r="C61" s="111" t="inlineStr">
        <is>
          <t>DevOps &amp; Release Engineering</t>
        </is>
      </c>
      <c r="D61" s="111" t="inlineStr">
        <is>
          <t>Senior DevOps Engineer</t>
        </is>
      </c>
      <c r="E61" s="26" t="inlineStr">
        <is>
          <t>A3</t>
        </is>
      </c>
      <c r="F61" s="138" t="inlineStr">
        <is>
          <t>Senior Associate</t>
        </is>
      </c>
      <c r="G61" s="111" t="inlineStr">
        <is>
          <t>IC</t>
        </is>
      </c>
      <c r="H61" s="112" t="n">
        <v>1</v>
      </c>
      <c r="I61" s="142" t="inlineStr">
        <is>
          <t>Varied work; reviews juniors; go-to for a process</t>
        </is>
      </c>
      <c r="J61" s="115" t="inlineStr">
        <is>
          <t>Varied and non-standard work; handles exceptions</t>
        </is>
      </c>
      <c r="K61" s="115" t="inlineStr">
        <is>
          <t>Technical / QC / client calls on own work</t>
        </is>
      </c>
      <c r="L61" s="115" t="inlineStr">
        <is>
          <t>A module / process, or work with client or regulatory consequences</t>
        </is>
      </c>
      <c r="M61" s="115" t="inlineStr">
        <is>
          <t>Not scored in Band A</t>
        </is>
      </c>
      <c r="N61" s="187" t="inlineStr">
        <is>
          <t>2–4 yrs</t>
        </is>
      </c>
      <c r="O61" s="168" t="inlineStr">
        <is>
          <r>
            <rPr>
              <rFont val="Calibri"/>
              <sz val="10"/>
            </rPr>
            <t xml:space="preserve">Graduate; relevant certification preferred
</t>
          </r>
          <r>
            <rPr>
              <rFont val="Calibri"/>
              <b val="1"/>
              <sz val="10"/>
            </rPr>
            <t>Family:</t>
          </r>
          <r>
            <rPr>
              <rFont val="Calibri"/>
              <sz val="10"/>
            </rPr>
            <t xml:space="preserve"> BE / B.Tech / MCA / M.Tech / B.Sc · CS</t>
          </r>
        </is>
      </c>
      <c r="P61" s="168" t="inlineStr">
        <is>
          <t>Cloud / language certifications · optional; AWS / Azure architect · optional</t>
        </is>
      </c>
      <c r="Q61" s="168" t="inlineStr">
        <is>
          <t>Secure coding · OWASP, code review, unit testing</t>
        </is>
      </c>
      <c r="R61" s="188" t="inlineStr">
        <is>
          <t>TE-A</t>
        </is>
      </c>
      <c r="S61" s="189" t="n">
        <v>0.64</v>
      </c>
      <c r="T61" s="189" t="n">
        <v>0.16</v>
      </c>
      <c r="U61" s="189" t="n">
        <v>0.04</v>
      </c>
      <c r="V61" s="189" t="n">
        <v>0</v>
      </c>
      <c r="W61" s="189" t="n">
        <v>0.1</v>
      </c>
      <c r="X61" s="189" t="n">
        <v>0.06</v>
      </c>
      <c r="Y61" s="121" t="inlineStr">
        <is>
          <t>★ Programming &amp; Tech-Stack Depth · ★ System Design &amp; Architecture</t>
        </is>
      </c>
      <c r="Z61" s="122" t="inlineStr">
        <is>
          <t>Database, SQL &amp; Data Engineering · Cloud, DevOps &amp; CI/CD · AI, GenAI &amp; Prompt Engineering · Product, Platform &amp; Domain Knowledge</t>
        </is>
      </c>
      <c r="AA61" s="122" t="inlineStr">
        <is>
          <t>—</t>
        </is>
      </c>
      <c r="AB61" s="122" t="inlineStr">
        <is>
          <t>Core 2 · Future-ready 2 · Functional 3 · Leadership —</t>
        </is>
      </c>
      <c r="AC61" s="123" t="inlineStr">
        <is>
          <t>None · guides 1–3 juniors informally</t>
        </is>
      </c>
      <c r="AD61" s="190" t="inlineStr">
        <is>
          <t>P2</t>
        </is>
      </c>
      <c r="AE61" s="130" t="inlineStr">
        <is>
          <t>Developing</t>
        </is>
      </c>
      <c r="AF61" s="191" t="inlineStr">
        <is>
          <t>3 Apply</t>
        </is>
      </c>
      <c r="AG61" s="130" t="inlineStr">
        <is>
          <t>Software Engineer</t>
        </is>
      </c>
      <c r="AH61" s="130" t="inlineStr">
        <is>
          <t>L3–L4 · MS 61–62 · Software Engineer</t>
        </is>
      </c>
      <c r="AI61" s="130" t="inlineStr">
        <is>
          <t>JL3A Senior Systems Engineer · C1 System Engineer · L11–L10 · Senior Analyst</t>
        </is>
      </c>
      <c r="AJ61" s="130" t="inlineStr">
        <is>
          <t>Consultant · DataTracks Senior Associate · 2–5 yrs</t>
        </is>
      </c>
      <c r="AK61" s="130" t="inlineStr">
        <is>
          <t>Workiva · Levels.fyi, Radford / Pave</t>
        </is>
      </c>
      <c r="AL61" s="130" t="inlineStr">
        <is>
          <r>
            <rPr>
              <rFont val="Calibri"/>
              <b val="1"/>
              <sz val="10"/>
            </rPr>
            <t>Workiva:</t>
          </r>
          <r>
            <rPr>
              <rFont val="Calibri"/>
              <sz val="10"/>
            </rPr>
            <t xml:space="preserve"> SE · Broadridge India: SE · Nasdaq / AxiomSL: SE · Salesforce: MTS · Atlassian: P40 · 3–7 yrs · Freshworks: Senior SE · Clear: SDE2</t>
          </r>
        </is>
      </c>
      <c r="AM61" s="130" t="inlineStr">
        <is>
          <t>SFIA 9 · software development, programming; OWASP secure coding; cloud vendor certifications</t>
        </is>
      </c>
      <c r="AN61" s="131" t="inlineStr">
        <is>
          <t>Lateral or campus · CT2 at 12 months; CT3 in programme</t>
        </is>
      </c>
      <c r="AO61" s="132" t="inlineStr">
        <is>
          <t>B1 · Specialist</t>
        </is>
      </c>
      <c r="AP61" s="132" t="inlineStr">
        <is>
          <t>B1 · Team Lead</t>
        </is>
      </c>
      <c r="AQ61" s="132" t="inlineStr">
        <is>
          <t>AI-assisted coding, cloud-native &amp; API-first design, LLM integration</t>
        </is>
      </c>
    </row>
    <row r="62" ht="67" customHeight="1">
      <c r="A62" s="109" t="inlineStr">
        <is>
          <t>Technology</t>
        </is>
      </c>
      <c r="B62" s="111" t="inlineStr">
        <is>
          <t>Engineering &amp; Development</t>
        </is>
      </c>
      <c r="C62" s="111" t="inlineStr">
        <is>
          <t>Backend Development; Full-Stack Development</t>
        </is>
      </c>
      <c r="D62" s="111" t="inlineStr">
        <is>
          <t>Senior Software Engineer</t>
        </is>
      </c>
      <c r="E62" s="26" t="inlineStr">
        <is>
          <t>A3</t>
        </is>
      </c>
      <c r="F62" s="138" t="inlineStr">
        <is>
          <t>Senior Associate</t>
        </is>
      </c>
      <c r="G62" s="111" t="inlineStr">
        <is>
          <t>IC</t>
        </is>
      </c>
      <c r="H62" s="112" t="n">
        <v>39</v>
      </c>
      <c r="I62" s="142" t="inlineStr">
        <is>
          <t>Varied work; reviews juniors; go-to for a process</t>
        </is>
      </c>
      <c r="J62" s="115" t="inlineStr">
        <is>
          <t>Varied and non-standard work; handles exceptions</t>
        </is>
      </c>
      <c r="K62" s="115" t="inlineStr">
        <is>
          <t>Technical / QC / client calls on own work</t>
        </is>
      </c>
      <c r="L62" s="115" t="inlineStr">
        <is>
          <t>A module / process, or work with client or regulatory consequences</t>
        </is>
      </c>
      <c r="M62" s="115" t="inlineStr">
        <is>
          <t>Not scored in Band A</t>
        </is>
      </c>
      <c r="N62" s="187" t="inlineStr">
        <is>
          <t>2–4 yrs</t>
        </is>
      </c>
      <c r="O62" s="168" t="inlineStr">
        <is>
          <r>
            <rPr>
              <rFont val="Calibri"/>
              <sz val="10"/>
            </rPr>
            <t xml:space="preserve">Graduate; relevant certification preferred
</t>
          </r>
          <r>
            <rPr>
              <rFont val="Calibri"/>
              <b val="1"/>
              <sz val="10"/>
            </rPr>
            <t>Family:</t>
          </r>
          <r>
            <rPr>
              <rFont val="Calibri"/>
              <sz val="10"/>
            </rPr>
            <t xml:space="preserve"> BE / B.Tech / MCA / M.Tech / B.Sc · CS</t>
          </r>
        </is>
      </c>
      <c r="P62" s="168" t="inlineStr">
        <is>
          <t>Cloud / language certifications · optional; AWS / Azure architect · optional</t>
        </is>
      </c>
      <c r="Q62" s="168" t="inlineStr">
        <is>
          <t>Secure coding · OWASP, code review, unit testing</t>
        </is>
      </c>
      <c r="R62" s="188" t="inlineStr">
        <is>
          <t>TE-A</t>
        </is>
      </c>
      <c r="S62" s="189" t="n">
        <v>0.64</v>
      </c>
      <c r="T62" s="189" t="n">
        <v>0.16</v>
      </c>
      <c r="U62" s="189" t="n">
        <v>0.04</v>
      </c>
      <c r="V62" s="189" t="n">
        <v>0</v>
      </c>
      <c r="W62" s="189" t="n">
        <v>0.1</v>
      </c>
      <c r="X62" s="189" t="n">
        <v>0.06</v>
      </c>
      <c r="Y62" s="121" t="inlineStr">
        <is>
          <t>★ Programming &amp; Tech-Stack Depth · ★ System Design &amp; Architecture</t>
        </is>
      </c>
      <c r="Z62" s="122" t="inlineStr">
        <is>
          <t>Database, SQL &amp; Data Engineering · Cloud, DevOps &amp; CI/CD · AI, GenAI &amp; Prompt Engineering · Product, Platform &amp; Domain Knowledge</t>
        </is>
      </c>
      <c r="AA62" s="122" t="inlineStr">
        <is>
          <t>—</t>
        </is>
      </c>
      <c r="AB62" s="122" t="inlineStr">
        <is>
          <t>Core 2 · Future-ready 2 · Functional 3 · Leadership —</t>
        </is>
      </c>
      <c r="AC62" s="123" t="inlineStr">
        <is>
          <t>None · guides 1–3 juniors informally</t>
        </is>
      </c>
      <c r="AD62" s="190" t="inlineStr">
        <is>
          <t>P2</t>
        </is>
      </c>
      <c r="AE62" s="130" t="inlineStr">
        <is>
          <t>Developing</t>
        </is>
      </c>
      <c r="AF62" s="191" t="inlineStr">
        <is>
          <t>3 Apply</t>
        </is>
      </c>
      <c r="AG62" s="130" t="inlineStr">
        <is>
          <t>Software Engineer</t>
        </is>
      </c>
      <c r="AH62" s="130" t="inlineStr">
        <is>
          <t>L3–L4 · MS 61–62 · Software Engineer</t>
        </is>
      </c>
      <c r="AI62" s="130" t="inlineStr">
        <is>
          <t>JL3A Senior Systems Engineer · C1 System Engineer · L11–L10 · Senior Analyst</t>
        </is>
      </c>
      <c r="AJ62" s="130" t="inlineStr">
        <is>
          <t>Consultant · DataTracks Senior Associate · 2–5 yrs</t>
        </is>
      </c>
      <c r="AK62" s="130" t="inlineStr">
        <is>
          <t>Workiva · Levels.fyi, Radford / Pave</t>
        </is>
      </c>
      <c r="AL62" s="130" t="inlineStr">
        <is>
          <r>
            <rPr>
              <rFont val="Calibri"/>
              <b val="1"/>
              <sz val="10"/>
            </rPr>
            <t>Workiva:</t>
          </r>
          <r>
            <rPr>
              <rFont val="Calibri"/>
              <sz val="10"/>
            </rPr>
            <t xml:space="preserve"> SE · Broadridge India: SE · Nasdaq / AxiomSL: SE · Salesforce: MTS · Atlassian: P40 · 3–7 yrs · Freshworks: Senior SE · Clear: SDE2</t>
          </r>
        </is>
      </c>
      <c r="AM62" s="130" t="inlineStr">
        <is>
          <t>SFIA 9 · software development, programming; OWASP secure coding; cloud vendor certifications</t>
        </is>
      </c>
      <c r="AN62" s="131" t="inlineStr">
        <is>
          <t>Lateral or campus · CT2 at 12 months; CT3 in programme</t>
        </is>
      </c>
      <c r="AO62" s="132" t="inlineStr">
        <is>
          <t>B1 · Specialist</t>
        </is>
      </c>
      <c r="AP62" s="132" t="inlineStr">
        <is>
          <t>B1 · Team Lead</t>
        </is>
      </c>
      <c r="AQ62" s="132" t="inlineStr">
        <is>
          <t>AI-assisted coding, cloud-native &amp; API-first design, LLM integration</t>
        </is>
      </c>
    </row>
    <row r="63" ht="67" customHeight="1">
      <c r="A63" s="109" t="inlineStr">
        <is>
          <t>Technology</t>
        </is>
      </c>
      <c r="B63" s="111" t="inlineStr">
        <is>
          <t>Engineering &amp; Development</t>
        </is>
      </c>
      <c r="C63" s="111" t="inlineStr">
        <is>
          <t>Front-End / UI Development</t>
        </is>
      </c>
      <c r="D63" s="111" t="inlineStr">
        <is>
          <t>Senior UI Developer</t>
        </is>
      </c>
      <c r="E63" s="26" t="inlineStr">
        <is>
          <t>A3</t>
        </is>
      </c>
      <c r="F63" s="138" t="inlineStr">
        <is>
          <t>Senior Associate</t>
        </is>
      </c>
      <c r="G63" s="111" t="inlineStr">
        <is>
          <t>IC</t>
        </is>
      </c>
      <c r="H63" s="112" t="n">
        <v>4</v>
      </c>
      <c r="I63" s="142" t="inlineStr">
        <is>
          <t>Varied work; reviews juniors; go-to for a process</t>
        </is>
      </c>
      <c r="J63" s="115" t="inlineStr">
        <is>
          <t>Varied and non-standard work; handles exceptions</t>
        </is>
      </c>
      <c r="K63" s="115" t="inlineStr">
        <is>
          <t>Technical / QC / client calls on own work</t>
        </is>
      </c>
      <c r="L63" s="115" t="inlineStr">
        <is>
          <t>A module / process, or work with client or regulatory consequences</t>
        </is>
      </c>
      <c r="M63" s="115" t="inlineStr">
        <is>
          <t>Not scored in Band A</t>
        </is>
      </c>
      <c r="N63" s="187" t="inlineStr">
        <is>
          <t>2–4 yrs</t>
        </is>
      </c>
      <c r="O63" s="168" t="inlineStr">
        <is>
          <r>
            <rPr>
              <rFont val="Calibri"/>
              <sz val="10"/>
            </rPr>
            <t xml:space="preserve">Graduate; relevant certification preferred
</t>
          </r>
          <r>
            <rPr>
              <rFont val="Calibri"/>
              <b val="1"/>
              <sz val="10"/>
            </rPr>
            <t>Family:</t>
          </r>
          <r>
            <rPr>
              <rFont val="Calibri"/>
              <sz val="10"/>
            </rPr>
            <t xml:space="preserve"> BE / B.Tech / MCA / M.Tech / B.Sc · CS</t>
          </r>
        </is>
      </c>
      <c r="P63" s="168" t="inlineStr">
        <is>
          <t>Cloud / language certifications · optional; AWS / Azure architect · optional</t>
        </is>
      </c>
      <c r="Q63" s="168" t="inlineStr">
        <is>
          <t>Secure coding · OWASP, code review, unit testing</t>
        </is>
      </c>
      <c r="R63" s="188" t="inlineStr">
        <is>
          <t>TE-A</t>
        </is>
      </c>
      <c r="S63" s="189" t="n">
        <v>0.64</v>
      </c>
      <c r="T63" s="189" t="n">
        <v>0.16</v>
      </c>
      <c r="U63" s="189" t="n">
        <v>0.04</v>
      </c>
      <c r="V63" s="189" t="n">
        <v>0</v>
      </c>
      <c r="W63" s="189" t="n">
        <v>0.1</v>
      </c>
      <c r="X63" s="189" t="n">
        <v>0.06</v>
      </c>
      <c r="Y63" s="121" t="inlineStr">
        <is>
          <t>★ Programming &amp; Tech-Stack Depth · ★ System Design &amp; Architecture</t>
        </is>
      </c>
      <c r="Z63" s="122" t="inlineStr">
        <is>
          <t>Database, SQL &amp; Data Engineering · Cloud, DevOps &amp; CI/CD · AI, GenAI &amp; Prompt Engineering · Product, Platform &amp; Domain Knowledge</t>
        </is>
      </c>
      <c r="AA63" s="122" t="inlineStr">
        <is>
          <t>—</t>
        </is>
      </c>
      <c r="AB63" s="122" t="inlineStr">
        <is>
          <t>Core 2 · Future-ready 2 · Functional 3 · Leadership —</t>
        </is>
      </c>
      <c r="AC63" s="123" t="inlineStr">
        <is>
          <t>None · guides 1–3 juniors informally</t>
        </is>
      </c>
      <c r="AD63" s="190" t="inlineStr">
        <is>
          <t>P2</t>
        </is>
      </c>
      <c r="AE63" s="130" t="inlineStr">
        <is>
          <t>Developing</t>
        </is>
      </c>
      <c r="AF63" s="191" t="inlineStr">
        <is>
          <t>3 Apply</t>
        </is>
      </c>
      <c r="AG63" s="130" t="inlineStr">
        <is>
          <t>Software Engineer</t>
        </is>
      </c>
      <c r="AH63" s="130" t="inlineStr">
        <is>
          <t>L3–L4 · MS 61–62 · Software Engineer</t>
        </is>
      </c>
      <c r="AI63" s="130" t="inlineStr">
        <is>
          <t>JL3A Senior Systems Engineer · C1 System Engineer · L11–L10 · Senior Analyst</t>
        </is>
      </c>
      <c r="AJ63" s="130" t="inlineStr">
        <is>
          <t>Consultant · DataTracks Senior Associate · 2–5 yrs</t>
        </is>
      </c>
      <c r="AK63" s="130" t="inlineStr">
        <is>
          <t>Workiva · Levels.fyi, Radford / Pave</t>
        </is>
      </c>
      <c r="AL63" s="130" t="inlineStr">
        <is>
          <r>
            <rPr>
              <rFont val="Calibri"/>
              <b val="1"/>
              <sz val="10"/>
            </rPr>
            <t>Workiva:</t>
          </r>
          <r>
            <rPr>
              <rFont val="Calibri"/>
              <sz val="10"/>
            </rPr>
            <t xml:space="preserve"> SE · Broadridge India: SE · Nasdaq / AxiomSL: SE · Salesforce: MTS · Atlassian: P40 · 3–7 yrs · Freshworks: Senior SE · Clear: SDE2</t>
          </r>
        </is>
      </c>
      <c r="AM63" s="130" t="inlineStr">
        <is>
          <t>SFIA 9 · software development, programming; OWASP secure coding; cloud vendor certifications</t>
        </is>
      </c>
      <c r="AN63" s="131" t="inlineStr">
        <is>
          <t>Lateral or campus · CT2 at 12 months; CT3 in programme</t>
        </is>
      </c>
      <c r="AO63" s="132" t="inlineStr">
        <is>
          <t>B1 · Specialist</t>
        </is>
      </c>
      <c r="AP63" s="132" t="inlineStr">
        <is>
          <t>B1 · Team Lead</t>
        </is>
      </c>
      <c r="AQ63" s="132" t="inlineStr">
        <is>
          <t>AI-assisted coding, cloud-native &amp; API-first design, LLM integration</t>
        </is>
      </c>
    </row>
    <row r="64" ht="67" customHeight="1">
      <c r="A64" s="109" t="inlineStr">
        <is>
          <t>Technology</t>
        </is>
      </c>
      <c r="B64" s="111" t="inlineStr">
        <is>
          <t>Engineering &amp; Development</t>
        </is>
      </c>
      <c r="C64" s="111" t="inlineStr">
        <is>
          <t>Backend Development; Full-Stack Development</t>
        </is>
      </c>
      <c r="D64" s="111" t="inlineStr">
        <is>
          <t>Technical Specialist</t>
        </is>
      </c>
      <c r="E64" s="26" t="inlineStr">
        <is>
          <t>A3</t>
        </is>
      </c>
      <c r="F64" s="138" t="inlineStr">
        <is>
          <t>Senior Associate</t>
        </is>
      </c>
      <c r="G64" s="111" t="inlineStr">
        <is>
          <t>IC</t>
        </is>
      </c>
      <c r="H64" s="112" t="n">
        <v>2</v>
      </c>
      <c r="I64" s="142" t="inlineStr">
        <is>
          <t>Varied work; reviews juniors; go-to for a process</t>
        </is>
      </c>
      <c r="J64" s="115" t="inlineStr">
        <is>
          <t>Varied and non-standard work; handles exceptions</t>
        </is>
      </c>
      <c r="K64" s="115" t="inlineStr">
        <is>
          <t>Technical / QC / client calls on own work</t>
        </is>
      </c>
      <c r="L64" s="115" t="inlineStr">
        <is>
          <t>A module / process, or work with client or regulatory consequences</t>
        </is>
      </c>
      <c r="M64" s="115" t="inlineStr">
        <is>
          <t>Not scored in Band A</t>
        </is>
      </c>
      <c r="N64" s="187" t="inlineStr">
        <is>
          <t>2–4 yrs</t>
        </is>
      </c>
      <c r="O64" s="168" t="inlineStr">
        <is>
          <r>
            <rPr>
              <rFont val="Calibri"/>
              <sz val="10"/>
            </rPr>
            <t xml:space="preserve">Graduate; relevant certification preferred
</t>
          </r>
          <r>
            <rPr>
              <rFont val="Calibri"/>
              <b val="1"/>
              <sz val="10"/>
            </rPr>
            <t>Family:</t>
          </r>
          <r>
            <rPr>
              <rFont val="Calibri"/>
              <sz val="10"/>
            </rPr>
            <t xml:space="preserve"> BE / B.Tech / MCA / M.Tech / B.Sc · CS</t>
          </r>
        </is>
      </c>
      <c r="P64" s="168" t="inlineStr">
        <is>
          <t>Cloud / language certifications · optional; AWS / Azure architect · optional</t>
        </is>
      </c>
      <c r="Q64" s="168" t="inlineStr">
        <is>
          <t>Secure coding · OWASP, code review, unit testing</t>
        </is>
      </c>
      <c r="R64" s="188" t="inlineStr">
        <is>
          <t>TE-A</t>
        </is>
      </c>
      <c r="S64" s="189" t="n">
        <v>0.64</v>
      </c>
      <c r="T64" s="189" t="n">
        <v>0.16</v>
      </c>
      <c r="U64" s="189" t="n">
        <v>0.04</v>
      </c>
      <c r="V64" s="189" t="n">
        <v>0</v>
      </c>
      <c r="W64" s="189" t="n">
        <v>0.1</v>
      </c>
      <c r="X64" s="189" t="n">
        <v>0.06</v>
      </c>
      <c r="Y64" s="121" t="inlineStr">
        <is>
          <t>★ Programming &amp; Tech-Stack Depth · ★ System Design &amp; Architecture</t>
        </is>
      </c>
      <c r="Z64" s="122" t="inlineStr">
        <is>
          <t>Database, SQL &amp; Data Engineering · Cloud, DevOps &amp; CI/CD · AI, GenAI &amp; Prompt Engineering · Product, Platform &amp; Domain Knowledge</t>
        </is>
      </c>
      <c r="AA64" s="122" t="inlineStr">
        <is>
          <t>—</t>
        </is>
      </c>
      <c r="AB64" s="122" t="inlineStr">
        <is>
          <t>Core 2 · Future-ready 2 · Functional 3 · Leadership —</t>
        </is>
      </c>
      <c r="AC64" s="123" t="inlineStr">
        <is>
          <t>None · guides 1–3 juniors informally</t>
        </is>
      </c>
      <c r="AD64" s="190" t="inlineStr">
        <is>
          <t>P3</t>
        </is>
      </c>
      <c r="AE64" s="130" t="inlineStr">
        <is>
          <t>Developing</t>
        </is>
      </c>
      <c r="AF64" s="191" t="inlineStr">
        <is>
          <t>3 Apply</t>
        </is>
      </c>
      <c r="AG64" s="130" t="inlineStr">
        <is>
          <t>Senior Software Engineer</t>
        </is>
      </c>
      <c r="AH64" s="130" t="inlineStr">
        <is>
          <t>L3–L4 · MS 61–62 · Software Engineer</t>
        </is>
      </c>
      <c r="AI64" s="130" t="inlineStr">
        <is>
          <t>JL3A Senior Systems Engineer · C1 System Engineer · L11–L10 · Senior Analyst</t>
        </is>
      </c>
      <c r="AJ64" s="130" t="inlineStr">
        <is>
          <t>Consultant · DataTracks Senior Associate · 2–5 yrs</t>
        </is>
      </c>
      <c r="AK64" s="130" t="inlineStr">
        <is>
          <t>Workiva · Levels.fyi, Radford / Pave</t>
        </is>
      </c>
      <c r="AL64" s="130" t="inlineStr">
        <is>
          <r>
            <rPr>
              <rFont val="Calibri"/>
              <b val="1"/>
              <sz val="10"/>
            </rPr>
            <t>Workiva:</t>
          </r>
          <r>
            <rPr>
              <rFont val="Calibri"/>
              <sz val="10"/>
            </rPr>
            <t xml:space="preserve"> SE · Broadridge India: SE · Nasdaq / AxiomSL: SE · Salesforce: MTS · Atlassian: P40 · 3–7 yrs · Freshworks: Senior SE · Clear: SDE2</t>
          </r>
        </is>
      </c>
      <c r="AM64" s="130" t="inlineStr">
        <is>
          <t>SFIA 9 · software development, programming; OWASP secure coding; cloud vendor certifications</t>
        </is>
      </c>
      <c r="AN64" s="131" t="inlineStr">
        <is>
          <t>Lateral or campus · CT2 at 12 months; CT3 in programme</t>
        </is>
      </c>
      <c r="AO64" s="132" t="inlineStr">
        <is>
          <t>B1 · Specialist</t>
        </is>
      </c>
      <c r="AP64" s="132" t="inlineStr">
        <is>
          <t>B1 · Team Lead</t>
        </is>
      </c>
      <c r="AQ64" s="132" t="inlineStr">
        <is>
          <t>AI-assisted coding, cloud-native &amp; API-first design, LLM integration</t>
        </is>
      </c>
    </row>
    <row r="65" ht="80" customHeight="1">
      <c r="A65" s="109" t="inlineStr">
        <is>
          <t>Technology</t>
        </is>
      </c>
      <c r="B65" s="111" t="inlineStr">
        <is>
          <t>Business Analysis</t>
        </is>
      </c>
      <c r="C65" s="111" t="inlineStr">
        <is>
          <t>Business Analysis</t>
        </is>
      </c>
      <c r="D65" s="111" t="inlineStr">
        <is>
          <t>Business Analysis Specialist</t>
        </is>
      </c>
      <c r="E65" s="20" t="inlineStr">
        <is>
          <t>B1</t>
        </is>
      </c>
      <c r="F65" s="18" t="inlineStr">
        <is>
          <t>Specialist</t>
        </is>
      </c>
      <c r="G65" s="111" t="inlineStr">
        <is>
          <t>IC</t>
        </is>
      </c>
      <c r="H65" s="112" t="n">
        <v>2</v>
      </c>
      <c r="I65" s="142" t="inlineStr">
        <is>
          <t>A domain / module, or a small team</t>
        </is>
      </c>
      <c r="J65" s="115" t="inlineStr">
        <is>
          <t>Domain specialist work</t>
        </is>
      </c>
      <c r="K65" s="115" t="inlineStr">
        <is>
          <t>Technical / QC / client calls for the domain</t>
        </is>
      </c>
      <c r="L65" s="115" t="inlineStr">
        <is>
          <t>A domain or a small team</t>
        </is>
      </c>
      <c r="M65" s="115" t="inlineStr">
        <is>
          <r>
            <rPr>
              <rFont val="Calibri"/>
              <b val="1"/>
              <sz val="10"/>
            </rPr>
            <t>IC:</t>
          </r>
          <r>
            <rPr>
              <rFont val="Calibri"/>
              <sz val="10"/>
            </rPr>
            <t xml:space="preserve"> mentors and reviews · People: hands-on team lead of 3–5</t>
          </r>
        </is>
      </c>
      <c r="N65" s="187" t="inlineStr">
        <is>
          <t>4–7 yrs</t>
        </is>
      </c>
      <c r="O65" s="168" t="inlineStr">
        <is>
          <r>
            <rPr>
              <rFont val="Calibri"/>
              <sz val="10"/>
            </rPr>
            <t xml:space="preserve">Graduate + relevant qualification or certification preferred
</t>
          </r>
          <r>
            <rPr>
              <rFont val="Calibri"/>
              <b val="1"/>
              <sz val="10"/>
            </rPr>
            <t>Family:</t>
          </r>
          <r>
            <rPr>
              <rFont val="Calibri"/>
              <sz val="10"/>
            </rPr>
            <t xml:space="preserve"> Commerce or engineering graduate; MBA a plus</t>
          </r>
        </is>
      </c>
      <c r="P65" s="168" t="inlineStr">
        <is>
          <t>CBAP / CCBA · optional; Domain certifications · optional</t>
        </is>
      </c>
      <c r="Q65" s="168" t="inlineStr">
        <is>
          <t>Regulatory reporting domain · RBI / SEBI / IRDAI / SEC</t>
        </is>
      </c>
      <c r="R65" s="188" t="inlineStr">
        <is>
          <t>TE-B-IC</t>
        </is>
      </c>
      <c r="S65" s="189" t="n">
        <v>0.5600000000000001</v>
      </c>
      <c r="T65" s="189" t="n">
        <v>0.17</v>
      </c>
      <c r="U65" s="189" t="n">
        <v>0.05</v>
      </c>
      <c r="V65" s="189" t="n">
        <v>0.05</v>
      </c>
      <c r="W65" s="189" t="n">
        <v>0.1</v>
      </c>
      <c r="X65" s="189" t="n">
        <v>0.07000000000000001</v>
      </c>
      <c r="Y65" s="121" t="inlineStr">
        <is>
          <t>★ Business Analysis &amp; Requirements Engineering · ★ Regulatory &amp; BFSI Domain</t>
        </is>
      </c>
      <c r="Z65" s="122" t="inlineStr">
        <is>
          <t>Product, Platform &amp; Domain Knowledge · Database, SQL &amp; Data Engineering · Stakeholder &amp; Client Management · Communication &amp; Presentation</t>
        </is>
      </c>
      <c r="AA65" s="122" t="inlineStr">
        <is>
          <t>—</t>
        </is>
      </c>
      <c r="AB65" s="122" t="inlineStr">
        <is>
          <t>Core 3 · Future-ready 3 · Functional 3 · Leadership 1</t>
        </is>
      </c>
      <c r="AC65" s="123" t="inlineStr">
        <is>
          <r>
            <rPr>
              <rFont val="Calibri"/>
              <b val="1"/>
              <sz val="10"/>
            </rPr>
            <t>IC:</t>
          </r>
          <r>
            <rPr>
              <rFont val="Calibri"/>
              <sz val="10"/>
            </rPr>
            <t xml:space="preserve"> none · Team Lead: 3–5</t>
          </r>
        </is>
      </c>
      <c r="AD65" s="190" t="inlineStr">
        <is>
          <t>P3</t>
        </is>
      </c>
      <c r="AE65" s="130" t="inlineStr">
        <is>
          <t>Career / · Team Lead</t>
        </is>
      </c>
      <c r="AF65" s="191" t="inlineStr">
        <is>
          <t>4 Enable</t>
        </is>
      </c>
      <c r="AG65" s="130" t="inlineStr">
        <is>
          <t>Senior Business Analyst</t>
        </is>
      </c>
      <c r="AH65" s="130" t="inlineStr">
        <is>
          <t>L4 · MS 62 · —</t>
        </is>
      </c>
      <c r="AI65" s="130" t="inlineStr">
        <is>
          <t>JL4 · C2 · L9 Team Lead / Consultant</t>
        </is>
      </c>
      <c r="AJ65" s="130" t="inlineStr">
        <is>
          <t>Senior Consultant / Assistant Manager</t>
        </is>
      </c>
      <c r="AK65" s="130" t="inlineStr">
        <is>
          <t>Radford / Pave</t>
        </is>
      </c>
      <c r="AL65" s="130" t="inlineStr">
        <is>
          <t>Regnology — regulatory reporting: BA · Reg Reporting · Big Four consulting: Senior Consultant · IRIS Vs Market Benchmark — IIBA certification pathway: CCBA · Infosys / Accenture: JL4 · L9 Consultant</t>
        </is>
      </c>
      <c r="AM65" s="130" t="inlineStr">
        <is>
          <t>IIBA BABOK v3; certifications ECBA · entry → CCBA → CBAP · senior</t>
        </is>
      </c>
      <c r="AN65" s="131" t="inlineStr">
        <is>
          <t>Lateral; Management Trainees graduate here</t>
        </is>
      </c>
      <c r="AO65" s="132" t="inlineStr">
        <is>
          <t>B2 · Senior Specialist</t>
        </is>
      </c>
      <c r="AP65" s="132" t="inlineStr">
        <is>
          <t>B2 · Manager</t>
        </is>
      </c>
      <c r="AQ65" s="132" t="inlineStr">
        <is>
          <t>AI-assisted requirement analysis, data-driven product decisions</t>
        </is>
      </c>
    </row>
    <row r="66" ht="67" customHeight="1">
      <c r="A66" s="109" t="inlineStr">
        <is>
          <t>Technology</t>
        </is>
      </c>
      <c r="B66" s="111" t="inlineStr">
        <is>
          <t>Engineering &amp; Development</t>
        </is>
      </c>
      <c r="C66" s="111" t="inlineStr">
        <is>
          <t>Full-Stack Development; Backend Development</t>
        </is>
      </c>
      <c r="D66" s="111" t="inlineStr">
        <is>
          <t>Technical Specialist</t>
        </is>
      </c>
      <c r="E66" s="20" t="inlineStr">
        <is>
          <t>B1</t>
        </is>
      </c>
      <c r="F66" s="18" t="inlineStr">
        <is>
          <t>Specialist</t>
        </is>
      </c>
      <c r="G66" s="111" t="inlineStr">
        <is>
          <t>IC</t>
        </is>
      </c>
      <c r="H66" s="112" t="n">
        <v>3</v>
      </c>
      <c r="I66" s="142" t="inlineStr">
        <is>
          <t>A domain / module, or a small team</t>
        </is>
      </c>
      <c r="J66" s="115" t="inlineStr">
        <is>
          <t>Domain specialist work</t>
        </is>
      </c>
      <c r="K66" s="115" t="inlineStr">
        <is>
          <t>Technical / QC / client calls for the domain</t>
        </is>
      </c>
      <c r="L66" s="115" t="inlineStr">
        <is>
          <t>A domain or a small team</t>
        </is>
      </c>
      <c r="M66" s="115" t="inlineStr">
        <is>
          <r>
            <rPr>
              <rFont val="Calibri"/>
              <b val="1"/>
              <sz val="10"/>
            </rPr>
            <t>IC:</t>
          </r>
          <r>
            <rPr>
              <rFont val="Calibri"/>
              <sz val="10"/>
            </rPr>
            <t xml:space="preserve"> mentors and reviews · People: hands-on team lead of 3–5</t>
          </r>
        </is>
      </c>
      <c r="N66" s="187" t="inlineStr">
        <is>
          <t>4–7 yrs</t>
        </is>
      </c>
      <c r="O66" s="168" t="inlineStr">
        <is>
          <r>
            <rPr>
              <rFont val="Calibri"/>
              <sz val="10"/>
            </rPr>
            <t xml:space="preserve">Graduate + relevant qualification or certification preferred
</t>
          </r>
          <r>
            <rPr>
              <rFont val="Calibri"/>
              <b val="1"/>
              <sz val="10"/>
            </rPr>
            <t>Family:</t>
          </r>
          <r>
            <rPr>
              <rFont val="Calibri"/>
              <sz val="10"/>
            </rPr>
            <t xml:space="preserve"> BE / B.Tech / MCA / M.Tech / B.Sc · CS</t>
          </r>
        </is>
      </c>
      <c r="P66" s="168" t="inlineStr">
        <is>
          <t>Cloud / language certifications · optional; AWS / Azure architect · optional</t>
        </is>
      </c>
      <c r="Q66" s="168" t="inlineStr">
        <is>
          <t>Secure coding · OWASP, code review, unit testing</t>
        </is>
      </c>
      <c r="R66" s="188" t="inlineStr">
        <is>
          <t>TE-B-IC</t>
        </is>
      </c>
      <c r="S66" s="189" t="n">
        <v>0.5600000000000001</v>
      </c>
      <c r="T66" s="189" t="n">
        <v>0.17</v>
      </c>
      <c r="U66" s="189" t="n">
        <v>0.05</v>
      </c>
      <c r="V66" s="189" t="n">
        <v>0.05</v>
      </c>
      <c r="W66" s="189" t="n">
        <v>0.1</v>
      </c>
      <c r="X66" s="189" t="n">
        <v>0.07000000000000001</v>
      </c>
      <c r="Y66" s="121" t="inlineStr">
        <is>
          <t>★ Programming &amp; Tech-Stack Depth · ★ System Design &amp; Architecture</t>
        </is>
      </c>
      <c r="Z66" s="122" t="inlineStr">
        <is>
          <t>Database, SQL &amp; Data Engineering · Cloud, DevOps &amp; CI/CD · AI, GenAI &amp; Prompt Engineering · Product, Platform &amp; Domain Knowledge</t>
        </is>
      </c>
      <c r="AA66" s="122" t="inlineStr">
        <is>
          <t>—</t>
        </is>
      </c>
      <c r="AB66" s="122" t="inlineStr">
        <is>
          <t>Core 3 · Future-ready 3 · Functional 3 · Leadership 1</t>
        </is>
      </c>
      <c r="AC66" s="123" t="inlineStr">
        <is>
          <r>
            <rPr>
              <rFont val="Calibri"/>
              <b val="1"/>
              <sz val="10"/>
            </rPr>
            <t>IC:</t>
          </r>
          <r>
            <rPr>
              <rFont val="Calibri"/>
              <sz val="10"/>
            </rPr>
            <t xml:space="preserve"> none · Team Lead: 3–5</t>
          </r>
        </is>
      </c>
      <c r="AD66" s="190" t="inlineStr">
        <is>
          <t>P3</t>
        </is>
      </c>
      <c r="AE66" s="130" t="inlineStr">
        <is>
          <t>Career / · Team Lead</t>
        </is>
      </c>
      <c r="AF66" s="191" t="inlineStr">
        <is>
          <t>4 Enable</t>
        </is>
      </c>
      <c r="AG66" s="130" t="inlineStr">
        <is>
          <t>Senior Software Engineer</t>
        </is>
      </c>
      <c r="AH66" s="130" t="inlineStr">
        <is>
          <t>L4 · MS 62 · Software Engineer – Senior SE</t>
        </is>
      </c>
      <c r="AI66" s="130" t="inlineStr">
        <is>
          <t>JL4 Technology Analyst · C2 IT Analyst · L9 Team Lead / Consultant</t>
        </is>
      </c>
      <c r="AJ66" s="130" t="inlineStr">
        <is>
          <t>Senior Consultant / Assistant Manager</t>
        </is>
      </c>
      <c r="AK66" s="130" t="inlineStr">
        <is>
          <t>Workiva · Levels.fyi, Radford / Pave</t>
        </is>
      </c>
      <c r="AL66" s="130" t="inlineStr">
        <is>
          <r>
            <rPr>
              <rFont val="Calibri"/>
              <b val="1"/>
              <sz val="10"/>
            </rPr>
            <t>Workiva:</t>
          </r>
          <r>
            <rPr>
              <rFont val="Calibri"/>
              <sz val="10"/>
            </rPr>
            <t xml:space="preserve"> SE / Senior SE · Broadridge India: Senior SE · Nasdaq / AxiomSL: Senior SE · Salesforce: MTS · Atlassian: P40 · Freshworks: Senior SE · Clear: SDE2</t>
          </r>
        </is>
      </c>
      <c r="AM66" s="130" t="inlineStr">
        <is>
          <t>SFIA 9 · software development, programming; OWASP secure coding; cloud vendor certifications</t>
        </is>
      </c>
      <c r="AN66" s="131" t="inlineStr">
        <is>
          <t>Lateral; Management Trainees graduate here</t>
        </is>
      </c>
      <c r="AO66" s="132" t="inlineStr">
        <is>
          <t>B2 · Senior Specialist</t>
        </is>
      </c>
      <c r="AP66" s="132" t="inlineStr">
        <is>
          <t>B2 · Manager</t>
        </is>
      </c>
      <c r="AQ66" s="132" t="inlineStr">
        <is>
          <t>AI-assisted coding, cloud-native &amp; API-first design, LLM integration</t>
        </is>
      </c>
    </row>
    <row r="67" ht="80" customHeight="1">
      <c r="A67" s="109" t="inlineStr">
        <is>
          <t>Technology</t>
        </is>
      </c>
      <c r="B67" s="111" t="inlineStr">
        <is>
          <t>Project &amp; Program Management</t>
        </is>
      </c>
      <c r="C67" s="111" t="inlineStr">
        <is>
          <t>Project &amp; Program Delivery</t>
        </is>
      </c>
      <c r="D67" s="111" t="inlineStr">
        <is>
          <t>Associate Project Manager</t>
        </is>
      </c>
      <c r="E67" s="20" t="inlineStr">
        <is>
          <t>B1</t>
        </is>
      </c>
      <c r="F67" s="18" t="inlineStr">
        <is>
          <t>Specialist</t>
        </is>
      </c>
      <c r="G67" s="111" t="inlineStr">
        <is>
          <t>IC</t>
        </is>
      </c>
      <c r="H67" s="112" t="n">
        <v>1</v>
      </c>
      <c r="I67" s="142" t="inlineStr">
        <is>
          <t>A domain / module, or a small team</t>
        </is>
      </c>
      <c r="J67" s="115" t="inlineStr">
        <is>
          <t>Domain specialist work</t>
        </is>
      </c>
      <c r="K67" s="115" t="inlineStr">
        <is>
          <t>Technical / QC / client calls for the domain</t>
        </is>
      </c>
      <c r="L67" s="115" t="inlineStr">
        <is>
          <t>A domain or a small team</t>
        </is>
      </c>
      <c r="M67" s="115" t="inlineStr">
        <is>
          <r>
            <rPr>
              <rFont val="Calibri"/>
              <b val="1"/>
              <sz val="10"/>
            </rPr>
            <t>IC:</t>
          </r>
          <r>
            <rPr>
              <rFont val="Calibri"/>
              <sz val="10"/>
            </rPr>
            <t xml:space="preserve"> mentors and reviews · People: hands-on team lead of 3–5</t>
          </r>
        </is>
      </c>
      <c r="N67" s="187" t="inlineStr">
        <is>
          <t>4–7 yrs</t>
        </is>
      </c>
      <c r="O67" s="168" t="inlineStr">
        <is>
          <r>
            <rPr>
              <rFont val="Calibri"/>
              <sz val="10"/>
            </rPr>
            <t xml:space="preserve">Graduate + relevant qualification or certification preferred
</t>
          </r>
          <r>
            <rPr>
              <rFont val="Calibri"/>
              <b val="1"/>
              <sz val="10"/>
            </rPr>
            <t>Family:</t>
          </r>
          <r>
            <rPr>
              <rFont val="Calibri"/>
              <sz val="10"/>
            </rPr>
            <t xml:space="preserve"> Graduate; PMP / PRINCE2 / CSM preferred from B2</t>
          </r>
        </is>
      </c>
      <c r="P67" s="168" t="inlineStr">
        <is>
          <t>PMP / PRINCE2 / CSM / SAFe</t>
        </is>
      </c>
      <c r="Q67" s="168" t="inlineStr">
        <is>
          <t>Hybrid delivery governance</t>
        </is>
      </c>
      <c r="R67" s="188" t="inlineStr">
        <is>
          <t>TE-B-IC</t>
        </is>
      </c>
      <c r="S67" s="189" t="n">
        <v>0.5600000000000001</v>
      </c>
      <c r="T67" s="189" t="n">
        <v>0.17</v>
      </c>
      <c r="U67" s="189" t="n">
        <v>0.05</v>
      </c>
      <c r="V67" s="189" t="n">
        <v>0.05</v>
      </c>
      <c r="W67" s="189" t="n">
        <v>0.1</v>
      </c>
      <c r="X67" s="189" t="n">
        <v>0.07000000000000001</v>
      </c>
      <c r="Y67" s="121" t="inlineStr">
        <is>
          <t>★ Project, Program &amp; Agile Management · ★ Stakeholder &amp; Client Management</t>
        </is>
      </c>
      <c r="Z67" s="122" t="inlineStr">
        <is>
          <t>Communication &amp; Presentation · Process Improvement &amp; Quality Mindset · Strategic Thinking &amp; Business Acumen · Product, Platform &amp; Domain Knowledge</t>
        </is>
      </c>
      <c r="AA67" s="122" t="inlineStr">
        <is>
          <t>—</t>
        </is>
      </c>
      <c r="AB67" s="122" t="inlineStr">
        <is>
          <t>Core 3 · Future-ready 3 · Functional 3 · Leadership 1</t>
        </is>
      </c>
      <c r="AC67" s="123" t="inlineStr">
        <is>
          <r>
            <rPr>
              <rFont val="Calibri"/>
              <b val="1"/>
              <sz val="10"/>
            </rPr>
            <t>IC:</t>
          </r>
          <r>
            <rPr>
              <rFont val="Calibri"/>
              <sz val="10"/>
            </rPr>
            <t xml:space="preserve"> none · Team Lead: 3–5</t>
          </r>
        </is>
      </c>
      <c r="AD67" s="190" t="inlineStr">
        <is>
          <t>P3</t>
        </is>
      </c>
      <c r="AE67" s="130" t="inlineStr">
        <is>
          <t>Career / · Team Lead</t>
        </is>
      </c>
      <c r="AF67" s="191" t="inlineStr">
        <is>
          <t>4 Enable</t>
        </is>
      </c>
      <c r="AG67" s="130" t="inlineStr">
        <is>
          <t>Project Manager</t>
        </is>
      </c>
      <c r="AH67" s="130" t="inlineStr">
        <is>
          <t>L4 · MS 62 · —</t>
        </is>
      </c>
      <c r="AI67" s="130" t="inlineStr">
        <is>
          <t>JL4 · C2 · L9 Team Lead / Consultant</t>
        </is>
      </c>
      <c r="AJ67" s="130" t="inlineStr">
        <is>
          <t>Senior Consultant / Assistant Manager</t>
        </is>
      </c>
      <c r="AK67" s="130" t="inlineStr">
        <is>
          <t>Radford / Pave</t>
        </is>
      </c>
      <c r="AL67" s="130" t="inlineStr">
        <is>
          <t>IRIS Vs Competitor Benchmark — PMI pathway + SaaS delivery ladder: Project Manager · PMP</t>
        </is>
      </c>
      <c r="AM67" s="130" t="inlineStr">
        <is>
          <t>PMI PMBOK and Talent Triangle; CAPM · entry → PMP → PgMP; Scrum / SAFe</t>
        </is>
      </c>
      <c r="AN67" s="131" t="inlineStr">
        <is>
          <t>Lateral; Management Trainees graduate here</t>
        </is>
      </c>
      <c r="AO67" s="132" t="inlineStr">
        <is>
          <t>B2 · Senior Specialist</t>
        </is>
      </c>
      <c r="AP67" s="132" t="inlineStr">
        <is>
          <t>B2 · Manager</t>
        </is>
      </c>
      <c r="AQ67" s="132" t="inlineStr">
        <is>
          <t>AI-assisted planning, value / outcome-based delivery</t>
        </is>
      </c>
    </row>
    <row r="68" ht="67" customHeight="1">
      <c r="A68" s="109" t="inlineStr">
        <is>
          <t>Technology</t>
        </is>
      </c>
      <c r="B68" s="111" t="inlineStr">
        <is>
          <t>Engineering &amp; Development</t>
        </is>
      </c>
      <c r="C68" s="111" t="inlineStr">
        <is>
          <t>AI / ML &amp; GenAI Engineering</t>
        </is>
      </c>
      <c r="D68" s="111" t="inlineStr">
        <is>
          <t>AI/ML Specialist – POD Lead</t>
        </is>
      </c>
      <c r="E68" s="20" t="inlineStr">
        <is>
          <t>B1</t>
        </is>
      </c>
      <c r="F68" s="18" t="inlineStr">
        <is>
          <t>Specialist · POD Lead</t>
        </is>
      </c>
      <c r="G68" s="111" t="inlineStr">
        <is>
          <t>POD Lead</t>
        </is>
      </c>
      <c r="H68" s="112" t="n">
        <v>1</v>
      </c>
      <c r="I68" s="142" t="inlineStr">
        <is>
          <t>A domain / module, or a small team</t>
        </is>
      </c>
      <c r="J68" s="115" t="inlineStr">
        <is>
          <t>Domain specialist work</t>
        </is>
      </c>
      <c r="K68" s="115" t="inlineStr">
        <is>
          <t>Technical / QC / client calls for the domain</t>
        </is>
      </c>
      <c r="L68" s="115" t="inlineStr">
        <is>
          <t>A domain or a small team</t>
        </is>
      </c>
      <c r="M68" s="115" t="inlineStr">
        <is>
          <r>
            <rPr>
              <rFont val="Calibri"/>
              <b val="1"/>
              <sz val="10"/>
            </rPr>
            <t>IC:</t>
          </r>
          <r>
            <rPr>
              <rFont val="Calibri"/>
              <sz val="10"/>
            </rPr>
            <t xml:space="preserve"> mentors and reviews · People: hands-on team lead of 3–5</t>
          </r>
        </is>
      </c>
      <c r="N68" s="187" t="inlineStr">
        <is>
          <t>4–7 yrs</t>
        </is>
      </c>
      <c r="O68" s="168" t="inlineStr">
        <is>
          <r>
            <rPr>
              <rFont val="Calibri"/>
              <sz val="10"/>
            </rPr>
            <t xml:space="preserve">Graduate + relevant qualification or certification preferred
</t>
          </r>
          <r>
            <rPr>
              <rFont val="Calibri"/>
              <b val="1"/>
              <sz val="10"/>
            </rPr>
            <t>Family:</t>
          </r>
          <r>
            <rPr>
              <rFont val="Calibri"/>
              <sz val="10"/>
            </rPr>
            <t xml:space="preserve"> BE / B.Tech / MCA / M.Tech / B.Sc · CS</t>
          </r>
        </is>
      </c>
      <c r="P68" s="168" t="inlineStr">
        <is>
          <t>Cloud / language certifications · optional; AWS / Azure architect · optional</t>
        </is>
      </c>
      <c r="Q68" s="168" t="inlineStr">
        <is>
          <t>Secure coding · OWASP, code review, unit testing</t>
        </is>
      </c>
      <c r="R68" s="188" t="inlineStr">
        <is>
          <t>TE-B-IC</t>
        </is>
      </c>
      <c r="S68" s="189" t="n">
        <v>0.5600000000000001</v>
      </c>
      <c r="T68" s="189" t="n">
        <v>0.17</v>
      </c>
      <c r="U68" s="189" t="n">
        <v>0.05</v>
      </c>
      <c r="V68" s="189" t="n">
        <v>0.05</v>
      </c>
      <c r="W68" s="189" t="n">
        <v>0.1</v>
      </c>
      <c r="X68" s="189" t="n">
        <v>0.07000000000000001</v>
      </c>
      <c r="Y68" s="121" t="inlineStr">
        <is>
          <t>★ Programming &amp; Tech-Stack Depth · ★ System Design &amp; Architecture</t>
        </is>
      </c>
      <c r="Z68" s="122" t="inlineStr">
        <is>
          <t>Database, SQL &amp; Data Engineering · Cloud, DevOps &amp; CI/CD · AI, GenAI &amp; Prompt Engineering · Product, Platform &amp; Domain Knowledge</t>
        </is>
      </c>
      <c r="AA68" s="122" t="inlineStr">
        <is>
          <t>—</t>
        </is>
      </c>
      <c r="AB68" s="122" t="inlineStr">
        <is>
          <t>Core 3 · Future-ready 3 · Functional 3 · Leadership 2</t>
        </is>
      </c>
      <c r="AC68" s="123" t="inlineStr">
        <is>
          <r>
            <rPr>
              <rFont val="Calibri"/>
              <b val="1"/>
              <sz val="10"/>
            </rPr>
            <t>IC:</t>
          </r>
          <r>
            <rPr>
              <rFont val="Calibri"/>
              <sz val="10"/>
            </rPr>
            <t xml:space="preserve"> none · Team Lead: 3–5</t>
          </r>
        </is>
      </c>
      <c r="AD68" s="190" t="inlineStr">
        <is>
          <t>P3</t>
        </is>
      </c>
      <c r="AE68" s="130" t="inlineStr">
        <is>
          <t>Career / · Team Lead</t>
        </is>
      </c>
      <c r="AF68" s="191" t="inlineStr">
        <is>
          <t>4 Enable</t>
        </is>
      </c>
      <c r="AG68" s="130" t="inlineStr">
        <is>
          <t>Senior Software Engineer</t>
        </is>
      </c>
      <c r="AH68" s="130" t="inlineStr">
        <is>
          <t>L4 · MS 62 · Software Engineer – Senior SE</t>
        </is>
      </c>
      <c r="AI68" s="130" t="inlineStr">
        <is>
          <t>JL4 Technology Analyst · C2 IT Analyst · L9 Team Lead / Consultant</t>
        </is>
      </c>
      <c r="AJ68" s="130" t="inlineStr">
        <is>
          <t>Senior Consultant / Assistant Manager</t>
        </is>
      </c>
      <c r="AK68" s="130" t="inlineStr">
        <is>
          <t>Workiva · Levels.fyi, Radford / Pave</t>
        </is>
      </c>
      <c r="AL68" s="130" t="inlineStr">
        <is>
          <r>
            <rPr>
              <rFont val="Calibri"/>
              <b val="1"/>
              <sz val="10"/>
            </rPr>
            <t>Workiva:</t>
          </r>
          <r>
            <rPr>
              <rFont val="Calibri"/>
              <sz val="10"/>
            </rPr>
            <t xml:space="preserve"> SE / Senior SE · Broadridge India: Senior SE · Nasdaq / AxiomSL: Senior SE · Salesforce: MTS · Atlassian: P40 · Freshworks: Senior SE · Clear: SDE2</t>
          </r>
        </is>
      </c>
      <c r="AM68" s="130" t="inlineStr">
        <is>
          <t>SFIA 9 · software development, programming; OWASP secure coding; cloud vendor certifications</t>
        </is>
      </c>
      <c r="AN68" s="131" t="inlineStr">
        <is>
          <t>Lateral; Management Trainees graduate here</t>
        </is>
      </c>
      <c r="AO68" s="132" t="inlineStr">
        <is>
          <t>B2 · Senior Specialist</t>
        </is>
      </c>
      <c r="AP68" s="132" t="inlineStr">
        <is>
          <t>B2 · Manager</t>
        </is>
      </c>
      <c r="AQ68" s="132" t="inlineStr">
        <is>
          <t>AI-assisted coding, cloud-native &amp; API-first design, LLM integration</t>
        </is>
      </c>
    </row>
    <row r="69" ht="67" customHeight="1">
      <c r="A69" s="109" t="inlineStr">
        <is>
          <t>Technology</t>
        </is>
      </c>
      <c r="B69" s="111" t="inlineStr">
        <is>
          <t>Engineering &amp; Development</t>
        </is>
      </c>
      <c r="C69" s="111" t="inlineStr">
        <is>
          <t>Backend Development</t>
        </is>
      </c>
      <c r="D69" s="111" t="inlineStr">
        <is>
          <t>Senior Technical Specialist – POD Lead</t>
        </is>
      </c>
      <c r="E69" s="20" t="inlineStr">
        <is>
          <t>B1</t>
        </is>
      </c>
      <c r="F69" s="18" t="inlineStr">
        <is>
          <t>Specialist · POD Lead</t>
        </is>
      </c>
      <c r="G69" s="111" t="inlineStr">
        <is>
          <t>POD Lead</t>
        </is>
      </c>
      <c r="H69" s="112" t="n">
        <v>2</v>
      </c>
      <c r="I69" s="142" t="inlineStr">
        <is>
          <t>A domain / module, or a small team</t>
        </is>
      </c>
      <c r="J69" s="115" t="inlineStr">
        <is>
          <t>Domain specialist work</t>
        </is>
      </c>
      <c r="K69" s="115" t="inlineStr">
        <is>
          <t>Technical / QC / client calls for the domain</t>
        </is>
      </c>
      <c r="L69" s="115" t="inlineStr">
        <is>
          <t>A domain or a small team</t>
        </is>
      </c>
      <c r="M69" s="115" t="inlineStr">
        <is>
          <r>
            <rPr>
              <rFont val="Calibri"/>
              <b val="1"/>
              <sz val="10"/>
            </rPr>
            <t>IC:</t>
          </r>
          <r>
            <rPr>
              <rFont val="Calibri"/>
              <sz val="10"/>
            </rPr>
            <t xml:space="preserve"> mentors and reviews · People: hands-on team lead of 3–5</t>
          </r>
        </is>
      </c>
      <c r="N69" s="187" t="inlineStr">
        <is>
          <t>4–7 yrs</t>
        </is>
      </c>
      <c r="O69" s="168" t="inlineStr">
        <is>
          <r>
            <rPr>
              <rFont val="Calibri"/>
              <sz val="10"/>
            </rPr>
            <t xml:space="preserve">Graduate + relevant qualification or certification preferred
</t>
          </r>
          <r>
            <rPr>
              <rFont val="Calibri"/>
              <b val="1"/>
              <sz val="10"/>
            </rPr>
            <t>Family:</t>
          </r>
          <r>
            <rPr>
              <rFont val="Calibri"/>
              <sz val="10"/>
            </rPr>
            <t xml:space="preserve"> BE / B.Tech / MCA / M.Tech / B.Sc · CS</t>
          </r>
        </is>
      </c>
      <c r="P69" s="168" t="inlineStr">
        <is>
          <t>Cloud / language certifications · optional; AWS / Azure architect · optional</t>
        </is>
      </c>
      <c r="Q69" s="168" t="inlineStr">
        <is>
          <t>Secure coding · OWASP, code review, unit testing</t>
        </is>
      </c>
      <c r="R69" s="188" t="inlineStr">
        <is>
          <t>TE-B-IC</t>
        </is>
      </c>
      <c r="S69" s="189" t="n">
        <v>0.5600000000000001</v>
      </c>
      <c r="T69" s="189" t="n">
        <v>0.17</v>
      </c>
      <c r="U69" s="189" t="n">
        <v>0.05</v>
      </c>
      <c r="V69" s="189" t="n">
        <v>0.05</v>
      </c>
      <c r="W69" s="189" t="n">
        <v>0.1</v>
      </c>
      <c r="X69" s="189" t="n">
        <v>0.07000000000000001</v>
      </c>
      <c r="Y69" s="121" t="inlineStr">
        <is>
          <t>★ Programming &amp; Tech-Stack Depth · ★ System Design &amp; Architecture</t>
        </is>
      </c>
      <c r="Z69" s="122" t="inlineStr">
        <is>
          <t>Database, SQL &amp; Data Engineering · Cloud, DevOps &amp; CI/CD · AI, GenAI &amp; Prompt Engineering · Product, Platform &amp; Domain Knowledge</t>
        </is>
      </c>
      <c r="AA69" s="122" t="inlineStr">
        <is>
          <t>—</t>
        </is>
      </c>
      <c r="AB69" s="122" t="inlineStr">
        <is>
          <t>Core 3 · Future-ready 3 · Functional 3 · Leadership 2</t>
        </is>
      </c>
      <c r="AC69" s="123" t="inlineStr">
        <is>
          <r>
            <rPr>
              <rFont val="Calibri"/>
              <b val="1"/>
              <sz val="10"/>
            </rPr>
            <t>IC:</t>
          </r>
          <r>
            <rPr>
              <rFont val="Calibri"/>
              <sz val="10"/>
            </rPr>
            <t xml:space="preserve"> none · Team Lead: 3–5</t>
          </r>
        </is>
      </c>
      <c r="AD69" s="190" t="inlineStr">
        <is>
          <t>P4</t>
        </is>
      </c>
      <c r="AE69" s="130" t="inlineStr">
        <is>
          <t>Career / · Team Lead</t>
        </is>
      </c>
      <c r="AF69" s="191" t="inlineStr">
        <is>
          <t>4 Enable</t>
        </is>
      </c>
      <c r="AG69" s="130" t="inlineStr">
        <is>
          <t>Lead / Staff Engineer</t>
        </is>
      </c>
      <c r="AH69" s="130" t="inlineStr">
        <is>
          <t>L4 · MS 62 · Software Engineer – Senior SE</t>
        </is>
      </c>
      <c r="AI69" s="130" t="inlineStr">
        <is>
          <t>JL4 Technology Analyst · C2 IT Analyst · L9 Team Lead / Consultant</t>
        </is>
      </c>
      <c r="AJ69" s="130" t="inlineStr">
        <is>
          <t>Senior Consultant / Assistant Manager</t>
        </is>
      </c>
      <c r="AK69" s="130" t="inlineStr">
        <is>
          <t>Workiva · Levels.fyi, Radford / Pave</t>
        </is>
      </c>
      <c r="AL69" s="130" t="inlineStr">
        <is>
          <r>
            <rPr>
              <rFont val="Calibri"/>
              <b val="1"/>
              <sz val="10"/>
            </rPr>
            <t>Workiva:</t>
          </r>
          <r>
            <rPr>
              <rFont val="Calibri"/>
              <sz val="10"/>
            </rPr>
            <t xml:space="preserve"> SE / Senior SE · Broadridge India: Senior SE · Nasdaq / AxiomSL: Senior SE · Salesforce: MTS · Atlassian: P40 · Freshworks: Senior SE · Clear: SDE2</t>
          </r>
        </is>
      </c>
      <c r="AM69" s="130" t="inlineStr">
        <is>
          <t>SFIA 9 · software development, programming; OWASP secure coding; cloud vendor certifications</t>
        </is>
      </c>
      <c r="AN69" s="131" t="inlineStr">
        <is>
          <t>Lateral; Management Trainees graduate here</t>
        </is>
      </c>
      <c r="AO69" s="132" t="inlineStr">
        <is>
          <t>B2 · Senior Specialist</t>
        </is>
      </c>
      <c r="AP69" s="132" t="inlineStr">
        <is>
          <t>B2 · Manager</t>
        </is>
      </c>
      <c r="AQ69" s="132" t="inlineStr">
        <is>
          <t>AI-assisted coding, cloud-native &amp; API-first design, LLM integration</t>
        </is>
      </c>
    </row>
    <row r="70" ht="67" customHeight="1">
      <c r="A70" s="109" t="inlineStr">
        <is>
          <t>Technology</t>
        </is>
      </c>
      <c r="B70" s="111" t="inlineStr">
        <is>
          <t>Engineering &amp; Development</t>
        </is>
      </c>
      <c r="C70" s="111" t="inlineStr">
        <is>
          <t>Backend Development; Full-Stack Development</t>
        </is>
      </c>
      <c r="D70" s="111" t="inlineStr">
        <is>
          <t>Technical Specialist – POD Lead</t>
        </is>
      </c>
      <c r="E70" s="20" t="inlineStr">
        <is>
          <t>B1</t>
        </is>
      </c>
      <c r="F70" s="18" t="inlineStr">
        <is>
          <t>Specialist · POD Lead</t>
        </is>
      </c>
      <c r="G70" s="111" t="inlineStr">
        <is>
          <t>POD Lead</t>
        </is>
      </c>
      <c r="H70" s="112" t="n">
        <v>5</v>
      </c>
      <c r="I70" s="142" t="inlineStr">
        <is>
          <t>A domain / module, or a small team</t>
        </is>
      </c>
      <c r="J70" s="115" t="inlineStr">
        <is>
          <t>Domain specialist work</t>
        </is>
      </c>
      <c r="K70" s="115" t="inlineStr">
        <is>
          <t>Technical / QC / client calls for the domain</t>
        </is>
      </c>
      <c r="L70" s="115" t="inlineStr">
        <is>
          <t>A domain or a small team</t>
        </is>
      </c>
      <c r="M70" s="115" t="inlineStr">
        <is>
          <r>
            <rPr>
              <rFont val="Calibri"/>
              <b val="1"/>
              <sz val="10"/>
            </rPr>
            <t>IC:</t>
          </r>
          <r>
            <rPr>
              <rFont val="Calibri"/>
              <sz val="10"/>
            </rPr>
            <t xml:space="preserve"> mentors and reviews · People: hands-on team lead of 3–5</t>
          </r>
        </is>
      </c>
      <c r="N70" s="187" t="inlineStr">
        <is>
          <t>4–7 yrs</t>
        </is>
      </c>
      <c r="O70" s="168" t="inlineStr">
        <is>
          <r>
            <rPr>
              <rFont val="Calibri"/>
              <sz val="10"/>
            </rPr>
            <t xml:space="preserve">Graduate + relevant qualification or certification preferred
</t>
          </r>
          <r>
            <rPr>
              <rFont val="Calibri"/>
              <b val="1"/>
              <sz val="10"/>
            </rPr>
            <t>Family:</t>
          </r>
          <r>
            <rPr>
              <rFont val="Calibri"/>
              <sz val="10"/>
            </rPr>
            <t xml:space="preserve"> BE / B.Tech / MCA / M.Tech / B.Sc · CS</t>
          </r>
        </is>
      </c>
      <c r="P70" s="168" t="inlineStr">
        <is>
          <t>Cloud / language certifications · optional; AWS / Azure architect · optional</t>
        </is>
      </c>
      <c r="Q70" s="168" t="inlineStr">
        <is>
          <t>Secure coding · OWASP, code review, unit testing</t>
        </is>
      </c>
      <c r="R70" s="188" t="inlineStr">
        <is>
          <t>TE-B-IC</t>
        </is>
      </c>
      <c r="S70" s="189" t="n">
        <v>0.5600000000000001</v>
      </c>
      <c r="T70" s="189" t="n">
        <v>0.17</v>
      </c>
      <c r="U70" s="189" t="n">
        <v>0.05</v>
      </c>
      <c r="V70" s="189" t="n">
        <v>0.05</v>
      </c>
      <c r="W70" s="189" t="n">
        <v>0.1</v>
      </c>
      <c r="X70" s="189" t="n">
        <v>0.07000000000000001</v>
      </c>
      <c r="Y70" s="121" t="inlineStr">
        <is>
          <t>★ Programming &amp; Tech-Stack Depth · ★ System Design &amp; Architecture</t>
        </is>
      </c>
      <c r="Z70" s="122" t="inlineStr">
        <is>
          <t>Database, SQL &amp; Data Engineering · Cloud, DevOps &amp; CI/CD · AI, GenAI &amp; Prompt Engineering · Product, Platform &amp; Domain Knowledge</t>
        </is>
      </c>
      <c r="AA70" s="122" t="inlineStr">
        <is>
          <t>—</t>
        </is>
      </c>
      <c r="AB70" s="122" t="inlineStr">
        <is>
          <t>Core 3 · Future-ready 3 · Functional 3 · Leadership 2</t>
        </is>
      </c>
      <c r="AC70" s="123" t="inlineStr">
        <is>
          <r>
            <rPr>
              <rFont val="Calibri"/>
              <b val="1"/>
              <sz val="10"/>
            </rPr>
            <t>IC:</t>
          </r>
          <r>
            <rPr>
              <rFont val="Calibri"/>
              <sz val="10"/>
            </rPr>
            <t xml:space="preserve"> none · Team Lead: 3–5</t>
          </r>
        </is>
      </c>
      <c r="AD70" s="190" t="inlineStr">
        <is>
          <t>P3</t>
        </is>
      </c>
      <c r="AE70" s="130" t="inlineStr">
        <is>
          <t>Career / · Team Lead</t>
        </is>
      </c>
      <c r="AF70" s="191" t="inlineStr">
        <is>
          <t>4 Enable</t>
        </is>
      </c>
      <c r="AG70" s="130" t="inlineStr">
        <is>
          <t>Senior Software Engineer</t>
        </is>
      </c>
      <c r="AH70" s="130" t="inlineStr">
        <is>
          <t>L4 · MS 62 · Software Engineer – Senior SE</t>
        </is>
      </c>
      <c r="AI70" s="130" t="inlineStr">
        <is>
          <t>JL4 Technology Analyst · C2 IT Analyst · L9 Team Lead / Consultant</t>
        </is>
      </c>
      <c r="AJ70" s="130" t="inlineStr">
        <is>
          <t>Senior Consultant / Assistant Manager</t>
        </is>
      </c>
      <c r="AK70" s="130" t="inlineStr">
        <is>
          <t>Workiva · Levels.fyi, Radford / Pave</t>
        </is>
      </c>
      <c r="AL70" s="130" t="inlineStr">
        <is>
          <r>
            <rPr>
              <rFont val="Calibri"/>
              <b val="1"/>
              <sz val="10"/>
            </rPr>
            <t>Workiva:</t>
          </r>
          <r>
            <rPr>
              <rFont val="Calibri"/>
              <sz val="10"/>
            </rPr>
            <t xml:space="preserve"> SE / Senior SE · Broadridge India: Senior SE · Nasdaq / AxiomSL: Senior SE · Salesforce: MTS · Atlassian: P40 · Freshworks: Senior SE · Clear: SDE2</t>
          </r>
        </is>
      </c>
      <c r="AM70" s="130" t="inlineStr">
        <is>
          <t>SFIA 9 · software development, programming; OWASP secure coding; cloud vendor certifications</t>
        </is>
      </c>
      <c r="AN70" s="131" t="inlineStr">
        <is>
          <t>Lateral; Management Trainees graduate here</t>
        </is>
      </c>
      <c r="AO70" s="132" t="inlineStr">
        <is>
          <t>B2 · Senior Specialist</t>
        </is>
      </c>
      <c r="AP70" s="132" t="inlineStr">
        <is>
          <t>B2 · Manager</t>
        </is>
      </c>
      <c r="AQ70" s="132" t="inlineStr">
        <is>
          <t>AI-assisted coding, cloud-native &amp; API-first design, LLM integration</t>
        </is>
      </c>
    </row>
    <row r="71" ht="80" customHeight="1">
      <c r="A71" s="109" t="inlineStr">
        <is>
          <t>Technology</t>
        </is>
      </c>
      <c r="B71" s="111" t="inlineStr">
        <is>
          <t>Project &amp; Program Management</t>
        </is>
      </c>
      <c r="C71" s="111" t="inlineStr">
        <is>
          <t>Project &amp; Program Delivery</t>
        </is>
      </c>
      <c r="D71" s="111" t="inlineStr">
        <is>
          <t>Associate Project Manager – POD Lead</t>
        </is>
      </c>
      <c r="E71" s="20" t="inlineStr">
        <is>
          <t>B1</t>
        </is>
      </c>
      <c r="F71" s="18" t="inlineStr">
        <is>
          <t>Specialist · POD Lead</t>
        </is>
      </c>
      <c r="G71" s="111" t="inlineStr">
        <is>
          <t>POD Lead</t>
        </is>
      </c>
      <c r="H71" s="112" t="n">
        <v>1</v>
      </c>
      <c r="I71" s="142" t="inlineStr">
        <is>
          <t>A domain / module, or a small team</t>
        </is>
      </c>
      <c r="J71" s="115" t="inlineStr">
        <is>
          <t>Domain specialist work</t>
        </is>
      </c>
      <c r="K71" s="115" t="inlineStr">
        <is>
          <t>Technical / QC / client calls for the domain</t>
        </is>
      </c>
      <c r="L71" s="115" t="inlineStr">
        <is>
          <t>A domain or a small team</t>
        </is>
      </c>
      <c r="M71" s="115" t="inlineStr">
        <is>
          <r>
            <rPr>
              <rFont val="Calibri"/>
              <b val="1"/>
              <sz val="10"/>
            </rPr>
            <t>IC:</t>
          </r>
          <r>
            <rPr>
              <rFont val="Calibri"/>
              <sz val="10"/>
            </rPr>
            <t xml:space="preserve"> mentors and reviews · People: hands-on team lead of 3–5</t>
          </r>
        </is>
      </c>
      <c r="N71" s="187" t="inlineStr">
        <is>
          <t>4–7 yrs</t>
        </is>
      </c>
      <c r="O71" s="168" t="inlineStr">
        <is>
          <r>
            <rPr>
              <rFont val="Calibri"/>
              <sz val="10"/>
            </rPr>
            <t xml:space="preserve">Graduate + relevant qualification or certification preferred
</t>
          </r>
          <r>
            <rPr>
              <rFont val="Calibri"/>
              <b val="1"/>
              <sz val="10"/>
            </rPr>
            <t>Family:</t>
          </r>
          <r>
            <rPr>
              <rFont val="Calibri"/>
              <sz val="10"/>
            </rPr>
            <t xml:space="preserve"> Graduate; PMP / PRINCE2 / CSM preferred from B2</t>
          </r>
        </is>
      </c>
      <c r="P71" s="168" t="inlineStr">
        <is>
          <t>PMP / PRINCE2 / CSM / SAFe</t>
        </is>
      </c>
      <c r="Q71" s="168" t="inlineStr">
        <is>
          <t>Hybrid delivery governance</t>
        </is>
      </c>
      <c r="R71" s="188" t="inlineStr">
        <is>
          <t>TE-B-IC</t>
        </is>
      </c>
      <c r="S71" s="189" t="n">
        <v>0.5600000000000001</v>
      </c>
      <c r="T71" s="189" t="n">
        <v>0.17</v>
      </c>
      <c r="U71" s="189" t="n">
        <v>0.05</v>
      </c>
      <c r="V71" s="189" t="n">
        <v>0.05</v>
      </c>
      <c r="W71" s="189" t="n">
        <v>0.1</v>
      </c>
      <c r="X71" s="189" t="n">
        <v>0.07000000000000001</v>
      </c>
      <c r="Y71" s="121" t="inlineStr">
        <is>
          <t>★ Project, Program &amp; Agile Management · ★ Stakeholder &amp; Client Management</t>
        </is>
      </c>
      <c r="Z71" s="122" t="inlineStr">
        <is>
          <t>Communication &amp; Presentation · Process Improvement &amp; Quality Mindset · Strategic Thinking &amp; Business Acumen · Product, Platform &amp; Domain Knowledge</t>
        </is>
      </c>
      <c r="AA71" s="122" t="inlineStr">
        <is>
          <t>—</t>
        </is>
      </c>
      <c r="AB71" s="122" t="inlineStr">
        <is>
          <t>Core 3 · Future-ready 3 · Functional 3 · Leadership 2</t>
        </is>
      </c>
      <c r="AC71" s="123" t="inlineStr">
        <is>
          <r>
            <rPr>
              <rFont val="Calibri"/>
              <b val="1"/>
              <sz val="10"/>
            </rPr>
            <t>IC:</t>
          </r>
          <r>
            <rPr>
              <rFont val="Calibri"/>
              <sz val="10"/>
            </rPr>
            <t xml:space="preserve"> none · Team Lead: 3–5</t>
          </r>
        </is>
      </c>
      <c r="AD71" s="190" t="inlineStr">
        <is>
          <t>P3</t>
        </is>
      </c>
      <c r="AE71" s="130" t="inlineStr">
        <is>
          <t>Career / · Team Lead</t>
        </is>
      </c>
      <c r="AF71" s="191" t="inlineStr">
        <is>
          <t>4 Enable</t>
        </is>
      </c>
      <c r="AG71" s="130" t="inlineStr">
        <is>
          <t>Project Manager</t>
        </is>
      </c>
      <c r="AH71" s="130" t="inlineStr">
        <is>
          <t>L4 · MS 62 · —</t>
        </is>
      </c>
      <c r="AI71" s="130" t="inlineStr">
        <is>
          <t>JL4 · C2 · L9 Team Lead / Consultant</t>
        </is>
      </c>
      <c r="AJ71" s="130" t="inlineStr">
        <is>
          <t>Senior Consultant / Assistant Manager</t>
        </is>
      </c>
      <c r="AK71" s="130" t="inlineStr">
        <is>
          <t>Radford / Pave</t>
        </is>
      </c>
      <c r="AL71" s="130" t="inlineStr">
        <is>
          <t>IRIS Vs Competitor Benchmark — PMI pathway + SaaS delivery ladder: Project Manager · PMP</t>
        </is>
      </c>
      <c r="AM71" s="130" t="inlineStr">
        <is>
          <t>PMI PMBOK and Talent Triangle; CAPM · entry → PMP → PgMP; Scrum / SAFe</t>
        </is>
      </c>
      <c r="AN71" s="131" t="inlineStr">
        <is>
          <t>Lateral; Management Trainees graduate here</t>
        </is>
      </c>
      <c r="AO71" s="132" t="inlineStr">
        <is>
          <t>B2 · Senior Specialist</t>
        </is>
      </c>
      <c r="AP71" s="132" t="inlineStr">
        <is>
          <t>B2 · Manager</t>
        </is>
      </c>
      <c r="AQ71" s="132" t="inlineStr">
        <is>
          <t>AI-assisted planning, value / outcome-based delivery</t>
        </is>
      </c>
    </row>
    <row r="72" ht="80" customHeight="1">
      <c r="A72" s="109" t="inlineStr">
        <is>
          <t>Technology</t>
        </is>
      </c>
      <c r="B72" s="111" t="inlineStr">
        <is>
          <t>Project &amp; Program Management</t>
        </is>
      </c>
      <c r="C72" s="111" t="inlineStr">
        <is>
          <t>Project &amp; Program Delivery</t>
        </is>
      </c>
      <c r="D72" s="111" t="inlineStr">
        <is>
          <t>Project Manager – POD Lead</t>
        </is>
      </c>
      <c r="E72" s="20" t="inlineStr">
        <is>
          <t>B1</t>
        </is>
      </c>
      <c r="F72" s="18" t="inlineStr">
        <is>
          <t>Specialist · POD Lead</t>
        </is>
      </c>
      <c r="G72" s="111" t="inlineStr">
        <is>
          <t>POD Lead</t>
        </is>
      </c>
      <c r="H72" s="112" t="n">
        <v>1</v>
      </c>
      <c r="I72" s="142" t="inlineStr">
        <is>
          <t>A domain / module, or a small team</t>
        </is>
      </c>
      <c r="J72" s="115" t="inlineStr">
        <is>
          <t>Domain specialist work</t>
        </is>
      </c>
      <c r="K72" s="115" t="inlineStr">
        <is>
          <t>Technical / QC / client calls for the domain</t>
        </is>
      </c>
      <c r="L72" s="115" t="inlineStr">
        <is>
          <t>A domain or a small team</t>
        </is>
      </c>
      <c r="M72" s="115" t="inlineStr">
        <is>
          <r>
            <rPr>
              <rFont val="Calibri"/>
              <b val="1"/>
              <sz val="10"/>
            </rPr>
            <t>IC:</t>
          </r>
          <r>
            <rPr>
              <rFont val="Calibri"/>
              <sz val="10"/>
            </rPr>
            <t xml:space="preserve"> mentors and reviews · People: hands-on team lead of 3–5</t>
          </r>
        </is>
      </c>
      <c r="N72" s="187" t="inlineStr">
        <is>
          <t>4–7 yrs</t>
        </is>
      </c>
      <c r="O72" s="168" t="inlineStr">
        <is>
          <r>
            <rPr>
              <rFont val="Calibri"/>
              <sz val="10"/>
            </rPr>
            <t xml:space="preserve">Graduate + relevant qualification or certification preferred
</t>
          </r>
          <r>
            <rPr>
              <rFont val="Calibri"/>
              <b val="1"/>
              <sz val="10"/>
            </rPr>
            <t>Family:</t>
          </r>
          <r>
            <rPr>
              <rFont val="Calibri"/>
              <sz val="10"/>
            </rPr>
            <t xml:space="preserve"> Graduate; PMP / PRINCE2 / CSM preferred from B2</t>
          </r>
        </is>
      </c>
      <c r="P72" s="168" t="inlineStr">
        <is>
          <t>PMP / PRINCE2 / CSM / SAFe</t>
        </is>
      </c>
      <c r="Q72" s="168" t="inlineStr">
        <is>
          <t>Hybrid delivery governance</t>
        </is>
      </c>
      <c r="R72" s="188" t="inlineStr">
        <is>
          <t>TE-B-IC</t>
        </is>
      </c>
      <c r="S72" s="189" t="n">
        <v>0.5600000000000001</v>
      </c>
      <c r="T72" s="189" t="n">
        <v>0.17</v>
      </c>
      <c r="U72" s="189" t="n">
        <v>0.05</v>
      </c>
      <c r="V72" s="189" t="n">
        <v>0.05</v>
      </c>
      <c r="W72" s="189" t="n">
        <v>0.1</v>
      </c>
      <c r="X72" s="189" t="n">
        <v>0.07000000000000001</v>
      </c>
      <c r="Y72" s="121" t="inlineStr">
        <is>
          <t>★ Project, Program &amp; Agile Management · ★ Stakeholder &amp; Client Management</t>
        </is>
      </c>
      <c r="Z72" s="122" t="inlineStr">
        <is>
          <t>Communication &amp; Presentation · Process Improvement &amp; Quality Mindset · Strategic Thinking &amp; Business Acumen · Product, Platform &amp; Domain Knowledge</t>
        </is>
      </c>
      <c r="AA72" s="122" t="inlineStr">
        <is>
          <t>—</t>
        </is>
      </c>
      <c r="AB72" s="122" t="inlineStr">
        <is>
          <t>Core 3 · Future-ready 3 · Functional 3 · Leadership 2</t>
        </is>
      </c>
      <c r="AC72" s="123" t="inlineStr">
        <is>
          <r>
            <rPr>
              <rFont val="Calibri"/>
              <b val="1"/>
              <sz val="10"/>
            </rPr>
            <t>IC:</t>
          </r>
          <r>
            <rPr>
              <rFont val="Calibri"/>
              <sz val="10"/>
            </rPr>
            <t xml:space="preserve"> none · Team Lead: 3–5</t>
          </r>
        </is>
      </c>
      <c r="AD72" s="190" t="inlineStr">
        <is>
          <t>P4</t>
        </is>
      </c>
      <c r="AE72" s="130" t="inlineStr">
        <is>
          <t>Career / · Team Lead</t>
        </is>
      </c>
      <c r="AF72" s="191" t="inlineStr">
        <is>
          <t>4 Enable</t>
        </is>
      </c>
      <c r="AG72" s="130" t="inlineStr">
        <is>
          <t>Senior Project / Program Manager</t>
        </is>
      </c>
      <c r="AH72" s="130" t="inlineStr">
        <is>
          <t>L4 · MS 62 · —</t>
        </is>
      </c>
      <c r="AI72" s="130" t="inlineStr">
        <is>
          <t>JL4 · C2 · L9 Team Lead / Consultant</t>
        </is>
      </c>
      <c r="AJ72" s="130" t="inlineStr">
        <is>
          <t>Senior Consultant / Assistant Manager</t>
        </is>
      </c>
      <c r="AK72" s="130" t="inlineStr">
        <is>
          <t>Radford / Pave</t>
        </is>
      </c>
      <c r="AL72" s="130" t="inlineStr">
        <is>
          <t>IRIS Vs Competitor Benchmark — PMI pathway + SaaS delivery ladder: Project Manager · PMP</t>
        </is>
      </c>
      <c r="AM72" s="130" t="inlineStr">
        <is>
          <t>PMI PMBOK and Talent Triangle; CAPM · entry → PMP → PgMP; Scrum / SAFe</t>
        </is>
      </c>
      <c r="AN72" s="131" t="inlineStr">
        <is>
          <t>Lateral; Management Trainees graduate here</t>
        </is>
      </c>
      <c r="AO72" s="132" t="inlineStr">
        <is>
          <t>B2 · Senior Specialist</t>
        </is>
      </c>
      <c r="AP72" s="132" t="inlineStr">
        <is>
          <t>B2 · Manager</t>
        </is>
      </c>
      <c r="AQ72" s="132" t="inlineStr">
        <is>
          <t>AI-assisted planning, value / outcome-based delivery</t>
        </is>
      </c>
    </row>
    <row r="73" ht="80" customHeight="1">
      <c r="A73" s="109" t="inlineStr">
        <is>
          <t>Technology</t>
        </is>
      </c>
      <c r="B73" s="111" t="inlineStr">
        <is>
          <t>Business Analysis</t>
        </is>
      </c>
      <c r="C73" s="111" t="inlineStr">
        <is>
          <t>Business Analysis</t>
        </is>
      </c>
      <c r="D73" s="111" t="inlineStr">
        <is>
          <t>Team Lead – Business Analysis</t>
        </is>
      </c>
      <c r="E73" s="20" t="inlineStr">
        <is>
          <t>B1</t>
        </is>
      </c>
      <c r="F73" s="18" t="inlineStr">
        <is>
          <t>Team Lead</t>
        </is>
      </c>
      <c r="G73" s="111" t="inlineStr">
        <is>
          <t>People Manager</t>
        </is>
      </c>
      <c r="H73" s="112" t="n">
        <v>1</v>
      </c>
      <c r="I73" s="142" t="inlineStr">
        <is>
          <t>A domain / module, or a small team</t>
        </is>
      </c>
      <c r="J73" s="115" t="inlineStr">
        <is>
          <t>Domain specialist work</t>
        </is>
      </c>
      <c r="K73" s="115" t="inlineStr">
        <is>
          <t>Technical / QC / client calls for the domain</t>
        </is>
      </c>
      <c r="L73" s="115" t="inlineStr">
        <is>
          <t>A domain or a small team</t>
        </is>
      </c>
      <c r="M73" s="115" t="inlineStr">
        <is>
          <r>
            <rPr>
              <rFont val="Calibri"/>
              <b val="1"/>
              <sz val="10"/>
            </rPr>
            <t>IC:</t>
          </r>
          <r>
            <rPr>
              <rFont val="Calibri"/>
              <sz val="10"/>
            </rPr>
            <t xml:space="preserve"> mentors and reviews · People: hands-on team lead of 3–5</t>
          </r>
        </is>
      </c>
      <c r="N73" s="187" t="inlineStr">
        <is>
          <t>4–7 yrs</t>
        </is>
      </c>
      <c r="O73" s="168" t="inlineStr">
        <is>
          <r>
            <rPr>
              <rFont val="Calibri"/>
              <sz val="10"/>
            </rPr>
            <t xml:space="preserve">Graduate + relevant qualification or certification preferred
</t>
          </r>
          <r>
            <rPr>
              <rFont val="Calibri"/>
              <b val="1"/>
              <sz val="10"/>
            </rPr>
            <t>Family:</t>
          </r>
          <r>
            <rPr>
              <rFont val="Calibri"/>
              <sz val="10"/>
            </rPr>
            <t xml:space="preserve"> Commerce or engineering graduate; MBA a plus</t>
          </r>
        </is>
      </c>
      <c r="P73" s="168" t="inlineStr">
        <is>
          <t>CBAP / CCBA · optional; Domain certifications · optional</t>
        </is>
      </c>
      <c r="Q73" s="168" t="inlineStr">
        <is>
          <t>Regulatory reporting domain · RBI / SEBI / IRDAI / SEC</t>
        </is>
      </c>
      <c r="R73" s="188" t="inlineStr">
        <is>
          <t>TE-B-M</t>
        </is>
      </c>
      <c r="S73" s="189" t="n">
        <v>0.42</v>
      </c>
      <c r="T73" s="189" t="n">
        <v>0.18</v>
      </c>
      <c r="U73" s="189" t="n">
        <v>0.06</v>
      </c>
      <c r="V73" s="189" t="n">
        <v>0.15</v>
      </c>
      <c r="W73" s="189" t="n">
        <v>0.1</v>
      </c>
      <c r="X73" s="189" t="n">
        <v>0.09</v>
      </c>
      <c r="Y73" s="121" t="inlineStr">
        <is>
          <t>★ Business Analysis &amp; Requirements Engineering · ★ Regulatory &amp; BFSI Domain</t>
        </is>
      </c>
      <c r="Z73" s="122" t="inlineStr">
        <is>
          <t>Product, Platform &amp; Domain Knowledge · Database, SQL &amp; Data Engineering · Stakeholder &amp; Client Management · Communication &amp; Presentation</t>
        </is>
      </c>
      <c r="AA73" s="122" t="inlineStr">
        <is>
          <t>—</t>
        </is>
      </c>
      <c r="AB73" s="122" t="inlineStr">
        <is>
          <t>Core 3 · Future-ready 3 · Functional 3 · Leadership 2</t>
        </is>
      </c>
      <c r="AC73" s="123" t="inlineStr">
        <is>
          <r>
            <rPr>
              <rFont val="Calibri"/>
              <b val="1"/>
              <sz val="10"/>
            </rPr>
            <t>IC:</t>
          </r>
          <r>
            <rPr>
              <rFont val="Calibri"/>
              <sz val="10"/>
            </rPr>
            <t xml:space="preserve"> none · Team Lead: 3–5</t>
          </r>
        </is>
      </c>
      <c r="AD73" s="190" t="inlineStr">
        <is>
          <t>M2</t>
        </is>
      </c>
      <c r="AE73" s="130" t="inlineStr">
        <is>
          <t>Career / · Team Lead</t>
        </is>
      </c>
      <c r="AF73" s="191" t="inlineStr">
        <is>
          <t>4 Enable</t>
        </is>
      </c>
      <c r="AG73" s="130" t="inlineStr">
        <is>
          <t>Team Lead / Assistant Manager</t>
        </is>
      </c>
      <c r="AH73" s="130" t="inlineStr">
        <is>
          <t>L4 · MS 62 · —</t>
        </is>
      </c>
      <c r="AI73" s="130" t="inlineStr">
        <is>
          <t>JL4 · C2 · L9 Team Lead / Consultant</t>
        </is>
      </c>
      <c r="AJ73" s="130" t="inlineStr">
        <is>
          <t>Senior Consultant / Assistant Manager</t>
        </is>
      </c>
      <c r="AK73" s="130" t="inlineStr">
        <is>
          <t>Radford / Pave</t>
        </is>
      </c>
      <c r="AL73" s="130" t="inlineStr">
        <is>
          <t>Regnology — regulatory reporting: BA · Reg Reporting · Big Four consulting: Senior Consultant · IRIS Vs Market Benchmark — IIBA certification pathway: CCBA · Infosys / Accenture: JL4 · L9 Consultant</t>
        </is>
      </c>
      <c r="AM73" s="130" t="inlineStr">
        <is>
          <t>IIBA BABOK v3; certifications ECBA · entry → CCBA → CBAP · senior</t>
        </is>
      </c>
      <c r="AN73" s="131" t="inlineStr">
        <is>
          <t>Lateral; Management Trainees graduate here</t>
        </is>
      </c>
      <c r="AO73" s="132" t="inlineStr">
        <is>
          <t>B2 · Senior Specialist</t>
        </is>
      </c>
      <c r="AP73" s="132" t="inlineStr">
        <is>
          <t>B2 · Manager</t>
        </is>
      </c>
      <c r="AQ73" s="132" t="inlineStr">
        <is>
          <t>AI-assisted requirement analysis, data-driven product decisions</t>
        </is>
      </c>
    </row>
    <row r="74" ht="93" customHeight="1">
      <c r="A74" s="109" t="inlineStr">
        <is>
          <t>Technology</t>
        </is>
      </c>
      <c r="B74" s="111" t="inlineStr">
        <is>
          <t>Engineering &amp; Development</t>
        </is>
      </c>
      <c r="C74" s="111" t="inlineStr">
        <is>
          <t>Backend Development</t>
        </is>
      </c>
      <c r="D74" s="111" t="inlineStr">
        <is>
          <t>Lead Software Engineer</t>
        </is>
      </c>
      <c r="E74" s="20" t="inlineStr">
        <is>
          <t>B2</t>
        </is>
      </c>
      <c r="F74" s="18" t="inlineStr">
        <is>
          <t>Senior Specialist</t>
        </is>
      </c>
      <c r="G74" s="111" t="inlineStr">
        <is>
          <t>IC</t>
        </is>
      </c>
      <c r="H74" s="112" t="n">
        <v>3</v>
      </c>
      <c r="I74" s="142" t="inlineStr">
        <is>
          <t>Deep domain expertise, or one team</t>
        </is>
      </c>
      <c r="J74" s="115" t="inlineStr">
        <is>
          <t>Hardest problems in the domain</t>
        </is>
      </c>
      <c r="K74" s="115" t="inlineStr">
        <is>
          <t>Allocates people and sets team priorities</t>
        </is>
      </c>
      <c r="L74" s="115" t="inlineStr">
        <is>
          <t>One team or a client portfolio</t>
        </is>
      </c>
      <c r="M74" s="115" t="inlineStr">
        <is>
          <r>
            <rPr>
              <rFont val="Calibri"/>
              <b val="1"/>
              <sz val="10"/>
            </rPr>
            <t>IC:</t>
          </r>
          <r>
            <rPr>
              <rFont val="Calibri"/>
              <sz val="10"/>
            </rPr>
            <t xml:space="preserve"> guides others in the domain · People: manages a team of 6+</t>
          </r>
        </is>
      </c>
      <c r="N74" s="187" t="inlineStr">
        <is>
          <t>6–9 yrs</t>
        </is>
      </c>
      <c r="O74" s="168" t="inlineStr">
        <is>
          <r>
            <rPr>
              <rFont val="Calibri"/>
              <sz val="10"/>
            </rPr>
            <t xml:space="preserve">Graduate or postgraduate; professional qualification preferred
</t>
          </r>
          <r>
            <rPr>
              <rFont val="Calibri"/>
              <b val="1"/>
              <sz val="10"/>
            </rPr>
            <t>Family:</t>
          </r>
          <r>
            <rPr>
              <rFont val="Calibri"/>
              <sz val="10"/>
            </rPr>
            <t xml:space="preserve"> BE / B.Tech / MCA / M.Tech / B.Sc · CS</t>
          </r>
        </is>
      </c>
      <c r="P74" s="168" t="inlineStr">
        <is>
          <t>Cloud / language certifications · optional; AWS / Azure architect · optional</t>
        </is>
      </c>
      <c r="Q74" s="168" t="inlineStr">
        <is>
          <t>Secure coding · OWASP, code review, unit testing</t>
        </is>
      </c>
      <c r="R74" s="188" t="inlineStr">
        <is>
          <t>TE-B-IC</t>
        </is>
      </c>
      <c r="S74" s="189" t="n">
        <v>0.5600000000000001</v>
      </c>
      <c r="T74" s="189" t="n">
        <v>0.17</v>
      </c>
      <c r="U74" s="189" t="n">
        <v>0.05</v>
      </c>
      <c r="V74" s="189" t="n">
        <v>0.05</v>
      </c>
      <c r="W74" s="189" t="n">
        <v>0.1</v>
      </c>
      <c r="X74" s="189" t="n">
        <v>0.07000000000000001</v>
      </c>
      <c r="Y74" s="121" t="inlineStr">
        <is>
          <t>★ Programming &amp; Tech-Stack Depth · ★ System Design &amp; Architecture</t>
        </is>
      </c>
      <c r="Z74" s="122" t="inlineStr">
        <is>
          <t>Database, SQL &amp; Data Engineering · Cloud, DevOps &amp; CI/CD · AI, GenAI &amp; Prompt Engineering · Product, Platform &amp; Domain Knowledge</t>
        </is>
      </c>
      <c r="AA74" s="122" t="inlineStr">
        <is>
          <t>—</t>
        </is>
      </c>
      <c r="AB74" s="122" t="inlineStr">
        <is>
          <t>Core 3 · Future-ready 3 · Functional 4 · Leadership 2</t>
        </is>
      </c>
      <c r="AC74" s="123" t="inlineStr">
        <is>
          <r>
            <rPr>
              <rFont val="Calibri"/>
              <b val="1"/>
              <sz val="10"/>
            </rPr>
            <t>IC:</t>
          </r>
          <r>
            <rPr>
              <rFont val="Calibri"/>
              <sz val="10"/>
            </rPr>
            <t xml:space="preserve"> none · People: 6–8 knowledge work, 8–12 standardised delivery</t>
          </r>
        </is>
      </c>
      <c r="AD74" s="190" t="inlineStr">
        <is>
          <t>P5</t>
        </is>
      </c>
      <c r="AE74" s="130" t="inlineStr">
        <is>
          <t>Senior / Manager</t>
        </is>
      </c>
      <c r="AF74" s="191" t="inlineStr">
        <is>
          <t>4–5</t>
        </is>
      </c>
      <c r="AG74" s="130" t="inlineStr">
        <is>
          <t>Principal Engineer</t>
        </is>
      </c>
      <c r="AH74" s="130" t="inlineStr">
        <is>
          <t>L5 · Senior · MS 63 · Senior SE</t>
        </is>
      </c>
      <c r="AI74" s="130" t="inlineStr">
        <is>
          <t>JL5 Technology Lead · C3A Assistant Consultant · L8 Associate Manager</t>
        </is>
      </c>
      <c r="AJ74" s="130" t="inlineStr">
        <is>
          <t>Manager</t>
        </is>
      </c>
      <c r="AK74" s="130" t="inlineStr">
        <is>
          <t>Workiva · Levels.fyi, Radford / Pave</t>
        </is>
      </c>
      <c r="AL74" s="130" t="inlineStr">
        <is>
          <r>
            <rPr>
              <rFont val="Calibri"/>
              <b val="1"/>
              <sz val="10"/>
            </rPr>
            <t>Workiva:</t>
          </r>
          <r>
            <rPr>
              <rFont val="Calibri"/>
              <sz val="10"/>
            </rPr>
            <t xml:space="preserve"> Senior SE · Broadridge India: Lead SE · Nasdaq / AxiomSL: Senior SE · Salesforce: SMTS · Atlassian: P50 Senior · 6–12 yrs · Freshworks: Lead SE · Clear: SDE3 / Senior · IRIS Vs Competitor Benchmark — engineering managers: Engineering Manager</t>
          </r>
        </is>
      </c>
      <c r="AM74" s="130" t="inlineStr">
        <is>
          <t>SFIA 9 · software development, programming; OWASP secure coding; cloud vendor certifications</t>
        </is>
      </c>
      <c r="AN74" s="131" t="inlineStr">
        <is>
          <t>Lateral</t>
        </is>
      </c>
      <c r="AO74" s="132" t="inlineStr">
        <is>
          <t>B3 · Lead Specialist</t>
        </is>
      </c>
      <c r="AP74" s="132" t="inlineStr">
        <is>
          <t>B3 · Senior Manager</t>
        </is>
      </c>
      <c r="AQ74" s="132" t="inlineStr">
        <is>
          <t>AI-assisted coding, cloud-native &amp; API-first design, LLM integration</t>
        </is>
      </c>
    </row>
    <row r="75" ht="93" customHeight="1">
      <c r="A75" s="109" t="inlineStr">
        <is>
          <t>Technology</t>
        </is>
      </c>
      <c r="B75" s="111" t="inlineStr">
        <is>
          <t>Engineering &amp; Development</t>
        </is>
      </c>
      <c r="C75" s="111" t="inlineStr">
        <is>
          <t>Backend Development</t>
        </is>
      </c>
      <c r="D75" s="111" t="inlineStr">
        <is>
          <t>Senior Technical Specialist</t>
        </is>
      </c>
      <c r="E75" s="20" t="inlineStr">
        <is>
          <t>B2</t>
        </is>
      </c>
      <c r="F75" s="18" t="inlineStr">
        <is>
          <t>Senior Specialist</t>
        </is>
      </c>
      <c r="G75" s="111" t="inlineStr">
        <is>
          <t>IC</t>
        </is>
      </c>
      <c r="H75" s="112" t="n">
        <v>1</v>
      </c>
      <c r="I75" s="142" t="inlineStr">
        <is>
          <t>Deep domain expertise, or one team</t>
        </is>
      </c>
      <c r="J75" s="115" t="inlineStr">
        <is>
          <t>Hardest problems in the domain</t>
        </is>
      </c>
      <c r="K75" s="115" t="inlineStr">
        <is>
          <t>Allocates people and sets team priorities</t>
        </is>
      </c>
      <c r="L75" s="115" t="inlineStr">
        <is>
          <t>One team or a client portfolio</t>
        </is>
      </c>
      <c r="M75" s="115" t="inlineStr">
        <is>
          <r>
            <rPr>
              <rFont val="Calibri"/>
              <b val="1"/>
              <sz val="10"/>
            </rPr>
            <t>IC:</t>
          </r>
          <r>
            <rPr>
              <rFont val="Calibri"/>
              <sz val="10"/>
            </rPr>
            <t xml:space="preserve"> guides others in the domain · People: manages a team of 6+</t>
          </r>
        </is>
      </c>
      <c r="N75" s="187" t="inlineStr">
        <is>
          <t>6–9 yrs</t>
        </is>
      </c>
      <c r="O75" s="168" t="inlineStr">
        <is>
          <r>
            <rPr>
              <rFont val="Calibri"/>
              <sz val="10"/>
            </rPr>
            <t xml:space="preserve">Graduate or postgraduate; professional qualification preferred
</t>
          </r>
          <r>
            <rPr>
              <rFont val="Calibri"/>
              <b val="1"/>
              <sz val="10"/>
            </rPr>
            <t>Family:</t>
          </r>
          <r>
            <rPr>
              <rFont val="Calibri"/>
              <sz val="10"/>
            </rPr>
            <t xml:space="preserve"> BE / B.Tech / MCA / M.Tech / B.Sc · CS</t>
          </r>
        </is>
      </c>
      <c r="P75" s="168" t="inlineStr">
        <is>
          <t>Cloud / language certifications · optional; AWS / Azure architect · optional</t>
        </is>
      </c>
      <c r="Q75" s="168" t="inlineStr">
        <is>
          <t>Secure coding · OWASP, code review, unit testing</t>
        </is>
      </c>
      <c r="R75" s="188" t="inlineStr">
        <is>
          <t>TE-B-IC</t>
        </is>
      </c>
      <c r="S75" s="189" t="n">
        <v>0.5600000000000001</v>
      </c>
      <c r="T75" s="189" t="n">
        <v>0.17</v>
      </c>
      <c r="U75" s="189" t="n">
        <v>0.05</v>
      </c>
      <c r="V75" s="189" t="n">
        <v>0.05</v>
      </c>
      <c r="W75" s="189" t="n">
        <v>0.1</v>
      </c>
      <c r="X75" s="189" t="n">
        <v>0.07000000000000001</v>
      </c>
      <c r="Y75" s="121" t="inlineStr">
        <is>
          <t>★ Programming &amp; Tech-Stack Depth · ★ System Design &amp; Architecture</t>
        </is>
      </c>
      <c r="Z75" s="122" t="inlineStr">
        <is>
          <t>Database, SQL &amp; Data Engineering · Cloud, DevOps &amp; CI/CD · AI, GenAI &amp; Prompt Engineering · Product, Platform &amp; Domain Knowledge</t>
        </is>
      </c>
      <c r="AA75" s="122" t="inlineStr">
        <is>
          <t>—</t>
        </is>
      </c>
      <c r="AB75" s="122" t="inlineStr">
        <is>
          <t>Core 3 · Future-ready 3 · Functional 4 · Leadership 2</t>
        </is>
      </c>
      <c r="AC75" s="123" t="inlineStr">
        <is>
          <r>
            <rPr>
              <rFont val="Calibri"/>
              <b val="1"/>
              <sz val="10"/>
            </rPr>
            <t>IC:</t>
          </r>
          <r>
            <rPr>
              <rFont val="Calibri"/>
              <sz val="10"/>
            </rPr>
            <t xml:space="preserve"> none · People: 6–8 knowledge work, 8–12 standardised delivery</t>
          </r>
        </is>
      </c>
      <c r="AD75" s="190" t="inlineStr">
        <is>
          <t>P4</t>
        </is>
      </c>
      <c r="AE75" s="130" t="inlineStr">
        <is>
          <t>Senior / Manager</t>
        </is>
      </c>
      <c r="AF75" s="191" t="inlineStr">
        <is>
          <t>4–5</t>
        </is>
      </c>
      <c r="AG75" s="130" t="inlineStr">
        <is>
          <t>Lead / Staff Engineer</t>
        </is>
      </c>
      <c r="AH75" s="130" t="inlineStr">
        <is>
          <t>L5 · Senior · MS 63 · Senior SE</t>
        </is>
      </c>
      <c r="AI75" s="130" t="inlineStr">
        <is>
          <t>JL5 Technology Lead · C3A Assistant Consultant · L8 Associate Manager</t>
        </is>
      </c>
      <c r="AJ75" s="130" t="inlineStr">
        <is>
          <t>Manager</t>
        </is>
      </c>
      <c r="AK75" s="130" t="inlineStr">
        <is>
          <t>Workiva · Levels.fyi, Radford / Pave</t>
        </is>
      </c>
      <c r="AL75" s="130" t="inlineStr">
        <is>
          <r>
            <rPr>
              <rFont val="Calibri"/>
              <b val="1"/>
              <sz val="10"/>
            </rPr>
            <t>Workiva:</t>
          </r>
          <r>
            <rPr>
              <rFont val="Calibri"/>
              <sz val="10"/>
            </rPr>
            <t xml:space="preserve"> Senior SE · Broadridge India: Lead SE · Nasdaq / AxiomSL: Senior SE · Salesforce: SMTS · Atlassian: P50 Senior · 6–12 yrs · Freshworks: Lead SE · Clear: SDE3 / Senior · IRIS Vs Competitor Benchmark — engineering managers: Engineering Manager</t>
          </r>
        </is>
      </c>
      <c r="AM75" s="130" t="inlineStr">
        <is>
          <t>SFIA 9 · software development, programming; OWASP secure coding; cloud vendor certifications</t>
        </is>
      </c>
      <c r="AN75" s="131" t="inlineStr">
        <is>
          <t>Lateral</t>
        </is>
      </c>
      <c r="AO75" s="132" t="inlineStr">
        <is>
          <t>B3 · Lead Specialist</t>
        </is>
      </c>
      <c r="AP75" s="132" t="inlineStr">
        <is>
          <t>B3 · Senior Manager</t>
        </is>
      </c>
      <c r="AQ75" s="132" t="inlineStr">
        <is>
          <t>AI-assisted coding, cloud-native &amp; API-first design, LLM integration</t>
        </is>
      </c>
    </row>
    <row r="76" ht="80" customHeight="1">
      <c r="A76" s="109" t="inlineStr">
        <is>
          <t>Technology</t>
        </is>
      </c>
      <c r="B76" s="111" t="inlineStr">
        <is>
          <t>Project &amp; Program Management</t>
        </is>
      </c>
      <c r="C76" s="111" t="inlineStr">
        <is>
          <t>Project &amp; Program Delivery</t>
        </is>
      </c>
      <c r="D76" s="111" t="inlineStr">
        <is>
          <t>Project Manager</t>
        </is>
      </c>
      <c r="E76" s="20" t="inlineStr">
        <is>
          <t>B2</t>
        </is>
      </c>
      <c r="F76" s="18" t="inlineStr">
        <is>
          <t>Senior Specialist</t>
        </is>
      </c>
      <c r="G76" s="111" t="inlineStr">
        <is>
          <t>IC</t>
        </is>
      </c>
      <c r="H76" s="112" t="n">
        <v>1</v>
      </c>
      <c r="I76" s="142" t="inlineStr">
        <is>
          <t>Deep domain expertise, or one team</t>
        </is>
      </c>
      <c r="J76" s="115" t="inlineStr">
        <is>
          <t>Hardest problems in the domain</t>
        </is>
      </c>
      <c r="K76" s="115" t="inlineStr">
        <is>
          <t>Allocates people and sets team priorities</t>
        </is>
      </c>
      <c r="L76" s="115" t="inlineStr">
        <is>
          <t>One team or a client portfolio</t>
        </is>
      </c>
      <c r="M76" s="115" t="inlineStr">
        <is>
          <r>
            <rPr>
              <rFont val="Calibri"/>
              <b val="1"/>
              <sz val="10"/>
            </rPr>
            <t>IC:</t>
          </r>
          <r>
            <rPr>
              <rFont val="Calibri"/>
              <sz val="10"/>
            </rPr>
            <t xml:space="preserve"> guides others in the domain · People: manages a team of 6+</t>
          </r>
        </is>
      </c>
      <c r="N76" s="187" t="inlineStr">
        <is>
          <t>6–9 yrs</t>
        </is>
      </c>
      <c r="O76" s="168" t="inlineStr">
        <is>
          <r>
            <rPr>
              <rFont val="Calibri"/>
              <sz val="10"/>
            </rPr>
            <t xml:space="preserve">Graduate or postgraduate; professional qualification preferred
</t>
          </r>
          <r>
            <rPr>
              <rFont val="Calibri"/>
              <b val="1"/>
              <sz val="10"/>
            </rPr>
            <t>Family:</t>
          </r>
          <r>
            <rPr>
              <rFont val="Calibri"/>
              <sz val="10"/>
            </rPr>
            <t xml:space="preserve"> Graduate; PMP / PRINCE2 / CSM preferred from B2</t>
          </r>
        </is>
      </c>
      <c r="P76" s="168" t="inlineStr">
        <is>
          <t>PMP / PRINCE2 / CSM / SAFe</t>
        </is>
      </c>
      <c r="Q76" s="168" t="inlineStr">
        <is>
          <t>Hybrid delivery governance</t>
        </is>
      </c>
      <c r="R76" s="188" t="inlineStr">
        <is>
          <t>TE-B-IC</t>
        </is>
      </c>
      <c r="S76" s="189" t="n">
        <v>0.5600000000000001</v>
      </c>
      <c r="T76" s="189" t="n">
        <v>0.17</v>
      </c>
      <c r="U76" s="189" t="n">
        <v>0.05</v>
      </c>
      <c r="V76" s="189" t="n">
        <v>0.05</v>
      </c>
      <c r="W76" s="189" t="n">
        <v>0.1</v>
      </c>
      <c r="X76" s="189" t="n">
        <v>0.07000000000000001</v>
      </c>
      <c r="Y76" s="121" t="inlineStr">
        <is>
          <t>★ Project, Program &amp; Agile Management · ★ Stakeholder &amp; Client Management</t>
        </is>
      </c>
      <c r="Z76" s="122" t="inlineStr">
        <is>
          <t>Communication &amp; Presentation · Process Improvement &amp; Quality Mindset · Strategic Thinking &amp; Business Acumen · Product, Platform &amp; Domain Knowledge</t>
        </is>
      </c>
      <c r="AA76" s="122" t="inlineStr">
        <is>
          <t>—</t>
        </is>
      </c>
      <c r="AB76" s="122" t="inlineStr">
        <is>
          <t>Core 3 · Future-ready 3 · Functional 4 · Leadership 2</t>
        </is>
      </c>
      <c r="AC76" s="123" t="inlineStr">
        <is>
          <r>
            <rPr>
              <rFont val="Calibri"/>
              <b val="1"/>
              <sz val="10"/>
            </rPr>
            <t>IC:</t>
          </r>
          <r>
            <rPr>
              <rFont val="Calibri"/>
              <sz val="10"/>
            </rPr>
            <t xml:space="preserve"> none · People: 6–8 knowledge work, 8–12 standardised delivery</t>
          </r>
        </is>
      </c>
      <c r="AD76" s="190" t="inlineStr">
        <is>
          <t>P4</t>
        </is>
      </c>
      <c r="AE76" s="130" t="inlineStr">
        <is>
          <t>Senior / Manager</t>
        </is>
      </c>
      <c r="AF76" s="191" t="inlineStr">
        <is>
          <t>4–5</t>
        </is>
      </c>
      <c r="AG76" s="130" t="inlineStr">
        <is>
          <t>Senior Project / Program Manager</t>
        </is>
      </c>
      <c r="AH76" s="130" t="inlineStr">
        <is>
          <t>L5 · MS 63 · —</t>
        </is>
      </c>
      <c r="AI76" s="130" t="inlineStr">
        <is>
          <t>JL5 · C3A · L8 Associate Manager</t>
        </is>
      </c>
      <c r="AJ76" s="130" t="inlineStr">
        <is>
          <t>Manager</t>
        </is>
      </c>
      <c r="AK76" s="130" t="inlineStr">
        <is>
          <t>Radford / Pave</t>
        </is>
      </c>
      <c r="AL76" s="130" t="inlineStr">
        <is>
          <t>IRIS Vs Competitor Benchmark — PMI pathway + SaaS delivery ladder: Senior PM</t>
        </is>
      </c>
      <c r="AM76" s="130" t="inlineStr">
        <is>
          <t>PMI PMBOK and Talent Triangle; CAPM · entry → PMP → PgMP; Scrum / SAFe</t>
        </is>
      </c>
      <c r="AN76" s="131" t="inlineStr">
        <is>
          <t>Lateral</t>
        </is>
      </c>
      <c r="AO76" s="132" t="inlineStr">
        <is>
          <t>B3 · Lead Specialist</t>
        </is>
      </c>
      <c r="AP76" s="132" t="inlineStr">
        <is>
          <t>B3 · Senior Manager</t>
        </is>
      </c>
      <c r="AQ76" s="132" t="inlineStr">
        <is>
          <t>AI-assisted planning, value / outcome-based delivery</t>
        </is>
      </c>
    </row>
    <row r="77" ht="93" customHeight="1">
      <c r="A77" s="109" t="inlineStr">
        <is>
          <t>Technology</t>
        </is>
      </c>
      <c r="B77" s="111" t="inlineStr">
        <is>
          <t>Engineering &amp; Development</t>
        </is>
      </c>
      <c r="C77" s="111" t="inlineStr">
        <is>
          <t>Full-Stack Development; Backend Development</t>
        </is>
      </c>
      <c r="D77" s="111" t="inlineStr">
        <is>
          <t>Senior Technical Specialist – POD Lead</t>
        </is>
      </c>
      <c r="E77" s="20" t="inlineStr">
        <is>
          <t>B2</t>
        </is>
      </c>
      <c r="F77" s="18" t="inlineStr">
        <is>
          <t>Senior Specialist · POD Lead</t>
        </is>
      </c>
      <c r="G77" s="111" t="inlineStr">
        <is>
          <t>POD Lead</t>
        </is>
      </c>
      <c r="H77" s="112" t="n">
        <v>2</v>
      </c>
      <c r="I77" s="142" t="inlineStr">
        <is>
          <t>Deep domain expertise, or one team</t>
        </is>
      </c>
      <c r="J77" s="115" t="inlineStr">
        <is>
          <t>Hardest problems in the domain</t>
        </is>
      </c>
      <c r="K77" s="115" t="inlineStr">
        <is>
          <t>Allocates people and sets team priorities</t>
        </is>
      </c>
      <c r="L77" s="115" t="inlineStr">
        <is>
          <t>One team or a client portfolio</t>
        </is>
      </c>
      <c r="M77" s="115" t="inlineStr">
        <is>
          <r>
            <rPr>
              <rFont val="Calibri"/>
              <b val="1"/>
              <sz val="10"/>
            </rPr>
            <t>IC:</t>
          </r>
          <r>
            <rPr>
              <rFont val="Calibri"/>
              <sz val="10"/>
            </rPr>
            <t xml:space="preserve"> guides others in the domain · People: manages a team of 6+</t>
          </r>
        </is>
      </c>
      <c r="N77" s="187" t="inlineStr">
        <is>
          <t>6–9 yrs</t>
        </is>
      </c>
      <c r="O77" s="168" t="inlineStr">
        <is>
          <r>
            <rPr>
              <rFont val="Calibri"/>
              <sz val="10"/>
            </rPr>
            <t xml:space="preserve">Graduate or postgraduate; professional qualification preferred
</t>
          </r>
          <r>
            <rPr>
              <rFont val="Calibri"/>
              <b val="1"/>
              <sz val="10"/>
            </rPr>
            <t>Family:</t>
          </r>
          <r>
            <rPr>
              <rFont val="Calibri"/>
              <sz val="10"/>
            </rPr>
            <t xml:space="preserve"> BE / B.Tech / MCA / M.Tech / B.Sc · CS</t>
          </r>
        </is>
      </c>
      <c r="P77" s="168" t="inlineStr">
        <is>
          <t>Cloud / language certifications · optional; AWS / Azure architect · optional</t>
        </is>
      </c>
      <c r="Q77" s="168" t="inlineStr">
        <is>
          <t>Secure coding · OWASP, code review, unit testing</t>
        </is>
      </c>
      <c r="R77" s="188" t="inlineStr">
        <is>
          <t>TE-B-IC</t>
        </is>
      </c>
      <c r="S77" s="189" t="n">
        <v>0.5600000000000001</v>
      </c>
      <c r="T77" s="189" t="n">
        <v>0.17</v>
      </c>
      <c r="U77" s="189" t="n">
        <v>0.05</v>
      </c>
      <c r="V77" s="189" t="n">
        <v>0.05</v>
      </c>
      <c r="W77" s="189" t="n">
        <v>0.1</v>
      </c>
      <c r="X77" s="189" t="n">
        <v>0.07000000000000001</v>
      </c>
      <c r="Y77" s="121" t="inlineStr">
        <is>
          <t>★ Programming &amp; Tech-Stack Depth · ★ System Design &amp; Architecture</t>
        </is>
      </c>
      <c r="Z77" s="122" t="inlineStr">
        <is>
          <t>Database, SQL &amp; Data Engineering · Cloud, DevOps &amp; CI/CD · AI, GenAI &amp; Prompt Engineering · Product, Platform &amp; Domain Knowledge</t>
        </is>
      </c>
      <c r="AA77" s="122" t="inlineStr">
        <is>
          <t>—</t>
        </is>
      </c>
      <c r="AB77" s="122" t="inlineStr">
        <is>
          <t>Core 3 · Future-ready 3 · Functional 4 · Leadership 3</t>
        </is>
      </c>
      <c r="AC77" s="123" t="inlineStr">
        <is>
          <r>
            <rPr>
              <rFont val="Calibri"/>
              <b val="1"/>
              <sz val="10"/>
            </rPr>
            <t>IC:</t>
          </r>
          <r>
            <rPr>
              <rFont val="Calibri"/>
              <sz val="10"/>
            </rPr>
            <t xml:space="preserve"> none · People: 6–8 knowledge work, 8–12 standardised delivery</t>
          </r>
        </is>
      </c>
      <c r="AD77" s="190" t="inlineStr">
        <is>
          <t>P4</t>
        </is>
      </c>
      <c r="AE77" s="130" t="inlineStr">
        <is>
          <t>Senior / Manager</t>
        </is>
      </c>
      <c r="AF77" s="191" t="inlineStr">
        <is>
          <t>4–5</t>
        </is>
      </c>
      <c r="AG77" s="130" t="inlineStr">
        <is>
          <t>Lead / Staff Engineer</t>
        </is>
      </c>
      <c r="AH77" s="130" t="inlineStr">
        <is>
          <t>L5 · Senior · MS 63 · Senior SE</t>
        </is>
      </c>
      <c r="AI77" s="130" t="inlineStr">
        <is>
          <t>JL5 Technology Lead · C3A Assistant Consultant · L8 Associate Manager</t>
        </is>
      </c>
      <c r="AJ77" s="130" t="inlineStr">
        <is>
          <t>Manager</t>
        </is>
      </c>
      <c r="AK77" s="130" t="inlineStr">
        <is>
          <t>Workiva · Levels.fyi, Radford / Pave</t>
        </is>
      </c>
      <c r="AL77" s="130" t="inlineStr">
        <is>
          <r>
            <rPr>
              <rFont val="Calibri"/>
              <b val="1"/>
              <sz val="10"/>
            </rPr>
            <t>Workiva:</t>
          </r>
          <r>
            <rPr>
              <rFont val="Calibri"/>
              <sz val="10"/>
            </rPr>
            <t xml:space="preserve"> Senior SE · Broadridge India: Lead SE · Nasdaq / AxiomSL: Senior SE · Salesforce: SMTS · Atlassian: P50 Senior · 6–12 yrs · Freshworks: Lead SE · Clear: SDE3 / Senior · IRIS Vs Competitor Benchmark — engineering managers: Engineering Manager</t>
          </r>
        </is>
      </c>
      <c r="AM77" s="130" t="inlineStr">
        <is>
          <t>SFIA 9 · software development, programming; OWASP secure coding; cloud vendor certifications</t>
        </is>
      </c>
      <c r="AN77" s="131" t="inlineStr">
        <is>
          <t>Lateral</t>
        </is>
      </c>
      <c r="AO77" s="132" t="inlineStr">
        <is>
          <t>B3 · Lead Specialist</t>
        </is>
      </c>
      <c r="AP77" s="132" t="inlineStr">
        <is>
          <t>B3 · Senior Manager</t>
        </is>
      </c>
      <c r="AQ77" s="132" t="inlineStr">
        <is>
          <t>AI-assisted coding, cloud-native &amp; API-first design, LLM integration</t>
        </is>
      </c>
    </row>
    <row r="78" ht="93" customHeight="1">
      <c r="A78" s="109" t="inlineStr">
        <is>
          <t>Technology</t>
        </is>
      </c>
      <c r="B78" s="111" t="inlineStr">
        <is>
          <t>Engineering &amp; Development</t>
        </is>
      </c>
      <c r="C78" s="111" t="inlineStr">
        <is>
          <t>Backend Development; Full-Stack Development</t>
        </is>
      </c>
      <c r="D78" s="111" t="inlineStr">
        <is>
          <t>Engineering Manager</t>
        </is>
      </c>
      <c r="E78" s="20" t="inlineStr">
        <is>
          <t>B2</t>
        </is>
      </c>
      <c r="F78" s="18" t="inlineStr">
        <is>
          <t>Manager</t>
        </is>
      </c>
      <c r="G78" s="111" t="inlineStr">
        <is>
          <t>People Manager</t>
        </is>
      </c>
      <c r="H78" s="112" t="n">
        <v>2</v>
      </c>
      <c r="I78" s="142" t="inlineStr">
        <is>
          <t>Deep domain expertise, or one team</t>
        </is>
      </c>
      <c r="J78" s="115" t="inlineStr">
        <is>
          <t>Hardest problems in the domain</t>
        </is>
      </c>
      <c r="K78" s="115" t="inlineStr">
        <is>
          <t>Allocates people and sets team priorities</t>
        </is>
      </c>
      <c r="L78" s="115" t="inlineStr">
        <is>
          <t>One team or a client portfolio</t>
        </is>
      </c>
      <c r="M78" s="115" t="inlineStr">
        <is>
          <r>
            <rPr>
              <rFont val="Calibri"/>
              <b val="1"/>
              <sz val="10"/>
            </rPr>
            <t>IC:</t>
          </r>
          <r>
            <rPr>
              <rFont val="Calibri"/>
              <sz val="10"/>
            </rPr>
            <t xml:space="preserve"> guides others in the domain · People: manages a team of 6+</t>
          </r>
        </is>
      </c>
      <c r="N78" s="187" t="inlineStr">
        <is>
          <t>6–9 yrs</t>
        </is>
      </c>
      <c r="O78" s="168" t="inlineStr">
        <is>
          <r>
            <rPr>
              <rFont val="Calibri"/>
              <sz val="10"/>
            </rPr>
            <t xml:space="preserve">Graduate or postgraduate; professional qualification preferred
</t>
          </r>
          <r>
            <rPr>
              <rFont val="Calibri"/>
              <b val="1"/>
              <sz val="10"/>
            </rPr>
            <t>Family:</t>
          </r>
          <r>
            <rPr>
              <rFont val="Calibri"/>
              <sz val="10"/>
            </rPr>
            <t xml:space="preserve"> BE / B.Tech / MCA / M.Tech / B.Sc · CS</t>
          </r>
        </is>
      </c>
      <c r="P78" s="168" t="inlineStr">
        <is>
          <t>Cloud / language certifications · optional; AWS / Azure architect · optional</t>
        </is>
      </c>
      <c r="Q78" s="168" t="inlineStr">
        <is>
          <t>Secure coding · OWASP, code review, unit testing</t>
        </is>
      </c>
      <c r="R78" s="188" t="inlineStr">
        <is>
          <t>TE-B-M</t>
        </is>
      </c>
      <c r="S78" s="189" t="n">
        <v>0.42</v>
      </c>
      <c r="T78" s="189" t="n">
        <v>0.18</v>
      </c>
      <c r="U78" s="189" t="n">
        <v>0.06</v>
      </c>
      <c r="V78" s="189" t="n">
        <v>0.15</v>
      </c>
      <c r="W78" s="189" t="n">
        <v>0.1</v>
      </c>
      <c r="X78" s="189" t="n">
        <v>0.09</v>
      </c>
      <c r="Y78" s="121" t="inlineStr">
        <is>
          <t>★ Programming &amp; Tech-Stack Depth · ★ System Design &amp; Architecture</t>
        </is>
      </c>
      <c r="Z78" s="122" t="inlineStr">
        <is>
          <t>Database, SQL &amp; Data Engineering · Cloud, DevOps &amp; CI/CD · AI, GenAI &amp; Prompt Engineering · Product, Platform &amp; Domain Knowledge</t>
        </is>
      </c>
      <c r="AA78" s="122" t="inlineStr">
        <is>
          <t>—</t>
        </is>
      </c>
      <c r="AB78" s="122" t="inlineStr">
        <is>
          <t>Core 3 · Future-ready 3 · Functional 4 · Leadership 3</t>
        </is>
      </c>
      <c r="AC78" s="123" t="inlineStr">
        <is>
          <r>
            <rPr>
              <rFont val="Calibri"/>
              <b val="1"/>
              <sz val="10"/>
            </rPr>
            <t>IC:</t>
          </r>
          <r>
            <rPr>
              <rFont val="Calibri"/>
              <sz val="10"/>
            </rPr>
            <t xml:space="preserve"> none · People: 6–8 knowledge work, 8–12 standardised delivery</t>
          </r>
        </is>
      </c>
      <c r="AD78" s="190" t="inlineStr">
        <is>
          <t>M3</t>
        </is>
      </c>
      <c r="AE78" s="130" t="inlineStr">
        <is>
          <t>Senior / Manager</t>
        </is>
      </c>
      <c r="AF78" s="191" t="inlineStr">
        <is>
          <t>4–5</t>
        </is>
      </c>
      <c r="AG78" s="130" t="inlineStr">
        <is>
          <t>Manager</t>
        </is>
      </c>
      <c r="AH78" s="130" t="inlineStr">
        <is>
          <t>L5 · Senior · MS 63 · Senior SE</t>
        </is>
      </c>
      <c r="AI78" s="130" t="inlineStr">
        <is>
          <t>JL5 Technology Lead · C3A Assistant Consultant · L8 Associate Manager</t>
        </is>
      </c>
      <c r="AJ78" s="130" t="inlineStr">
        <is>
          <t>Manager</t>
        </is>
      </c>
      <c r="AK78" s="130" t="inlineStr">
        <is>
          <t>Workiva · Levels.fyi, Radford / Pave</t>
        </is>
      </c>
      <c r="AL78" s="130" t="inlineStr">
        <is>
          <r>
            <rPr>
              <rFont val="Calibri"/>
              <b val="1"/>
              <sz val="10"/>
            </rPr>
            <t>Workiva:</t>
          </r>
          <r>
            <rPr>
              <rFont val="Calibri"/>
              <sz val="10"/>
            </rPr>
            <t xml:space="preserve"> Senior SE · Broadridge India: Lead SE · Nasdaq / AxiomSL: Senior SE · Salesforce: SMTS · Atlassian: P50 Senior · 6–12 yrs · Freshworks: Lead SE · Clear: SDE3 / Senior · IRIS Vs Competitor Benchmark — engineering managers: Engineering Manager</t>
          </r>
        </is>
      </c>
      <c r="AM78" s="130" t="inlineStr">
        <is>
          <t>SFIA 9 · software development, programming; OWASP secure coding; cloud vendor certifications</t>
        </is>
      </c>
      <c r="AN78" s="131" t="inlineStr">
        <is>
          <t>Lateral</t>
        </is>
      </c>
      <c r="AO78" s="132" t="inlineStr">
        <is>
          <t>B3 · Lead Specialist</t>
        </is>
      </c>
      <c r="AP78" s="132" t="inlineStr">
        <is>
          <t>B3 · Senior Manager</t>
        </is>
      </c>
      <c r="AQ78" s="132" t="inlineStr">
        <is>
          <t>AI-assisted coding, cloud-native &amp; API-first design, LLM integration</t>
        </is>
      </c>
    </row>
    <row r="79" ht="80" customHeight="1">
      <c r="A79" s="109" t="inlineStr">
        <is>
          <t>Technology</t>
        </is>
      </c>
      <c r="B79" s="111" t="inlineStr">
        <is>
          <t>Project &amp; Program Management</t>
        </is>
      </c>
      <c r="C79" s="111" t="inlineStr">
        <is>
          <t>Project &amp; Program Delivery</t>
        </is>
      </c>
      <c r="D79" s="111" t="inlineStr">
        <is>
          <t>Delivery Manager</t>
        </is>
      </c>
      <c r="E79" s="20" t="inlineStr">
        <is>
          <t>B2</t>
        </is>
      </c>
      <c r="F79" s="18" t="inlineStr">
        <is>
          <t>Manager</t>
        </is>
      </c>
      <c r="G79" s="111" t="inlineStr">
        <is>
          <t>People Manager</t>
        </is>
      </c>
      <c r="H79" s="112" t="n">
        <v>4</v>
      </c>
      <c r="I79" s="142" t="inlineStr">
        <is>
          <t>Deep domain expertise, or one team</t>
        </is>
      </c>
      <c r="J79" s="115" t="inlineStr">
        <is>
          <t>Hardest problems in the domain</t>
        </is>
      </c>
      <c r="K79" s="115" t="inlineStr">
        <is>
          <t>Allocates people and sets team priorities</t>
        </is>
      </c>
      <c r="L79" s="115" t="inlineStr">
        <is>
          <t>One team or a client portfolio</t>
        </is>
      </c>
      <c r="M79" s="115" t="inlineStr">
        <is>
          <r>
            <rPr>
              <rFont val="Calibri"/>
              <b val="1"/>
              <sz val="10"/>
            </rPr>
            <t>IC:</t>
          </r>
          <r>
            <rPr>
              <rFont val="Calibri"/>
              <sz val="10"/>
            </rPr>
            <t xml:space="preserve"> guides others in the domain · People: manages a team of 6+</t>
          </r>
        </is>
      </c>
      <c r="N79" s="187" t="inlineStr">
        <is>
          <t>6–9 yrs</t>
        </is>
      </c>
      <c r="O79" s="168" t="inlineStr">
        <is>
          <r>
            <rPr>
              <rFont val="Calibri"/>
              <sz val="10"/>
            </rPr>
            <t xml:space="preserve">Graduate or postgraduate; professional qualification preferred
</t>
          </r>
          <r>
            <rPr>
              <rFont val="Calibri"/>
              <b val="1"/>
              <sz val="10"/>
            </rPr>
            <t>Family:</t>
          </r>
          <r>
            <rPr>
              <rFont val="Calibri"/>
              <sz val="10"/>
            </rPr>
            <t xml:space="preserve"> Graduate; PMP / PRINCE2 / CSM preferred from B2</t>
          </r>
        </is>
      </c>
      <c r="P79" s="168" t="inlineStr">
        <is>
          <t>PMP / PRINCE2 / CSM / SAFe</t>
        </is>
      </c>
      <c r="Q79" s="168" t="inlineStr">
        <is>
          <t>Hybrid delivery governance</t>
        </is>
      </c>
      <c r="R79" s="188" t="inlineStr">
        <is>
          <t>TE-B-M</t>
        </is>
      </c>
      <c r="S79" s="189" t="n">
        <v>0.42</v>
      </c>
      <c r="T79" s="189" t="n">
        <v>0.18</v>
      </c>
      <c r="U79" s="189" t="n">
        <v>0.06</v>
      </c>
      <c r="V79" s="189" t="n">
        <v>0.15</v>
      </c>
      <c r="W79" s="189" t="n">
        <v>0.1</v>
      </c>
      <c r="X79" s="189" t="n">
        <v>0.09</v>
      </c>
      <c r="Y79" s="121" t="inlineStr">
        <is>
          <t>★ Project, Program &amp; Agile Management · ★ Stakeholder &amp; Client Management</t>
        </is>
      </c>
      <c r="Z79" s="122" t="inlineStr">
        <is>
          <t>Communication &amp; Presentation · Process Improvement &amp; Quality Mindset · Strategic Thinking &amp; Business Acumen · Product, Platform &amp; Domain Knowledge</t>
        </is>
      </c>
      <c r="AA79" s="122" t="inlineStr">
        <is>
          <t>—</t>
        </is>
      </c>
      <c r="AB79" s="122" t="inlineStr">
        <is>
          <t>Core 3 · Future-ready 3 · Functional 4 · Leadership 3</t>
        </is>
      </c>
      <c r="AC79" s="123" t="inlineStr">
        <is>
          <r>
            <rPr>
              <rFont val="Calibri"/>
              <b val="1"/>
              <sz val="10"/>
            </rPr>
            <t>IC:</t>
          </r>
          <r>
            <rPr>
              <rFont val="Calibri"/>
              <sz val="10"/>
            </rPr>
            <t xml:space="preserve"> none · People: 6–8 knowledge work, 8–12 standardised delivery</t>
          </r>
        </is>
      </c>
      <c r="AD79" s="190" t="inlineStr">
        <is>
          <t>M4</t>
        </is>
      </c>
      <c r="AE79" s="130" t="inlineStr">
        <is>
          <t>Senior / Manager</t>
        </is>
      </c>
      <c r="AF79" s="191" t="inlineStr">
        <is>
          <t>4–5</t>
        </is>
      </c>
      <c r="AG79" s="130" t="inlineStr">
        <is>
          <t>Senior Manager</t>
        </is>
      </c>
      <c r="AH79" s="130" t="inlineStr">
        <is>
          <t>L5 · MS 63 · —</t>
        </is>
      </c>
      <c r="AI79" s="130" t="inlineStr">
        <is>
          <t>JL5 · C3A · L8 Associate Manager</t>
        </is>
      </c>
      <c r="AJ79" s="130" t="inlineStr">
        <is>
          <t>Manager</t>
        </is>
      </c>
      <c r="AK79" s="130" t="inlineStr">
        <is>
          <t>Radford / Pave</t>
        </is>
      </c>
      <c r="AL79" s="130" t="inlineStr">
        <is>
          <t>IRIS Vs Competitor Benchmark — PMI pathway + SaaS delivery ladder: Senior PM</t>
        </is>
      </c>
      <c r="AM79" s="130" t="inlineStr">
        <is>
          <t>PMI PMBOK and Talent Triangle; CAPM · entry → PMP → PgMP; Scrum / SAFe</t>
        </is>
      </c>
      <c r="AN79" s="131" t="inlineStr">
        <is>
          <t>Lateral</t>
        </is>
      </c>
      <c r="AO79" s="132" t="inlineStr">
        <is>
          <t>B3 · Lead Specialist</t>
        </is>
      </c>
      <c r="AP79" s="132" t="inlineStr">
        <is>
          <t>B3 · Senior Manager</t>
        </is>
      </c>
      <c r="AQ79" s="132" t="inlineStr">
        <is>
          <t>AI-assisted planning, value / outcome-based delivery</t>
        </is>
      </c>
    </row>
    <row r="80" ht="80" customHeight="1">
      <c r="A80" s="109" t="inlineStr">
        <is>
          <t>Technology</t>
        </is>
      </c>
      <c r="B80" s="111" t="inlineStr">
        <is>
          <t>Project &amp; Program Management</t>
        </is>
      </c>
      <c r="C80" s="111" t="inlineStr">
        <is>
          <t>Project &amp; Program Delivery</t>
        </is>
      </c>
      <c r="D80" s="111" t="inlineStr">
        <is>
          <t>Project Manager</t>
        </is>
      </c>
      <c r="E80" s="20" t="inlineStr">
        <is>
          <t>B2</t>
        </is>
      </c>
      <c r="F80" s="18" t="inlineStr">
        <is>
          <t>Manager</t>
        </is>
      </c>
      <c r="G80" s="111" t="inlineStr">
        <is>
          <t>People Manager</t>
        </is>
      </c>
      <c r="H80" s="112" t="n">
        <v>2</v>
      </c>
      <c r="I80" s="142" t="inlineStr">
        <is>
          <t>Deep domain expertise, or one team</t>
        </is>
      </c>
      <c r="J80" s="115" t="inlineStr">
        <is>
          <t>Hardest problems in the domain</t>
        </is>
      </c>
      <c r="K80" s="115" t="inlineStr">
        <is>
          <t>Allocates people and sets team priorities</t>
        </is>
      </c>
      <c r="L80" s="115" t="inlineStr">
        <is>
          <t>One team or a client portfolio</t>
        </is>
      </c>
      <c r="M80" s="115" t="inlineStr">
        <is>
          <r>
            <rPr>
              <rFont val="Calibri"/>
              <b val="1"/>
              <sz val="10"/>
            </rPr>
            <t>IC:</t>
          </r>
          <r>
            <rPr>
              <rFont val="Calibri"/>
              <sz val="10"/>
            </rPr>
            <t xml:space="preserve"> guides others in the domain · People: manages a team of 6+</t>
          </r>
        </is>
      </c>
      <c r="N80" s="187" t="inlineStr">
        <is>
          <t>6–9 yrs</t>
        </is>
      </c>
      <c r="O80" s="168" t="inlineStr">
        <is>
          <r>
            <rPr>
              <rFont val="Calibri"/>
              <sz val="10"/>
            </rPr>
            <t xml:space="preserve">Graduate or postgraduate; professional qualification preferred
</t>
          </r>
          <r>
            <rPr>
              <rFont val="Calibri"/>
              <b val="1"/>
              <sz val="10"/>
            </rPr>
            <t>Family:</t>
          </r>
          <r>
            <rPr>
              <rFont val="Calibri"/>
              <sz val="10"/>
            </rPr>
            <t xml:space="preserve"> Graduate; PMP / PRINCE2 / CSM preferred from B2</t>
          </r>
        </is>
      </c>
      <c r="P80" s="168" t="inlineStr">
        <is>
          <t>PMP / PRINCE2 / CSM / SAFe</t>
        </is>
      </c>
      <c r="Q80" s="168" t="inlineStr">
        <is>
          <t>Hybrid delivery governance</t>
        </is>
      </c>
      <c r="R80" s="188" t="inlineStr">
        <is>
          <t>TE-B-M</t>
        </is>
      </c>
      <c r="S80" s="189" t="n">
        <v>0.42</v>
      </c>
      <c r="T80" s="189" t="n">
        <v>0.18</v>
      </c>
      <c r="U80" s="189" t="n">
        <v>0.06</v>
      </c>
      <c r="V80" s="189" t="n">
        <v>0.15</v>
      </c>
      <c r="W80" s="189" t="n">
        <v>0.1</v>
      </c>
      <c r="X80" s="189" t="n">
        <v>0.09</v>
      </c>
      <c r="Y80" s="121" t="inlineStr">
        <is>
          <t>★ Project, Program &amp; Agile Management · ★ Stakeholder &amp; Client Management</t>
        </is>
      </c>
      <c r="Z80" s="122" t="inlineStr">
        <is>
          <t>Communication &amp; Presentation · Process Improvement &amp; Quality Mindset · Strategic Thinking &amp; Business Acumen · Product, Platform &amp; Domain Knowledge</t>
        </is>
      </c>
      <c r="AA80" s="122" t="inlineStr">
        <is>
          <t>—</t>
        </is>
      </c>
      <c r="AB80" s="122" t="inlineStr">
        <is>
          <t>Core 3 · Future-ready 3 · Functional 4 · Leadership 3</t>
        </is>
      </c>
      <c r="AC80" s="123" t="inlineStr">
        <is>
          <r>
            <rPr>
              <rFont val="Calibri"/>
              <b val="1"/>
              <sz val="10"/>
            </rPr>
            <t>IC:</t>
          </r>
          <r>
            <rPr>
              <rFont val="Calibri"/>
              <sz val="10"/>
            </rPr>
            <t xml:space="preserve"> none · People: 6–8 knowledge work, 8–12 standardised delivery</t>
          </r>
        </is>
      </c>
      <c r="AD80" s="190" t="inlineStr">
        <is>
          <t>M3</t>
        </is>
      </c>
      <c r="AE80" s="130" t="inlineStr">
        <is>
          <t>Senior / Manager</t>
        </is>
      </c>
      <c r="AF80" s="191" t="inlineStr">
        <is>
          <t>4–5</t>
        </is>
      </c>
      <c r="AG80" s="130" t="inlineStr">
        <is>
          <t>Manager</t>
        </is>
      </c>
      <c r="AH80" s="130" t="inlineStr">
        <is>
          <t>L5 · MS 63 · —</t>
        </is>
      </c>
      <c r="AI80" s="130" t="inlineStr">
        <is>
          <t>JL5 · C3A · L8 Associate Manager</t>
        </is>
      </c>
      <c r="AJ80" s="130" t="inlineStr">
        <is>
          <t>Manager</t>
        </is>
      </c>
      <c r="AK80" s="130" t="inlineStr">
        <is>
          <t>Radford / Pave</t>
        </is>
      </c>
      <c r="AL80" s="130" t="inlineStr">
        <is>
          <t>IRIS Vs Competitor Benchmark — PMI pathway + SaaS delivery ladder: Senior PM</t>
        </is>
      </c>
      <c r="AM80" s="130" t="inlineStr">
        <is>
          <t>PMI PMBOK and Talent Triangle; CAPM · entry → PMP → PgMP; Scrum / SAFe</t>
        </is>
      </c>
      <c r="AN80" s="131" t="inlineStr">
        <is>
          <t>Lateral</t>
        </is>
      </c>
      <c r="AO80" s="132" t="inlineStr">
        <is>
          <t>B3 · Lead Specialist</t>
        </is>
      </c>
      <c r="AP80" s="132" t="inlineStr">
        <is>
          <t>B3 · Senior Manager</t>
        </is>
      </c>
      <c r="AQ80" s="132" t="inlineStr">
        <is>
          <t>AI-assisted planning, value / outcome-based delivery</t>
        </is>
      </c>
    </row>
    <row r="81" ht="80" customHeight="1">
      <c r="A81" s="109" t="inlineStr">
        <is>
          <t>Technology</t>
        </is>
      </c>
      <c r="B81" s="111" t="inlineStr">
        <is>
          <t>Engineering &amp; Architecture</t>
        </is>
      </c>
      <c r="C81" s="111" t="inlineStr">
        <is>
          <t>Solution &amp; Technical Architecture</t>
        </is>
      </c>
      <c r="D81" s="111" t="inlineStr">
        <is>
          <t>Associate Technical Architect</t>
        </is>
      </c>
      <c r="E81" s="20" t="inlineStr">
        <is>
          <t>B3</t>
        </is>
      </c>
      <c r="F81" s="18" t="inlineStr">
        <is>
          <t>Lead Specialist</t>
        </is>
      </c>
      <c r="G81" s="111" t="inlineStr">
        <is>
          <t>IC</t>
        </is>
      </c>
      <c r="H81" s="112" t="n">
        <v>1</v>
      </c>
      <c r="I81" s="142" t="inlineStr">
        <is>
          <t>A practice, or several teams through team leads</t>
        </is>
      </c>
      <c r="J81" s="115" t="inlineStr">
        <is>
          <t>Sets standards for a practice; cross-team problems</t>
        </is>
      </c>
      <c r="K81" s="115" t="inlineStr">
        <is>
          <t>Commercial / strategic calls for the unit</t>
        </is>
      </c>
      <c r="L81" s="115" t="inlineStr">
        <is>
          <t>Several teams or a practice</t>
        </is>
      </c>
      <c r="M81" s="115" t="inlineStr">
        <is>
          <r>
            <rPr>
              <rFont val="Calibri"/>
              <b val="1"/>
              <sz val="10"/>
            </rPr>
            <t>IC:</t>
          </r>
          <r>
            <rPr>
              <rFont val="Calibri"/>
              <sz val="10"/>
            </rPr>
            <t xml:space="preserve"> leads a practice · People: team leads / managers report in</t>
          </r>
        </is>
      </c>
      <c r="N81" s="187" t="inlineStr">
        <is>
          <t>8–12 yrs</t>
        </is>
      </c>
      <c r="O81" s="168" t="inlineStr">
        <is>
          <r>
            <rPr>
              <rFont val="Calibri"/>
              <sz val="10"/>
            </rPr>
            <t xml:space="preserve">Postgraduate or professional qualification preferred
</t>
          </r>
          <r>
            <rPr>
              <rFont val="Calibri"/>
              <b val="1"/>
              <sz val="10"/>
            </rPr>
            <t>Family:</t>
          </r>
          <r>
            <rPr>
              <rFont val="Calibri"/>
              <sz val="10"/>
            </rPr>
            <t xml:space="preserve"> BE / B.Tech / MCA / M.Tech</t>
          </r>
        </is>
      </c>
      <c r="P81" s="168" t="inlineStr">
        <is>
          <t>AWS / Azure architect · optional; Cloud / language certifications · optional</t>
        </is>
      </c>
      <c r="Q81" s="168" t="inlineStr">
        <is>
          <t>Architecture governance, security by design</t>
        </is>
      </c>
      <c r="R81" s="188" t="inlineStr">
        <is>
          <t>TE-B-IC</t>
        </is>
      </c>
      <c r="S81" s="189" t="n">
        <v>0.5600000000000001</v>
      </c>
      <c r="T81" s="189" t="n">
        <v>0.17</v>
      </c>
      <c r="U81" s="189" t="n">
        <v>0.05</v>
      </c>
      <c r="V81" s="189" t="n">
        <v>0.05</v>
      </c>
      <c r="W81" s="189" t="n">
        <v>0.1</v>
      </c>
      <c r="X81" s="189" t="n">
        <v>0.07000000000000001</v>
      </c>
      <c r="Y81" s="121" t="inlineStr">
        <is>
          <t>★ System Design &amp; Architecture · ★ Programming &amp; Tech-Stack Depth</t>
        </is>
      </c>
      <c r="Z81" s="122" t="inlineStr">
        <is>
          <t>Cloud, DevOps &amp; CI/CD · Cybersecurity &amp; Infrastructure · Stakeholder &amp; Client Management · Strategic Thinking &amp; Business Acumen</t>
        </is>
      </c>
      <c r="AA81" s="122" t="inlineStr">
        <is>
          <t>—</t>
        </is>
      </c>
      <c r="AB81" s="122" t="inlineStr">
        <is>
          <t>Core 4 · Future-ready 3 · Functional 4 · Leadership 3</t>
        </is>
      </c>
      <c r="AC81" s="123" t="inlineStr">
        <is>
          <r>
            <rPr>
              <rFont val="Calibri"/>
              <b val="1"/>
              <sz val="10"/>
            </rPr>
            <t>IC:</t>
          </r>
          <r>
            <rPr>
              <rFont val="Calibri"/>
              <sz val="10"/>
            </rPr>
            <t xml:space="preserve"> none · People: 5–8 incl. team leads</t>
          </r>
        </is>
      </c>
      <c r="AD81" s="190" t="inlineStr">
        <is>
          <t>P5</t>
        </is>
      </c>
      <c r="AE81" s="130" t="inlineStr">
        <is>
          <t>Expert / Senior Manager</t>
        </is>
      </c>
      <c r="AF81" s="191" t="inlineStr">
        <is>
          <t>5 Ensure, advise</t>
        </is>
      </c>
      <c r="AG81" s="130" t="inlineStr">
        <is>
          <t>Principal Architect</t>
        </is>
      </c>
      <c r="AH81" s="130" t="inlineStr">
        <is>
          <t>L5 · Senior · MS 63–64 · Senior SE</t>
        </is>
      </c>
      <c r="AI81" s="130" t="inlineStr">
        <is>
          <t>JL5–JL6B · C3B Associate Consultant · L7 Manager</t>
        </is>
      </c>
      <c r="AJ81" s="130" t="inlineStr">
        <is>
          <t>Senior Manager</t>
        </is>
      </c>
      <c r="AK81" s="130" t="inlineStr">
        <is>
          <t>Radford / Pave, Workiva</t>
        </is>
      </c>
      <c r="AL81" s="130" t="inlineStr">
        <is>
          <r>
            <rPr>
              <rFont val="Calibri"/>
              <b val="1"/>
              <sz val="10"/>
            </rPr>
            <t>Workiva:</t>
          </r>
          <r>
            <rPr>
              <rFont val="Calibri"/>
              <sz val="10"/>
            </rPr>
            <t xml:space="preserve"> Staff SE · Broadridge India: Senior Lead SE · Nasdaq / AxiomSL: Lead SE · Salesforce: LMTS · Atlassian: P50 Senior · Freshworks: Staff SE · Clear: Staff · IRIS Vs Competitor Benchmark — engineering managers: Senior EM</t>
          </r>
        </is>
      </c>
      <c r="AM81" s="130" t="inlineStr">
        <is>
          <t>SFIA 9 · solution architecture; TOGAF; AWS / Azure architect certifications</t>
        </is>
      </c>
      <c r="AN81" s="131" t="inlineStr">
        <is>
          <t>Lateral; internal posting first</t>
        </is>
      </c>
      <c r="AO81" s="132" t="inlineStr">
        <is>
          <t>C1 · Principal · or B+ · Practice Lead · Player-Coach if leading people hands-on</t>
        </is>
      </c>
      <c r="AP81" s="132" t="inlineStr">
        <is>
          <t>C1 · Associate Head · or B+ · Practice Lead · Player-Coach if leading people hands-on</t>
        </is>
      </c>
      <c r="AQ81" s="132" t="inlineStr">
        <is>
          <t>AI / LLM platform architecture, xBRL-CSV &amp; open-data APIs, cost-optimised cloud</t>
        </is>
      </c>
    </row>
    <row r="82" ht="80" customHeight="1">
      <c r="A82" s="109" t="inlineStr">
        <is>
          <t>Technology</t>
        </is>
      </c>
      <c r="B82" s="111" t="inlineStr">
        <is>
          <t>Engineering &amp; Architecture</t>
        </is>
      </c>
      <c r="C82" s="111" t="inlineStr">
        <is>
          <t>Solution &amp; Technical Architecture</t>
        </is>
      </c>
      <c r="D82" s="111" t="inlineStr">
        <is>
          <t>Technical Architect</t>
        </is>
      </c>
      <c r="E82" s="20" t="inlineStr">
        <is>
          <t>B3</t>
        </is>
      </c>
      <c r="F82" s="18" t="inlineStr">
        <is>
          <t>Lead Specialist</t>
        </is>
      </c>
      <c r="G82" s="111" t="inlineStr">
        <is>
          <t>IC</t>
        </is>
      </c>
      <c r="H82" s="112" t="n">
        <v>1</v>
      </c>
      <c r="I82" s="142" t="inlineStr">
        <is>
          <t>A practice, or several teams through team leads</t>
        </is>
      </c>
      <c r="J82" s="115" t="inlineStr">
        <is>
          <t>Sets standards for a practice; cross-team problems</t>
        </is>
      </c>
      <c r="K82" s="115" t="inlineStr">
        <is>
          <t>Commercial / strategic calls for the unit</t>
        </is>
      </c>
      <c r="L82" s="115" t="inlineStr">
        <is>
          <t>Several teams or a practice</t>
        </is>
      </c>
      <c r="M82" s="115" t="inlineStr">
        <is>
          <r>
            <rPr>
              <rFont val="Calibri"/>
              <b val="1"/>
              <sz val="10"/>
            </rPr>
            <t>IC:</t>
          </r>
          <r>
            <rPr>
              <rFont val="Calibri"/>
              <sz val="10"/>
            </rPr>
            <t xml:space="preserve"> leads a practice · People: team leads / managers report in</t>
          </r>
        </is>
      </c>
      <c r="N82" s="187" t="inlineStr">
        <is>
          <t>8–12 yrs</t>
        </is>
      </c>
      <c r="O82" s="168" t="inlineStr">
        <is>
          <r>
            <rPr>
              <rFont val="Calibri"/>
              <sz val="10"/>
            </rPr>
            <t xml:space="preserve">Postgraduate or professional qualification preferred
</t>
          </r>
          <r>
            <rPr>
              <rFont val="Calibri"/>
              <b val="1"/>
              <sz val="10"/>
            </rPr>
            <t>Family:</t>
          </r>
          <r>
            <rPr>
              <rFont val="Calibri"/>
              <sz val="10"/>
            </rPr>
            <t xml:space="preserve"> BE / B.Tech / MCA / M.Tech</t>
          </r>
        </is>
      </c>
      <c r="P82" s="168" t="inlineStr">
        <is>
          <t>AWS / Azure architect · optional; Cloud / language certifications · optional</t>
        </is>
      </c>
      <c r="Q82" s="168" t="inlineStr">
        <is>
          <t>Architecture governance, security by design</t>
        </is>
      </c>
      <c r="R82" s="188" t="inlineStr">
        <is>
          <t>TE-B-IC</t>
        </is>
      </c>
      <c r="S82" s="189" t="n">
        <v>0.5600000000000001</v>
      </c>
      <c r="T82" s="189" t="n">
        <v>0.17</v>
      </c>
      <c r="U82" s="189" t="n">
        <v>0.05</v>
      </c>
      <c r="V82" s="189" t="n">
        <v>0.05</v>
      </c>
      <c r="W82" s="189" t="n">
        <v>0.1</v>
      </c>
      <c r="X82" s="189" t="n">
        <v>0.07000000000000001</v>
      </c>
      <c r="Y82" s="121" t="inlineStr">
        <is>
          <t>★ System Design &amp; Architecture · ★ Programming &amp; Tech-Stack Depth</t>
        </is>
      </c>
      <c r="Z82" s="122" t="inlineStr">
        <is>
          <t>Cloud, DevOps &amp; CI/CD · Cybersecurity &amp; Infrastructure · Stakeholder &amp; Client Management · Strategic Thinking &amp; Business Acumen</t>
        </is>
      </c>
      <c r="AA82" s="122" t="inlineStr">
        <is>
          <t>—</t>
        </is>
      </c>
      <c r="AB82" s="122" t="inlineStr">
        <is>
          <t>Core 4 · Future-ready 3 · Functional 4 · Leadership 3</t>
        </is>
      </c>
      <c r="AC82" s="123" t="inlineStr">
        <is>
          <r>
            <rPr>
              <rFont val="Calibri"/>
              <b val="1"/>
              <sz val="10"/>
            </rPr>
            <t>IC:</t>
          </r>
          <r>
            <rPr>
              <rFont val="Calibri"/>
              <sz val="10"/>
            </rPr>
            <t xml:space="preserve"> none · People: 5–8 incl. team leads</t>
          </r>
        </is>
      </c>
      <c r="AD82" s="190" t="inlineStr">
        <is>
          <t>P6</t>
        </is>
      </c>
      <c r="AE82" s="130" t="inlineStr">
        <is>
          <t>Expert / Senior Manager</t>
        </is>
      </c>
      <c r="AF82" s="191" t="inlineStr">
        <is>
          <t>5 Ensure, advise</t>
        </is>
      </c>
      <c r="AG82" s="130" t="inlineStr">
        <is>
          <t>Chief / Enterprise Architect</t>
        </is>
      </c>
      <c r="AH82" s="130" t="inlineStr">
        <is>
          <t>L5 · Senior · MS 63–64 · Senior SE</t>
        </is>
      </c>
      <c r="AI82" s="130" t="inlineStr">
        <is>
          <t>JL5–JL6B · C3B Associate Consultant · L7 Manager</t>
        </is>
      </c>
      <c r="AJ82" s="130" t="inlineStr">
        <is>
          <t>Senior Manager</t>
        </is>
      </c>
      <c r="AK82" s="130" t="inlineStr">
        <is>
          <t>Radford / Pave, Workiva</t>
        </is>
      </c>
      <c r="AL82" s="130" t="inlineStr">
        <is>
          <r>
            <rPr>
              <rFont val="Calibri"/>
              <b val="1"/>
              <sz val="10"/>
            </rPr>
            <t>Workiva:</t>
          </r>
          <r>
            <rPr>
              <rFont val="Calibri"/>
              <sz val="10"/>
            </rPr>
            <t xml:space="preserve"> Staff SE · Broadridge India: Senior Lead SE · Nasdaq / AxiomSL: Lead SE · Salesforce: LMTS · Atlassian: P50 Senior · Freshworks: Staff SE · Clear: Staff · IRIS Vs Competitor Benchmark — engineering managers: Senior EM</t>
          </r>
        </is>
      </c>
      <c r="AM82" s="130" t="inlineStr">
        <is>
          <t>SFIA 9 · solution architecture; TOGAF; AWS / Azure architect certifications</t>
        </is>
      </c>
      <c r="AN82" s="131" t="inlineStr">
        <is>
          <t>Lateral; internal posting first</t>
        </is>
      </c>
      <c r="AO82" s="132" t="inlineStr">
        <is>
          <t>C1 · Principal · or B+ · Practice Lead · Player-Coach if leading people hands-on</t>
        </is>
      </c>
      <c r="AP82" s="132" t="inlineStr">
        <is>
          <t>C1 · Associate Head · or B+ · Practice Lead · Player-Coach if leading people hands-on</t>
        </is>
      </c>
      <c r="AQ82" s="132" t="inlineStr">
        <is>
          <t>AI / LLM platform architecture, xBRL-CSV &amp; open-data APIs, cost-optimised cloud</t>
        </is>
      </c>
    </row>
    <row r="83" ht="80" customHeight="1">
      <c r="A83" s="109" t="inlineStr">
        <is>
          <t>Technology</t>
        </is>
      </c>
      <c r="B83" s="111" t="inlineStr">
        <is>
          <t>Engineering &amp; Development</t>
        </is>
      </c>
      <c r="C83" s="111" t="inlineStr">
        <is>
          <t>Backend Development</t>
        </is>
      </c>
      <c r="D83" s="111" t="inlineStr">
        <is>
          <t>Lead Software Engineer</t>
        </is>
      </c>
      <c r="E83" s="20" t="inlineStr">
        <is>
          <t>B3</t>
        </is>
      </c>
      <c r="F83" s="18" t="inlineStr">
        <is>
          <t>Lead Specialist</t>
        </is>
      </c>
      <c r="G83" s="111" t="inlineStr">
        <is>
          <t>IC</t>
        </is>
      </c>
      <c r="H83" s="112" t="n">
        <v>1</v>
      </c>
      <c r="I83" s="142" t="inlineStr">
        <is>
          <t>A practice, or several teams through team leads</t>
        </is>
      </c>
      <c r="J83" s="115" t="inlineStr">
        <is>
          <t>Sets standards for a practice; cross-team problems</t>
        </is>
      </c>
      <c r="K83" s="115" t="inlineStr">
        <is>
          <t>Commercial / strategic calls for the unit</t>
        </is>
      </c>
      <c r="L83" s="115" t="inlineStr">
        <is>
          <t>Several teams or a practice</t>
        </is>
      </c>
      <c r="M83" s="115" t="inlineStr">
        <is>
          <r>
            <rPr>
              <rFont val="Calibri"/>
              <b val="1"/>
              <sz val="10"/>
            </rPr>
            <t>IC:</t>
          </r>
          <r>
            <rPr>
              <rFont val="Calibri"/>
              <sz val="10"/>
            </rPr>
            <t xml:space="preserve"> leads a practice · People: team leads / managers report in</t>
          </r>
        </is>
      </c>
      <c r="N83" s="187" t="inlineStr">
        <is>
          <t>8–12 yrs</t>
        </is>
      </c>
      <c r="O83" s="168" t="inlineStr">
        <is>
          <r>
            <rPr>
              <rFont val="Calibri"/>
              <sz val="10"/>
            </rPr>
            <t xml:space="preserve">Postgraduate or professional qualification preferred
</t>
          </r>
          <r>
            <rPr>
              <rFont val="Calibri"/>
              <b val="1"/>
              <sz val="10"/>
            </rPr>
            <t>Family:</t>
          </r>
          <r>
            <rPr>
              <rFont val="Calibri"/>
              <sz val="10"/>
            </rPr>
            <t xml:space="preserve"> BE / B.Tech / MCA / M.Tech / B.Sc · CS</t>
          </r>
        </is>
      </c>
      <c r="P83" s="168" t="inlineStr">
        <is>
          <t>Cloud / language certifications · optional; AWS / Azure architect · optional</t>
        </is>
      </c>
      <c r="Q83" s="168" t="inlineStr">
        <is>
          <t>Secure coding · OWASP, code review, unit testing</t>
        </is>
      </c>
      <c r="R83" s="188" t="inlineStr">
        <is>
          <t>TE-B-IC</t>
        </is>
      </c>
      <c r="S83" s="189" t="n">
        <v>0.5600000000000001</v>
      </c>
      <c r="T83" s="189" t="n">
        <v>0.17</v>
      </c>
      <c r="U83" s="189" t="n">
        <v>0.05</v>
      </c>
      <c r="V83" s="189" t="n">
        <v>0.05</v>
      </c>
      <c r="W83" s="189" t="n">
        <v>0.1</v>
      </c>
      <c r="X83" s="189" t="n">
        <v>0.07000000000000001</v>
      </c>
      <c r="Y83" s="121" t="inlineStr">
        <is>
          <t>★ Programming &amp; Tech-Stack Depth · ★ System Design &amp; Architecture</t>
        </is>
      </c>
      <c r="Z83" s="122" t="inlineStr">
        <is>
          <t>Database, SQL &amp; Data Engineering · Cloud, DevOps &amp; CI/CD · AI, GenAI &amp; Prompt Engineering · Product, Platform &amp; Domain Knowledge</t>
        </is>
      </c>
      <c r="AA83" s="122" t="inlineStr">
        <is>
          <t>—</t>
        </is>
      </c>
      <c r="AB83" s="122" t="inlineStr">
        <is>
          <t>Core 4 · Future-ready 3 · Functional 4 · Leadership 3</t>
        </is>
      </c>
      <c r="AC83" s="123" t="inlineStr">
        <is>
          <r>
            <rPr>
              <rFont val="Calibri"/>
              <b val="1"/>
              <sz val="10"/>
            </rPr>
            <t>IC:</t>
          </r>
          <r>
            <rPr>
              <rFont val="Calibri"/>
              <sz val="10"/>
            </rPr>
            <t xml:space="preserve"> none · People: 5–8 incl. team leads</t>
          </r>
        </is>
      </c>
      <c r="AD83" s="190" t="inlineStr">
        <is>
          <t>P5</t>
        </is>
      </c>
      <c r="AE83" s="130" t="inlineStr">
        <is>
          <t>Expert / Senior Manager</t>
        </is>
      </c>
      <c r="AF83" s="191" t="inlineStr">
        <is>
          <t>5 Ensure, advise</t>
        </is>
      </c>
      <c r="AG83" s="130" t="inlineStr">
        <is>
          <t>Principal Engineer</t>
        </is>
      </c>
      <c r="AH83" s="130" t="inlineStr">
        <is>
          <t>L5 · Senior · MS 63–64 · Senior SE</t>
        </is>
      </c>
      <c r="AI83" s="130" t="inlineStr">
        <is>
          <t>JL5–JL6B · C3B Associate Consultant · L7 Manager</t>
        </is>
      </c>
      <c r="AJ83" s="130" t="inlineStr">
        <is>
          <t>Senior Manager</t>
        </is>
      </c>
      <c r="AK83" s="130" t="inlineStr">
        <is>
          <t>Workiva · Levels.fyi, Radford / Pave</t>
        </is>
      </c>
      <c r="AL83" s="130" t="inlineStr">
        <is>
          <r>
            <rPr>
              <rFont val="Calibri"/>
              <b val="1"/>
              <sz val="10"/>
            </rPr>
            <t>Workiva:</t>
          </r>
          <r>
            <rPr>
              <rFont val="Calibri"/>
              <sz val="10"/>
            </rPr>
            <t xml:space="preserve"> Staff SE · Broadridge India: Senior Lead SE · Nasdaq / AxiomSL: Lead SE · Salesforce: LMTS · Atlassian: P50 Senior · Freshworks: Staff SE · Clear: Staff · IRIS Vs Competitor Benchmark — engineering managers: Senior EM</t>
          </r>
        </is>
      </c>
      <c r="AM83" s="130" t="inlineStr">
        <is>
          <t>SFIA 9 · software development, programming; OWASP secure coding; cloud vendor certifications</t>
        </is>
      </c>
      <c r="AN83" s="131" t="inlineStr">
        <is>
          <t>Lateral; internal posting first</t>
        </is>
      </c>
      <c r="AO83" s="132" t="inlineStr">
        <is>
          <t>C1 · Principal · or B+ · Practice Lead · Player-Coach if leading people hands-on</t>
        </is>
      </c>
      <c r="AP83" s="132" t="inlineStr">
        <is>
          <t>C1 · Associate Head · or B+ · Practice Lead · Player-Coach if leading people hands-on</t>
        </is>
      </c>
      <c r="AQ83" s="132" t="inlineStr">
        <is>
          <t>AI-assisted coding, cloud-native &amp; API-first design, LLM integration</t>
        </is>
      </c>
    </row>
    <row r="84" ht="80" customHeight="1">
      <c r="A84" s="109" t="inlineStr">
        <is>
          <t>Technology</t>
        </is>
      </c>
      <c r="B84" s="111" t="inlineStr">
        <is>
          <t>Project &amp; Program Management</t>
        </is>
      </c>
      <c r="C84" s="111" t="inlineStr">
        <is>
          <t>Project &amp; Program Delivery</t>
        </is>
      </c>
      <c r="D84" s="111" t="inlineStr">
        <is>
          <t>Program Manager</t>
        </is>
      </c>
      <c r="E84" s="20" t="inlineStr">
        <is>
          <t>B3</t>
        </is>
      </c>
      <c r="F84" s="18" t="inlineStr">
        <is>
          <t>Lead Specialist</t>
        </is>
      </c>
      <c r="G84" s="111" t="inlineStr">
        <is>
          <t>IC</t>
        </is>
      </c>
      <c r="H84" s="112" t="n">
        <v>1</v>
      </c>
      <c r="I84" s="142" t="inlineStr">
        <is>
          <t>A practice, or several teams through team leads</t>
        </is>
      </c>
      <c r="J84" s="115" t="inlineStr">
        <is>
          <t>Sets standards for a practice; cross-team problems</t>
        </is>
      </c>
      <c r="K84" s="115" t="inlineStr">
        <is>
          <t>Commercial / strategic calls for the unit</t>
        </is>
      </c>
      <c r="L84" s="115" t="inlineStr">
        <is>
          <t>Several teams or a practice</t>
        </is>
      </c>
      <c r="M84" s="115" t="inlineStr">
        <is>
          <r>
            <rPr>
              <rFont val="Calibri"/>
              <b val="1"/>
              <sz val="10"/>
            </rPr>
            <t>IC:</t>
          </r>
          <r>
            <rPr>
              <rFont val="Calibri"/>
              <sz val="10"/>
            </rPr>
            <t xml:space="preserve"> leads a practice · People: team leads / managers report in</t>
          </r>
        </is>
      </c>
      <c r="N84" s="187" t="inlineStr">
        <is>
          <t>8–12 yrs</t>
        </is>
      </c>
      <c r="O84" s="168" t="inlineStr">
        <is>
          <r>
            <rPr>
              <rFont val="Calibri"/>
              <sz val="10"/>
            </rPr>
            <t xml:space="preserve">Postgraduate or professional qualification preferred
</t>
          </r>
          <r>
            <rPr>
              <rFont val="Calibri"/>
              <b val="1"/>
              <sz val="10"/>
            </rPr>
            <t>Family:</t>
          </r>
          <r>
            <rPr>
              <rFont val="Calibri"/>
              <sz val="10"/>
            </rPr>
            <t xml:space="preserve"> Graduate; PMP / PRINCE2 / CSM preferred from B2</t>
          </r>
        </is>
      </c>
      <c r="P84" s="168" t="inlineStr">
        <is>
          <t>PMP / PRINCE2 / CSM / SAFe</t>
        </is>
      </c>
      <c r="Q84" s="168" t="inlineStr">
        <is>
          <t>Hybrid delivery governance</t>
        </is>
      </c>
      <c r="R84" s="188" t="inlineStr">
        <is>
          <t>TE-B-IC</t>
        </is>
      </c>
      <c r="S84" s="189" t="n">
        <v>0.5600000000000001</v>
      </c>
      <c r="T84" s="189" t="n">
        <v>0.17</v>
      </c>
      <c r="U84" s="189" t="n">
        <v>0.05</v>
      </c>
      <c r="V84" s="189" t="n">
        <v>0.05</v>
      </c>
      <c r="W84" s="189" t="n">
        <v>0.1</v>
      </c>
      <c r="X84" s="189" t="n">
        <v>0.07000000000000001</v>
      </c>
      <c r="Y84" s="121" t="inlineStr">
        <is>
          <t>★ Project, Program &amp; Agile Management · ★ Stakeholder &amp; Client Management</t>
        </is>
      </c>
      <c r="Z84" s="122" t="inlineStr">
        <is>
          <t>Communication &amp; Presentation · Process Improvement &amp; Quality Mindset · Strategic Thinking &amp; Business Acumen · Product, Platform &amp; Domain Knowledge</t>
        </is>
      </c>
      <c r="AA84" s="122" t="inlineStr">
        <is>
          <t>—</t>
        </is>
      </c>
      <c r="AB84" s="122" t="inlineStr">
        <is>
          <t>Core 4 · Future-ready 3 · Functional 4 · Leadership 3</t>
        </is>
      </c>
      <c r="AC84" s="123" t="inlineStr">
        <is>
          <r>
            <rPr>
              <rFont val="Calibri"/>
              <b val="1"/>
              <sz val="10"/>
            </rPr>
            <t>IC:</t>
          </r>
          <r>
            <rPr>
              <rFont val="Calibri"/>
              <sz val="10"/>
            </rPr>
            <t xml:space="preserve"> none · People: 5–8 incl. team leads</t>
          </r>
        </is>
      </c>
      <c r="AD84" s="190" t="inlineStr">
        <is>
          <t>P5</t>
        </is>
      </c>
      <c r="AE84" s="130" t="inlineStr">
        <is>
          <t>Expert / Senior Manager</t>
        </is>
      </c>
      <c r="AF84" s="191" t="inlineStr">
        <is>
          <t>5 Ensure, advise</t>
        </is>
      </c>
      <c r="AG84" s="130" t="inlineStr">
        <is>
          <t>Senior Program Manager</t>
        </is>
      </c>
      <c r="AH84" s="130" t="inlineStr">
        <is>
          <t>L5 · MS 63–64 · —</t>
        </is>
      </c>
      <c r="AI84" s="130" t="inlineStr">
        <is>
          <t>JL5–JL6B · C3B · L7 Manager</t>
        </is>
      </c>
      <c r="AJ84" s="130" t="inlineStr">
        <is>
          <t>Senior Manager</t>
        </is>
      </c>
      <c r="AK84" s="130" t="inlineStr">
        <is>
          <t>Radford / Pave</t>
        </is>
      </c>
      <c r="AL84" s="130" t="inlineStr">
        <is>
          <t>IRIS Vs Competitor Benchmark — PMI pathway + SaaS delivery ladder: Program Manager · PgMP · Infosys / Accenture: JL6B Project Manager · L7 Manager</t>
        </is>
      </c>
      <c r="AM84" s="130" t="inlineStr">
        <is>
          <t>PMI PMBOK and Talent Triangle; CAPM · entry → PMP → PgMP; Scrum / SAFe</t>
        </is>
      </c>
      <c r="AN84" s="131" t="inlineStr">
        <is>
          <t>Lateral; internal posting first</t>
        </is>
      </c>
      <c r="AO84" s="132" t="inlineStr">
        <is>
          <t>C1 · Principal · or B+ · Practice Lead · Player-Coach if leading people hands-on</t>
        </is>
      </c>
      <c r="AP84" s="132" t="inlineStr">
        <is>
          <t>C1 · Associate Head · or B+ · Practice Lead · Player-Coach if leading people hands-on</t>
        </is>
      </c>
      <c r="AQ84" s="132" t="inlineStr">
        <is>
          <t>AI-assisted planning, value / outcome-based delivery</t>
        </is>
      </c>
    </row>
    <row r="85" ht="80" customHeight="1">
      <c r="A85" s="109" t="inlineStr">
        <is>
          <t>Technology</t>
        </is>
      </c>
      <c r="B85" s="111" t="inlineStr">
        <is>
          <t>Engineering &amp; Architecture</t>
        </is>
      </c>
      <c r="C85" s="111" t="inlineStr">
        <is>
          <t>Solution &amp; Technical Architecture</t>
        </is>
      </c>
      <c r="D85" s="111" t="inlineStr">
        <is>
          <t>Associate Technical Architect – POD Lead</t>
        </is>
      </c>
      <c r="E85" s="20" t="inlineStr">
        <is>
          <t>B3</t>
        </is>
      </c>
      <c r="F85" s="18" t="inlineStr">
        <is>
          <t>Lead Specialist · POD Lead</t>
        </is>
      </c>
      <c r="G85" s="111" t="inlineStr">
        <is>
          <t>POD Lead</t>
        </is>
      </c>
      <c r="H85" s="112" t="n">
        <v>1</v>
      </c>
      <c r="I85" s="142" t="inlineStr">
        <is>
          <t>A practice, or several teams through team leads</t>
        </is>
      </c>
      <c r="J85" s="115" t="inlineStr">
        <is>
          <t>Sets standards for a practice; cross-team problems</t>
        </is>
      </c>
      <c r="K85" s="115" t="inlineStr">
        <is>
          <t>Commercial / strategic calls for the unit</t>
        </is>
      </c>
      <c r="L85" s="115" t="inlineStr">
        <is>
          <t>Several teams or a practice</t>
        </is>
      </c>
      <c r="M85" s="115" t="inlineStr">
        <is>
          <r>
            <rPr>
              <rFont val="Calibri"/>
              <b val="1"/>
              <sz val="10"/>
            </rPr>
            <t>IC:</t>
          </r>
          <r>
            <rPr>
              <rFont val="Calibri"/>
              <sz val="10"/>
            </rPr>
            <t xml:space="preserve"> leads a practice · People: team leads / managers report in</t>
          </r>
        </is>
      </c>
      <c r="N85" s="187" t="inlineStr">
        <is>
          <t>8–12 yrs</t>
        </is>
      </c>
      <c r="O85" s="168" t="inlineStr">
        <is>
          <r>
            <rPr>
              <rFont val="Calibri"/>
              <sz val="10"/>
            </rPr>
            <t xml:space="preserve">Postgraduate or professional qualification preferred
</t>
          </r>
          <r>
            <rPr>
              <rFont val="Calibri"/>
              <b val="1"/>
              <sz val="10"/>
            </rPr>
            <t>Family:</t>
          </r>
          <r>
            <rPr>
              <rFont val="Calibri"/>
              <sz val="10"/>
            </rPr>
            <t xml:space="preserve"> BE / B.Tech / MCA / M.Tech</t>
          </r>
        </is>
      </c>
      <c r="P85" s="168" t="inlineStr">
        <is>
          <t>AWS / Azure architect · optional; Cloud / language certifications · optional</t>
        </is>
      </c>
      <c r="Q85" s="168" t="inlineStr">
        <is>
          <t>Architecture governance, security by design</t>
        </is>
      </c>
      <c r="R85" s="188" t="inlineStr">
        <is>
          <t>TE-B-IC</t>
        </is>
      </c>
      <c r="S85" s="189" t="n">
        <v>0.5600000000000001</v>
      </c>
      <c r="T85" s="189" t="n">
        <v>0.17</v>
      </c>
      <c r="U85" s="189" t="n">
        <v>0.05</v>
      </c>
      <c r="V85" s="189" t="n">
        <v>0.05</v>
      </c>
      <c r="W85" s="189" t="n">
        <v>0.1</v>
      </c>
      <c r="X85" s="189" t="n">
        <v>0.07000000000000001</v>
      </c>
      <c r="Y85" s="121" t="inlineStr">
        <is>
          <t>★ System Design &amp; Architecture · ★ Programming &amp; Tech-Stack Depth</t>
        </is>
      </c>
      <c r="Z85" s="122" t="inlineStr">
        <is>
          <t>Cloud, DevOps &amp; CI/CD · Cybersecurity &amp; Infrastructure · Stakeholder &amp; Client Management · Strategic Thinking &amp; Business Acumen</t>
        </is>
      </c>
      <c r="AA85" s="122" t="inlineStr">
        <is>
          <t>—</t>
        </is>
      </c>
      <c r="AB85" s="122" t="inlineStr">
        <is>
          <t>Core 4 · Future-ready 3 · Functional 4 · Leadership 4</t>
        </is>
      </c>
      <c r="AC85" s="123" t="inlineStr">
        <is>
          <r>
            <rPr>
              <rFont val="Calibri"/>
              <b val="1"/>
              <sz val="10"/>
            </rPr>
            <t>IC:</t>
          </r>
          <r>
            <rPr>
              <rFont val="Calibri"/>
              <sz val="10"/>
            </rPr>
            <t xml:space="preserve"> none · People: 5–8 incl. team leads</t>
          </r>
        </is>
      </c>
      <c r="AD85" s="190" t="inlineStr">
        <is>
          <t>P5</t>
        </is>
      </c>
      <c r="AE85" s="130" t="inlineStr">
        <is>
          <t>Expert / Senior Manager</t>
        </is>
      </c>
      <c r="AF85" s="191" t="inlineStr">
        <is>
          <t>5 Ensure, advise</t>
        </is>
      </c>
      <c r="AG85" s="130" t="inlineStr">
        <is>
          <t>Principal Architect</t>
        </is>
      </c>
      <c r="AH85" s="130" t="inlineStr">
        <is>
          <t>L5 · Senior · MS 63–64 · Senior SE</t>
        </is>
      </c>
      <c r="AI85" s="130" t="inlineStr">
        <is>
          <t>JL5–JL6B · C3B Associate Consultant · L7 Manager</t>
        </is>
      </c>
      <c r="AJ85" s="130" t="inlineStr">
        <is>
          <t>Senior Manager</t>
        </is>
      </c>
      <c r="AK85" s="130" t="inlineStr">
        <is>
          <t>Radford / Pave, Workiva</t>
        </is>
      </c>
      <c r="AL85" s="130" t="inlineStr">
        <is>
          <r>
            <rPr>
              <rFont val="Calibri"/>
              <b val="1"/>
              <sz val="10"/>
            </rPr>
            <t>Workiva:</t>
          </r>
          <r>
            <rPr>
              <rFont val="Calibri"/>
              <sz val="10"/>
            </rPr>
            <t xml:space="preserve"> Staff SE · Broadridge India: Senior Lead SE · Nasdaq / AxiomSL: Lead SE · Salesforce: LMTS · Atlassian: P50 Senior · Freshworks: Staff SE · Clear: Staff · IRIS Vs Competitor Benchmark — engineering managers: Senior EM</t>
          </r>
        </is>
      </c>
      <c r="AM85" s="130" t="inlineStr">
        <is>
          <t>SFIA 9 · solution architecture; TOGAF; AWS / Azure architect certifications</t>
        </is>
      </c>
      <c r="AN85" s="131" t="inlineStr">
        <is>
          <t>Lateral; internal posting first</t>
        </is>
      </c>
      <c r="AO85" s="132" t="inlineStr">
        <is>
          <t>C1 · Principal · or B+ · Practice Lead · Player-Coach if leading people hands-on</t>
        </is>
      </c>
      <c r="AP85" s="132" t="inlineStr">
        <is>
          <t>C1 · Associate Head · or B+ · Practice Lead · Player-Coach if leading people hands-on</t>
        </is>
      </c>
      <c r="AQ85" s="132" t="inlineStr">
        <is>
          <t>AI / LLM platform architecture, xBRL-CSV &amp; open-data APIs, cost-optimised cloud</t>
        </is>
      </c>
    </row>
    <row r="86" ht="80" customHeight="1">
      <c r="A86" s="109" t="inlineStr">
        <is>
          <t>Technology</t>
        </is>
      </c>
      <c r="B86" s="111" t="inlineStr">
        <is>
          <t>Engineering &amp; Development</t>
        </is>
      </c>
      <c r="C86" s="111" t="inlineStr">
        <is>
          <t>Full-Stack Development; Backend Development</t>
        </is>
      </c>
      <c r="D86" s="111" t="inlineStr">
        <is>
          <t>Lead Software Engineer – POD Lead</t>
        </is>
      </c>
      <c r="E86" s="20" t="inlineStr">
        <is>
          <t>B3</t>
        </is>
      </c>
      <c r="F86" s="18" t="inlineStr">
        <is>
          <t>Lead Specialist · POD Lead</t>
        </is>
      </c>
      <c r="G86" s="111" t="inlineStr">
        <is>
          <t>POD Lead</t>
        </is>
      </c>
      <c r="H86" s="112" t="n">
        <v>2</v>
      </c>
      <c r="I86" s="142" t="inlineStr">
        <is>
          <t>A practice, or several teams through team leads</t>
        </is>
      </c>
      <c r="J86" s="115" t="inlineStr">
        <is>
          <t>Sets standards for a practice; cross-team problems</t>
        </is>
      </c>
      <c r="K86" s="115" t="inlineStr">
        <is>
          <t>Commercial / strategic calls for the unit</t>
        </is>
      </c>
      <c r="L86" s="115" t="inlineStr">
        <is>
          <t>Several teams or a practice</t>
        </is>
      </c>
      <c r="M86" s="115" t="inlineStr">
        <is>
          <r>
            <rPr>
              <rFont val="Calibri"/>
              <b val="1"/>
              <sz val="10"/>
            </rPr>
            <t>IC:</t>
          </r>
          <r>
            <rPr>
              <rFont val="Calibri"/>
              <sz val="10"/>
            </rPr>
            <t xml:space="preserve"> leads a practice · People: team leads / managers report in</t>
          </r>
        </is>
      </c>
      <c r="N86" s="187" t="inlineStr">
        <is>
          <t>8–12 yrs</t>
        </is>
      </c>
      <c r="O86" s="168" t="inlineStr">
        <is>
          <r>
            <rPr>
              <rFont val="Calibri"/>
              <sz val="10"/>
            </rPr>
            <t xml:space="preserve">Postgraduate or professional qualification preferred
</t>
          </r>
          <r>
            <rPr>
              <rFont val="Calibri"/>
              <b val="1"/>
              <sz val="10"/>
            </rPr>
            <t>Family:</t>
          </r>
          <r>
            <rPr>
              <rFont val="Calibri"/>
              <sz val="10"/>
            </rPr>
            <t xml:space="preserve"> BE / B.Tech / MCA / M.Tech / B.Sc · CS</t>
          </r>
        </is>
      </c>
      <c r="P86" s="168" t="inlineStr">
        <is>
          <t>Cloud / language certifications · optional; AWS / Azure architect · optional</t>
        </is>
      </c>
      <c r="Q86" s="168" t="inlineStr">
        <is>
          <t>Secure coding · OWASP, code review, unit testing</t>
        </is>
      </c>
      <c r="R86" s="188" t="inlineStr">
        <is>
          <t>TE-B-IC</t>
        </is>
      </c>
      <c r="S86" s="189" t="n">
        <v>0.5600000000000001</v>
      </c>
      <c r="T86" s="189" t="n">
        <v>0.17</v>
      </c>
      <c r="U86" s="189" t="n">
        <v>0.05</v>
      </c>
      <c r="V86" s="189" t="n">
        <v>0.05</v>
      </c>
      <c r="W86" s="189" t="n">
        <v>0.1</v>
      </c>
      <c r="X86" s="189" t="n">
        <v>0.07000000000000001</v>
      </c>
      <c r="Y86" s="121" t="inlineStr">
        <is>
          <t>★ Programming &amp; Tech-Stack Depth · ★ System Design &amp; Architecture</t>
        </is>
      </c>
      <c r="Z86" s="122" t="inlineStr">
        <is>
          <t>Database, SQL &amp; Data Engineering · Cloud, DevOps &amp; CI/CD · AI, GenAI &amp; Prompt Engineering · Product, Platform &amp; Domain Knowledge</t>
        </is>
      </c>
      <c r="AA86" s="122" t="inlineStr">
        <is>
          <t>—</t>
        </is>
      </c>
      <c r="AB86" s="122" t="inlineStr">
        <is>
          <t>Core 4 · Future-ready 3 · Functional 4 · Leadership 4</t>
        </is>
      </c>
      <c r="AC86" s="123" t="inlineStr">
        <is>
          <r>
            <rPr>
              <rFont val="Calibri"/>
              <b val="1"/>
              <sz val="10"/>
            </rPr>
            <t>IC:</t>
          </r>
          <r>
            <rPr>
              <rFont val="Calibri"/>
              <sz val="10"/>
            </rPr>
            <t xml:space="preserve"> none · People: 5–8 incl. team leads</t>
          </r>
        </is>
      </c>
      <c r="AD86" s="190" t="inlineStr">
        <is>
          <t>P5</t>
        </is>
      </c>
      <c r="AE86" s="130" t="inlineStr">
        <is>
          <t>Expert / Senior Manager</t>
        </is>
      </c>
      <c r="AF86" s="191" t="inlineStr">
        <is>
          <t>5 Ensure, advise</t>
        </is>
      </c>
      <c r="AG86" s="130" t="inlineStr">
        <is>
          <t>Principal Engineer</t>
        </is>
      </c>
      <c r="AH86" s="130" t="inlineStr">
        <is>
          <t>L5 · Senior · MS 63–64 · Senior SE</t>
        </is>
      </c>
      <c r="AI86" s="130" t="inlineStr">
        <is>
          <t>JL5–JL6B · C3B Associate Consultant · L7 Manager</t>
        </is>
      </c>
      <c r="AJ86" s="130" t="inlineStr">
        <is>
          <t>Senior Manager</t>
        </is>
      </c>
      <c r="AK86" s="130" t="inlineStr">
        <is>
          <t>Workiva · Levels.fyi, Radford / Pave</t>
        </is>
      </c>
      <c r="AL86" s="130" t="inlineStr">
        <is>
          <r>
            <rPr>
              <rFont val="Calibri"/>
              <b val="1"/>
              <sz val="10"/>
            </rPr>
            <t>Workiva:</t>
          </r>
          <r>
            <rPr>
              <rFont val="Calibri"/>
              <sz val="10"/>
            </rPr>
            <t xml:space="preserve"> Staff SE · Broadridge India: Senior Lead SE · Nasdaq / AxiomSL: Lead SE · Salesforce: LMTS · Atlassian: P50 Senior · Freshworks: Staff SE · Clear: Staff · IRIS Vs Competitor Benchmark — engineering managers: Senior EM</t>
          </r>
        </is>
      </c>
      <c r="AM86" s="130" t="inlineStr">
        <is>
          <t>SFIA 9 · software development, programming; OWASP secure coding; cloud vendor certifications</t>
        </is>
      </c>
      <c r="AN86" s="131" t="inlineStr">
        <is>
          <t>Lateral; internal posting first</t>
        </is>
      </c>
      <c r="AO86" s="132" t="inlineStr">
        <is>
          <t>C1 · Principal · or B+ · Practice Lead · Player-Coach if leading people hands-on</t>
        </is>
      </c>
      <c r="AP86" s="132" t="inlineStr">
        <is>
          <t>C1 · Associate Head · or B+ · Practice Lead · Player-Coach if leading people hands-on</t>
        </is>
      </c>
      <c r="AQ86" s="132" t="inlineStr">
        <is>
          <t>AI-assisted coding, cloud-native &amp; API-first design, LLM integration</t>
        </is>
      </c>
    </row>
    <row r="87" ht="93" customHeight="1">
      <c r="A87" s="109" t="inlineStr">
        <is>
          <t>Technology</t>
        </is>
      </c>
      <c r="B87" s="111" t="inlineStr">
        <is>
          <t>Engineering &amp; Architecture</t>
        </is>
      </c>
      <c r="C87" s="111" t="inlineStr">
        <is>
          <t>Solution &amp; Technical Architecture</t>
        </is>
      </c>
      <c r="D87" s="111" t="inlineStr">
        <is>
          <t>Practice Lead – Solution &amp; Technical Architecture · Player-Coach</t>
        </is>
      </c>
      <c r="E87" s="20" t="inlineStr">
        <is>
          <t>B+</t>
        </is>
      </c>
      <c r="F87" s="18" t="inlineStr">
        <is>
          <t>Practice Lead · Player-Coach</t>
        </is>
      </c>
      <c r="G87" s="111" t="inlineStr">
        <is>
          <t>Player-Coach</t>
        </is>
      </c>
      <c r="H87" s="112" t="n">
        <v>4</v>
      </c>
      <c r="I87" s="142" t="inlineStr">
        <is>
          <r>
            <rPr>
              <rFont val="Calibri"/>
              <b val="1"/>
              <sz val="10"/>
            </rPr>
            <t>A practice or product area:</t>
          </r>
          <r>
            <rPr>
              <rFont val="Calibri"/>
              <sz val="10"/>
            </rPr>
            <t xml:space="preserve"> does the hardest hands-on work itself and leads 3–6 people · player-coach</t>
          </r>
        </is>
      </c>
      <c r="J87" s="115" t="inlineStr">
        <is>
          <t>Principal-level problems in own domain; sets technical or quality standards and still builds</t>
        </is>
      </c>
      <c r="K87" s="115" t="inlineStr">
        <is>
          <t>Decides approach and priorities for the practice; escalates only cross-function trade-offs</t>
        </is>
      </c>
      <c r="L87" s="115" t="inlineStr">
        <is>
          <t>Practice outcomes plus own deliverables; quality and delivery of the team</t>
        </is>
      </c>
      <c r="M87" s="115" t="inlineStr">
        <is>
          <t>Leads 3–6 people · or a pod while remaining a hands-on expert; coaches, allocates, reviews</t>
        </is>
      </c>
      <c r="N87" s="187" t="inlineStr">
        <is>
          <t>9–14 yrs</t>
        </is>
      </c>
      <c r="O87" s="168" t="inlineStr">
        <is>
          <r>
            <rPr>
              <rFont val="Calibri"/>
              <sz val="10"/>
            </rPr>
            <t xml:space="preserve">Postgraduate or professional qualification preferred
</t>
          </r>
          <r>
            <rPr>
              <rFont val="Calibri"/>
              <b val="1"/>
              <sz val="10"/>
            </rPr>
            <t>Family:</t>
          </r>
          <r>
            <rPr>
              <rFont val="Calibri"/>
              <sz val="10"/>
            </rPr>
            <t xml:space="preserve"> BE / B.Tech / MCA / M.Tech</t>
          </r>
        </is>
      </c>
      <c r="P87" s="168" t="inlineStr">
        <is>
          <t>AWS / Azure architect · optional; Cloud / language certifications · optional</t>
        </is>
      </c>
      <c r="Q87" s="168" t="inlineStr">
        <is>
          <t>Architecture governance, security by design</t>
        </is>
      </c>
      <c r="R87" s="188" t="inlineStr">
        <is>
          <t>TE-PC-B+</t>
        </is>
      </c>
      <c r="S87" s="189" t="n">
        <v>0.49</v>
      </c>
      <c r="T87" s="189" t="n">
        <v>0.18</v>
      </c>
      <c r="U87" s="189" t="n">
        <v>0.05</v>
      </c>
      <c r="V87" s="189" t="n">
        <v>0.1</v>
      </c>
      <c r="W87" s="189" t="n">
        <v>0.1</v>
      </c>
      <c r="X87" s="189" t="n">
        <v>0.08</v>
      </c>
      <c r="Y87" s="121" t="inlineStr">
        <is>
          <t>★ System Design &amp; Architecture · ★ Programming &amp; Tech-Stack Depth</t>
        </is>
      </c>
      <c r="Z87" s="122" t="inlineStr">
        <is>
          <t>Cloud, DevOps &amp; CI/CD · Cybersecurity &amp; Infrastructure · Stakeholder &amp; Client Management · Strategic Thinking &amp; Business Acumen</t>
        </is>
      </c>
      <c r="AA87" s="122" t="inlineStr">
        <is>
          <t>—</t>
        </is>
      </c>
      <c r="AB87" s="122" t="inlineStr">
        <is>
          <t>Core 4 · Future-ready 4 · Functional 4 · Leadership 4</t>
        </is>
      </c>
      <c r="AC87" s="123" t="inlineStr">
        <is>
          <t>3–6 direct reports with ≥ 40% of time on own delivery · McKinsey player/coach 3–5; Google Tech Lead Manager</t>
        </is>
      </c>
      <c r="AD87" s="190" t="inlineStr">
        <is>
          <t>P5–P6 / M4–M5</t>
        </is>
      </c>
      <c r="AE87" s="130" t="inlineStr">
        <is>
          <t>Expert / Senior Manager · player-coach</t>
        </is>
      </c>
      <c r="AF87" s="191" t="inlineStr">
        <is>
          <t>5 Ensure, advise</t>
        </is>
      </c>
      <c r="AG87" s="130" t="inlineStr">
        <is>
          <t>Principal Architect / Chief / Enterprise Architect / Senior Manager / Head of Function / AGM</t>
        </is>
      </c>
      <c r="AH87" s="130" t="inlineStr">
        <is>
          <t>L5–L6 · Tech Lead Manager · MS 64 · Senior–Staff SE</t>
        </is>
      </c>
      <c r="AI87" s="130" t="inlineStr">
        <is>
          <t>JL6B Technology Architect / PM · C3B–C4 · L7 Manager</t>
        </is>
      </c>
      <c r="AJ87" s="130" t="inlineStr">
        <is>
          <t>Senior Manager · billable</t>
        </is>
      </c>
      <c r="AK87" s="130" t="inlineStr">
        <is>
          <t>Radford / Pave, Workiva</t>
        </is>
      </c>
      <c r="AL87" s="130" t="inlineStr">
        <is>
          <r>
            <rPr>
              <rFont val="Calibri"/>
              <b val="1"/>
              <sz val="10"/>
            </rPr>
            <t>Google:</t>
          </r>
          <r>
            <rPr>
              <rFont val="Calibri"/>
              <sz val="10"/>
            </rPr>
            <t xml:space="preserve"> Tech Lead Manager · TLM · McKinsey player/coach · 3–5 reports · SaaS: player-coach team lead carrying own work</t>
          </r>
        </is>
      </c>
      <c r="AM87" s="130" t="inlineStr">
        <is>
          <t>SFIA 9 · solution architecture; TOGAF; AWS / Azure architect certifications</t>
        </is>
      </c>
      <c r="AN87" s="131" t="inlineStr">
        <is>
          <t>Internal posting first; lateral by exception</t>
        </is>
      </c>
      <c r="AO87" s="132" t="inlineStr">
        <is>
          <t>C1 · Principal</t>
        </is>
      </c>
      <c r="AP87" s="132" t="inlineStr">
        <is>
          <t>C1 · Associate Head</t>
        </is>
      </c>
      <c r="AQ87" s="132" t="inlineStr">
        <is>
          <t>AI / LLM platform architecture, xBRL-CSV &amp; open-data APIs, cost-optimised cloud</t>
        </is>
      </c>
    </row>
    <row r="88" ht="93" customHeight="1">
      <c r="A88" s="109" t="inlineStr">
        <is>
          <t>Technology</t>
        </is>
      </c>
      <c r="B88" s="111" t="inlineStr">
        <is>
          <t>Project &amp; Program Management</t>
        </is>
      </c>
      <c r="C88" s="111" t="inlineStr">
        <is>
          <t>Project &amp; Program Delivery</t>
        </is>
      </c>
      <c r="D88" s="111" t="inlineStr">
        <is>
          <t>Practice Lead – Project &amp; Program Delivery · Player-Coach</t>
        </is>
      </c>
      <c r="E88" s="20" t="inlineStr">
        <is>
          <t>B+</t>
        </is>
      </c>
      <c r="F88" s="18" t="inlineStr">
        <is>
          <t>Practice Lead · Player-Coach</t>
        </is>
      </c>
      <c r="G88" s="111" t="inlineStr">
        <is>
          <t>Player-Coach</t>
        </is>
      </c>
      <c r="H88" s="112" t="n">
        <v>1</v>
      </c>
      <c r="I88" s="142" t="inlineStr">
        <is>
          <r>
            <rPr>
              <rFont val="Calibri"/>
              <b val="1"/>
              <sz val="10"/>
            </rPr>
            <t>A practice or product area:</t>
          </r>
          <r>
            <rPr>
              <rFont val="Calibri"/>
              <sz val="10"/>
            </rPr>
            <t xml:space="preserve"> does the hardest hands-on work itself and leads 3–6 people · player-coach</t>
          </r>
        </is>
      </c>
      <c r="J88" s="115" t="inlineStr">
        <is>
          <t>Principal-level problems in own domain; sets technical or quality standards and still builds</t>
        </is>
      </c>
      <c r="K88" s="115" t="inlineStr">
        <is>
          <t>Decides approach and priorities for the practice; escalates only cross-function trade-offs</t>
        </is>
      </c>
      <c r="L88" s="115" t="inlineStr">
        <is>
          <t>Practice outcomes plus own deliverables; quality and delivery of the team</t>
        </is>
      </c>
      <c r="M88" s="115" t="inlineStr">
        <is>
          <t>Leads 3–6 people · or a pod while remaining a hands-on expert; coaches, allocates, reviews</t>
        </is>
      </c>
      <c r="N88" s="187" t="inlineStr">
        <is>
          <t>9–14 yrs</t>
        </is>
      </c>
      <c r="O88" s="168" t="inlineStr">
        <is>
          <r>
            <rPr>
              <rFont val="Calibri"/>
              <sz val="10"/>
            </rPr>
            <t xml:space="preserve">Postgraduate or professional qualification preferred
</t>
          </r>
          <r>
            <rPr>
              <rFont val="Calibri"/>
              <b val="1"/>
              <sz val="10"/>
            </rPr>
            <t>Family:</t>
          </r>
          <r>
            <rPr>
              <rFont val="Calibri"/>
              <sz val="10"/>
            </rPr>
            <t xml:space="preserve"> Graduate; PMP / PRINCE2 / CSM preferred from B2</t>
          </r>
        </is>
      </c>
      <c r="P88" s="168" t="inlineStr">
        <is>
          <t>PMP / PRINCE2 / CSM / SAFe</t>
        </is>
      </c>
      <c r="Q88" s="168" t="inlineStr">
        <is>
          <t>Hybrid delivery governance</t>
        </is>
      </c>
      <c r="R88" s="188" t="inlineStr">
        <is>
          <t>TE-PC-B+</t>
        </is>
      </c>
      <c r="S88" s="189" t="n">
        <v>0.49</v>
      </c>
      <c r="T88" s="189" t="n">
        <v>0.18</v>
      </c>
      <c r="U88" s="189" t="n">
        <v>0.05</v>
      </c>
      <c r="V88" s="189" t="n">
        <v>0.1</v>
      </c>
      <c r="W88" s="189" t="n">
        <v>0.1</v>
      </c>
      <c r="X88" s="189" t="n">
        <v>0.08</v>
      </c>
      <c r="Y88" s="121" t="inlineStr">
        <is>
          <t>★ Project, Program &amp; Agile Management · ★ Stakeholder &amp; Client Management</t>
        </is>
      </c>
      <c r="Z88" s="122" t="inlineStr">
        <is>
          <t>Communication &amp; Presentation · Process Improvement &amp; Quality Mindset · Strategic Thinking &amp; Business Acumen · Product, Platform &amp; Domain Knowledge</t>
        </is>
      </c>
      <c r="AA88" s="122" t="inlineStr">
        <is>
          <t>—</t>
        </is>
      </c>
      <c r="AB88" s="122" t="inlineStr">
        <is>
          <t>Core 4 · Future-ready 4 · Functional 4 · Leadership 4</t>
        </is>
      </c>
      <c r="AC88" s="123" t="inlineStr">
        <is>
          <t>3–6 direct reports with ≥ 40% of time on own delivery · McKinsey player/coach 3–5; Google Tech Lead Manager</t>
        </is>
      </c>
      <c r="AD88" s="190" t="inlineStr">
        <is>
          <t>P5–P6 / M4–M5</t>
        </is>
      </c>
      <c r="AE88" s="130" t="inlineStr">
        <is>
          <t>Expert / Senior Manager · player-coach</t>
        </is>
      </c>
      <c r="AF88" s="191" t="inlineStr">
        <is>
          <t>5 Ensure, advise</t>
        </is>
      </c>
      <c r="AG88" s="130" t="inlineStr">
        <is>
          <t>Senior Program Manager / Portfolio Lead / Senior Manager / Head of Function / AGM</t>
        </is>
      </c>
      <c r="AH88" s="130" t="inlineStr">
        <is>
          <t>L5–L6 · MS 64 · —</t>
        </is>
      </c>
      <c r="AI88" s="130" t="inlineStr">
        <is>
          <t>JL6B · C3B–C4 · L7 Manager</t>
        </is>
      </c>
      <c r="AJ88" s="130" t="inlineStr">
        <is>
          <t>Senior Manager · billable</t>
        </is>
      </c>
      <c r="AK88" s="130" t="inlineStr">
        <is>
          <t>Radford / Pave</t>
        </is>
      </c>
      <c r="AL88" s="130" t="inlineStr">
        <is>
          <r>
            <rPr>
              <rFont val="Calibri"/>
              <b val="1"/>
              <sz val="10"/>
            </rPr>
            <t>Google:</t>
          </r>
          <r>
            <rPr>
              <rFont val="Calibri"/>
              <sz val="10"/>
            </rPr>
            <t xml:space="preserve"> Tech Lead Manager · TLM · McKinsey player/coach · 3–5 reports · SaaS: player-coach team lead carrying own work</t>
          </r>
        </is>
      </c>
      <c r="AM88" s="130" t="inlineStr">
        <is>
          <t>PMI PMBOK and Talent Triangle; CAPM · entry → PMP → PgMP; Scrum / SAFe</t>
        </is>
      </c>
      <c r="AN88" s="131" t="inlineStr">
        <is>
          <t>Internal posting first; lateral by exception</t>
        </is>
      </c>
      <c r="AO88" s="132" t="inlineStr">
        <is>
          <t>C1 · Principal</t>
        </is>
      </c>
      <c r="AP88" s="132" t="inlineStr">
        <is>
          <t>C1 · Associate Head</t>
        </is>
      </c>
      <c r="AQ88" s="132" t="inlineStr">
        <is>
          <t>AI-assisted planning, value / outcome-based delivery</t>
        </is>
      </c>
    </row>
    <row r="89" ht="67" customHeight="1">
      <c r="A89" s="109" t="inlineStr">
        <is>
          <t>Technology</t>
        </is>
      </c>
      <c r="B89" s="111" t="inlineStr">
        <is>
          <t>Engineering &amp; Architecture</t>
        </is>
      </c>
      <c r="C89" s="111" t="inlineStr">
        <is>
          <t>Solution &amp; Technical Architecture</t>
        </is>
      </c>
      <c r="D89" s="111" t="inlineStr">
        <is>
          <t>Technical Architect</t>
        </is>
      </c>
      <c r="E89" s="33" t="inlineStr">
        <is>
          <t>C1</t>
        </is>
      </c>
      <c r="F89" s="149" t="inlineStr">
        <is>
          <t>Principal</t>
        </is>
      </c>
      <c r="G89" s="111" t="inlineStr">
        <is>
          <t>IC</t>
        </is>
      </c>
      <c r="H89" s="112" t="n">
        <v>1</v>
      </c>
      <c r="I89" s="142" t="inlineStr">
        <is>
          <t>A sub-function, or principal authority across products</t>
        </is>
      </c>
      <c r="J89" s="115" t="inlineStr">
        <is>
          <t>Ambiguous, cross-product problems</t>
        </is>
      </c>
      <c r="K89" s="115" t="inlineStr">
        <is>
          <t>Sets direction for a sub-function or domain</t>
        </is>
      </c>
      <c r="L89" s="115" t="inlineStr">
        <is>
          <t>Sub-function results or domain quality across products</t>
        </is>
      </c>
      <c r="M89" s="115" t="inlineStr">
        <is>
          <t>Leads managers or a community of practice</t>
        </is>
      </c>
      <c r="N89" s="187" t="inlineStr">
        <is>
          <t>10–14 yrs</t>
        </is>
      </c>
      <c r="O89" s="168" t="inlineStr">
        <is>
          <r>
            <rPr>
              <rFont val="Calibri"/>
              <sz val="10"/>
            </rPr>
            <t xml:space="preserve">Postgraduate / professional qualification preferred
</t>
          </r>
          <r>
            <rPr>
              <rFont val="Calibri"/>
              <b val="1"/>
              <sz val="10"/>
            </rPr>
            <t>Family:</t>
          </r>
          <r>
            <rPr>
              <rFont val="Calibri"/>
              <sz val="10"/>
            </rPr>
            <t xml:space="preserve"> BE / B.Tech / MCA / M.Tech</t>
          </r>
        </is>
      </c>
      <c r="P89" s="168" t="inlineStr">
        <is>
          <t>AWS / Azure architect · optional; Cloud / language certifications · optional</t>
        </is>
      </c>
      <c r="Q89" s="168" t="inlineStr">
        <is>
          <t>Architecture governance, security by design</t>
        </is>
      </c>
      <c r="R89" s="188" t="inlineStr">
        <is>
          <t>TE-C-IC</t>
        </is>
      </c>
      <c r="S89" s="189" t="n">
        <v>0.59</v>
      </c>
      <c r="T89" s="189" t="n">
        <v>0.18</v>
      </c>
      <c r="U89" s="189" t="n">
        <v>0.05</v>
      </c>
      <c r="V89" s="189" t="n">
        <v>0.05</v>
      </c>
      <c r="W89" s="189" t="n">
        <v>0.05</v>
      </c>
      <c r="X89" s="189" t="n">
        <v>0.08</v>
      </c>
      <c r="Y89" s="121" t="inlineStr">
        <is>
          <t>★ System Design &amp; Architecture · ★ Programming &amp; Tech-Stack Depth</t>
        </is>
      </c>
      <c r="Z89" s="122" t="inlineStr">
        <is>
          <t>Cloud, DevOps &amp; CI/CD · Cybersecurity &amp; Infrastructure · Stakeholder &amp; Client Management · Strategic Thinking &amp; Business Acumen</t>
        </is>
      </c>
      <c r="AA89" s="122" t="inlineStr">
        <is>
          <t>—</t>
        </is>
      </c>
      <c r="AB89" s="122" t="inlineStr">
        <is>
          <t>Core 4 · Future-ready 4 · Functional 4 · Leadership 4</t>
        </is>
      </c>
      <c r="AC89" s="123" t="inlineStr">
        <is>
          <t>5–8, mostly managers</t>
        </is>
      </c>
      <c r="AD89" s="190" t="inlineStr">
        <is>
          <t>P6</t>
        </is>
      </c>
      <c r="AE89" s="130" t="inlineStr">
        <is>
          <t>Principal / Director</t>
        </is>
      </c>
      <c r="AF89" s="191" t="inlineStr">
        <is>
          <t>5–6</t>
        </is>
      </c>
      <c r="AG89" s="130" t="inlineStr">
        <is>
          <t>Chief / Enterprise Architect</t>
        </is>
      </c>
      <c r="AH89" s="130" t="inlineStr">
        <is>
          <t>L6 · Staff · MS 64–65 · Staff SE</t>
        </is>
      </c>
      <c r="AI89" s="130" t="inlineStr">
        <is>
          <t>JL6B · C4 Consultant · L7 Manager</t>
        </is>
      </c>
      <c r="AJ89" s="130" t="inlineStr">
        <is>
          <t>Associate Director</t>
        </is>
      </c>
      <c r="AK89" s="130" t="inlineStr">
        <is>
          <t>Radford / Pave, Workiva</t>
        </is>
      </c>
      <c r="AL89" s="130" t="inlineStr">
        <is>
          <r>
            <rPr>
              <rFont val="Calibri"/>
              <b val="1"/>
              <sz val="10"/>
            </rPr>
            <t>Nasdaq / AxiomSL:</t>
          </r>
          <r>
            <rPr>
              <rFont val="Calibri"/>
              <sz val="10"/>
            </rPr>
            <t xml:space="preserve"> Principal SE · Salesforce: PMTS · Atlassian: P60 Principal · 10+ yrs · Freshworks: Senior Staff SE · IRIS Vs Competitor Benchmark — engineering managers: Senior EM / Director</t>
          </r>
        </is>
      </c>
      <c r="AM89" s="130" t="inlineStr">
        <is>
          <t>SFIA 9 · solution architecture; TOGAF; AWS / Azure architect certifications</t>
        </is>
      </c>
      <c r="AN89" s="131" t="inlineStr">
        <is>
          <t>Internal posting first; lateral</t>
        </is>
      </c>
      <c r="AO89" s="132" t="inlineStr">
        <is>
          <t>C2 · Senior Principal / Architect</t>
        </is>
      </c>
      <c r="AP89" s="132" t="inlineStr">
        <is>
          <t>C2 · Head of Function</t>
        </is>
      </c>
      <c r="AQ89" s="132" t="inlineStr">
        <is>
          <t>AI / LLM platform architecture, xBRL-CSV &amp; open-data APIs, cost-optimised cloud</t>
        </is>
      </c>
    </row>
    <row r="90" ht="93" customHeight="1">
      <c r="A90" s="109" t="inlineStr">
        <is>
          <t>Technology</t>
        </is>
      </c>
      <c r="B90" s="111" t="inlineStr">
        <is>
          <t>Project &amp; Program Management</t>
        </is>
      </c>
      <c r="C90" s="111" t="inlineStr">
        <is>
          <t>Delivery Leadership</t>
        </is>
      </c>
      <c r="D90" s="111" t="inlineStr">
        <is>
          <t>Head – Delivery</t>
        </is>
      </c>
      <c r="E90" s="33" t="inlineStr">
        <is>
          <t>C2</t>
        </is>
      </c>
      <c r="F90" s="149" t="inlineStr">
        <is>
          <t>Head of Function</t>
        </is>
      </c>
      <c r="G90" s="111" t="inlineStr">
        <is>
          <t>People Manager</t>
        </is>
      </c>
      <c r="H90" s="112" t="n">
        <v>1</v>
      </c>
      <c r="I90" s="142" t="inlineStr">
        <is>
          <t>A function or department, or a company-wide discipline</t>
        </is>
      </c>
      <c r="J90" s="115" t="inlineStr">
        <is>
          <t>Function-wide or company-wide problems; creates methods and standards</t>
        </is>
      </c>
      <c r="K90" s="115" t="inlineStr">
        <is>
          <t>Sets direction for a function</t>
        </is>
      </c>
      <c r="L90" s="115" t="inlineStr">
        <is>
          <t>Function results, budget and risk</t>
        </is>
      </c>
      <c r="M90" s="115" t="inlineStr">
        <is>
          <t>Leads a function; shapes functional strategy</t>
        </is>
      </c>
      <c r="N90" s="187" t="inlineStr">
        <is>
          <t>12–17 yrs</t>
        </is>
      </c>
      <c r="O90" s="168" t="inlineStr">
        <is>
          <r>
            <rPr>
              <rFont val="Calibri"/>
              <sz val="10"/>
            </rPr>
            <t xml:space="preserve">Postgraduate / professional qualification preferred
</t>
          </r>
          <r>
            <rPr>
              <rFont val="Calibri"/>
              <b val="1"/>
              <sz val="10"/>
            </rPr>
            <t>Family:</t>
          </r>
          <r>
            <rPr>
              <rFont val="Calibri"/>
              <sz val="10"/>
            </rPr>
            <t xml:space="preserve"> Graduate; PMP / PRINCE2 / CSM preferred from B2</t>
          </r>
        </is>
      </c>
      <c r="P90" s="168" t="inlineStr">
        <is>
          <t>PMP / PRINCE2 / CSM / SAFe</t>
        </is>
      </c>
      <c r="Q90" s="168" t="inlineStr">
        <is>
          <t>Hybrid delivery governance</t>
        </is>
      </c>
      <c r="R90" s="188" t="inlineStr">
        <is>
          <t>TE-C-M</t>
        </is>
      </c>
      <c r="S90" s="189" t="n">
        <v>0.48</v>
      </c>
      <c r="T90" s="189" t="n">
        <v>0.18</v>
      </c>
      <c r="U90" s="189" t="n">
        <v>0.06</v>
      </c>
      <c r="V90" s="189" t="n">
        <v>0.15</v>
      </c>
      <c r="W90" s="189" t="n">
        <v>0.05</v>
      </c>
      <c r="X90" s="189" t="n">
        <v>0.08</v>
      </c>
      <c r="Y90" s="121" t="inlineStr">
        <is>
          <t>★ Project, Program &amp; Agile Management · ★ Stakeholder &amp; Client Management</t>
        </is>
      </c>
      <c r="Z90" s="122" t="inlineStr">
        <is>
          <t>Communication &amp; Presentation · Process Improvement &amp; Quality Mindset · Strategic Thinking &amp; Business Acumen · Product, Platform &amp; Domain Knowledge</t>
        </is>
      </c>
      <c r="AA90" s="122" t="inlineStr">
        <is>
          <t>—</t>
        </is>
      </c>
      <c r="AB90" s="122" t="inlineStr">
        <is>
          <t>Core 4 · Future-ready 4 · Functional 5 · Leadership 4</t>
        </is>
      </c>
      <c r="AC90" s="123" t="inlineStr">
        <is>
          <t>5–8 managers / associate heads</t>
        </is>
      </c>
      <c r="AD90" s="190" t="inlineStr">
        <is>
          <t>M6</t>
        </is>
      </c>
      <c r="AE90" s="130" t="inlineStr">
        <is>
          <t>— / Senior Director</t>
        </is>
      </c>
      <c r="AF90" s="191" t="inlineStr">
        <is>
          <t>6 Initiate, influence</t>
        </is>
      </c>
      <c r="AG90" s="130" t="inlineStr">
        <is>
          <t>Senior Head / General Manager</t>
        </is>
      </c>
      <c r="AH90" s="130" t="inlineStr">
        <is>
          <t>L6–L7 · MS 65–66 · —</t>
        </is>
      </c>
      <c r="AI90" s="130" t="inlineStr">
        <is>
          <t>JL6A · C4–C5 · L6 Senior Manager</t>
        </is>
      </c>
      <c r="AJ90" s="130" t="inlineStr">
        <is>
          <t>Associate Director – Director</t>
        </is>
      </c>
      <c r="AK90" s="130" t="inlineStr">
        <is>
          <t>Radford / Pave</t>
        </is>
      </c>
      <c r="AL90" s="130" t="inlineStr">
        <is>
          <t>IRIS Vs Competitor Benchmark — PMI pathway + SaaS delivery ladder: Director PMO / Delivery</t>
        </is>
      </c>
      <c r="AM90" s="130" t="inlineStr">
        <is>
          <t>PMI PMBOK and Talent Triangle; CAPM · entry → PMP → PgMP; Scrum / SAFe</t>
        </is>
      </c>
      <c r="AN90" s="131" t="inlineStr">
        <is>
          <t>Internal posting first; lateral</t>
        </is>
      </c>
      <c r="AO90" s="132" t="inlineStr">
        <is>
          <t>D1 · Chief Specialist / Distinguished Principal · or C+ · Group Head · Player-Coach if leading people hands-on</t>
        </is>
      </c>
      <c r="AP90" s="132" t="inlineStr">
        <is>
          <t>D1 · Associate Vice President / Business Head · or C+ · Group Head · Player-Coach if leading people hands-on</t>
        </is>
      </c>
      <c r="AQ90" s="132" t="inlineStr">
        <is>
          <t>AI-assisted planning, value / outcome-based delivery</t>
        </is>
      </c>
    </row>
    <row r="91" ht="54" customHeight="1">
      <c r="A91" s="109" t="inlineStr">
        <is>
          <t>Technology</t>
        </is>
      </c>
      <c r="B91" s="111" t="inlineStr">
        <is>
          <t>Engineering &amp; Development</t>
        </is>
      </c>
      <c r="C91" s="111" t="inlineStr">
        <is>
          <t>Backend Development</t>
        </is>
      </c>
      <c r="D91" s="111" t="inlineStr">
        <is>
          <t>Associate Consultant – Software Development</t>
        </is>
      </c>
      <c r="E91" s="45" t="inlineStr">
        <is>
          <t>X1</t>
        </is>
      </c>
      <c r="F91" s="136" t="inlineStr">
        <is>
          <t>Associate Consultant</t>
        </is>
      </c>
      <c r="G91" s="111" t="inlineStr">
        <is>
          <t>Consultant</t>
        </is>
      </c>
      <c r="H91" s="112" t="n">
        <v>13</v>
      </c>
      <c r="I91" s="142" t="inlineStr">
        <is>
          <t>Defined deliverables under a statement of work · ≈ A2–A3</t>
        </is>
      </c>
      <c r="J91" s="115" t="inlineStr">
        <is>
          <t>—</t>
        </is>
      </c>
      <c r="K91" s="115" t="inlineStr">
        <is>
          <t>—</t>
        </is>
      </c>
      <c r="L91" s="115" t="inlineStr">
        <is>
          <t>—</t>
        </is>
      </c>
      <c r="M91" s="115" t="inlineStr">
        <is>
          <t>—</t>
        </is>
      </c>
      <c r="N91" s="187" t="inlineStr">
        <is>
          <t>0–5 yrs</t>
        </is>
      </c>
      <c r="O91" s="168" t="inlineStr">
        <is>
          <r>
            <rPr>
              <rFont val="Calibri"/>
              <sz val="10"/>
            </rPr>
            <t xml:space="preserve">As for equivalent role
</t>
          </r>
          <r>
            <rPr>
              <rFont val="Calibri"/>
              <b val="1"/>
              <sz val="10"/>
            </rPr>
            <t>Family:</t>
          </r>
          <r>
            <rPr>
              <rFont val="Calibri"/>
              <sz val="10"/>
            </rPr>
            <t xml:space="preserve"> BE / B.Tech / MCA / M.Tech / B.Sc · CS</t>
          </r>
        </is>
      </c>
      <c r="P91" s="168" t="inlineStr">
        <is>
          <t>Cloud / language certifications · optional; AWS / Azure architect · optional</t>
        </is>
      </c>
      <c r="Q91" s="168" t="inlineStr">
        <is>
          <t>Secure coding · OWASP, code review, unit testing</t>
        </is>
      </c>
      <c r="R91" s="188" t="inlineStr">
        <is>
          <t>—</t>
        </is>
      </c>
      <c r="S91" s="169" t="n"/>
      <c r="T91" s="169" t="n"/>
      <c r="U91" s="169" t="n"/>
      <c r="V91" s="169" t="n"/>
      <c r="W91" s="169" t="n"/>
      <c r="X91" s="169" t="n"/>
      <c r="Y91" s="121" t="inlineStr">
        <is>
          <t>Per statement of work</t>
        </is>
      </c>
      <c r="Z91" s="122" t="inlineStr">
        <is>
          <t>—</t>
        </is>
      </c>
      <c r="AA91" s="122" t="inlineStr">
        <is>
          <t>—</t>
        </is>
      </c>
      <c r="AB91" s="122" t="inlineStr">
        <is>
          <t>Per statement of work</t>
        </is>
      </c>
      <c r="AC91" s="123" t="inlineStr">
        <is>
          <t>Not counted in spans</t>
        </is>
      </c>
      <c r="AD91" s="190" t="inlineStr">
        <is>
          <t>Contractor</t>
        </is>
      </c>
      <c r="AE91" s="130" t="inlineStr">
        <is>
          <t>Contractor</t>
        </is>
      </c>
      <c r="AF91" s="191" t="inlineStr">
        <is>
          <t>—</t>
        </is>
      </c>
      <c r="AG91" s="130" t="inlineStr">
        <is>
          <t>Contractor · rate card</t>
        </is>
      </c>
      <c r="AH91" s="130" t="inlineStr">
        <is>
          <t>—</t>
        </is>
      </c>
      <c r="AI91" s="130" t="inlineStr">
        <is>
          <t>—</t>
        </is>
      </c>
      <c r="AJ91" s="130" t="inlineStr">
        <is>
          <t>—</t>
        </is>
      </c>
      <c r="AK91" s="130" t="inlineStr">
        <is>
          <t>Workiva · Levels.fyi, Radford / Pave</t>
        </is>
      </c>
      <c r="AL91" s="130" t="inlineStr">
        <is>
          <t>—</t>
        </is>
      </c>
      <c r="AM91" s="130" t="inlineStr">
        <is>
          <t>SFIA 9 · software development, programming; OWASP secure coding; cloud vendor certifications</t>
        </is>
      </c>
      <c r="AN91" s="131" t="inlineStr">
        <is>
          <t>Statement of work</t>
        </is>
      </c>
      <c r="AO91" s="132" t="inlineStr">
        <is>
          <t>—</t>
        </is>
      </c>
      <c r="AP91" s="132" t="inlineStr">
        <is>
          <t>—</t>
        </is>
      </c>
      <c r="AQ91" s="132" t="inlineStr">
        <is>
          <t>AI-assisted coding, cloud-native &amp; API-first design, LLM integration</t>
        </is>
      </c>
    </row>
    <row r="92">
      <c r="A92" s="192" t="n"/>
      <c r="B92" s="193" t="n"/>
      <c r="C92" s="193" t="n"/>
      <c r="D92" s="193" t="n"/>
      <c r="E92" s="193" t="n"/>
      <c r="F92" s="193" t="n"/>
      <c r="G92" s="193" t="n"/>
      <c r="H92" s="193" t="n"/>
      <c r="I92" s="194" t="n"/>
      <c r="J92" s="195" t="n"/>
      <c r="K92" s="195" t="n"/>
      <c r="L92" s="195" t="n"/>
      <c r="M92" s="195" t="n"/>
      <c r="N92" s="196" t="n"/>
      <c r="O92" s="197" t="n"/>
      <c r="P92" s="197" t="n"/>
      <c r="Q92" s="197" t="n"/>
      <c r="R92" s="198" t="n"/>
      <c r="S92" s="199" t="n"/>
      <c r="T92" s="199" t="n"/>
      <c r="U92" s="199" t="n"/>
      <c r="V92" s="199" t="n"/>
      <c r="W92" s="199" t="n"/>
      <c r="X92" s="199" t="n"/>
      <c r="Y92" s="200" t="n"/>
      <c r="Z92" s="201" t="n"/>
      <c r="AA92" s="201" t="n"/>
      <c r="AB92" s="201" t="n"/>
      <c r="AC92" s="202" t="n"/>
      <c r="AD92" s="203" t="n"/>
      <c r="AE92" s="204" t="n"/>
      <c r="AF92" s="204" t="n"/>
      <c r="AG92" s="204" t="n"/>
      <c r="AH92" s="204" t="n"/>
      <c r="AI92" s="204" t="n"/>
      <c r="AJ92" s="204" t="n"/>
      <c r="AK92" s="204" t="n"/>
      <c r="AL92" s="204" t="n"/>
      <c r="AM92" s="204" t="n"/>
      <c r="AN92" s="205" t="n"/>
      <c r="AO92" s="206" t="n"/>
      <c r="AP92" s="206" t="n"/>
      <c r="AQ92" s="206" t="n"/>
    </row>
    <row r="93" ht="20" customHeight="1">
      <c r="A93" s="164" t="inlineStr">
        <is>
          <t>XBRL Consulting — 32 people · 12 roles · Regulatory &amp; domain consulting · levels A2–C2 + X1</t>
        </is>
      </c>
    </row>
    <row r="94" ht="67" customHeight="1">
      <c r="A94" s="109" t="inlineStr">
        <is>
          <t>XBRL Consulting</t>
        </is>
      </c>
      <c r="B94" s="111" t="inlineStr">
        <is>
          <t>Consulting &amp; Professional Services</t>
        </is>
      </c>
      <c r="C94" s="111" t="inlineStr">
        <is>
          <t>XBRL Tagging, Conversion &amp; Filing</t>
        </is>
      </c>
      <c r="D94" s="111" t="inlineStr">
        <is>
          <t>Financial Analyst</t>
        </is>
      </c>
      <c r="E94" s="26" t="inlineStr">
        <is>
          <t>A2</t>
        </is>
      </c>
      <c r="F94" s="138" t="inlineStr">
        <is>
          <t>Associate</t>
        </is>
      </c>
      <c r="G94" s="111" t="inlineStr">
        <is>
          <t>IC</t>
        </is>
      </c>
      <c r="H94" s="112" t="n">
        <v>3</v>
      </c>
      <c r="I94" s="142" t="inlineStr">
        <is>
          <t>Standard work delivered independently</t>
        </is>
      </c>
      <c r="J94" s="115" t="inlineStr">
        <is>
          <t>Standard work of the discipline</t>
        </is>
      </c>
      <c r="K94" s="115" t="inlineStr">
        <is>
          <t>Chooses own approach within standards</t>
        </is>
      </c>
      <c r="L94" s="115" t="inlineStr">
        <is>
          <t>Own deliverables · accuracy, TAT</t>
        </is>
      </c>
      <c r="M94" s="115" t="inlineStr">
        <is>
          <t>Not scored in Band A</t>
        </is>
      </c>
      <c r="N94" s="187" t="inlineStr">
        <is>
          <t>0–2 yrs</t>
        </is>
      </c>
      <c r="O94" s="168" t="inlineStr">
        <is>
          <r>
            <rPr>
              <rFont val="Calibri"/>
              <sz val="10"/>
            </rPr>
            <t xml:space="preserve">Graduate · or diploma with experience
</t>
          </r>
          <r>
            <rPr>
              <rFont val="Calibri"/>
              <b val="1"/>
              <sz val="10"/>
            </rPr>
            <t>Family:</t>
          </r>
          <r>
            <rPr>
              <rFont val="Calibri"/>
              <sz val="10"/>
            </rPr>
            <t xml:space="preserve"> B.Com / M.Com / CA / CMA</t>
          </r>
        </is>
      </c>
      <c r="P94" s="168" t="inlineStr">
        <is>
          <t>XBRL US GAAP Certificate · AICPA &amp; XBRL US or equivalent; CA / CMA / ACCA / CFA / IFRS certificate</t>
        </is>
      </c>
      <c r="Q94" s="168" t="inlineStr">
        <is>
          <t>XBRL certificate preferred from A3; filing deadlines and confidentiality</t>
        </is>
      </c>
      <c r="R94" s="188" t="inlineStr">
        <is>
          <t>RC-A</t>
        </is>
      </c>
      <c r="S94" s="189" t="n">
        <v>0.59</v>
      </c>
      <c r="T94" s="189" t="n">
        <v>0.16</v>
      </c>
      <c r="U94" s="189" t="n">
        <v>0.09</v>
      </c>
      <c r="V94" s="189" t="n">
        <v>0</v>
      </c>
      <c r="W94" s="189" t="n">
        <v>0.1</v>
      </c>
      <c r="X94" s="189" t="n">
        <v>0.06</v>
      </c>
      <c r="Y94" s="121" t="inlineStr">
        <is>
          <t>★ XBRL, iXBRL &amp; Taxonomy · ★ Accounting &amp; Reporting Standards · IFRS/US GAAP</t>
        </is>
      </c>
      <c r="Z94" s="122" t="inlineStr">
        <is>
          <t>Regulatory &amp; BFSI Domain · Process Improvement &amp; Quality Mindset · Advanced Excel &amp; Productivity Tools · AI, GenAI &amp; Prompt Engineering</t>
        </is>
      </c>
      <c r="AA94" s="122" t="inlineStr">
        <is>
          <t>—</t>
        </is>
      </c>
      <c r="AB94" s="122" t="inlineStr">
        <is>
          <t>Core 2 · Future-ready 2 · Functional 2 · Leadership —</t>
        </is>
      </c>
      <c r="AC94" s="123" t="inlineStr">
        <is>
          <t>No direct reports</t>
        </is>
      </c>
      <c r="AD94" s="190" t="inlineStr">
        <is>
          <t>P1–P2</t>
        </is>
      </c>
      <c r="AE94" s="130" t="inlineStr">
        <is>
          <t>Entry / Developing</t>
        </is>
      </c>
      <c r="AF94" s="191" t="inlineStr">
        <is>
          <t>2 Assist</t>
        </is>
      </c>
      <c r="AG94" s="130" t="inlineStr">
        <is>
          <t>Analyst / Senior Analyst / Associate</t>
        </is>
      </c>
      <c r="AH94" s="130" t="inlineStr">
        <is>
          <t>L3 · MS 59–60 · —</t>
        </is>
      </c>
      <c r="AI94" s="130" t="inlineStr">
        <is>
          <t>JL3B · C1 · L11 Analyst</t>
        </is>
      </c>
      <c r="AJ94" s="130" t="inlineStr">
        <is>
          <t>Analyst · DataTracks Associate</t>
        </is>
      </c>
      <c r="AK94" s="130" t="inlineStr">
        <is>
          <t>DataTracks careers site</t>
        </is>
      </c>
      <c r="AL94" s="130" t="inlineStr">
        <is>
          <r>
            <rPr>
              <rFont val="Calibri"/>
              <b val="1"/>
              <sz val="10"/>
            </rPr>
            <t>Toppan Merrill:</t>
          </r>
          <r>
            <rPr>
              <rFont val="Calibri"/>
              <sz val="10"/>
            </rPr>
            <t xml:space="preserve"> XBRL Financial Analyst, Associate · DataTracks: Associate · Big Four: Analyst</t>
          </r>
        </is>
      </c>
      <c r="AM94" s="130" t="inlineStr">
        <is>
          <t>XBRL US GAAP Certificate · AICPA &amp; XBRL US; XBRL International specifications; IFRS / US GAAP / Ind AS</t>
        </is>
      </c>
      <c r="AN94" s="131" t="inlineStr">
        <is>
          <t>Lateral or campus · CT1 on confirmation; CT2 on joining</t>
        </is>
      </c>
      <c r="AO94" s="132" t="inlineStr">
        <is>
          <t>A3 · Senior Associate</t>
        </is>
      </c>
      <c r="AP94" s="132" t="inlineStr">
        <is>
          <t>A3 · common path</t>
        </is>
      </c>
      <c r="AQ94" s="132" t="inlineStr">
        <is>
          <t>iXBRL / ESEF / ISSB &amp; ESG digital reporting, xBRL-CSV, AI-assisted tagging and review</t>
        </is>
      </c>
    </row>
    <row r="95" ht="67" customHeight="1">
      <c r="A95" s="109" t="inlineStr">
        <is>
          <t>XBRL Consulting</t>
        </is>
      </c>
      <c r="B95" s="111" t="inlineStr">
        <is>
          <t>Consulting &amp; Professional Services</t>
        </is>
      </c>
      <c r="C95" s="111" t="inlineStr">
        <is>
          <t>Taxonomy Design &amp; Regulatory Consulting</t>
        </is>
      </c>
      <c r="D95" s="111" t="inlineStr">
        <is>
          <t>Taxonomy Analyst</t>
        </is>
      </c>
      <c r="E95" s="26" t="inlineStr">
        <is>
          <t>A2</t>
        </is>
      </c>
      <c r="F95" s="138" t="inlineStr">
        <is>
          <t>Associate</t>
        </is>
      </c>
      <c r="G95" s="111" t="inlineStr">
        <is>
          <t>IC</t>
        </is>
      </c>
      <c r="H95" s="112" t="n">
        <v>2</v>
      </c>
      <c r="I95" s="142" t="inlineStr">
        <is>
          <t>Standard work delivered independently</t>
        </is>
      </c>
      <c r="J95" s="115" t="inlineStr">
        <is>
          <t>Standard work of the discipline</t>
        </is>
      </c>
      <c r="K95" s="115" t="inlineStr">
        <is>
          <t>Chooses own approach within standards</t>
        </is>
      </c>
      <c r="L95" s="115" t="inlineStr">
        <is>
          <t>Own deliverables · accuracy, TAT</t>
        </is>
      </c>
      <c r="M95" s="115" t="inlineStr">
        <is>
          <t>Not scored in Band A</t>
        </is>
      </c>
      <c r="N95" s="187" t="inlineStr">
        <is>
          <t>0–2 yrs</t>
        </is>
      </c>
      <c r="O95" s="168" t="inlineStr">
        <is>
          <r>
            <rPr>
              <rFont val="Calibri"/>
              <sz val="10"/>
            </rPr>
            <t xml:space="preserve">Graduate · or diploma with experience
</t>
          </r>
          <r>
            <rPr>
              <rFont val="Calibri"/>
              <b val="1"/>
              <sz val="10"/>
            </rPr>
            <t>Family:</t>
          </r>
          <r>
            <rPr>
              <rFont val="Calibri"/>
              <sz val="10"/>
            </rPr>
            <t xml:space="preserve"> B.Com / M.Com / CA / CMA</t>
          </r>
        </is>
      </c>
      <c r="P95" s="168" t="inlineStr">
        <is>
          <t>XBRL US GAAP Certificate · AICPA &amp; XBRL US or equivalent; CA / CMA / ACCA / CFA / IFRS certificate</t>
        </is>
      </c>
      <c r="Q95" s="168" t="inlineStr">
        <is>
          <t>XBRL certificate preferred from A3; filing deadlines and confidentiality</t>
        </is>
      </c>
      <c r="R95" s="188" t="inlineStr">
        <is>
          <t>RC-A</t>
        </is>
      </c>
      <c r="S95" s="189" t="n">
        <v>0.59</v>
      </c>
      <c r="T95" s="189" t="n">
        <v>0.16</v>
      </c>
      <c r="U95" s="189" t="n">
        <v>0.09</v>
      </c>
      <c r="V95" s="189" t="n">
        <v>0</v>
      </c>
      <c r="W95" s="189" t="n">
        <v>0.1</v>
      </c>
      <c r="X95" s="189" t="n">
        <v>0.06</v>
      </c>
      <c r="Y95" s="121" t="inlineStr">
        <is>
          <t>★ XBRL, iXBRL &amp; Taxonomy · ★ Accounting &amp; Reporting Standards · IFRS/US GAAP</t>
        </is>
      </c>
      <c r="Z95" s="122" t="inlineStr">
        <is>
          <t>Regulatory &amp; BFSI Domain · Process Improvement &amp; Quality Mindset · Advanced Excel &amp; Productivity Tools · AI, GenAI &amp; Prompt Engineering</t>
        </is>
      </c>
      <c r="AA95" s="122" t="inlineStr">
        <is>
          <t>—</t>
        </is>
      </c>
      <c r="AB95" s="122" t="inlineStr">
        <is>
          <t>Core 2 · Future-ready 2 · Functional 2 · Leadership —</t>
        </is>
      </c>
      <c r="AC95" s="123" t="inlineStr">
        <is>
          <t>No direct reports</t>
        </is>
      </c>
      <c r="AD95" s="190" t="inlineStr">
        <is>
          <t>P1–P2</t>
        </is>
      </c>
      <c r="AE95" s="130" t="inlineStr">
        <is>
          <t>Entry / Developing</t>
        </is>
      </c>
      <c r="AF95" s="191" t="inlineStr">
        <is>
          <t>2 Assist</t>
        </is>
      </c>
      <c r="AG95" s="130" t="inlineStr">
        <is>
          <t>Analyst / Senior Analyst / Associate</t>
        </is>
      </c>
      <c r="AH95" s="130" t="inlineStr">
        <is>
          <t>L3 · MS 59–60 · —</t>
        </is>
      </c>
      <c r="AI95" s="130" t="inlineStr">
        <is>
          <t>JL3B · C1 · L11 Analyst</t>
        </is>
      </c>
      <c r="AJ95" s="130" t="inlineStr">
        <is>
          <t>Analyst · DataTracks Associate</t>
        </is>
      </c>
      <c r="AK95" s="130" t="inlineStr">
        <is>
          <t>DataTracks careers site</t>
        </is>
      </c>
      <c r="AL95" s="130" t="inlineStr">
        <is>
          <r>
            <rPr>
              <rFont val="Calibri"/>
              <b val="1"/>
              <sz val="10"/>
            </rPr>
            <t>Toppan Merrill:</t>
          </r>
          <r>
            <rPr>
              <rFont val="Calibri"/>
              <sz val="10"/>
            </rPr>
            <t xml:space="preserve"> XBRL Financial Analyst, Associate · DataTracks: Associate · Big Four: Analyst</t>
          </r>
        </is>
      </c>
      <c r="AM95" s="130" t="inlineStr">
        <is>
          <t>XBRL US GAAP Certificate · AICPA &amp; XBRL US; XBRL International specifications; IFRS / US GAAP / Ind AS</t>
        </is>
      </c>
      <c r="AN95" s="131" t="inlineStr">
        <is>
          <t>Lateral or campus · CT1 on confirmation; CT2 on joining</t>
        </is>
      </c>
      <c r="AO95" s="132" t="inlineStr">
        <is>
          <t>A3 · Senior Associate</t>
        </is>
      </c>
      <c r="AP95" s="132" t="inlineStr">
        <is>
          <t>A3 · common path</t>
        </is>
      </c>
      <c r="AQ95" s="132" t="inlineStr">
        <is>
          <t>iXBRL / ESEF / ISSB &amp; ESG digital reporting, xBRL-CSV, AI-assisted tagging and review</t>
        </is>
      </c>
    </row>
    <row r="96" ht="67" customHeight="1">
      <c r="A96" s="109" t="inlineStr">
        <is>
          <t>XBRL Consulting</t>
        </is>
      </c>
      <c r="B96" s="111" t="inlineStr">
        <is>
          <t>Consulting &amp; Professional Services</t>
        </is>
      </c>
      <c r="C96" s="111" t="inlineStr">
        <is>
          <t>XBRL Tagging, Conversion &amp; Filing</t>
        </is>
      </c>
      <c r="D96" s="111" t="inlineStr">
        <is>
          <t>Senior Financial Analyst</t>
        </is>
      </c>
      <c r="E96" s="26" t="inlineStr">
        <is>
          <t>A3</t>
        </is>
      </c>
      <c r="F96" s="138" t="inlineStr">
        <is>
          <t>Senior Associate</t>
        </is>
      </c>
      <c r="G96" s="111" t="inlineStr">
        <is>
          <t>IC</t>
        </is>
      </c>
      <c r="H96" s="112" t="n">
        <v>3</v>
      </c>
      <c r="I96" s="142" t="inlineStr">
        <is>
          <t>Varied work; reviews juniors; go-to for a process</t>
        </is>
      </c>
      <c r="J96" s="115" t="inlineStr">
        <is>
          <t>Varied and non-standard work; handles exceptions</t>
        </is>
      </c>
      <c r="K96" s="115" t="inlineStr">
        <is>
          <t>Technical / QC / client calls on own work</t>
        </is>
      </c>
      <c r="L96" s="115" t="inlineStr">
        <is>
          <t>A module / process, or work with client or regulatory consequences</t>
        </is>
      </c>
      <c r="M96" s="115" t="inlineStr">
        <is>
          <t>Not scored in Band A</t>
        </is>
      </c>
      <c r="N96" s="187" t="inlineStr">
        <is>
          <t>2–4 yrs</t>
        </is>
      </c>
      <c r="O96" s="168" t="inlineStr">
        <is>
          <r>
            <rPr>
              <rFont val="Calibri"/>
              <sz val="10"/>
            </rPr>
            <t xml:space="preserve">Graduate; relevant certification preferred
</t>
          </r>
          <r>
            <rPr>
              <rFont val="Calibri"/>
              <b val="1"/>
              <sz val="10"/>
            </rPr>
            <t>Family:</t>
          </r>
          <r>
            <rPr>
              <rFont val="Calibri"/>
              <sz val="10"/>
            </rPr>
            <t xml:space="preserve"> B.Com / M.Com / CA / CMA</t>
          </r>
        </is>
      </c>
      <c r="P96" s="168" t="inlineStr">
        <is>
          <t>XBRL US GAAP Certificate · AICPA &amp; XBRL US or equivalent; CA / CMA / ACCA / CFA / IFRS certificate</t>
        </is>
      </c>
      <c r="Q96" s="168" t="inlineStr">
        <is>
          <t>XBRL certificate preferred from A3; filing deadlines and confidentiality</t>
        </is>
      </c>
      <c r="R96" s="188" t="inlineStr">
        <is>
          <t>RC-A</t>
        </is>
      </c>
      <c r="S96" s="189" t="n">
        <v>0.59</v>
      </c>
      <c r="T96" s="189" t="n">
        <v>0.16</v>
      </c>
      <c r="U96" s="189" t="n">
        <v>0.09</v>
      </c>
      <c r="V96" s="189" t="n">
        <v>0</v>
      </c>
      <c r="W96" s="189" t="n">
        <v>0.1</v>
      </c>
      <c r="X96" s="189" t="n">
        <v>0.06</v>
      </c>
      <c r="Y96" s="121" t="inlineStr">
        <is>
          <t>★ XBRL, iXBRL &amp; Taxonomy · ★ Accounting &amp; Reporting Standards · IFRS/US GAAP</t>
        </is>
      </c>
      <c r="Z96" s="122" t="inlineStr">
        <is>
          <t>Regulatory &amp; BFSI Domain · Process Improvement &amp; Quality Mindset · Advanced Excel &amp; Productivity Tools · AI, GenAI &amp; Prompt Engineering</t>
        </is>
      </c>
      <c r="AA96" s="122" t="inlineStr">
        <is>
          <t>—</t>
        </is>
      </c>
      <c r="AB96" s="122" t="inlineStr">
        <is>
          <t>Core 2 · Future-ready 2 · Functional 3 · Leadership —</t>
        </is>
      </c>
      <c r="AC96" s="123" t="inlineStr">
        <is>
          <t>None · guides 1–3 juniors informally</t>
        </is>
      </c>
      <c r="AD96" s="190" t="inlineStr">
        <is>
          <t>P2</t>
        </is>
      </c>
      <c r="AE96" s="130" t="inlineStr">
        <is>
          <t>Developing</t>
        </is>
      </c>
      <c r="AF96" s="191" t="inlineStr">
        <is>
          <t>3 Apply</t>
        </is>
      </c>
      <c r="AG96" s="130" t="inlineStr">
        <is>
          <t>Senior Analyst / Associate</t>
        </is>
      </c>
      <c r="AH96" s="130" t="inlineStr">
        <is>
          <t>L3–L4 · MS 61–62 · —</t>
        </is>
      </c>
      <c r="AI96" s="130" t="inlineStr">
        <is>
          <t>JL3A · C1 · L11–L10 · Senior Analyst</t>
        </is>
      </c>
      <c r="AJ96" s="130" t="inlineStr">
        <is>
          <t>Consultant · DataTracks Senior Associate · 2–5 yrs</t>
        </is>
      </c>
      <c r="AK96" s="130" t="inlineStr">
        <is>
          <t>DataTracks careers site</t>
        </is>
      </c>
      <c r="AL96" s="130" t="inlineStr">
        <is>
          <r>
            <rPr>
              <rFont val="Calibri"/>
              <b val="1"/>
              <sz val="10"/>
            </rPr>
            <t>DataTracks:</t>
          </r>
          <r>
            <rPr>
              <rFont val="Calibri"/>
              <sz val="10"/>
            </rPr>
            <t xml:space="preserve"> Senior Associate · 2–5 yrs · Big Four: Consultant · IRIS Vs Market Benchmark — XBRL US credential pathway: XBRL US GAAP Certificate</t>
          </r>
        </is>
      </c>
      <c r="AM96" s="130" t="inlineStr">
        <is>
          <t>XBRL US GAAP Certificate · AICPA &amp; XBRL US; XBRL International specifications; IFRS / US GAAP / Ind AS</t>
        </is>
      </c>
      <c r="AN96" s="131" t="inlineStr">
        <is>
          <t>Lateral or campus · CT2 at 12 months; CT3 in programme</t>
        </is>
      </c>
      <c r="AO96" s="132" t="inlineStr">
        <is>
          <t>B1 · Specialist</t>
        </is>
      </c>
      <c r="AP96" s="132" t="inlineStr">
        <is>
          <t>B1 · Team Lead</t>
        </is>
      </c>
      <c r="AQ96" s="132" t="inlineStr">
        <is>
          <t>iXBRL / ESEF / ISSB &amp; ESG digital reporting, xBRL-CSV, AI-assisted tagging and review</t>
        </is>
      </c>
    </row>
    <row r="97" ht="67" customHeight="1">
      <c r="A97" s="109" t="inlineStr">
        <is>
          <t>XBRL Consulting</t>
        </is>
      </c>
      <c r="B97" s="111" t="inlineStr">
        <is>
          <t>Consulting &amp; Professional Services</t>
        </is>
      </c>
      <c r="C97" s="111" t="inlineStr">
        <is>
          <t>Taxonomy Design &amp; Regulatory Consulting</t>
        </is>
      </c>
      <c r="D97" s="111" t="inlineStr">
        <is>
          <t>Senior Taxonomy Analyst</t>
        </is>
      </c>
      <c r="E97" s="26" t="inlineStr">
        <is>
          <t>A3</t>
        </is>
      </c>
      <c r="F97" s="138" t="inlineStr">
        <is>
          <t>Senior Associate</t>
        </is>
      </c>
      <c r="G97" s="111" t="inlineStr">
        <is>
          <t>IC</t>
        </is>
      </c>
      <c r="H97" s="112" t="n">
        <v>12</v>
      </c>
      <c r="I97" s="142" t="inlineStr">
        <is>
          <t>Varied work; reviews juniors; go-to for a process</t>
        </is>
      </c>
      <c r="J97" s="115" t="inlineStr">
        <is>
          <t>Varied and non-standard work; handles exceptions</t>
        </is>
      </c>
      <c r="K97" s="115" t="inlineStr">
        <is>
          <t>Technical / QC / client calls on own work</t>
        </is>
      </c>
      <c r="L97" s="115" t="inlineStr">
        <is>
          <t>A module / process, or work with client or regulatory consequences</t>
        </is>
      </c>
      <c r="M97" s="115" t="inlineStr">
        <is>
          <t>Not scored in Band A</t>
        </is>
      </c>
      <c r="N97" s="187" t="inlineStr">
        <is>
          <t>2–4 yrs</t>
        </is>
      </c>
      <c r="O97" s="168" t="inlineStr">
        <is>
          <r>
            <rPr>
              <rFont val="Calibri"/>
              <sz val="10"/>
            </rPr>
            <t xml:space="preserve">Graduate; relevant certification preferred
</t>
          </r>
          <r>
            <rPr>
              <rFont val="Calibri"/>
              <b val="1"/>
              <sz val="10"/>
            </rPr>
            <t>Family:</t>
          </r>
          <r>
            <rPr>
              <rFont val="Calibri"/>
              <sz val="10"/>
            </rPr>
            <t xml:space="preserve"> B.Com / M.Com / CA / CMA</t>
          </r>
        </is>
      </c>
      <c r="P97" s="168" t="inlineStr">
        <is>
          <t>XBRL US GAAP Certificate · AICPA &amp; XBRL US or equivalent; CA / CMA / ACCA / CFA / IFRS certificate</t>
        </is>
      </c>
      <c r="Q97" s="168" t="inlineStr">
        <is>
          <t>XBRL certificate preferred from A3; filing deadlines and confidentiality</t>
        </is>
      </c>
      <c r="R97" s="188" t="inlineStr">
        <is>
          <t>RC-A</t>
        </is>
      </c>
      <c r="S97" s="189" t="n">
        <v>0.59</v>
      </c>
      <c r="T97" s="189" t="n">
        <v>0.16</v>
      </c>
      <c r="U97" s="189" t="n">
        <v>0.09</v>
      </c>
      <c r="V97" s="189" t="n">
        <v>0</v>
      </c>
      <c r="W97" s="189" t="n">
        <v>0.1</v>
      </c>
      <c r="X97" s="189" t="n">
        <v>0.06</v>
      </c>
      <c r="Y97" s="121" t="inlineStr">
        <is>
          <t>★ XBRL, iXBRL &amp; Taxonomy · ★ Accounting &amp; Reporting Standards · IFRS/US GAAP</t>
        </is>
      </c>
      <c r="Z97" s="122" t="inlineStr">
        <is>
          <t>Regulatory &amp; BFSI Domain · Process Improvement &amp; Quality Mindset · Advanced Excel &amp; Productivity Tools · AI, GenAI &amp; Prompt Engineering</t>
        </is>
      </c>
      <c r="AA97" s="122" t="inlineStr">
        <is>
          <t>—</t>
        </is>
      </c>
      <c r="AB97" s="122" t="inlineStr">
        <is>
          <t>Core 2 · Future-ready 2 · Functional 3 · Leadership —</t>
        </is>
      </c>
      <c r="AC97" s="123" t="inlineStr">
        <is>
          <t>None · guides 1–3 juniors informally</t>
        </is>
      </c>
      <c r="AD97" s="190" t="inlineStr">
        <is>
          <t>P2</t>
        </is>
      </c>
      <c r="AE97" s="130" t="inlineStr">
        <is>
          <t>Developing</t>
        </is>
      </c>
      <c r="AF97" s="191" t="inlineStr">
        <is>
          <t>3 Apply</t>
        </is>
      </c>
      <c r="AG97" s="130" t="inlineStr">
        <is>
          <t>Senior Analyst / Associate</t>
        </is>
      </c>
      <c r="AH97" s="130" t="inlineStr">
        <is>
          <t>L3–L4 · MS 61–62 · —</t>
        </is>
      </c>
      <c r="AI97" s="130" t="inlineStr">
        <is>
          <t>JL3A · C1 · L11–L10 · Senior Analyst</t>
        </is>
      </c>
      <c r="AJ97" s="130" t="inlineStr">
        <is>
          <t>Consultant · DataTracks Senior Associate · 2–5 yrs</t>
        </is>
      </c>
      <c r="AK97" s="130" t="inlineStr">
        <is>
          <t>DataTracks careers site</t>
        </is>
      </c>
      <c r="AL97" s="130" t="inlineStr">
        <is>
          <r>
            <rPr>
              <rFont val="Calibri"/>
              <b val="1"/>
              <sz val="10"/>
            </rPr>
            <t>DataTracks:</t>
          </r>
          <r>
            <rPr>
              <rFont val="Calibri"/>
              <sz val="10"/>
            </rPr>
            <t xml:space="preserve"> Senior Associate · 2–5 yrs · Big Four: Consultant · IRIS Vs Market Benchmark — XBRL US credential pathway: XBRL US GAAP Certificate</t>
          </r>
        </is>
      </c>
      <c r="AM97" s="130" t="inlineStr">
        <is>
          <t>XBRL US GAAP Certificate · AICPA &amp; XBRL US; XBRL International specifications; IFRS / US GAAP / Ind AS</t>
        </is>
      </c>
      <c r="AN97" s="131" t="inlineStr">
        <is>
          <t>Lateral or campus · CT2 at 12 months; CT3 in programme</t>
        </is>
      </c>
      <c r="AO97" s="132" t="inlineStr">
        <is>
          <t>B1 · Specialist</t>
        </is>
      </c>
      <c r="AP97" s="132" t="inlineStr">
        <is>
          <t>B1 · Team Lead</t>
        </is>
      </c>
      <c r="AQ97" s="132" t="inlineStr">
        <is>
          <t>iXBRL / ESEF / ISSB &amp; ESG digital reporting, xBRL-CSV, AI-assisted tagging and review</t>
        </is>
      </c>
    </row>
    <row r="98" ht="67" customHeight="1">
      <c r="A98" s="109" t="inlineStr">
        <is>
          <t>XBRL Consulting</t>
        </is>
      </c>
      <c r="B98" s="111" t="inlineStr">
        <is>
          <t>Consulting &amp; Professional Services</t>
        </is>
      </c>
      <c r="C98" s="111" t="inlineStr">
        <is>
          <t>Taxonomy Design &amp; Regulatory Consulting</t>
        </is>
      </c>
      <c r="D98" s="111" t="inlineStr">
        <is>
          <t>Taxonomy Specialist</t>
        </is>
      </c>
      <c r="E98" s="26" t="inlineStr">
        <is>
          <t>A3</t>
        </is>
      </c>
      <c r="F98" s="138" t="inlineStr">
        <is>
          <t>Senior Associate</t>
        </is>
      </c>
      <c r="G98" s="111" t="inlineStr">
        <is>
          <t>IC</t>
        </is>
      </c>
      <c r="H98" s="112" t="n">
        <v>2</v>
      </c>
      <c r="I98" s="142" t="inlineStr">
        <is>
          <t>Varied work; reviews juniors; go-to for a process</t>
        </is>
      </c>
      <c r="J98" s="115" t="inlineStr">
        <is>
          <t>Varied and non-standard work; handles exceptions</t>
        </is>
      </c>
      <c r="K98" s="115" t="inlineStr">
        <is>
          <t>Technical / QC / client calls on own work</t>
        </is>
      </c>
      <c r="L98" s="115" t="inlineStr">
        <is>
          <t>A module / process, or work with client or regulatory consequences</t>
        </is>
      </c>
      <c r="M98" s="115" t="inlineStr">
        <is>
          <t>Not scored in Band A</t>
        </is>
      </c>
      <c r="N98" s="187" t="inlineStr">
        <is>
          <t>2–4 yrs</t>
        </is>
      </c>
      <c r="O98" s="168" t="inlineStr">
        <is>
          <r>
            <rPr>
              <rFont val="Calibri"/>
              <sz val="10"/>
            </rPr>
            <t xml:space="preserve">Graduate; relevant certification preferred
</t>
          </r>
          <r>
            <rPr>
              <rFont val="Calibri"/>
              <b val="1"/>
              <sz val="10"/>
            </rPr>
            <t>Family:</t>
          </r>
          <r>
            <rPr>
              <rFont val="Calibri"/>
              <sz val="10"/>
            </rPr>
            <t xml:space="preserve"> B.Com / M.Com / CA / CMA</t>
          </r>
        </is>
      </c>
      <c r="P98" s="168" t="inlineStr">
        <is>
          <t>XBRL US GAAP Certificate · AICPA &amp; XBRL US or equivalent; CA / CMA / ACCA / CFA / IFRS certificate</t>
        </is>
      </c>
      <c r="Q98" s="168" t="inlineStr">
        <is>
          <t>XBRL certificate preferred from A3; filing deadlines and confidentiality</t>
        </is>
      </c>
      <c r="R98" s="188" t="inlineStr">
        <is>
          <t>RC-A</t>
        </is>
      </c>
      <c r="S98" s="189" t="n">
        <v>0.59</v>
      </c>
      <c r="T98" s="189" t="n">
        <v>0.16</v>
      </c>
      <c r="U98" s="189" t="n">
        <v>0.09</v>
      </c>
      <c r="V98" s="189" t="n">
        <v>0</v>
      </c>
      <c r="W98" s="189" t="n">
        <v>0.1</v>
      </c>
      <c r="X98" s="189" t="n">
        <v>0.06</v>
      </c>
      <c r="Y98" s="121" t="inlineStr">
        <is>
          <t>★ XBRL, iXBRL &amp; Taxonomy · ★ Accounting &amp; Reporting Standards · IFRS/US GAAP</t>
        </is>
      </c>
      <c r="Z98" s="122" t="inlineStr">
        <is>
          <t>Regulatory &amp; BFSI Domain · Process Improvement &amp; Quality Mindset · Advanced Excel &amp; Productivity Tools · AI, GenAI &amp; Prompt Engineering</t>
        </is>
      </c>
      <c r="AA98" s="122" t="inlineStr">
        <is>
          <t>—</t>
        </is>
      </c>
      <c r="AB98" s="122" t="inlineStr">
        <is>
          <t>Core 2 · Future-ready 2 · Functional 3 · Leadership —</t>
        </is>
      </c>
      <c r="AC98" s="123" t="inlineStr">
        <is>
          <t>None · guides 1–3 juniors informally</t>
        </is>
      </c>
      <c r="AD98" s="190" t="inlineStr">
        <is>
          <t>P3</t>
        </is>
      </c>
      <c r="AE98" s="130" t="inlineStr">
        <is>
          <t>Developing</t>
        </is>
      </c>
      <c r="AF98" s="191" t="inlineStr">
        <is>
          <t>3 Apply</t>
        </is>
      </c>
      <c r="AG98" s="130" t="inlineStr">
        <is>
          <t>Consultant / Senior Associate</t>
        </is>
      </c>
      <c r="AH98" s="130" t="inlineStr">
        <is>
          <t>L3–L4 · MS 61–62 · —</t>
        </is>
      </c>
      <c r="AI98" s="130" t="inlineStr">
        <is>
          <t>JL3A · C1 · L11–L10 · Senior Analyst</t>
        </is>
      </c>
      <c r="AJ98" s="130" t="inlineStr">
        <is>
          <t>Consultant · DataTracks Senior Associate · 2–5 yrs</t>
        </is>
      </c>
      <c r="AK98" s="130" t="inlineStr">
        <is>
          <t>DataTracks careers site</t>
        </is>
      </c>
      <c r="AL98" s="130" t="inlineStr">
        <is>
          <r>
            <rPr>
              <rFont val="Calibri"/>
              <b val="1"/>
              <sz val="10"/>
            </rPr>
            <t>DataTracks:</t>
          </r>
          <r>
            <rPr>
              <rFont val="Calibri"/>
              <sz val="10"/>
            </rPr>
            <t xml:space="preserve"> Senior Associate · 2–5 yrs · Big Four: Consultant · IRIS Vs Market Benchmark — XBRL US credential pathway: XBRL US GAAP Certificate</t>
          </r>
        </is>
      </c>
      <c r="AM98" s="130" t="inlineStr">
        <is>
          <t>XBRL US GAAP Certificate · AICPA &amp; XBRL US; XBRL International specifications; IFRS / US GAAP / Ind AS</t>
        </is>
      </c>
      <c r="AN98" s="131" t="inlineStr">
        <is>
          <t>Lateral or campus · CT2 at 12 months; CT3 in programme</t>
        </is>
      </c>
      <c r="AO98" s="132" t="inlineStr">
        <is>
          <t>B1 · Specialist</t>
        </is>
      </c>
      <c r="AP98" s="132" t="inlineStr">
        <is>
          <t>B1 · Team Lead</t>
        </is>
      </c>
      <c r="AQ98" s="132" t="inlineStr">
        <is>
          <t>iXBRL / ESEF / ISSB &amp; ESG digital reporting, xBRL-CSV, AI-assisted tagging and review</t>
        </is>
      </c>
    </row>
    <row r="99" ht="67" customHeight="1">
      <c r="A99" s="109" t="inlineStr">
        <is>
          <t>XBRL Consulting</t>
        </is>
      </c>
      <c r="B99" s="111" t="inlineStr">
        <is>
          <t>Consulting &amp; Professional Services</t>
        </is>
      </c>
      <c r="C99" s="111" t="inlineStr">
        <is>
          <t>Taxonomy Design &amp; Regulatory Consulting</t>
        </is>
      </c>
      <c r="D99" s="111" t="inlineStr">
        <is>
          <t>Senior Taxonomy Specialist</t>
        </is>
      </c>
      <c r="E99" s="20" t="inlineStr">
        <is>
          <t>B1</t>
        </is>
      </c>
      <c r="F99" s="18" t="inlineStr">
        <is>
          <t>Specialist</t>
        </is>
      </c>
      <c r="G99" s="111" t="inlineStr">
        <is>
          <t>IC</t>
        </is>
      </c>
      <c r="H99" s="112" t="n">
        <v>1</v>
      </c>
      <c r="I99" s="142" t="inlineStr">
        <is>
          <t>A domain / module, or a small team</t>
        </is>
      </c>
      <c r="J99" s="115" t="inlineStr">
        <is>
          <t>Domain specialist work</t>
        </is>
      </c>
      <c r="K99" s="115" t="inlineStr">
        <is>
          <t>Technical / QC / client calls for the domain</t>
        </is>
      </c>
      <c r="L99" s="115" t="inlineStr">
        <is>
          <t>A domain or a small team</t>
        </is>
      </c>
      <c r="M99" s="115" t="inlineStr">
        <is>
          <r>
            <rPr>
              <rFont val="Calibri"/>
              <b val="1"/>
              <sz val="10"/>
            </rPr>
            <t>IC:</t>
          </r>
          <r>
            <rPr>
              <rFont val="Calibri"/>
              <sz val="10"/>
            </rPr>
            <t xml:space="preserve"> mentors and reviews · People: hands-on team lead of 3–5</t>
          </r>
        </is>
      </c>
      <c r="N99" s="187" t="inlineStr">
        <is>
          <t>4–7 yrs</t>
        </is>
      </c>
      <c r="O99" s="168" t="inlineStr">
        <is>
          <r>
            <rPr>
              <rFont val="Calibri"/>
              <sz val="10"/>
            </rPr>
            <t xml:space="preserve">Graduate + relevant qualification or certification preferred
</t>
          </r>
          <r>
            <rPr>
              <rFont val="Calibri"/>
              <b val="1"/>
              <sz val="10"/>
            </rPr>
            <t>Family:</t>
          </r>
          <r>
            <rPr>
              <rFont val="Calibri"/>
              <sz val="10"/>
            </rPr>
            <t xml:space="preserve"> B.Com / M.Com / CA / CMA</t>
          </r>
        </is>
      </c>
      <c r="P99" s="168" t="inlineStr">
        <is>
          <t>XBRL US GAAP Certificate · AICPA &amp; XBRL US or equivalent; CA / CMA / ACCA / CFA / IFRS certificate</t>
        </is>
      </c>
      <c r="Q99" s="168" t="inlineStr">
        <is>
          <t>XBRL certificate preferred from A3; filing deadlines and confidentiality</t>
        </is>
      </c>
      <c r="R99" s="188" t="inlineStr">
        <is>
          <t>RC-B-IC</t>
        </is>
      </c>
      <c r="S99" s="189" t="n">
        <v>0.51</v>
      </c>
      <c r="T99" s="189" t="n">
        <v>0.17</v>
      </c>
      <c r="U99" s="189" t="n">
        <v>0.1</v>
      </c>
      <c r="V99" s="189" t="n">
        <v>0.05</v>
      </c>
      <c r="W99" s="189" t="n">
        <v>0.1</v>
      </c>
      <c r="X99" s="189" t="n">
        <v>0.07000000000000001</v>
      </c>
      <c r="Y99" s="121" t="inlineStr">
        <is>
          <t>★ XBRL, iXBRL &amp; Taxonomy · ★ Accounting &amp; Reporting Standards · IFRS/US GAAP</t>
        </is>
      </c>
      <c r="Z99" s="122" t="inlineStr">
        <is>
          <t>Regulatory &amp; BFSI Domain · Process Improvement &amp; Quality Mindset · Advanced Excel &amp; Productivity Tools · AI, GenAI &amp; Prompt Engineering</t>
        </is>
      </c>
      <c r="AA99" s="122" t="inlineStr">
        <is>
          <t>—</t>
        </is>
      </c>
      <c r="AB99" s="122" t="inlineStr">
        <is>
          <t>Core 3 · Future-ready 3 · Functional 3 · Leadership 1</t>
        </is>
      </c>
      <c r="AC99" s="123" t="inlineStr">
        <is>
          <r>
            <rPr>
              <rFont val="Calibri"/>
              <b val="1"/>
              <sz val="10"/>
            </rPr>
            <t>IC:</t>
          </r>
          <r>
            <rPr>
              <rFont val="Calibri"/>
              <sz val="10"/>
            </rPr>
            <t xml:space="preserve"> none · Team Lead: 3–5</t>
          </r>
        </is>
      </c>
      <c r="AD99" s="190" t="inlineStr">
        <is>
          <t>P4</t>
        </is>
      </c>
      <c r="AE99" s="130" t="inlineStr">
        <is>
          <t>Career / · Team Lead</t>
        </is>
      </c>
      <c r="AF99" s="191" t="inlineStr">
        <is>
          <t>4 Enable</t>
        </is>
      </c>
      <c r="AG99" s="130" t="inlineStr">
        <is>
          <t>Senior Consultant / Team Lead</t>
        </is>
      </c>
      <c r="AH99" s="130" t="inlineStr">
        <is>
          <t>L4 · MS 62 · —</t>
        </is>
      </c>
      <c r="AI99" s="130" t="inlineStr">
        <is>
          <t>JL4 · C2 · L9 Team Lead / Consultant</t>
        </is>
      </c>
      <c r="AJ99" s="130" t="inlineStr">
        <is>
          <t>Senior Consultant / Assistant Manager</t>
        </is>
      </c>
      <c r="AK99" s="130" t="inlineStr">
        <is>
          <t>DataTracks careers site</t>
        </is>
      </c>
      <c r="AL99" s="130" t="inlineStr">
        <is>
          <r>
            <rPr>
              <rFont val="Calibri"/>
              <b val="1"/>
              <sz val="10"/>
            </rPr>
            <t>Big Four:</t>
          </r>
          <r>
            <rPr>
              <rFont val="Calibri"/>
              <sz val="10"/>
            </rPr>
            <t xml:space="preserve"> Senior Consultant · IRIS Vs Market Benchmark — XBRL US credential pathway: Certificate + specialist taxonomy</t>
          </r>
        </is>
      </c>
      <c r="AM99" s="130" t="inlineStr">
        <is>
          <t>XBRL US GAAP Certificate · AICPA &amp; XBRL US; XBRL International specifications; IFRS / US GAAP / Ind AS</t>
        </is>
      </c>
      <c r="AN99" s="131" t="inlineStr">
        <is>
          <t>Lateral; Management Trainees graduate here</t>
        </is>
      </c>
      <c r="AO99" s="132" t="inlineStr">
        <is>
          <t>B2 · Senior Specialist</t>
        </is>
      </c>
      <c r="AP99" s="132" t="inlineStr">
        <is>
          <t>B2 · Manager</t>
        </is>
      </c>
      <c r="AQ99" s="132" t="inlineStr">
        <is>
          <t>iXBRL / ESEF / ISSB &amp; ESG digital reporting, xBRL-CSV, AI-assisted tagging and review</t>
        </is>
      </c>
    </row>
    <row r="100" ht="67" customHeight="1">
      <c r="A100" s="109" t="inlineStr">
        <is>
          <t>XBRL Consulting</t>
        </is>
      </c>
      <c r="B100" s="111" t="inlineStr">
        <is>
          <t>Consulting &amp; Professional Services</t>
        </is>
      </c>
      <c r="C100" s="111" t="inlineStr">
        <is>
          <t>Taxonomy Design &amp; Regulatory Consulting</t>
        </is>
      </c>
      <c r="D100" s="111" t="inlineStr">
        <is>
          <t>Taxonomy Specialist</t>
        </is>
      </c>
      <c r="E100" s="20" t="inlineStr">
        <is>
          <t>B1</t>
        </is>
      </c>
      <c r="F100" s="18" t="inlineStr">
        <is>
          <t>Specialist</t>
        </is>
      </c>
      <c r="G100" s="111" t="inlineStr">
        <is>
          <t>IC</t>
        </is>
      </c>
      <c r="H100" s="112" t="n">
        <v>2</v>
      </c>
      <c r="I100" s="142" t="inlineStr">
        <is>
          <t>A domain / module, or a small team</t>
        </is>
      </c>
      <c r="J100" s="115" t="inlineStr">
        <is>
          <t>Domain specialist work</t>
        </is>
      </c>
      <c r="K100" s="115" t="inlineStr">
        <is>
          <t>Technical / QC / client calls for the domain</t>
        </is>
      </c>
      <c r="L100" s="115" t="inlineStr">
        <is>
          <t>A domain or a small team</t>
        </is>
      </c>
      <c r="M100" s="115" t="inlineStr">
        <is>
          <r>
            <rPr>
              <rFont val="Calibri"/>
              <b val="1"/>
              <sz val="10"/>
            </rPr>
            <t>IC:</t>
          </r>
          <r>
            <rPr>
              <rFont val="Calibri"/>
              <sz val="10"/>
            </rPr>
            <t xml:space="preserve"> mentors and reviews · People: hands-on team lead of 3–5</t>
          </r>
        </is>
      </c>
      <c r="N100" s="187" t="inlineStr">
        <is>
          <t>4–7 yrs</t>
        </is>
      </c>
      <c r="O100" s="168" t="inlineStr">
        <is>
          <r>
            <rPr>
              <rFont val="Calibri"/>
              <sz val="10"/>
            </rPr>
            <t xml:space="preserve">Graduate + relevant qualification or certification preferred
</t>
          </r>
          <r>
            <rPr>
              <rFont val="Calibri"/>
              <b val="1"/>
              <sz val="10"/>
            </rPr>
            <t>Family:</t>
          </r>
          <r>
            <rPr>
              <rFont val="Calibri"/>
              <sz val="10"/>
            </rPr>
            <t xml:space="preserve"> B.Com / M.Com / CA / CMA</t>
          </r>
        </is>
      </c>
      <c r="P100" s="168" t="inlineStr">
        <is>
          <t>XBRL US GAAP Certificate · AICPA &amp; XBRL US or equivalent; CA / CMA / ACCA / CFA / IFRS certificate</t>
        </is>
      </c>
      <c r="Q100" s="168" t="inlineStr">
        <is>
          <t>XBRL certificate preferred from A3; filing deadlines and confidentiality</t>
        </is>
      </c>
      <c r="R100" s="188" t="inlineStr">
        <is>
          <t>RC-B-IC</t>
        </is>
      </c>
      <c r="S100" s="189" t="n">
        <v>0.51</v>
      </c>
      <c r="T100" s="189" t="n">
        <v>0.17</v>
      </c>
      <c r="U100" s="189" t="n">
        <v>0.1</v>
      </c>
      <c r="V100" s="189" t="n">
        <v>0.05</v>
      </c>
      <c r="W100" s="189" t="n">
        <v>0.1</v>
      </c>
      <c r="X100" s="189" t="n">
        <v>0.07000000000000001</v>
      </c>
      <c r="Y100" s="121" t="inlineStr">
        <is>
          <t>★ XBRL, iXBRL &amp; Taxonomy · ★ Accounting &amp; Reporting Standards · IFRS/US GAAP</t>
        </is>
      </c>
      <c r="Z100" s="122" t="inlineStr">
        <is>
          <t>Regulatory &amp; BFSI Domain · Process Improvement &amp; Quality Mindset · Advanced Excel &amp; Productivity Tools · AI, GenAI &amp; Prompt Engineering</t>
        </is>
      </c>
      <c r="AA100" s="122" t="inlineStr">
        <is>
          <t>—</t>
        </is>
      </c>
      <c r="AB100" s="122" t="inlineStr">
        <is>
          <t>Core 3 · Future-ready 3 · Functional 3 · Leadership 1</t>
        </is>
      </c>
      <c r="AC100" s="123" t="inlineStr">
        <is>
          <r>
            <rPr>
              <rFont val="Calibri"/>
              <b val="1"/>
              <sz val="10"/>
            </rPr>
            <t>IC:</t>
          </r>
          <r>
            <rPr>
              <rFont val="Calibri"/>
              <sz val="10"/>
            </rPr>
            <t xml:space="preserve"> none · Team Lead: 3–5</t>
          </r>
        </is>
      </c>
      <c r="AD100" s="190" t="inlineStr">
        <is>
          <t>P3</t>
        </is>
      </c>
      <c r="AE100" s="130" t="inlineStr">
        <is>
          <t>Career / · Team Lead</t>
        </is>
      </c>
      <c r="AF100" s="191" t="inlineStr">
        <is>
          <t>4 Enable</t>
        </is>
      </c>
      <c r="AG100" s="130" t="inlineStr">
        <is>
          <t>Consultant / Senior Associate</t>
        </is>
      </c>
      <c r="AH100" s="130" t="inlineStr">
        <is>
          <t>L4 · MS 62 · —</t>
        </is>
      </c>
      <c r="AI100" s="130" t="inlineStr">
        <is>
          <t>JL4 · C2 · L9 Team Lead / Consultant</t>
        </is>
      </c>
      <c r="AJ100" s="130" t="inlineStr">
        <is>
          <t>Senior Consultant / Assistant Manager</t>
        </is>
      </c>
      <c r="AK100" s="130" t="inlineStr">
        <is>
          <t>DataTracks careers site</t>
        </is>
      </c>
      <c r="AL100" s="130" t="inlineStr">
        <is>
          <r>
            <rPr>
              <rFont val="Calibri"/>
              <b val="1"/>
              <sz val="10"/>
            </rPr>
            <t>Big Four:</t>
          </r>
          <r>
            <rPr>
              <rFont val="Calibri"/>
              <sz val="10"/>
            </rPr>
            <t xml:space="preserve"> Senior Consultant · IRIS Vs Market Benchmark — XBRL US credential pathway: Certificate + specialist taxonomy</t>
          </r>
        </is>
      </c>
      <c r="AM100" s="130" t="inlineStr">
        <is>
          <t>XBRL US GAAP Certificate · AICPA &amp; XBRL US; XBRL International specifications; IFRS / US GAAP / Ind AS</t>
        </is>
      </c>
      <c r="AN100" s="131" t="inlineStr">
        <is>
          <t>Lateral; Management Trainees graduate here</t>
        </is>
      </c>
      <c r="AO100" s="132" t="inlineStr">
        <is>
          <t>B2 · Senior Specialist</t>
        </is>
      </c>
      <c r="AP100" s="132" t="inlineStr">
        <is>
          <t>B2 · Manager</t>
        </is>
      </c>
      <c r="AQ100" s="132" t="inlineStr">
        <is>
          <t>iXBRL / ESEF / ISSB &amp; ESG digital reporting, xBRL-CSV, AI-assisted tagging and review</t>
        </is>
      </c>
    </row>
    <row r="101" ht="67" customHeight="1">
      <c r="A101" s="109" t="inlineStr">
        <is>
          <t>XBRL Consulting</t>
        </is>
      </c>
      <c r="B101" s="111" t="inlineStr">
        <is>
          <t>Consulting &amp; Professional Services</t>
        </is>
      </c>
      <c r="C101" s="111" t="inlineStr">
        <is>
          <t>Taxonomy Design &amp; Regulatory Consulting</t>
        </is>
      </c>
      <c r="D101" s="111" t="inlineStr">
        <is>
          <t>Senior Taxonomy Specialist</t>
        </is>
      </c>
      <c r="E101" s="20" t="inlineStr">
        <is>
          <t>B2</t>
        </is>
      </c>
      <c r="F101" s="18" t="inlineStr">
        <is>
          <t>Senior Specialist</t>
        </is>
      </c>
      <c r="G101" s="111" t="inlineStr">
        <is>
          <t>IC</t>
        </is>
      </c>
      <c r="H101" s="112" t="n">
        <v>3</v>
      </c>
      <c r="I101" s="142" t="inlineStr">
        <is>
          <t>Deep domain expertise, or one team</t>
        </is>
      </c>
      <c r="J101" s="115" t="inlineStr">
        <is>
          <t>Hardest problems in the domain</t>
        </is>
      </c>
      <c r="K101" s="115" t="inlineStr">
        <is>
          <t>Allocates people and sets team priorities</t>
        </is>
      </c>
      <c r="L101" s="115" t="inlineStr">
        <is>
          <t>One team or a client portfolio</t>
        </is>
      </c>
      <c r="M101" s="115" t="inlineStr">
        <is>
          <r>
            <rPr>
              <rFont val="Calibri"/>
              <b val="1"/>
              <sz val="10"/>
            </rPr>
            <t>IC:</t>
          </r>
          <r>
            <rPr>
              <rFont val="Calibri"/>
              <sz val="10"/>
            </rPr>
            <t xml:space="preserve"> guides others in the domain · People: manages a team of 6+</t>
          </r>
        </is>
      </c>
      <c r="N101" s="187" t="inlineStr">
        <is>
          <t>6–9 yrs</t>
        </is>
      </c>
      <c r="O101" s="168" t="inlineStr">
        <is>
          <r>
            <rPr>
              <rFont val="Calibri"/>
              <sz val="10"/>
            </rPr>
            <t xml:space="preserve">Graduate or postgraduate; professional qualification preferred
</t>
          </r>
          <r>
            <rPr>
              <rFont val="Calibri"/>
              <b val="1"/>
              <sz val="10"/>
            </rPr>
            <t>Family:</t>
          </r>
          <r>
            <rPr>
              <rFont val="Calibri"/>
              <sz val="10"/>
            </rPr>
            <t xml:space="preserve"> B.Com / M.Com / CA / CMA</t>
          </r>
        </is>
      </c>
      <c r="P101" s="168" t="inlineStr">
        <is>
          <t>XBRL US GAAP Certificate · AICPA &amp; XBRL US or equivalent; CA / CMA / ACCA / CFA / IFRS certificate</t>
        </is>
      </c>
      <c r="Q101" s="168" t="inlineStr">
        <is>
          <t>XBRL certificate preferred from A3; filing deadlines and confidentiality</t>
        </is>
      </c>
      <c r="R101" s="188" t="inlineStr">
        <is>
          <t>RC-B-IC</t>
        </is>
      </c>
      <c r="S101" s="189" t="n">
        <v>0.51</v>
      </c>
      <c r="T101" s="189" t="n">
        <v>0.17</v>
      </c>
      <c r="U101" s="189" t="n">
        <v>0.1</v>
      </c>
      <c r="V101" s="189" t="n">
        <v>0.05</v>
      </c>
      <c r="W101" s="189" t="n">
        <v>0.1</v>
      </c>
      <c r="X101" s="189" t="n">
        <v>0.07000000000000001</v>
      </c>
      <c r="Y101" s="121" t="inlineStr">
        <is>
          <t>★ XBRL, iXBRL &amp; Taxonomy · ★ Accounting &amp; Reporting Standards · IFRS/US GAAP</t>
        </is>
      </c>
      <c r="Z101" s="122" t="inlineStr">
        <is>
          <t>Regulatory &amp; BFSI Domain · Process Improvement &amp; Quality Mindset · Advanced Excel &amp; Productivity Tools · AI, GenAI &amp; Prompt Engineering</t>
        </is>
      </c>
      <c r="AA101" s="122" t="inlineStr">
        <is>
          <t>—</t>
        </is>
      </c>
      <c r="AB101" s="122" t="inlineStr">
        <is>
          <t>Core 3 · Future-ready 3 · Functional 4 · Leadership 2</t>
        </is>
      </c>
      <c r="AC101" s="123" t="inlineStr">
        <is>
          <r>
            <rPr>
              <rFont val="Calibri"/>
              <b val="1"/>
              <sz val="10"/>
            </rPr>
            <t>IC:</t>
          </r>
          <r>
            <rPr>
              <rFont val="Calibri"/>
              <sz val="10"/>
            </rPr>
            <t xml:space="preserve"> none · People: 6–8 knowledge work, 8–12 standardised delivery</t>
          </r>
        </is>
      </c>
      <c r="AD101" s="190" t="inlineStr">
        <is>
          <t>P4</t>
        </is>
      </c>
      <c r="AE101" s="130" t="inlineStr">
        <is>
          <t>Senior / Manager</t>
        </is>
      </c>
      <c r="AF101" s="191" t="inlineStr">
        <is>
          <t>4–5</t>
        </is>
      </c>
      <c r="AG101" s="130" t="inlineStr">
        <is>
          <t>Senior Consultant / Team Lead</t>
        </is>
      </c>
      <c r="AH101" s="130" t="inlineStr">
        <is>
          <t>L5 · MS 63 · —</t>
        </is>
      </c>
      <c r="AI101" s="130" t="inlineStr">
        <is>
          <t>JL5 · C3A · L8 Associate Manager</t>
        </is>
      </c>
      <c r="AJ101" s="130" t="inlineStr">
        <is>
          <t>Manager</t>
        </is>
      </c>
      <c r="AK101" s="130" t="inlineStr">
        <is>
          <t>DataTracks careers site</t>
        </is>
      </c>
      <c r="AL101" s="130" t="inlineStr">
        <is>
          <r>
            <rPr>
              <rFont val="Calibri"/>
              <b val="1"/>
              <sz val="10"/>
            </rPr>
            <t>Big Four:</t>
          </r>
          <r>
            <rPr>
              <rFont val="Calibri"/>
              <sz val="10"/>
            </rPr>
            <t xml:space="preserve"> Manager · IRIS Vs Market Benchmark — XBRL US credential pathway: Certificate + review authority</t>
          </r>
        </is>
      </c>
      <c r="AM101" s="130" t="inlineStr">
        <is>
          <t>XBRL US GAAP Certificate · AICPA &amp; XBRL US; XBRL International specifications; IFRS / US GAAP / Ind AS</t>
        </is>
      </c>
      <c r="AN101" s="131" t="inlineStr">
        <is>
          <t>Lateral</t>
        </is>
      </c>
      <c r="AO101" s="132" t="inlineStr">
        <is>
          <t>B3 · Lead Specialist</t>
        </is>
      </c>
      <c r="AP101" s="132" t="inlineStr">
        <is>
          <t>B3 · Senior Manager</t>
        </is>
      </c>
      <c r="AQ101" s="132" t="inlineStr">
        <is>
          <t>iXBRL / ESEF / ISSB &amp; ESG digital reporting, xBRL-CSV, AI-assisted tagging and review</t>
        </is>
      </c>
    </row>
    <row r="102" ht="67" customHeight="1">
      <c r="A102" s="109" t="inlineStr">
        <is>
          <t>XBRL Consulting</t>
        </is>
      </c>
      <c r="B102" s="111" t="inlineStr">
        <is>
          <t>Consulting &amp; Professional Services</t>
        </is>
      </c>
      <c r="C102" s="111" t="inlineStr">
        <is>
          <t>Taxonomy Design &amp; Regulatory Consulting</t>
        </is>
      </c>
      <c r="D102" s="111" t="inlineStr">
        <is>
          <t>Manager – Taxonomy Consulting</t>
        </is>
      </c>
      <c r="E102" s="20" t="inlineStr">
        <is>
          <t>B2</t>
        </is>
      </c>
      <c r="F102" s="18" t="inlineStr">
        <is>
          <t>Manager</t>
        </is>
      </c>
      <c r="G102" s="111" t="inlineStr">
        <is>
          <t>People Manager</t>
        </is>
      </c>
      <c r="H102" s="112" t="n">
        <v>1</v>
      </c>
      <c r="I102" s="142" t="inlineStr">
        <is>
          <t>Deep domain expertise, or one team</t>
        </is>
      </c>
      <c r="J102" s="115" t="inlineStr">
        <is>
          <t>Hardest problems in the domain</t>
        </is>
      </c>
      <c r="K102" s="115" t="inlineStr">
        <is>
          <t>Allocates people and sets team priorities</t>
        </is>
      </c>
      <c r="L102" s="115" t="inlineStr">
        <is>
          <t>One team or a client portfolio</t>
        </is>
      </c>
      <c r="M102" s="115" t="inlineStr">
        <is>
          <r>
            <rPr>
              <rFont val="Calibri"/>
              <b val="1"/>
              <sz val="10"/>
            </rPr>
            <t>IC:</t>
          </r>
          <r>
            <rPr>
              <rFont val="Calibri"/>
              <sz val="10"/>
            </rPr>
            <t xml:space="preserve"> guides others in the domain · People: manages a team of 6+</t>
          </r>
        </is>
      </c>
      <c r="N102" s="187" t="inlineStr">
        <is>
          <t>6–9 yrs</t>
        </is>
      </c>
      <c r="O102" s="168" t="inlineStr">
        <is>
          <r>
            <rPr>
              <rFont val="Calibri"/>
              <sz val="10"/>
            </rPr>
            <t xml:space="preserve">Graduate or postgraduate; professional qualification preferred
</t>
          </r>
          <r>
            <rPr>
              <rFont val="Calibri"/>
              <b val="1"/>
              <sz val="10"/>
            </rPr>
            <t>Family:</t>
          </r>
          <r>
            <rPr>
              <rFont val="Calibri"/>
              <sz val="10"/>
            </rPr>
            <t xml:space="preserve"> B.Com / M.Com / CA / CMA</t>
          </r>
        </is>
      </c>
      <c r="P102" s="168" t="inlineStr">
        <is>
          <t>XBRL US GAAP Certificate · AICPA &amp; XBRL US or equivalent; CA / CMA / ACCA / CFA / IFRS certificate</t>
        </is>
      </c>
      <c r="Q102" s="168" t="inlineStr">
        <is>
          <t>XBRL certificate preferred from A3; filing deadlines and confidentiality</t>
        </is>
      </c>
      <c r="R102" s="188" t="inlineStr">
        <is>
          <t>RC-B-M</t>
        </is>
      </c>
      <c r="S102" s="189" t="n">
        <v>0.37</v>
      </c>
      <c r="T102" s="189" t="n">
        <v>0.18</v>
      </c>
      <c r="U102" s="189" t="n">
        <v>0.11</v>
      </c>
      <c r="V102" s="189" t="n">
        <v>0.15</v>
      </c>
      <c r="W102" s="189" t="n">
        <v>0.1</v>
      </c>
      <c r="X102" s="189" t="n">
        <v>0.09</v>
      </c>
      <c r="Y102" s="121" t="inlineStr">
        <is>
          <t>★ XBRL, iXBRL &amp; Taxonomy · ★ Accounting &amp; Reporting Standards · IFRS/US GAAP</t>
        </is>
      </c>
      <c r="Z102" s="122" t="inlineStr">
        <is>
          <t>Regulatory &amp; BFSI Domain · Process Improvement &amp; Quality Mindset · Advanced Excel &amp; Productivity Tools · AI, GenAI &amp; Prompt Engineering</t>
        </is>
      </c>
      <c r="AA102" s="122" t="inlineStr">
        <is>
          <t>—</t>
        </is>
      </c>
      <c r="AB102" s="122" t="inlineStr">
        <is>
          <t>Core 3 · Future-ready 3 · Functional 4 · Leadership 3</t>
        </is>
      </c>
      <c r="AC102" s="123" t="inlineStr">
        <is>
          <r>
            <rPr>
              <rFont val="Calibri"/>
              <b val="1"/>
              <sz val="10"/>
            </rPr>
            <t>IC:</t>
          </r>
          <r>
            <rPr>
              <rFont val="Calibri"/>
              <sz val="10"/>
            </rPr>
            <t xml:space="preserve"> none · People: 6–8 knowledge work, 8–12 standardised delivery</t>
          </r>
        </is>
      </c>
      <c r="AD102" s="190" t="inlineStr">
        <is>
          <t>M3</t>
        </is>
      </c>
      <c r="AE102" s="130" t="inlineStr">
        <is>
          <t>Senior / Manager</t>
        </is>
      </c>
      <c r="AF102" s="191" t="inlineStr">
        <is>
          <t>4–5</t>
        </is>
      </c>
      <c r="AG102" s="130" t="inlineStr">
        <is>
          <t>Manager</t>
        </is>
      </c>
      <c r="AH102" s="130" t="inlineStr">
        <is>
          <t>L5 · MS 63 · —</t>
        </is>
      </c>
      <c r="AI102" s="130" t="inlineStr">
        <is>
          <t>JL5 · C3A · L8 Associate Manager</t>
        </is>
      </c>
      <c r="AJ102" s="130" t="inlineStr">
        <is>
          <t>Manager</t>
        </is>
      </c>
      <c r="AK102" s="130" t="inlineStr">
        <is>
          <t>DataTracks careers site</t>
        </is>
      </c>
      <c r="AL102" s="130" t="inlineStr">
        <is>
          <r>
            <rPr>
              <rFont val="Calibri"/>
              <b val="1"/>
              <sz val="10"/>
            </rPr>
            <t>Big Four:</t>
          </r>
          <r>
            <rPr>
              <rFont val="Calibri"/>
              <sz val="10"/>
            </rPr>
            <t xml:space="preserve"> Manager · IRIS Vs Market Benchmark — XBRL US credential pathway: Certificate + review authority</t>
          </r>
        </is>
      </c>
      <c r="AM102" s="130" t="inlineStr">
        <is>
          <t>XBRL US GAAP Certificate · AICPA &amp; XBRL US; XBRL International specifications; IFRS / US GAAP / Ind AS</t>
        </is>
      </c>
      <c r="AN102" s="131" t="inlineStr">
        <is>
          <t>Lateral</t>
        </is>
      </c>
      <c r="AO102" s="132" t="inlineStr">
        <is>
          <t>B3 · Lead Specialist</t>
        </is>
      </c>
      <c r="AP102" s="132" t="inlineStr">
        <is>
          <t>B3 · Senior Manager</t>
        </is>
      </c>
      <c r="AQ102" s="132" t="inlineStr">
        <is>
          <t>iXBRL / ESEF / ISSB &amp; ESG digital reporting, xBRL-CSV, AI-assisted tagging and review</t>
        </is>
      </c>
    </row>
    <row r="103" ht="67" customHeight="1">
      <c r="A103" s="109" t="inlineStr">
        <is>
          <t>XBRL Consulting</t>
        </is>
      </c>
      <c r="B103" s="111" t="inlineStr">
        <is>
          <t>Consulting &amp; Professional Services</t>
        </is>
      </c>
      <c r="C103" s="111" t="inlineStr">
        <is>
          <t>Taxonomy Design &amp; Regulatory Consulting</t>
        </is>
      </c>
      <c r="D103" s="111" t="inlineStr">
        <is>
          <t>Senior Manager – Taxonomy Consulting</t>
        </is>
      </c>
      <c r="E103" s="20" t="inlineStr">
        <is>
          <t>B2</t>
        </is>
      </c>
      <c r="F103" s="18" t="inlineStr">
        <is>
          <t>Manager</t>
        </is>
      </c>
      <c r="G103" s="111" t="inlineStr">
        <is>
          <t>People Manager</t>
        </is>
      </c>
      <c r="H103" s="112" t="n">
        <v>1</v>
      </c>
      <c r="I103" s="142" t="inlineStr">
        <is>
          <t>Deep domain expertise, or one team</t>
        </is>
      </c>
      <c r="J103" s="115" t="inlineStr">
        <is>
          <t>Hardest problems in the domain</t>
        </is>
      </c>
      <c r="K103" s="115" t="inlineStr">
        <is>
          <t>Allocates people and sets team priorities</t>
        </is>
      </c>
      <c r="L103" s="115" t="inlineStr">
        <is>
          <t>One team or a client portfolio</t>
        </is>
      </c>
      <c r="M103" s="115" t="inlineStr">
        <is>
          <r>
            <rPr>
              <rFont val="Calibri"/>
              <b val="1"/>
              <sz val="10"/>
            </rPr>
            <t>IC:</t>
          </r>
          <r>
            <rPr>
              <rFont val="Calibri"/>
              <sz val="10"/>
            </rPr>
            <t xml:space="preserve"> guides others in the domain · People: manages a team of 6+</t>
          </r>
        </is>
      </c>
      <c r="N103" s="187" t="inlineStr">
        <is>
          <t>6–9 yrs</t>
        </is>
      </c>
      <c r="O103" s="168" t="inlineStr">
        <is>
          <r>
            <rPr>
              <rFont val="Calibri"/>
              <sz val="10"/>
            </rPr>
            <t xml:space="preserve">Graduate or postgraduate; professional qualification preferred
</t>
          </r>
          <r>
            <rPr>
              <rFont val="Calibri"/>
              <b val="1"/>
              <sz val="10"/>
            </rPr>
            <t>Family:</t>
          </r>
          <r>
            <rPr>
              <rFont val="Calibri"/>
              <sz val="10"/>
            </rPr>
            <t xml:space="preserve"> B.Com / M.Com / CA / CMA</t>
          </r>
        </is>
      </c>
      <c r="P103" s="168" t="inlineStr">
        <is>
          <t>XBRL US GAAP Certificate · AICPA &amp; XBRL US or equivalent; CA / CMA / ACCA / CFA / IFRS certificate</t>
        </is>
      </c>
      <c r="Q103" s="168" t="inlineStr">
        <is>
          <t>XBRL certificate preferred from A3; filing deadlines and confidentiality</t>
        </is>
      </c>
      <c r="R103" s="188" t="inlineStr">
        <is>
          <t>RC-B-M</t>
        </is>
      </c>
      <c r="S103" s="189" t="n">
        <v>0.37</v>
      </c>
      <c r="T103" s="189" t="n">
        <v>0.18</v>
      </c>
      <c r="U103" s="189" t="n">
        <v>0.11</v>
      </c>
      <c r="V103" s="189" t="n">
        <v>0.15</v>
      </c>
      <c r="W103" s="189" t="n">
        <v>0.1</v>
      </c>
      <c r="X103" s="189" t="n">
        <v>0.09</v>
      </c>
      <c r="Y103" s="121" t="inlineStr">
        <is>
          <t>★ XBRL, iXBRL &amp; Taxonomy · ★ Accounting &amp; Reporting Standards · IFRS/US GAAP</t>
        </is>
      </c>
      <c r="Z103" s="122" t="inlineStr">
        <is>
          <t>Regulatory &amp; BFSI Domain · Process Improvement &amp; Quality Mindset · Advanced Excel &amp; Productivity Tools · AI, GenAI &amp; Prompt Engineering</t>
        </is>
      </c>
      <c r="AA103" s="122" t="inlineStr">
        <is>
          <t>—</t>
        </is>
      </c>
      <c r="AB103" s="122" t="inlineStr">
        <is>
          <t>Core 3 · Future-ready 3 · Functional 4 · Leadership 3</t>
        </is>
      </c>
      <c r="AC103" s="123" t="inlineStr">
        <is>
          <r>
            <rPr>
              <rFont val="Calibri"/>
              <b val="1"/>
              <sz val="10"/>
            </rPr>
            <t>IC:</t>
          </r>
          <r>
            <rPr>
              <rFont val="Calibri"/>
              <sz val="10"/>
            </rPr>
            <t xml:space="preserve"> none · People: 6–8 knowledge work, 8–12 standardised delivery</t>
          </r>
        </is>
      </c>
      <c r="AD103" s="190" t="inlineStr">
        <is>
          <t>M4</t>
        </is>
      </c>
      <c r="AE103" s="130" t="inlineStr">
        <is>
          <t>Senior / Manager</t>
        </is>
      </c>
      <c r="AF103" s="191" t="inlineStr">
        <is>
          <t>4–5</t>
        </is>
      </c>
      <c r="AG103" s="130" t="inlineStr">
        <is>
          <t>Senior Manager</t>
        </is>
      </c>
      <c r="AH103" s="130" t="inlineStr">
        <is>
          <t>L5 · MS 63 · —</t>
        </is>
      </c>
      <c r="AI103" s="130" t="inlineStr">
        <is>
          <t>JL5 · C3A · L8 Associate Manager</t>
        </is>
      </c>
      <c r="AJ103" s="130" t="inlineStr">
        <is>
          <t>Manager</t>
        </is>
      </c>
      <c r="AK103" s="130" t="inlineStr">
        <is>
          <t>DataTracks careers site</t>
        </is>
      </c>
      <c r="AL103" s="130" t="inlineStr">
        <is>
          <r>
            <rPr>
              <rFont val="Calibri"/>
              <b val="1"/>
              <sz val="10"/>
            </rPr>
            <t>Big Four:</t>
          </r>
          <r>
            <rPr>
              <rFont val="Calibri"/>
              <sz val="10"/>
            </rPr>
            <t xml:space="preserve"> Manager · IRIS Vs Market Benchmark — XBRL US credential pathway: Certificate + review authority</t>
          </r>
        </is>
      </c>
      <c r="AM103" s="130" t="inlineStr">
        <is>
          <t>XBRL US GAAP Certificate · AICPA &amp; XBRL US; XBRL International specifications; IFRS / US GAAP / Ind AS</t>
        </is>
      </c>
      <c r="AN103" s="131" t="inlineStr">
        <is>
          <t>Lateral</t>
        </is>
      </c>
      <c r="AO103" s="132" t="inlineStr">
        <is>
          <t>B3 · Lead Specialist</t>
        </is>
      </c>
      <c r="AP103" s="132" t="inlineStr">
        <is>
          <t>B3 · Senior Manager</t>
        </is>
      </c>
      <c r="AQ103" s="132" t="inlineStr">
        <is>
          <t>iXBRL / ESEF / ISSB &amp; ESG digital reporting, xBRL-CSV, AI-assisted tagging and review</t>
        </is>
      </c>
    </row>
    <row r="104" ht="93" customHeight="1">
      <c r="A104" s="109" t="inlineStr">
        <is>
          <t>XBRL Consulting</t>
        </is>
      </c>
      <c r="B104" s="111" t="inlineStr">
        <is>
          <t>Consulting &amp; Professional Services</t>
        </is>
      </c>
      <c r="C104" s="111" t="inlineStr">
        <is>
          <t>Professional Services Leadership</t>
        </is>
      </c>
      <c r="D104" s="111" t="inlineStr">
        <is>
          <t>Head – Consulting</t>
        </is>
      </c>
      <c r="E104" s="33" t="inlineStr">
        <is>
          <t>C2</t>
        </is>
      </c>
      <c r="F104" s="149" t="inlineStr">
        <is>
          <t>Head of Function</t>
        </is>
      </c>
      <c r="G104" s="111" t="inlineStr">
        <is>
          <t>People Manager</t>
        </is>
      </c>
      <c r="H104" s="112" t="n">
        <v>1</v>
      </c>
      <c r="I104" s="142" t="inlineStr">
        <is>
          <t>A function or department, or a company-wide discipline</t>
        </is>
      </c>
      <c r="J104" s="115" t="inlineStr">
        <is>
          <t>Function-wide or company-wide problems; creates methods and standards</t>
        </is>
      </c>
      <c r="K104" s="115" t="inlineStr">
        <is>
          <t>Sets direction for a function</t>
        </is>
      </c>
      <c r="L104" s="115" t="inlineStr">
        <is>
          <t>Function results, budget and risk</t>
        </is>
      </c>
      <c r="M104" s="115" t="inlineStr">
        <is>
          <t>Leads a function; shapes functional strategy</t>
        </is>
      </c>
      <c r="N104" s="187" t="inlineStr">
        <is>
          <t>12–17 yrs</t>
        </is>
      </c>
      <c r="O104" s="168" t="inlineStr">
        <is>
          <r>
            <rPr>
              <rFont val="Calibri"/>
              <sz val="10"/>
            </rPr>
            <t xml:space="preserve">Postgraduate / professional qualification preferred
</t>
          </r>
          <r>
            <rPr>
              <rFont val="Calibri"/>
              <b val="1"/>
              <sz val="10"/>
            </rPr>
            <t>Family:</t>
          </r>
          <r>
            <rPr>
              <rFont val="Calibri"/>
              <sz val="10"/>
            </rPr>
            <t xml:space="preserve"> B.Com / M.Com / CA / CMA</t>
          </r>
        </is>
      </c>
      <c r="P104" s="168" t="inlineStr">
        <is>
          <t>XBRL US GAAP Certificate · AICPA &amp; XBRL US or equivalent; CA / CMA / ACCA / CFA / IFRS certificate</t>
        </is>
      </c>
      <c r="Q104" s="168" t="inlineStr">
        <is>
          <t>XBRL certificate preferred from A3; filing deadlines and confidentiality</t>
        </is>
      </c>
      <c r="R104" s="188" t="inlineStr">
        <is>
          <t>RC-C-M</t>
        </is>
      </c>
      <c r="S104" s="189" t="n">
        <v>0.43</v>
      </c>
      <c r="T104" s="189" t="n">
        <v>0.18</v>
      </c>
      <c r="U104" s="189" t="n">
        <v>0.11</v>
      </c>
      <c r="V104" s="189" t="n">
        <v>0.15</v>
      </c>
      <c r="W104" s="189" t="n">
        <v>0.05</v>
      </c>
      <c r="X104" s="189" t="n">
        <v>0.08</v>
      </c>
      <c r="Y104" s="121" t="inlineStr">
        <is>
          <t>★ XBRL, iXBRL &amp; Taxonomy · ★ Accounting &amp; Reporting Standards · IFRS/US GAAP</t>
        </is>
      </c>
      <c r="Z104" s="122" t="inlineStr">
        <is>
          <t>Regulatory &amp; BFSI Domain · Process Improvement &amp; Quality Mindset · Advanced Excel &amp; Productivity Tools · AI, GenAI &amp; Prompt Engineering</t>
        </is>
      </c>
      <c r="AA104" s="122" t="inlineStr">
        <is>
          <t>—</t>
        </is>
      </c>
      <c r="AB104" s="122" t="inlineStr">
        <is>
          <t>Core 4 · Future-ready 4 · Functional 5 · Leadership 4</t>
        </is>
      </c>
      <c r="AC104" s="123" t="inlineStr">
        <is>
          <t>5–8 managers / associate heads</t>
        </is>
      </c>
      <c r="AD104" s="190" t="inlineStr">
        <is>
          <t>M6</t>
        </is>
      </c>
      <c r="AE104" s="130" t="inlineStr">
        <is>
          <t>— / Senior Director</t>
        </is>
      </c>
      <c r="AF104" s="191" t="inlineStr">
        <is>
          <t>6 Initiate, influence</t>
        </is>
      </c>
      <c r="AG104" s="130" t="inlineStr">
        <is>
          <t>Senior Head / General Manager</t>
        </is>
      </c>
      <c r="AH104" s="130" t="inlineStr">
        <is>
          <t>L6–L7 · MS 65–66 · —</t>
        </is>
      </c>
      <c r="AI104" s="130" t="inlineStr">
        <is>
          <t>JL6A · C4–C5 · L6 Senior Manager</t>
        </is>
      </c>
      <c r="AJ104" s="130" t="inlineStr">
        <is>
          <t>Associate Director – Director</t>
        </is>
      </c>
      <c r="AK104" s="130" t="inlineStr">
        <is>
          <t>DataTracks careers site</t>
        </is>
      </c>
      <c r="AL104" s="130" t="inlineStr">
        <is>
          <r>
            <rPr>
              <rFont val="Calibri"/>
              <b val="1"/>
              <sz val="10"/>
            </rPr>
            <t>Big Four:</t>
          </r>
          <r>
            <rPr>
              <rFont val="Calibri"/>
              <sz val="10"/>
            </rPr>
            <t xml:space="preserve"> Director</t>
          </r>
        </is>
      </c>
      <c r="AM104" s="130" t="inlineStr">
        <is>
          <t>XBRL US GAAP Certificate · AICPA &amp; XBRL US; XBRL International specifications; IFRS / US GAAP / Ind AS</t>
        </is>
      </c>
      <c r="AN104" s="131" t="inlineStr">
        <is>
          <t>Internal posting first; lateral</t>
        </is>
      </c>
      <c r="AO104" s="132" t="inlineStr">
        <is>
          <t>D1 · Chief Specialist / Distinguished Principal · or C+ · Group Head · Player-Coach if leading people hands-on</t>
        </is>
      </c>
      <c r="AP104" s="132" t="inlineStr">
        <is>
          <t>D1 · Associate Vice President / Business Head · or C+ · Group Head · Player-Coach if leading people hands-on</t>
        </is>
      </c>
      <c r="AQ104" s="132" t="inlineStr">
        <is>
          <t>iXBRL / ESEF / ISSB &amp; ESG digital reporting, xBRL-CSV, AI-assisted tagging and review</t>
        </is>
      </c>
    </row>
    <row r="105" ht="67" customHeight="1">
      <c r="A105" s="109" t="inlineStr">
        <is>
          <t>XBRL Consulting</t>
        </is>
      </c>
      <c r="B105" s="111" t="inlineStr">
        <is>
          <t>Consulting &amp; Professional Services</t>
        </is>
      </c>
      <c r="C105" s="111" t="inlineStr">
        <is>
          <t>Taxonomy Design &amp; Regulatory Consulting</t>
        </is>
      </c>
      <c r="D105" s="111" t="inlineStr">
        <is>
          <t>Associate Consultant – Taxonomy Design &amp; Regulatory Consulting</t>
        </is>
      </c>
      <c r="E105" s="45" t="inlineStr">
        <is>
          <t>X1</t>
        </is>
      </c>
      <c r="F105" s="136" t="inlineStr">
        <is>
          <t>Associate Consultant</t>
        </is>
      </c>
      <c r="G105" s="111" t="inlineStr">
        <is>
          <t>Consultant</t>
        </is>
      </c>
      <c r="H105" s="112" t="n">
        <v>1</v>
      </c>
      <c r="I105" s="142" t="inlineStr">
        <is>
          <t>Defined deliverables under a statement of work · ≈ A2–A3</t>
        </is>
      </c>
      <c r="J105" s="115" t="inlineStr">
        <is>
          <t>—</t>
        </is>
      </c>
      <c r="K105" s="115" t="inlineStr">
        <is>
          <t>—</t>
        </is>
      </c>
      <c r="L105" s="115" t="inlineStr">
        <is>
          <t>—</t>
        </is>
      </c>
      <c r="M105" s="115" t="inlineStr">
        <is>
          <t>—</t>
        </is>
      </c>
      <c r="N105" s="187" t="inlineStr">
        <is>
          <t>0–5 yrs</t>
        </is>
      </c>
      <c r="O105" s="168" t="inlineStr">
        <is>
          <r>
            <rPr>
              <rFont val="Calibri"/>
              <sz val="10"/>
            </rPr>
            <t xml:space="preserve">As for equivalent role
</t>
          </r>
          <r>
            <rPr>
              <rFont val="Calibri"/>
              <b val="1"/>
              <sz val="10"/>
            </rPr>
            <t>Family:</t>
          </r>
          <r>
            <rPr>
              <rFont val="Calibri"/>
              <sz val="10"/>
            </rPr>
            <t xml:space="preserve"> B.Com / M.Com / CA / CMA</t>
          </r>
        </is>
      </c>
      <c r="P105" s="168" t="inlineStr">
        <is>
          <t>XBRL US GAAP Certificate · AICPA &amp; XBRL US or equivalent; CA / CMA / ACCA / CFA / IFRS certificate</t>
        </is>
      </c>
      <c r="Q105" s="168" t="inlineStr">
        <is>
          <t>XBRL certificate preferred from A3; filing deadlines and confidentiality</t>
        </is>
      </c>
      <c r="R105" s="188" t="inlineStr">
        <is>
          <t>—</t>
        </is>
      </c>
      <c r="S105" s="169" t="n"/>
      <c r="T105" s="169" t="n"/>
      <c r="U105" s="169" t="n"/>
      <c r="V105" s="169" t="n"/>
      <c r="W105" s="169" t="n"/>
      <c r="X105" s="169" t="n"/>
      <c r="Y105" s="121" t="inlineStr">
        <is>
          <t>Per statement of work</t>
        </is>
      </c>
      <c r="Z105" s="122" t="inlineStr">
        <is>
          <t>—</t>
        </is>
      </c>
      <c r="AA105" s="122" t="inlineStr">
        <is>
          <t>—</t>
        </is>
      </c>
      <c r="AB105" s="122" t="inlineStr">
        <is>
          <t>Per statement of work</t>
        </is>
      </c>
      <c r="AC105" s="123" t="inlineStr">
        <is>
          <t>Not counted in spans</t>
        </is>
      </c>
      <c r="AD105" s="190" t="inlineStr">
        <is>
          <t>Contractor</t>
        </is>
      </c>
      <c r="AE105" s="130" t="inlineStr">
        <is>
          <t>Contractor</t>
        </is>
      </c>
      <c r="AF105" s="191" t="inlineStr">
        <is>
          <t>—</t>
        </is>
      </c>
      <c r="AG105" s="130" t="inlineStr">
        <is>
          <t>Contractor · rate card</t>
        </is>
      </c>
      <c r="AH105" s="130" t="inlineStr">
        <is>
          <t>—</t>
        </is>
      </c>
      <c r="AI105" s="130" t="inlineStr">
        <is>
          <t>—</t>
        </is>
      </c>
      <c r="AJ105" s="130" t="inlineStr">
        <is>
          <t>—</t>
        </is>
      </c>
      <c r="AK105" s="130" t="inlineStr">
        <is>
          <t>DataTracks careers site</t>
        </is>
      </c>
      <c r="AL105" s="130" t="inlineStr">
        <is>
          <t>—</t>
        </is>
      </c>
      <c r="AM105" s="130" t="inlineStr">
        <is>
          <t>XBRL US GAAP Certificate · AICPA &amp; XBRL US; XBRL International specifications; IFRS / US GAAP / Ind AS</t>
        </is>
      </c>
      <c r="AN105" s="131" t="inlineStr">
        <is>
          <t>Statement of work</t>
        </is>
      </c>
      <c r="AO105" s="132" t="inlineStr">
        <is>
          <t>—</t>
        </is>
      </c>
      <c r="AP105" s="132" t="inlineStr">
        <is>
          <t>—</t>
        </is>
      </c>
      <c r="AQ105" s="132" t="inlineStr">
        <is>
          <t>iXBRL / ESEF / ISSB &amp; ESG digital reporting, xBRL-CSV, AI-assisted tagging and review</t>
        </is>
      </c>
    </row>
  </sheetData>
  <mergeCells count="20">
    <mergeCell ref="A18:AQ18"/>
    <mergeCell ref="A3:AQ3"/>
    <mergeCell ref="A2:AQ2"/>
    <mergeCell ref="R5:X5"/>
    <mergeCell ref="A29:AQ29"/>
    <mergeCell ref="A4:C4"/>
    <mergeCell ref="A93:AQ93"/>
    <mergeCell ref="AD5:AM5"/>
    <mergeCell ref="AN5:AQ5"/>
    <mergeCell ref="A15:AQ15"/>
    <mergeCell ref="A11:AQ11"/>
    <mergeCell ref="A5:H5"/>
    <mergeCell ref="I5:M5"/>
    <mergeCell ref="A1:AQ1"/>
    <mergeCell ref="Y5:AB5"/>
    <mergeCell ref="AC5"/>
    <mergeCell ref="N5:Q5"/>
    <mergeCell ref="A7:AQ7"/>
    <mergeCell ref="A41:AQ41"/>
    <mergeCell ref="A46:AQ46"/>
  </mergeCells>
  <conditionalFormatting sqref="S7:S107">
    <cfRule type="colorScale" priority="1">
      <colorScale>
        <cfvo type="num" val="0"/>
        <cfvo type="num" val="0.4"/>
        <color rgb="00FFFFFF"/>
        <color rgb="00A9D08E"/>
      </colorScale>
    </cfRule>
  </conditionalFormatting>
  <conditionalFormatting sqref="T7:T107">
    <cfRule type="colorScale" priority="2">
      <colorScale>
        <cfvo type="num" val="0"/>
        <cfvo type="num" val="0.4"/>
        <color rgb="00FFFFFF"/>
        <color rgb="00A9D08E"/>
      </colorScale>
    </cfRule>
  </conditionalFormatting>
  <conditionalFormatting sqref="U7:U107">
    <cfRule type="colorScale" priority="3">
      <colorScale>
        <cfvo type="num" val="0"/>
        <cfvo type="num" val="0.4"/>
        <color rgb="00FFFFFF"/>
        <color rgb="00A9D08E"/>
      </colorScale>
    </cfRule>
  </conditionalFormatting>
  <conditionalFormatting sqref="V7:V107">
    <cfRule type="colorScale" priority="4">
      <colorScale>
        <cfvo type="num" val="0"/>
        <cfvo type="num" val="0.4"/>
        <color rgb="00FFFFFF"/>
        <color rgb="00A9D08E"/>
      </colorScale>
    </cfRule>
  </conditionalFormatting>
  <conditionalFormatting sqref="W7:W107">
    <cfRule type="colorScale" priority="5">
      <colorScale>
        <cfvo type="num" val="0"/>
        <cfvo type="num" val="0.4"/>
        <color rgb="00FFFFFF"/>
        <color rgb="00A9D08E"/>
      </colorScale>
    </cfRule>
  </conditionalFormatting>
  <conditionalFormatting sqref="X7:X107">
    <cfRule type="colorScale" priority="6">
      <colorScale>
        <cfvo type="num" val="0"/>
        <cfvo type="num" val="0.4"/>
        <color rgb="00FFFFFF"/>
        <color rgb="00A9D08E"/>
      </colorScale>
    </cfRule>
  </conditionalFormatting>
  <hyperlinks>
    <hyperlink xmlns:r="http://schemas.openxmlformats.org/officeDocument/2006/relationships" ref="AR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4.xml><?xml version="1.0" encoding="utf-8"?>
<worksheet xmlns="http://schemas.openxmlformats.org/spreadsheetml/2006/main">
  <sheetPr>
    <tabColor rgb="00548235"/>
    <outlinePr summaryBelow="1" summaryRight="1"/>
    <pageSetUpPr fitToPage="1"/>
  </sheetPr>
  <dimension ref="A1:AJ224"/>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20" customWidth="1" min="4" max="4"/>
    <col width="24" customWidth="1" min="5" max="5"/>
    <col width="12" customWidth="1" min="6" max="6"/>
    <col width="8" customWidth="1" min="7" max="7"/>
    <col width="10" customWidth="1" min="8" max="8"/>
    <col width="11" customWidth="1" min="9" max="9"/>
    <col width="7" customWidth="1" min="10" max="10"/>
    <col width="9" customWidth="1" min="11" max="11"/>
    <col width="17" customWidth="1" min="12" max="12"/>
    <col width="13" customWidth="1" min="13" max="13"/>
    <col width="7" customWidth="1" min="14" max="14"/>
    <col width="8" customWidth="1" min="15" max="15"/>
    <col width="16" customWidth="1" min="16" max="16"/>
    <col width="8" customWidth="1" min="17" max="17"/>
    <col width="13" customWidth="1" min="18" max="18"/>
    <col width="7" customWidth="1" min="19" max="19"/>
    <col width="7" customWidth="1" min="20" max="20"/>
    <col width="12" customWidth="1" min="21" max="21"/>
    <col width="7" customWidth="1" min="22" max="22"/>
    <col width="22" customWidth="1" min="23" max="23"/>
    <col width="22" customWidth="1" min="24" max="24"/>
    <col width="40" customWidth="1" min="25" max="25"/>
    <col width="32" customWidth="1" min="26" max="26"/>
    <col width="28" customWidth="1" min="27" max="27"/>
    <col width="26" customWidth="1" min="28" max="28"/>
    <col width="28" customWidth="1" min="29" max="29"/>
    <col width="22" customWidth="1" min="30" max="30"/>
    <col width="24" customWidth="1" min="31" max="31"/>
    <col width="32" customWidth="1" min="32" max="32"/>
    <col width="28" customWidth="1" min="33" max="33"/>
    <col width="7" customWidth="1" min="34" max="34"/>
    <col width="12" customWidth="1" min="35" max="35"/>
    <col width="20" customWidth="1" min="36" max="36"/>
  </cols>
  <sheetData>
    <row r="1" ht="34" customHeight="1">
      <c r="A1" s="1" t="inlineStr">
        <is>
          <t>Talent, Learning &amp; Mobility — per person</t>
        </is>
      </c>
      <c r="U1" s="246" t="inlineStr">
        <is>
          <t>◂ Contents</t>
        </is>
      </c>
    </row>
    <row r="2" ht="30" customHeight="1">
      <c r="A2" s="3" t="inlineStr">
        <is>
          <t>Sheet 8 · Manager talent data, competency results against the role's profile, learning needs from three angles · self, manager, role, and mobility signals · lateral options, duplicated work, similar talent elsewhere in IRIS, span.</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G4" s="65" t="inlineStr">
        <is>
          <t>Level up</t>
        </is>
      </c>
      <c r="I4" s="66" t="inlineStr">
        <is>
          <t>Level down — pay &amp; title protected</t>
        </is>
      </c>
      <c r="L4" s="67" t="inlineStr">
        <is>
          <t>Newly mapped</t>
        </is>
      </c>
      <c r="N4" s="68" t="inlineStr">
        <is>
          <t>Player-Coach · B+ · C+</t>
        </is>
      </c>
      <c r="Q4" s="69" t="inlineStr">
        <is>
          <t>RED = critical input needed · could change or confirm the level</t>
        </is>
      </c>
      <c r="V4" s="71" t="inlineStr">
        <is>
          <t>YELLOW = to complete in validation</t>
        </is>
      </c>
    </row>
    <row r="5" ht="32" customHeight="1">
      <c r="A5" s="73" t="inlineStr">
        <is>
          <t>PERSON</t>
        </is>
      </c>
      <c r="J5" s="74" t="inlineStr">
        <is>
          <t>TALENT · manager mapping</t>
        </is>
      </c>
      <c r="Q5" s="76" t="inlineStr">
        <is>
          <t>COMPETENCY RESULT</t>
        </is>
      </c>
      <c r="Z5" s="77" t="inlineStr">
        <is>
          <t>LEARNING NEEDS</t>
        </is>
      </c>
      <c r="AE5" s="79" t="inlineStr">
        <is>
          <t>MOBILITY, OVERLAP &amp; STRUCTURE</t>
        </is>
      </c>
    </row>
    <row r="6" ht="58" customHeight="1">
      <c r="A6" s="91" t="inlineStr">
        <is>
          <t>Emp ID</t>
        </is>
      </c>
      <c r="B6" s="92" t="inlineStr">
        <is>
          <t>Employee name</t>
        </is>
      </c>
      <c r="C6" s="92" t="inlineStr">
        <is>
          <t>Department</t>
        </is>
      </c>
      <c r="D6" s="92" t="inlineStr">
        <is>
          <t>Current designation</t>
        </is>
      </c>
      <c r="E6" s="92" t="inlineStr">
        <is>
          <t>Final designation</t>
        </is>
      </c>
      <c r="F6" s="92" t="inlineStr">
        <is>
          <t>Current level</t>
        </is>
      </c>
      <c r="G6" s="92" t="inlineStr">
        <is>
          <t>FINAL LEVEL</t>
        </is>
      </c>
      <c r="H6" s="92" t="inlineStr">
        <is>
          <t>Change vs current</t>
        </is>
      </c>
      <c r="I6" s="92" t="inlineStr">
        <is>
          <t>Track</t>
        </is>
      </c>
      <c r="J6" s="93" t="inlineStr">
        <is>
          <t>Latest rating</t>
        </is>
      </c>
      <c r="K6" s="12" t="inlineStr">
        <is>
          <t>Potential</t>
        </is>
      </c>
      <c r="L6" s="12" t="inlineStr">
        <is>
          <t>9-box</t>
        </is>
      </c>
      <c r="M6" s="12" t="inlineStr">
        <is>
          <t>Readiness</t>
        </is>
      </c>
      <c r="N6" s="12" t="inlineStr">
        <is>
          <t>Top performer</t>
        </is>
      </c>
      <c r="O6" s="12" t="inlineStr">
        <is>
          <t>Critical role · Y/N</t>
        </is>
      </c>
      <c r="P6" s="12" t="inlineStr">
        <is>
          <t>Successor named</t>
        </is>
      </c>
      <c r="Q6" s="94" t="inlineStr">
        <is>
          <t>Competency index %</t>
        </is>
      </c>
      <c r="R6" s="160" t="inlineStr">
        <is>
          <t>Fit</t>
        </is>
      </c>
      <c r="S6" s="160" t="inlineStr">
        <is>
          <t>Core %</t>
        </is>
      </c>
      <c r="T6" s="160" t="inlineStr">
        <is>
          <t>Future-ready %</t>
        </is>
      </c>
      <c r="U6" s="160" t="inlineStr">
        <is>
          <t>Functional %</t>
        </is>
      </c>
      <c r="V6" s="160" t="inlineStr">
        <is>
          <t>Leadership %</t>
        </is>
      </c>
      <c r="W6" s="160" t="inlineStr">
        <is>
          <t>Top gaps</t>
        </is>
      </c>
      <c r="X6" s="160" t="inlineStr">
        <is>
          <t>Readiness for next level</t>
        </is>
      </c>
      <c r="Y6" s="160" t="inlineStr">
        <is>
          <t>Ratings by competency · rating / required</t>
        </is>
      </c>
      <c r="Z6" s="95" t="inlineStr">
        <is>
          <t>Self-identified — topics · survey; not quoted</t>
        </is>
      </c>
      <c r="AA6" s="96" t="inlineStr">
        <is>
          <t>Manager-identified</t>
        </is>
      </c>
      <c r="AB6" s="96" t="inlineStr">
        <is>
          <t>Role-based priorities</t>
        </is>
      </c>
      <c r="AC6" s="96" t="inlineStr">
        <is>
          <t>To move to the next role — topics · survey; not quoted</t>
        </is>
      </c>
      <c r="AD6" s="96" t="inlineStr">
        <is>
          <t>Training for next role</t>
        </is>
      </c>
      <c r="AE6" s="97" t="inlineStr">
        <is>
          <t>Lateral move options</t>
        </is>
      </c>
      <c r="AF6" s="98" t="inlineStr">
        <is>
          <t>Duplication — same business</t>
        </is>
      </c>
      <c r="AG6" s="98" t="inlineStr">
        <is>
          <t>Alternate talent pool — other businesses</t>
        </is>
      </c>
      <c r="AH6" s="98" t="inlineStr">
        <is>
          <t>Direct reports</t>
        </is>
      </c>
      <c r="AI6" s="98" t="inlineStr">
        <is>
          <t>Span status</t>
        </is>
      </c>
      <c r="AJ6" s="98" t="inlineStr">
        <is>
          <t>Span action</t>
        </is>
      </c>
    </row>
    <row r="7" ht="158" customHeight="1">
      <c r="A7" s="109" t="inlineStr">
        <is>
          <t>IRIS1593</t>
        </is>
      </c>
      <c r="B7" s="111" t="inlineStr">
        <is>
          <t>Rajeev Kumar</t>
        </is>
      </c>
      <c r="C7" s="111" t="inlineStr">
        <is>
          <t>Design</t>
        </is>
      </c>
      <c r="D7" s="114" t="inlineStr">
        <is>
          <t>Senior UI Developer</t>
        </is>
      </c>
      <c r="E7" s="114" t="inlineStr">
        <is>
          <t>UI Specialist – POD Lead</t>
        </is>
      </c>
      <c r="F7" s="114" t="inlineStr">
        <is>
          <t>L4 – Senior</t>
        </is>
      </c>
      <c r="G7" s="116" t="inlineStr">
        <is>
          <t>B1</t>
        </is>
      </c>
      <c r="H7" s="117" t="inlineStr">
        <is>
          <t>▲ Up</t>
        </is>
      </c>
      <c r="I7" s="111" t="inlineStr">
        <is>
          <t>POD Lead</t>
        </is>
      </c>
      <c r="J7" s="142" t="n">
        <v>3</v>
      </c>
      <c r="K7" s="115" t="inlineStr">
        <is>
          <t>Medium</t>
        </is>
      </c>
      <c r="L7" s="115" t="inlineStr">
        <is>
          <t>Core Contributor</t>
        </is>
      </c>
      <c r="M7" s="115" t="inlineStr">
        <is>
          <t>Develop in role</t>
        </is>
      </c>
      <c r="N7" s="115" t="n"/>
      <c r="O7" s="115" t="inlineStr">
        <is>
          <t>Y</t>
        </is>
      </c>
      <c r="P7" s="115" t="inlineStr"/>
      <c r="Q7" s="118" t="n">
        <v>88</v>
      </c>
      <c r="R7" s="168" t="inlineStr">
        <is>
          <t>Developing</t>
        </is>
      </c>
      <c r="S7" s="168" t="n">
        <v>94</v>
      </c>
      <c r="T7" s="168" t="n">
        <v>92</v>
      </c>
      <c r="U7" s="168" t="n">
        <v>83</v>
      </c>
      <c r="V7" s="168" t="n">
        <v>88</v>
      </c>
      <c r="W7" s="168" t="inlineStr">
        <is>
          <t>Programming &amp; stack, System design, SQL &amp; data</t>
        </is>
      </c>
      <c r="X7" s="168" t="inlineStr">
        <is>
          <r>
            <rPr>
              <rFont val="Calibri"/>
              <b val="1"/>
              <sz val="10"/>
            </rPr>
            <t>B2:</t>
          </r>
          <r>
            <rPr>
              <rFont val="Calibri"/>
              <sz val="10"/>
            </rPr>
            <t xml:space="preserve"> 74% of profile — not yet</t>
          </r>
        </is>
      </c>
      <c r="Y7" s="168" t="inlineStr">
        <is>
          <r>
            <rPr>
              <rFont val="Calibri"/>
              <b val="1"/>
              <sz val="10"/>
            </rPr>
            <t>Evidence:</t>
          </r>
          <r>
            <rPr>
              <rFont val="Calibri"/>
              <sz val="10"/>
            </rPr>
            <t xml:space="preserve"> Survey + KRAs | Core: Ownership 3/3, Problem solving 2/3, Communication &amp; collaboration 3/3, Client &amp; quality focus 3/3, Learning agility 3/3, Integrity &amp; compliance 3/3 | Future-ready: AI literacy 3/3, Data literacy 2/3, Digital fluency 3/3, Innovation 3/3 | Functional: Programming &amp; stack 2/3, System design 2/3, SQL &amp; data 2/3, Cloud &amp; DevOps 3/3, AI / GenAI 3/3, Product &amp; domain 3/3 | Leadership: Developing people 2/2, Decision making 2/2, Strategic acumen 1/2, Influence &amp; change 2/2</t>
          </r>
        </is>
      </c>
      <c r="Z7" s="119" t="inlineStr">
        <is>
          <t>AI / automation · Technical depth &amp; architecture</t>
        </is>
      </c>
      <c r="AA7" s="169" t="inlineStr">
        <is>
          <t>UI/UX</t>
        </is>
      </c>
      <c r="AB7" s="169" t="inlineStr">
        <is>
          <t>AI, GenAI &amp; Prompt Engineering</t>
        </is>
      </c>
      <c r="AC7" s="169" t="inlineStr">
        <is>
          <t>AI / automation · Technical depth &amp; architecture</t>
        </is>
      </c>
      <c r="AD7" s="169" t="n"/>
      <c r="AE7" s="121" t="inlineStr">
        <is>
          <t>No strong match from survey evidence</t>
        </is>
      </c>
      <c r="AF7" s="122" t="inlineStr">
        <is>
          <t>No material overlap found</t>
        </is>
      </c>
      <c r="AG7" s="122" t="inlineStr">
        <is>
          <t>Omkar Dhumal · CARBON, UI Developer — 0.41; Akshata Sabale · iDEAL, Software Engineer — 0.35; Pritesh Wani · CARBON, Software Engineer — 0.29</t>
        </is>
      </c>
      <c r="AH7" s="122" t="n">
        <v>1</v>
      </c>
      <c r="AI7" s="122" t="inlineStr">
        <is>
          <t>POD Lead</t>
        </is>
      </c>
      <c r="AJ7" s="122" t="n"/>
    </row>
    <row r="8" ht="145" customHeight="1">
      <c r="A8" s="109" t="inlineStr">
        <is>
          <t>IRIS2300</t>
        </is>
      </c>
      <c r="B8" s="111" t="inlineStr">
        <is>
          <t>Kishori Rajigare</t>
        </is>
      </c>
      <c r="C8" s="111" t="inlineStr">
        <is>
          <t>Design</t>
        </is>
      </c>
      <c r="D8" s="114" t="inlineStr">
        <is>
          <t>UI Developer</t>
        </is>
      </c>
      <c r="E8" s="114" t="inlineStr">
        <is>
          <t>Senior UI Developer</t>
        </is>
      </c>
      <c r="F8" s="114" t="inlineStr">
        <is>
          <t>L3 – Professional / Associate</t>
        </is>
      </c>
      <c r="G8" s="116" t="inlineStr">
        <is>
          <t>A3</t>
        </is>
      </c>
      <c r="H8" s="117" t="inlineStr">
        <is>
          <t>▲ Up</t>
        </is>
      </c>
      <c r="I8" s="111" t="inlineStr">
        <is>
          <t>IC</t>
        </is>
      </c>
      <c r="J8" s="142" t="n">
        <v>4</v>
      </c>
      <c r="K8" s="115" t="inlineStr">
        <is>
          <t>High</t>
        </is>
      </c>
      <c r="L8" s="115" t="inlineStr">
        <is>
          <t>Future Leader · High Performance / High Potential</t>
        </is>
      </c>
      <c r="M8" s="115" t="inlineStr">
        <is>
          <t>Ready now</t>
        </is>
      </c>
      <c r="N8" s="115" t="inlineStr">
        <is>
          <t>Yes</t>
        </is>
      </c>
      <c r="O8" s="115" t="inlineStr">
        <is>
          <t>Y</t>
        </is>
      </c>
      <c r="P8" s="115" t="inlineStr">
        <is>
          <t>Not yet identified</t>
        </is>
      </c>
      <c r="Q8" s="118" t="n">
        <v>84</v>
      </c>
      <c r="R8" s="168" t="inlineStr">
        <is>
          <t>Developing</t>
        </is>
      </c>
      <c r="S8" s="168" t="n">
        <v>98</v>
      </c>
      <c r="T8" s="168" t="n">
        <v>80</v>
      </c>
      <c r="U8" s="168" t="n">
        <v>78</v>
      </c>
      <c r="V8" s="168" t="n"/>
      <c r="W8" s="168" t="inlineStr">
        <is>
          <t>Programming &amp; stack, System design, SQL &amp; data</t>
        </is>
      </c>
      <c r="X8" s="168" t="inlineStr">
        <is>
          <r>
            <rPr>
              <rFont val="Calibri"/>
              <b val="1"/>
              <sz val="10"/>
            </rPr>
            <t>B1:</t>
          </r>
          <r>
            <rPr>
              <rFont val="Calibri"/>
              <sz val="10"/>
            </rPr>
            <t xml:space="preserve"> 75% of profile — not yet</t>
          </r>
        </is>
      </c>
      <c r="Y8" s="168" t="inlineStr">
        <is>
          <r>
            <rPr>
              <rFont val="Calibri"/>
              <b val="1"/>
              <sz val="10"/>
            </rPr>
            <t>Evidence:</t>
          </r>
          <r>
            <rPr>
              <rFont val="Calibri"/>
              <sz val="10"/>
            </rPr>
            <t xml:space="preserve"> Survey + KRAs | Core: Ownership 3/2, Problem solving 2/2, Communication &amp; collaboration 1/2, Client &amp; quality focus 3/2, Learning agility 2/2, Integrity &amp; compliance 2/2 | Future-ready: AI literacy 1/2, Data literacy 1/2, Digital fluency 2/2, Innovation 3/2 | Functional: Programming &amp; stack 2/3, System design 2/3, SQL &amp; data 2/3, Cloud &amp; DevOps 3/3, AI / GenAI 2/3, Product &amp; domain 3/3</t>
          </r>
        </is>
      </c>
      <c r="Z8" s="119" t="inlineStr">
        <is>
          <t>Answered · no common topic</t>
        </is>
      </c>
      <c r="AA8" s="169" t="inlineStr">
        <is>
          <t>Advanced UI; secure coding &amp; code-quality practices; unit/automated testing; system design fundamentals</t>
        </is>
      </c>
      <c r="AB8" s="169" t="inlineStr">
        <is>
          <t>AI, GenAI &amp; Prompt Engineering; Project, Program &amp; Agile Management; Stakeholder &amp; Client Management</t>
        </is>
      </c>
      <c r="AC8" s="169" t="inlineStr">
        <is>
          <t>Answered · no common topic</t>
        </is>
      </c>
      <c r="AD8" s="169" t="inlineStr">
        <is>
          <r>
            <rPr>
              <rFont val="Calibri"/>
              <b val="1"/>
              <sz val="10"/>
            </rPr>
            <t>Advanced UI/UX training:</t>
          </r>
          <r>
            <rPr>
              <rFont val="Calibri"/>
              <sz val="10"/>
            </rPr>
            <t xml:space="preserve"> design systems &amp; component libraries, UX research &amp; usability testing fundamentals, interaction design &amp; prototyping · Figma, accessibility · WCAG standards, visual/interaction design leadership to guide UI direction for iFile.</t>
          </r>
        </is>
      </c>
      <c r="AE8" s="121" t="inlineStr">
        <is>
          <t>No strong match from survey evidence</t>
        </is>
      </c>
      <c r="AF8" s="122" t="inlineStr">
        <is>
          <t>No material overlap found</t>
        </is>
      </c>
      <c r="AG8" s="122" t="inlineStr">
        <is>
          <t>Ayushi Prajapati · CARBON, Trainee UI Developer — 0.46</t>
        </is>
      </c>
      <c r="AH8" s="122" t="n"/>
      <c r="AI8" s="122" t="n"/>
      <c r="AJ8" s="122" t="n"/>
    </row>
    <row r="9" ht="158" customHeight="1">
      <c r="A9" s="109" t="inlineStr">
        <is>
          <t>IRIS2523</t>
        </is>
      </c>
      <c r="B9" s="111" t="inlineStr">
        <is>
          <t>Abhilash Menon</t>
        </is>
      </c>
      <c r="C9" s="111" t="inlineStr">
        <is>
          <t>Marketing</t>
        </is>
      </c>
      <c r="D9" s="114" t="inlineStr">
        <is>
          <t>Product Marketing Manager</t>
        </is>
      </c>
      <c r="E9" s="114" t="inlineStr">
        <is>
          <t>Team Lead – Product Marketing</t>
        </is>
      </c>
      <c r="F9" s="114" t="inlineStr">
        <is>
          <t>L5 – Manager</t>
        </is>
      </c>
      <c r="G9" s="116" t="inlineStr">
        <is>
          <t>B1</t>
        </is>
      </c>
      <c r="H9" s="139" t="inlineStr">
        <is>
          <t>▼ Down · protected</t>
        </is>
      </c>
      <c r="I9" s="111" t="inlineStr">
        <is>
          <t>People Manager</t>
        </is>
      </c>
      <c r="J9" s="142" t="inlineStr">
        <is>
          <t>Not rated · manager</t>
        </is>
      </c>
      <c r="K9" s="115" t="inlineStr">
        <is>
          <t>—</t>
        </is>
      </c>
      <c r="L9" s="115" t="inlineStr">
        <is>
          <t>Not placed · manager</t>
        </is>
      </c>
      <c r="M9" s="115" t="inlineStr">
        <is>
          <t>No rating data</t>
        </is>
      </c>
      <c r="N9" s="115" t="n"/>
      <c r="O9" s="115" t="inlineStr"/>
      <c r="P9" s="115" t="inlineStr"/>
      <c r="Q9" s="118" t="n">
        <v>99</v>
      </c>
      <c r="R9" s="168" t="inlineStr">
        <is>
          <t>Meets the level</t>
        </is>
      </c>
      <c r="S9" s="168" t="n">
        <v>98</v>
      </c>
      <c r="T9" s="168" t="n">
        <v>75</v>
      </c>
      <c r="U9" s="168" t="n">
        <v>104</v>
      </c>
      <c r="V9" s="168" t="n">
        <v>105</v>
      </c>
      <c r="W9" s="168" t="inlineStr">
        <is>
          <t>AI / GenAI, Learning agility, Digital fluency</t>
        </is>
      </c>
      <c r="X9" s="168" t="inlineStr">
        <is>
          <r>
            <rPr>
              <rFont val="Calibri"/>
              <b val="1"/>
              <sz val="10"/>
            </rPr>
            <t>B2:</t>
          </r>
          <r>
            <rPr>
              <rFont val="Calibri"/>
              <sz val="10"/>
            </rPr>
            <t xml:space="preserve"> 83% of profile — close</t>
          </r>
        </is>
      </c>
      <c r="Y9" s="168" t="inlineStr">
        <is>
          <r>
            <rPr>
              <rFont val="Calibri"/>
              <b val="1"/>
              <sz val="10"/>
            </rPr>
            <t>Evidence:</t>
          </r>
          <r>
            <rPr>
              <rFont val="Calibri"/>
              <sz val="10"/>
            </rPr>
            <t xml:space="preserve"> Survey + KRAs | Core: Ownership 3/3, Problem solving 3/3, Communication &amp; collaboration 4/3, Client &amp; quality focus 3/3, Learning agility 2/3, Integrity &amp; compliance 3/3 | Future-ready: AI literacy 2/3, Data literacy 3/3, Digital fluency 2/3, Innovation 2/3 | Functional: Digital marketing 4/3, Communication 4/3, Analytics &amp; BI 3/3, AI / GenAI 2/3, Product &amp; domain 3/3, Business acumen 4/3 | Leadership: Developing people 2/2, Decision making 2/2, Strategic acumen 3/2, Influence &amp; change 2/2</t>
          </r>
        </is>
      </c>
      <c r="Z9" s="119" t="inlineStr">
        <is>
          <t>Answered · no common topic</t>
        </is>
      </c>
      <c r="AA9" s="169" t="n"/>
      <c r="AB9" s="169" t="inlineStr">
        <is>
          <t>Data Analytics, BI &amp; Visualisation; Advanced Excel &amp; Productivity Tools; People Leadership &amp; Mentoring</t>
        </is>
      </c>
      <c r="AC9" s="169" t="inlineStr">
        <is>
          <t>Answered · no common topic</t>
        </is>
      </c>
      <c r="AD9" s="169" t="n"/>
      <c r="AE9" s="121" t="inlineStr">
        <is>
          <t>Sales &amp; Business Development · 100% of competencies evidenced; must-haves met</t>
        </is>
      </c>
      <c r="AF9" s="122" t="inlineStr">
        <is>
          <t>No material overlap found</t>
        </is>
      </c>
      <c r="AG9" s="122" t="inlineStr">
        <is>
          <t>Lalit Subhash Dhamale · Datatech, Digital Marketing Specialist — 0.43; Ankita Pathak · Datatech, Senior Marketing Specialist – POD Lead — 0.33; Esther Kanagaselvam D · Corporate, Marketing Operations Associate — 0.32</t>
        </is>
      </c>
      <c r="AH9" s="122" t="n">
        <v>4</v>
      </c>
      <c r="AI9" s="122" t="inlineStr">
        <is>
          <t>Within norm</t>
        </is>
      </c>
      <c r="AJ9" s="122" t="n"/>
    </row>
    <row r="10" ht="132" customHeight="1">
      <c r="A10" s="109" t="inlineStr">
        <is>
          <t>IRIS2550</t>
        </is>
      </c>
      <c r="B10" s="111" t="inlineStr">
        <is>
          <t>Shashwat Dikshit</t>
        </is>
      </c>
      <c r="C10" s="111" t="inlineStr">
        <is>
          <t>Marketing</t>
        </is>
      </c>
      <c r="D10" s="114" t="inlineStr">
        <is>
          <t>Marketing Operations Specialist</t>
        </is>
      </c>
      <c r="E10" s="114" t="inlineStr">
        <is>
          <t>Senior Marketing Operations Associate</t>
        </is>
      </c>
      <c r="F10" s="114" t="inlineStr">
        <is>
          <t>Not in current mapping files</t>
        </is>
      </c>
      <c r="G10" s="116" t="inlineStr">
        <is>
          <t>A3</t>
        </is>
      </c>
      <c r="H10" s="140" t="inlineStr">
        <is>
          <t>● Newly mapped</t>
        </is>
      </c>
      <c r="I10" s="111" t="inlineStr">
        <is>
          <t>IC</t>
        </is>
      </c>
      <c r="J10" s="142" t="inlineStr">
        <is>
          <t>Not rated · manager</t>
        </is>
      </c>
      <c r="K10" s="115" t="inlineStr">
        <is>
          <t>—</t>
        </is>
      </c>
      <c r="L10" s="115" t="inlineStr">
        <is>
          <t>Not placed · manager</t>
        </is>
      </c>
      <c r="M10" s="115" t="inlineStr">
        <is>
          <t>No rating data</t>
        </is>
      </c>
      <c r="N10" s="115" t="n"/>
      <c r="O10" s="115" t="inlineStr"/>
      <c r="P10" s="115" t="inlineStr"/>
      <c r="Q10" s="118" t="n">
        <v>86</v>
      </c>
      <c r="R10" s="168" t="inlineStr">
        <is>
          <t>Developing</t>
        </is>
      </c>
      <c r="S10" s="168" t="n">
        <v>78</v>
      </c>
      <c r="T10" s="168" t="n">
        <v>80</v>
      </c>
      <c r="U10" s="168" t="n">
        <v>93</v>
      </c>
      <c r="V10" s="168" t="n"/>
      <c r="W10" s="168" t="inlineStr">
        <is>
          <t>Communication, AI / GenAI, Product &amp; domain</t>
        </is>
      </c>
      <c r="X10" s="168" t="inlineStr">
        <is>
          <r>
            <rPr>
              <rFont val="Calibri"/>
              <b val="1"/>
              <sz val="10"/>
            </rPr>
            <t>B1:</t>
          </r>
          <r>
            <rPr>
              <rFont val="Calibri"/>
              <sz val="10"/>
            </rPr>
            <t xml:space="preserve"> 78% of profile — close</t>
          </r>
        </is>
      </c>
      <c r="Y10" s="168" t="inlineStr">
        <is>
          <r>
            <rPr>
              <rFont val="Calibri"/>
              <b val="1"/>
              <sz val="10"/>
            </rPr>
            <t>Evidence:</t>
          </r>
          <r>
            <rPr>
              <rFont val="Calibri"/>
              <sz val="10"/>
            </rPr>
            <t xml:space="preserve"> Survey | Core: Ownership 1/2, Problem solving 3/2, Communication &amp; collaboration 1/2, Client &amp; quality focus 2/2, Learning agility 1/2, Integrity &amp; compliance 2/2 | Future-ready: AI literacy 1/2, Data literacy 3/2, Digital fluency 2/2, Innovation 1/2 | Functional: Digital marketing 4/3, Communication 2/3, Analytics &amp; BI 4/3, AI / GenAI 2/3, Product &amp; domain 2/3, Business acumen 4/3</t>
          </r>
        </is>
      </c>
      <c r="Z10" s="119" t="inlineStr">
        <is>
          <t>Answered · no common topic</t>
        </is>
      </c>
      <c r="AA10" s="169" t="n"/>
      <c r="AB10" s="169" t="inlineStr">
        <is>
          <t>Data Analytics, BI &amp; Visualisation; Project, Program &amp; Agile Management; Marketing Tech &amp; Digital Marketing</t>
        </is>
      </c>
      <c r="AC10" s="169" t="inlineStr">
        <is>
          <t>Answered · no common topic</t>
        </is>
      </c>
      <c r="AD10" s="169" t="n"/>
      <c r="AE10" s="121" t="inlineStr">
        <is>
          <t>No strong match from survey evidence</t>
        </is>
      </c>
      <c r="AF10" s="122" t="inlineStr">
        <is>
          <t>No material overlap found</t>
        </is>
      </c>
      <c r="AG10" s="122" t="inlineStr">
        <is>
          <t>Esther Kanagaselvam D · Corporate, Marketing Operations Associate — 0.53</t>
        </is>
      </c>
      <c r="AH10" s="122" t="n"/>
      <c r="AI10" s="122" t="n"/>
      <c r="AJ10" s="122" t="n"/>
    </row>
    <row r="11" ht="158" customHeight="1">
      <c r="A11" s="109" t="inlineStr">
        <is>
          <t>IRIS2560</t>
        </is>
      </c>
      <c r="B11" s="111" t="inlineStr">
        <is>
          <t>Sumit Jain</t>
        </is>
      </c>
      <c r="C11" s="111" t="inlineStr">
        <is>
          <t>Product Management</t>
        </is>
      </c>
      <c r="D11" s="111" t="inlineStr">
        <is>
          <t>Senior Product Manager</t>
        </is>
      </c>
      <c r="E11" s="111" t="inlineStr">
        <is>
          <t>Senior Product Manager</t>
        </is>
      </c>
      <c r="F11" s="114" t="inlineStr">
        <is>
          <t>Not in current mapping files</t>
        </is>
      </c>
      <c r="G11" s="116" t="inlineStr">
        <is>
          <t>B3</t>
        </is>
      </c>
      <c r="H11" s="140" t="inlineStr">
        <is>
          <t>● Newly mapped</t>
        </is>
      </c>
      <c r="I11" s="111" t="inlineStr">
        <is>
          <t>IC</t>
        </is>
      </c>
      <c r="J11" s="142" t="inlineStr">
        <is>
          <t>Not rated · manager</t>
        </is>
      </c>
      <c r="K11" s="115" t="inlineStr">
        <is>
          <t>—</t>
        </is>
      </c>
      <c r="L11" s="115" t="inlineStr">
        <is>
          <t>Not placed · manager</t>
        </is>
      </c>
      <c r="M11" s="115" t="inlineStr">
        <is>
          <t>No rating data</t>
        </is>
      </c>
      <c r="N11" s="115" t="n"/>
      <c r="O11" s="115" t="inlineStr"/>
      <c r="P11" s="115" t="inlineStr"/>
      <c r="Q11" s="118" t="n">
        <v>104</v>
      </c>
      <c r="R11" s="168" t="inlineStr">
        <is>
          <t>Meets the level</t>
        </is>
      </c>
      <c r="S11" s="168" t="n">
        <v>106</v>
      </c>
      <c r="T11" s="168" t="n">
        <v>92</v>
      </c>
      <c r="U11" s="168" t="n">
        <v>106</v>
      </c>
      <c r="V11" s="168" t="n">
        <v>115</v>
      </c>
      <c r="W11" s="168" t="inlineStr">
        <is>
          <t>AI / GenAI, Learning agility</t>
        </is>
      </c>
      <c r="X11" s="168" t="inlineStr">
        <is>
          <r>
            <rPr>
              <rFont val="Calibri"/>
              <b val="1"/>
              <sz val="10"/>
            </rPr>
            <t>C1:</t>
          </r>
          <r>
            <rPr>
              <rFont val="Calibri"/>
              <sz val="10"/>
            </rPr>
            <t xml:space="preserve"> 96% of profile — ready on competencies</t>
          </r>
        </is>
      </c>
      <c r="Y11" s="168" t="inlineStr">
        <is>
          <r>
            <rPr>
              <rFont val="Calibri"/>
              <b val="1"/>
              <sz val="10"/>
            </rPr>
            <t>Evidence:</t>
          </r>
          <r>
            <rPr>
              <rFont val="Calibri"/>
              <sz val="10"/>
            </rPr>
            <t xml:space="preserve"> Survey | Core: Ownership 5/4, Problem solving 4/4, Communication &amp; collaboration 5/4, Client &amp; quality focus 5/4, Learning agility 3/4, Integrity &amp; compliance 4/4 | Future-ready: AI literacy 2/3, Data literacy 3/3, Digital fluency 3/3, Innovation 3/3 | Functional: Product &amp; domain 5/4, Requirements 5/4, Analytics &amp; BI 4/4, Business acumen 4/4, Stakeholder mgmt 5/4, AI / GenAI 3/4 | Leadership: Developing people 3/3, Decision making 4/3, Strategic acumen 4/3, Influence &amp; change 4/3</t>
          </r>
        </is>
      </c>
      <c r="Z11" s="119" t="inlineStr">
        <is>
          <t>Product &amp; tool knowledge · Strategy &amp; business acumen · Broader exposure &amp; ownership</t>
        </is>
      </c>
      <c r="AA11" s="169" t="n"/>
      <c r="AB11" s="169" t="inlineStr">
        <is>
          <t>Product, Platform &amp; Domain Knowledge; Strategic Thinking &amp; Business Acumen; Broader Ownership &amp; Cross-functional Exposure</t>
        </is>
      </c>
      <c r="AC11" s="169" t="inlineStr">
        <is>
          <t>Product &amp; tool knowledge · Strategy &amp; business acumen · Broader exposure &amp; ownership</t>
        </is>
      </c>
      <c r="AD11" s="169" t="n"/>
      <c r="AE11" s="121" t="inlineStr">
        <is>
          <t>Project &amp; Program Management · 83% of competencies evidenced; must-haves met</t>
        </is>
      </c>
      <c r="AF11" s="122" t="inlineStr">
        <is>
          <t>No material overlap found</t>
        </is>
      </c>
      <c r="AG11" s="122" t="inlineStr">
        <is>
          <t>Dnyaneshwar Daund · iDEAL, Product Manager — 0.45; Priyadarsini Kairali · CARBON, Associate Product Manager – POD Lead — 0.29; Nilesh Majumdar · Datatech, Group Product Manager — 0.28</t>
        </is>
      </c>
      <c r="AH11" s="122" t="n"/>
      <c r="AI11" s="122" t="n"/>
      <c r="AJ11" s="122" t="n"/>
    </row>
    <row r="12" ht="171" customHeight="1">
      <c r="A12" s="109" t="inlineStr">
        <is>
          <t>IRIS0728</t>
        </is>
      </c>
      <c r="B12" s="111" t="inlineStr">
        <is>
          <t>Davinder Pal Singh</t>
        </is>
      </c>
      <c r="C12" s="111" t="inlineStr">
        <is>
          <t>Quality Assurance</t>
        </is>
      </c>
      <c r="D12" s="114" t="inlineStr">
        <is>
          <t>QA Manager</t>
        </is>
      </c>
      <c r="E12" s="114" t="inlineStr">
        <is>
          <t>Senior QA Manager</t>
        </is>
      </c>
      <c r="F12" s="114" t="inlineStr">
        <is>
          <t>L5 – Manager</t>
        </is>
      </c>
      <c r="G12" s="116" t="inlineStr">
        <is>
          <t>B2</t>
        </is>
      </c>
      <c r="H12" s="117" t="inlineStr">
        <is>
          <t>▲ Up</t>
        </is>
      </c>
      <c r="I12" s="111" t="inlineStr">
        <is>
          <t>People Manager</t>
        </is>
      </c>
      <c r="J12" s="142" t="n">
        <v>4</v>
      </c>
      <c r="K12" s="115" t="inlineStr">
        <is>
          <t>High</t>
        </is>
      </c>
      <c r="L12" s="115" t="inlineStr">
        <is>
          <t>Trusted Professional</t>
        </is>
      </c>
      <c r="M12" s="115" t="inlineStr">
        <is>
          <t>Ready now</t>
        </is>
      </c>
      <c r="N12" s="115" t="n"/>
      <c r="O12" s="115" t="inlineStr">
        <is>
          <t>N</t>
        </is>
      </c>
      <c r="P12" s="115" t="inlineStr"/>
      <c r="Q12" s="118" t="n">
        <v>98</v>
      </c>
      <c r="R12" s="168" t="inlineStr">
        <is>
          <t>Meets the level</t>
        </is>
      </c>
      <c r="S12" s="168" t="n">
        <v>103</v>
      </c>
      <c r="T12" s="168" t="n">
        <v>92</v>
      </c>
      <c r="U12" s="168" t="n">
        <v>103</v>
      </c>
      <c r="V12" s="168" t="n">
        <v>94</v>
      </c>
      <c r="W12" s="168" t="inlineStr">
        <is>
          <t>SQL &amp; data, Problem solving, Data literacy</t>
        </is>
      </c>
      <c r="X12" s="168" t="inlineStr">
        <is>
          <r>
            <rPr>
              <rFont val="Calibri"/>
              <b val="1"/>
              <sz val="10"/>
            </rPr>
            <t>C1:</t>
          </r>
          <r>
            <rPr>
              <rFont val="Calibri"/>
              <sz val="10"/>
            </rPr>
            <t xml:space="preserve"> 94% of profile — ready on competencies</t>
          </r>
        </is>
      </c>
      <c r="Y12" s="168" t="inlineStr">
        <is>
          <r>
            <rPr>
              <rFont val="Calibri"/>
              <b val="1"/>
              <sz val="10"/>
            </rPr>
            <t>Evidence:</t>
          </r>
          <r>
            <rPr>
              <rFont val="Calibri"/>
              <sz val="10"/>
            </rPr>
            <t xml:space="preserve"> Survey + KRAs | Core: Ownership 5/4, Problem solving 3/4, Communication &amp; collaboration 4/4, Client &amp; quality focus 5/4, Learning agility 4/4, Integrity &amp; compliance 4/4 | Future-ready: AI literacy 3/3, Data literacy 2/3, Digital fluency 3/3, Innovation 3/3 | Functional: Testing &amp; automation 4/4, Product &amp; domain 4/4, SQL &amp; data 3/4, AI / GenAI 5/4, Quality &amp; process 4/4, Communication 5/4 | Leadership: Developing people 4/4, Decision making 3/4, Strategic acumen 4/4, Influence &amp; change 4/4</t>
          </r>
        </is>
      </c>
      <c r="Z12" s="119" t="inlineStr">
        <is>
          <t>AI / automation · Domain, regulatory &amp; XBRL · Client, sales &amp; stakeholders · Communication &amp; presentation · Certification / formal course</t>
        </is>
      </c>
      <c r="AA12" s="169" t="inlineStr">
        <is>
          <t>Communications and Soft Skills</t>
        </is>
      </c>
      <c r="AB12" s="169" t="inlineStr">
        <is>
          <t>AI, GenAI &amp; Prompt Engineering; People Leadership &amp; Mentoring; Stakeholder &amp; Client Management</t>
        </is>
      </c>
      <c r="AC12" s="169" t="inlineStr">
        <is>
          <t>AI / automation · Domain, regulatory &amp; XBRL · Client, sales &amp; stakeholders · Communication &amp; presentation · Certification / formal course</t>
        </is>
      </c>
      <c r="AD12" s="169" t="n"/>
      <c r="AE12" s="121" t="inlineStr">
        <is>
          <t>No strong match from survey evidence</t>
        </is>
      </c>
      <c r="AF12" s="122" t="inlineStr">
        <is>
          <t>No material overlap found</t>
        </is>
      </c>
      <c r="AG12" s="122" t="inlineStr">
        <is>
          <t>Tulasiram Chand · iDEAL, Senior QA Automation Engineer — 0.32; Reena Gotal · iDEAL, Team Lead – Quality — 0.31; Vinod Katekar · CARBON, Senior QA Manager — 0.29</t>
        </is>
      </c>
      <c r="AH12" s="122" t="n">
        <v>10</v>
      </c>
      <c r="AI12" s="122" t="inlineStr">
        <is>
          <t>Above norm</t>
        </is>
      </c>
      <c r="AJ12" s="122" t="inlineStr">
        <is>
          <t>Above the norm of 5–8 — appoint POD Leads · up to 3 reports each or a Team Lead under this manager.</t>
        </is>
      </c>
    </row>
    <row r="13" ht="171" customHeight="1">
      <c r="A13" s="109" t="inlineStr">
        <is>
          <t>IRIS2115</t>
        </is>
      </c>
      <c r="B13" s="111" t="inlineStr">
        <is>
          <t>Sameer Joshi</t>
        </is>
      </c>
      <c r="C13" s="111" t="inlineStr">
        <is>
          <t>Quality Assurance</t>
        </is>
      </c>
      <c r="D13" s="114" t="inlineStr">
        <is>
          <t>QA-Lead</t>
        </is>
      </c>
      <c r="E13" s="114" t="inlineStr">
        <is>
          <t>Senior QA Specialist – POD Lead</t>
        </is>
      </c>
      <c r="F13" s="114" t="inlineStr">
        <is>
          <t>L5 – Lead · IC</t>
        </is>
      </c>
      <c r="G13" s="116" t="inlineStr">
        <is>
          <t>B2</t>
        </is>
      </c>
      <c r="H13" s="139" t="inlineStr">
        <is>
          <t>▼ Down · protected</t>
        </is>
      </c>
      <c r="I13" s="111" t="inlineStr">
        <is>
          <t>POD Lead</t>
        </is>
      </c>
      <c r="J13" s="142" t="n">
        <v>4</v>
      </c>
      <c r="K13" s="115" t="inlineStr">
        <is>
          <t>High</t>
        </is>
      </c>
      <c r="L13" s="115" t="inlineStr">
        <is>
          <t>Reliable Specialist</t>
        </is>
      </c>
      <c r="M13" s="115" t="inlineStr">
        <is>
          <t>Ready now</t>
        </is>
      </c>
      <c r="N13" s="115" t="n"/>
      <c r="O13" s="115" t="inlineStr"/>
      <c r="P13" s="115" t="inlineStr">
        <is>
          <t>yet to identify</t>
        </is>
      </c>
      <c r="Q13" s="118" t="n">
        <v>107</v>
      </c>
      <c r="R13" s="168" t="inlineStr">
        <is>
          <t>Exceeds — ready for stretch</t>
        </is>
      </c>
      <c r="S13" s="168" t="n">
        <v>110</v>
      </c>
      <c r="T13" s="168" t="n">
        <v>110</v>
      </c>
      <c r="U13" s="168" t="n">
        <v>107</v>
      </c>
      <c r="V13" s="168" t="n">
        <v>100</v>
      </c>
      <c r="W13" s="168" t="inlineStr">
        <is>
          <t>None — maintain and stretch</t>
        </is>
      </c>
      <c r="X13" s="168" t="inlineStr">
        <is>
          <r>
            <rPr>
              <rFont val="Calibri"/>
              <b val="1"/>
              <sz val="10"/>
            </rPr>
            <t>B3:</t>
          </r>
          <r>
            <rPr>
              <rFont val="Calibri"/>
              <sz val="10"/>
            </rPr>
            <t xml:space="preserve"> 98% of profile — ready on competencies</t>
          </r>
        </is>
      </c>
      <c r="Y13" s="168"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3/3, Data literacy 3/3, Digital fluency 4/3, Innovation 4/3 | Functional: Testing &amp; automation 5/4, Product &amp; domain 4/4, SQL &amp; data 4/4, AI / GenAI 4/4, Quality &amp; process 5/4, Communication 4/4 | Leadership: Developing people 3/3, Decision making 3/3, Strategic acumen 3/3, Influence &amp; change 3/3</t>
          </r>
        </is>
      </c>
      <c r="Z13" s="119" t="inlineStr">
        <is>
          <t>Technical depth &amp; architecture · Testing &amp; quality · Client, sales &amp; stakeholders · Strategy &amp; business acumen</t>
        </is>
      </c>
      <c r="AA13" s="169" t="n"/>
      <c r="AB13" s="169" t="inlineStr">
        <is>
          <t>Process Improvement &amp; Quality Mindset; AI, GenAI &amp; Prompt Engineering; People Leadership &amp; Mentoring</t>
        </is>
      </c>
      <c r="AC13" s="169" t="inlineStr">
        <is>
          <t>Technical depth &amp; architecture · Testing &amp; quality · Client, sales &amp; stakeholders · Strategy &amp; business acumen</t>
        </is>
      </c>
      <c r="AD13" s="169" t="inlineStr">
        <is>
          <t>AI Knowledge, Ai trainee</t>
        </is>
      </c>
      <c r="AE13" s="121" t="inlineStr">
        <is>
          <t>No strong match from survey evidence</t>
        </is>
      </c>
      <c r="AF13" s="122" t="inlineStr">
        <is>
          <t>No material overlap found</t>
        </is>
      </c>
      <c r="AG13" s="122" t="inlineStr">
        <is>
          <t>Vinod Katekar · CARBON, Senior QA Manager — 0.34; Reena Gotal · iDEAL, Team Lead – Quality — 0.33; Tulasiram Chand · iDEAL, Senior QA Automation Engineer — 0.27</t>
        </is>
      </c>
      <c r="AH13" s="122" t="n">
        <v>2</v>
      </c>
      <c r="AI13" s="122" t="inlineStr">
        <is>
          <t>POD Lead</t>
        </is>
      </c>
      <c r="AJ13" s="122" t="n"/>
    </row>
    <row r="14" ht="171" customHeight="1">
      <c r="A14" s="109" t="inlineStr">
        <is>
          <t>IRIS1654</t>
        </is>
      </c>
      <c r="B14" s="111" t="inlineStr">
        <is>
          <t>Pallavi Suryavanshi</t>
        </is>
      </c>
      <c r="C14" s="111" t="inlineStr">
        <is>
          <t>Quality Assurance</t>
        </is>
      </c>
      <c r="D14" s="114" t="inlineStr">
        <is>
          <t>Senior QA - Engineer</t>
        </is>
      </c>
      <c r="E14" s="114" t="inlineStr">
        <is>
          <t>QA Specialist – POD Lead</t>
        </is>
      </c>
      <c r="F14" s="114" t="inlineStr">
        <is>
          <t>L4 – Senior</t>
        </is>
      </c>
      <c r="G14" s="116" t="inlineStr">
        <is>
          <t>B1</t>
        </is>
      </c>
      <c r="H14" s="117" t="inlineStr">
        <is>
          <t>▲ Up</t>
        </is>
      </c>
      <c r="I14" s="111" t="inlineStr">
        <is>
          <t>POD Lead</t>
        </is>
      </c>
      <c r="J14" s="142" t="n">
        <v>4</v>
      </c>
      <c r="K14" s="115" t="inlineStr">
        <is>
          <t>Medium</t>
        </is>
      </c>
      <c r="L14" s="115" t="inlineStr">
        <is>
          <t>Trusted Professional</t>
        </is>
      </c>
      <c r="M14" s="115" t="inlineStr">
        <is>
          <t>Ready in 6–12 months</t>
        </is>
      </c>
      <c r="N14" s="115" t="n"/>
      <c r="O14" s="115" t="inlineStr"/>
      <c r="P14" s="115" t="inlineStr">
        <is>
          <t>yet to identify</t>
        </is>
      </c>
      <c r="Q14" s="118" t="n">
        <v>105</v>
      </c>
      <c r="R14" s="168" t="inlineStr">
        <is>
          <t>Exceeds — ready for stretch</t>
        </is>
      </c>
      <c r="S14" s="168" t="n">
        <v>107</v>
      </c>
      <c r="T14" s="168" t="n">
        <v>115</v>
      </c>
      <c r="U14" s="168" t="n">
        <v>110</v>
      </c>
      <c r="V14" s="168" t="n">
        <v>88</v>
      </c>
      <c r="W14" s="168" t="inlineStr">
        <is>
          <t>Decision making</t>
        </is>
      </c>
      <c r="X14" s="168" t="inlineStr">
        <is>
          <r>
            <rPr>
              <rFont val="Calibri"/>
              <b val="1"/>
              <sz val="10"/>
            </rPr>
            <t>B2:</t>
          </r>
          <r>
            <rPr>
              <rFont val="Calibri"/>
              <sz val="10"/>
            </rPr>
            <t xml:space="preserve"> 91% of profile — ready on competencies</t>
          </r>
        </is>
      </c>
      <c r="Y14" s="168" t="inlineStr">
        <is>
          <r>
            <rPr>
              <rFont val="Calibri"/>
              <b val="1"/>
              <sz val="10"/>
            </rPr>
            <t>Evidence:</t>
          </r>
          <r>
            <rPr>
              <rFont val="Calibri"/>
              <sz val="10"/>
            </rPr>
            <t xml:space="preserve"> Survey + KRAs | Core: Ownership 4/3, Problem solving 3/3, Communication &amp; collaboration 3/3, Client &amp; quality focus 5/3, Learning agility 3/3, Integrity &amp; compliance 3/3 | Future-ready: AI literacy 4/3, Data literacy 3/3, Digital fluency 4/3, Innovation 4/3 | Functional: Testing &amp; automation 4/3, Product &amp; domain 3/3, SQL &amp; data 3/3, AI / GenAI 4/3, Quality &amp; process 4/3, Communication 3/3 | Leadership: Developing people 2/2, Decision making 1/2, Strategic acumen 2/2, Influence &amp; change 2/2</t>
          </r>
        </is>
      </c>
      <c r="Z14" s="119" t="inlineStr">
        <is>
          <t>AI / automation · Leadership &amp; people management · Testing &amp; quality · Client, sales &amp; stakeholders · Strategy &amp; business acumen · Broader exposure &amp; ownership</t>
        </is>
      </c>
      <c r="AA14" s="169" t="inlineStr">
        <is>
          <t>Training of Automation,API, load testing</t>
        </is>
      </c>
      <c r="AB14" s="169" t="inlineStr">
        <is>
          <t>AI, GenAI &amp; Prompt Engineering; Product, Platform &amp; Domain Knowledge</t>
        </is>
      </c>
      <c r="AC14" s="169" t="inlineStr">
        <is>
          <t>AI / automation · Leadership &amp; people management · Testing &amp; quality · Client, sales &amp; stakeholders · Strategy &amp; business acumen · Broader exposure &amp; ownership</t>
        </is>
      </c>
      <c r="AD14" s="169" t="n"/>
      <c r="AE14" s="121" t="inlineStr">
        <is>
          <t>No strong match from survey evidence</t>
        </is>
      </c>
      <c r="AF14" s="122" t="inlineStr">
        <is>
          <t>Susan Peter · Senior QA Engineer — 0.55: testing, plus, test, preparation; Vishal Khare · QA Engineer — 0.44: testing, test, manual, case; Tejas Rane · QA Engineer — 0.42: test, coverage, testing, manual</t>
        </is>
      </c>
      <c r="AG14" s="122" t="inlineStr">
        <is>
          <t>Tasmiyah Patni · CARBON, QA Engineer — 0.46; Hrishikesh Thombare · CARBON, Senior QA Engineer — 0.44; Tulasiram Chand · iDEAL, Senior QA Automation Engineer — 0.42</t>
        </is>
      </c>
      <c r="AH14" s="122" t="n">
        <v>2</v>
      </c>
      <c r="AI14" s="122" t="inlineStr">
        <is>
          <t>POD Lead</t>
        </is>
      </c>
      <c r="AJ14" s="122" t="n"/>
    </row>
    <row r="15" ht="171" customHeight="1">
      <c r="A15" s="109" t="inlineStr">
        <is>
          <t>IRIS1923</t>
        </is>
      </c>
      <c r="B15" s="111" t="inlineStr">
        <is>
          <t>Ruturaj Kadam</t>
        </is>
      </c>
      <c r="C15" s="111" t="inlineStr">
        <is>
          <t>Quality Assurance</t>
        </is>
      </c>
      <c r="D15" s="114" t="inlineStr">
        <is>
          <t>Senior QA - Engineer</t>
        </is>
      </c>
      <c r="E15" s="114" t="inlineStr">
        <is>
          <t>QA Specialist – POD Lead</t>
        </is>
      </c>
      <c r="F15" s="114" t="inlineStr">
        <is>
          <t>L4 – Senior</t>
        </is>
      </c>
      <c r="G15" s="116" t="inlineStr">
        <is>
          <t>B1</t>
        </is>
      </c>
      <c r="H15" s="117" t="inlineStr">
        <is>
          <t>▲ Up</t>
        </is>
      </c>
      <c r="I15" s="111" t="inlineStr">
        <is>
          <t>POD Lead</t>
        </is>
      </c>
      <c r="J15" s="142" t="n">
        <v>4</v>
      </c>
      <c r="K15" s="115" t="inlineStr">
        <is>
          <t>Medium</t>
        </is>
      </c>
      <c r="L15" s="115" t="inlineStr">
        <is>
          <t>Emerging Talent</t>
        </is>
      </c>
      <c r="M15" s="115" t="inlineStr">
        <is>
          <t>Ready in 6–12 months</t>
        </is>
      </c>
      <c r="N15" s="115" t="n"/>
      <c r="O15" s="115" t="inlineStr"/>
      <c r="P15" s="115" t="inlineStr">
        <is>
          <t>yet to identify</t>
        </is>
      </c>
      <c r="Q15" s="118" t="n">
        <v>106</v>
      </c>
      <c r="R15" s="168" t="inlineStr">
        <is>
          <t>Exceeds — ready for stretch</t>
        </is>
      </c>
      <c r="S15" s="168" t="n">
        <v>110</v>
      </c>
      <c r="T15" s="168" t="n">
        <v>100</v>
      </c>
      <c r="U15" s="168" t="n">
        <v>107</v>
      </c>
      <c r="V15" s="168" t="n">
        <v>105</v>
      </c>
      <c r="W15" s="168" t="inlineStr">
        <is>
          <t>None — maintain and stretch</t>
        </is>
      </c>
      <c r="X15" s="168" t="inlineStr">
        <is>
          <r>
            <rPr>
              <rFont val="Calibri"/>
              <b val="1"/>
              <sz val="10"/>
            </rPr>
            <t>B2:</t>
          </r>
          <r>
            <rPr>
              <rFont val="Calibri"/>
              <sz val="10"/>
            </rPr>
            <t xml:space="preserve"> 91% of profile — ready on competencies</t>
          </r>
        </is>
      </c>
      <c r="Y15" s="168"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3/3, Data literacy 3/3, Digital fluency 3/3, Innovation 3/3 | Functional: Testing &amp; automation 4/3, Product &amp; domain 3/3, SQL &amp; data 3/3, AI / GenAI 3/3, Quality &amp; process 4/3, Communication 3/3 | Leadership: Developing people 2/2, Decision making 2/2, Strategic acumen 2/2, Influence &amp; change 3/2</t>
          </r>
        </is>
      </c>
      <c r="Z15" s="119" t="inlineStr">
        <is>
          <t>Testing &amp; quality · Strategy &amp; business acumen</t>
        </is>
      </c>
      <c r="AA15" s="169" t="inlineStr">
        <is>
          <t>AI training</t>
        </is>
      </c>
      <c r="AB15" s="169" t="inlineStr">
        <is>
          <t>AI, GenAI &amp; Prompt Engineering; People Leadership &amp; Mentoring</t>
        </is>
      </c>
      <c r="AC15" s="169" t="inlineStr">
        <is>
          <t>AI / automation · Testing &amp; quality · Strategy &amp; business acumen</t>
        </is>
      </c>
      <c r="AD15"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15" s="121" t="inlineStr">
        <is>
          <t>No strong match from survey evidence</t>
        </is>
      </c>
      <c r="AF15" s="122" t="inlineStr">
        <is>
          <t>Adnan Yakub Majgaonkar · QA Automation Engineer — 0.42: defect, agile, identification, planning; Bhagyshree Khedkar · QA Engineer — 0.36: defect, test, tools</t>
        </is>
      </c>
      <c r="AG15" s="122" t="inlineStr">
        <is>
          <t>Vinod Katekar · CARBON, Senior QA Manager — 0.44; Reena Gotal · iDEAL, Team Lead – Quality — 0.31; Tasmiyah Patni · CARBON, QA Engineer — 0.28</t>
        </is>
      </c>
      <c r="AH15" s="122" t="n">
        <v>1</v>
      </c>
      <c r="AI15" s="122" t="inlineStr">
        <is>
          <t>POD Lead</t>
        </is>
      </c>
      <c r="AJ15" s="122" t="n"/>
    </row>
    <row r="16" ht="171" customHeight="1">
      <c r="A16" s="109" t="inlineStr">
        <is>
          <t>IRIS1827</t>
        </is>
      </c>
      <c r="B16" s="111" t="inlineStr">
        <is>
          <t>Susan Peter</t>
        </is>
      </c>
      <c r="C16" s="111" t="inlineStr">
        <is>
          <t>Quality Assurance</t>
        </is>
      </c>
      <c r="D16" s="114" t="inlineStr">
        <is>
          <t>Senior QA - Engineer</t>
        </is>
      </c>
      <c r="E16" s="114" t="inlineStr">
        <is>
          <t>QA Specialist – POD Lead</t>
        </is>
      </c>
      <c r="F16" s="114" t="inlineStr">
        <is>
          <t>L4 – Senior</t>
        </is>
      </c>
      <c r="G16" s="116" t="inlineStr">
        <is>
          <t>B1</t>
        </is>
      </c>
      <c r="H16" s="117" t="inlineStr">
        <is>
          <t>▲ Up</t>
        </is>
      </c>
      <c r="I16" s="111" t="inlineStr">
        <is>
          <t>POD Lead</t>
        </is>
      </c>
      <c r="J16" s="142" t="n">
        <v>4</v>
      </c>
      <c r="K16" s="115" t="inlineStr">
        <is>
          <t>—</t>
        </is>
      </c>
      <c r="L16" s="115" t="inlineStr">
        <is>
          <t>Not placed · manager</t>
        </is>
      </c>
      <c r="M16" s="115" t="inlineStr">
        <is>
          <t>Ready in 6–12 months</t>
        </is>
      </c>
      <c r="N16" s="115" t="n"/>
      <c r="O16" s="115" t="inlineStr"/>
      <c r="P16" s="115" t="inlineStr">
        <is>
          <t>yet to identify</t>
        </is>
      </c>
      <c r="Q16" s="118" t="n">
        <v>103</v>
      </c>
      <c r="R16" s="168" t="inlineStr">
        <is>
          <t>Meets the level</t>
        </is>
      </c>
      <c r="S16" s="168" t="n">
        <v>99</v>
      </c>
      <c r="T16" s="168" t="n">
        <v>105</v>
      </c>
      <c r="U16" s="168" t="n">
        <v>113</v>
      </c>
      <c r="V16" s="168" t="n">
        <v>88</v>
      </c>
      <c r="W16" s="168" t="inlineStr">
        <is>
          <t>Problem solving, Learning agility, Strategic acumen</t>
        </is>
      </c>
      <c r="X16" s="168" t="inlineStr">
        <is>
          <r>
            <rPr>
              <rFont val="Calibri"/>
              <b val="1"/>
              <sz val="10"/>
            </rPr>
            <t>B2:</t>
          </r>
          <r>
            <rPr>
              <rFont val="Calibri"/>
              <sz val="10"/>
            </rPr>
            <t xml:space="preserve"> 89% of profile — close</t>
          </r>
        </is>
      </c>
      <c r="Y16" s="168" t="inlineStr">
        <is>
          <r>
            <rPr>
              <rFont val="Calibri"/>
              <b val="1"/>
              <sz val="10"/>
            </rPr>
            <t>Evidence:</t>
          </r>
          <r>
            <rPr>
              <rFont val="Calibri"/>
              <sz val="10"/>
            </rPr>
            <t xml:space="preserve"> Survey + KRAs | Core: Ownership 4/3, Problem solving 2/3, Communication &amp; collaboration 4/3, Client &amp; quality focus 5/3, Learning agility 2/3, Integrity &amp; compliance 3/3 | Future-ready: AI literacy 3/3, Data literacy 3/3, Digital fluency 4/3, Innovation 3/3 | Functional: Testing &amp; automation 4/3, Product &amp; domain 4/3, SQL &amp; data 3/3, AI / GenAI 3/3, Quality &amp; process 4/3, Communication 4/3 | Leadership: Developing people 2/2, Decision making 2/2, Strategic acumen 1/2, Influence &amp; change 2/2</t>
          </r>
        </is>
      </c>
      <c r="Z16" s="119" t="inlineStr">
        <is>
          <t>AI / automation · Technical depth &amp; architecture · Testing &amp; quality · Data, SQL &amp; analytics</t>
        </is>
      </c>
      <c r="AA16" s="169" t="inlineStr">
        <is>
          <t>Automation training</t>
        </is>
      </c>
      <c r="AB16" s="169" t="inlineStr">
        <is>
          <t>AI, GenAI &amp; Prompt Engineering; Test Automation &amp; QA Engineering; Product, Platform &amp; Domain Knowledge</t>
        </is>
      </c>
      <c r="AC16" s="169" t="inlineStr">
        <is>
          <t>AI / automation · Technical depth &amp; architecture · Testing &amp; quality · Data, SQL &amp; analytics</t>
        </is>
      </c>
      <c r="AD16"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16" s="121" t="inlineStr">
        <is>
          <t>Design &amp; Creative · 83% of competencies evidenced; must-haves met; Customer Success &amp; Support · 83% of competencies evidenced; must-haves met</t>
        </is>
      </c>
      <c r="AF16" s="122" t="inlineStr">
        <is>
          <t>Ayush Saurkar · QA Engineer — 0.57: testing, smoke, preparation, case; Pallavi Suryavanshi · Senior QA Engineer — 0.55: testing, plus, test, preparation; Vishal Khare · QA Engineer — 0.53: testing, smoke, bug, test</t>
        </is>
      </c>
      <c r="AG16" s="122" t="inlineStr">
        <is>
          <t>Smita Londhe · Datatech, QA Automation Engineer — 0.41; Supriya Patil · Datatech, QA Engineer — 0.39; Tulasiram Chand · iDEAL, Senior QA Automation Engineer — 0.39</t>
        </is>
      </c>
      <c r="AH16" s="122" t="n">
        <v>2</v>
      </c>
      <c r="AI16" s="122" t="inlineStr">
        <is>
          <t>POD Lead</t>
        </is>
      </c>
      <c r="AJ16" s="122" t="n"/>
    </row>
    <row r="17" ht="132" customHeight="1">
      <c r="A17" s="109" t="inlineStr">
        <is>
          <t>IRIS2304</t>
        </is>
      </c>
      <c r="B17" s="111" t="inlineStr">
        <is>
          <t>Adnan Yakub Majgaonkar</t>
        </is>
      </c>
      <c r="C17" s="111" t="inlineStr">
        <is>
          <t>Quality Assurance</t>
        </is>
      </c>
      <c r="D17" s="114" t="inlineStr">
        <is>
          <t>QA Engineer</t>
        </is>
      </c>
      <c r="E17" s="114" t="inlineStr">
        <is>
          <t>Senior QA Automation Engineer</t>
        </is>
      </c>
      <c r="F17" s="114" t="inlineStr">
        <is>
          <t>L3 – Professional / Associate</t>
        </is>
      </c>
      <c r="G17" s="116" t="inlineStr">
        <is>
          <t>A3</t>
        </is>
      </c>
      <c r="H17" s="117" t="inlineStr">
        <is>
          <t>▲ Up</t>
        </is>
      </c>
      <c r="I17" s="111" t="inlineStr">
        <is>
          <t>IC</t>
        </is>
      </c>
      <c r="J17" s="142" t="n">
        <v>4</v>
      </c>
      <c r="K17" s="115" t="inlineStr">
        <is>
          <t>Medium</t>
        </is>
      </c>
      <c r="L17" s="115" t="inlineStr">
        <is>
          <t>Trusted Professional</t>
        </is>
      </c>
      <c r="M17" s="115" t="inlineStr">
        <is>
          <t>Ready in 6–12 months</t>
        </is>
      </c>
      <c r="N17" s="115" t="n"/>
      <c r="O17" s="115" t="inlineStr"/>
      <c r="P17" s="115" t="inlineStr">
        <is>
          <t>yet to identify</t>
        </is>
      </c>
      <c r="Q17" s="118" t="n">
        <v>100</v>
      </c>
      <c r="R17" s="168" t="inlineStr">
        <is>
          <t>Meets the level</t>
        </is>
      </c>
      <c r="S17" s="168" t="n">
        <v>107</v>
      </c>
      <c r="T17" s="168" t="n">
        <v>92</v>
      </c>
      <c r="U17" s="168" t="n">
        <v>99</v>
      </c>
      <c r="V17" s="168" t="n"/>
      <c r="W17" s="168" t="inlineStr">
        <is>
          <t>SQL &amp; data, AI / GenAI</t>
        </is>
      </c>
      <c r="X17" s="168" t="inlineStr">
        <is>
          <r>
            <rPr>
              <rFont val="Calibri"/>
              <b val="1"/>
              <sz val="10"/>
            </rPr>
            <t>B1:</t>
          </r>
          <r>
            <rPr>
              <rFont val="Calibri"/>
              <sz val="10"/>
            </rPr>
            <t xml:space="preserve"> 89% of profile — close</t>
          </r>
        </is>
      </c>
      <c r="Y17" s="168" t="inlineStr">
        <is>
          <r>
            <rPr>
              <rFont val="Calibri"/>
              <b val="1"/>
              <sz val="10"/>
            </rPr>
            <t>Evidence:</t>
          </r>
          <r>
            <rPr>
              <rFont val="Calibri"/>
              <sz val="10"/>
            </rPr>
            <t xml:space="preserve"> Survey + KRAs | Core: Ownership 4/2, Problem solving 2/2, Communication &amp; collaboration 2/2, Client &amp; quality focus 4/2, Learning agility 2/2, Integrity &amp; compliance 2/2 | Future-ready: AI literacy 1/2, Data literacy 2/2, Digital fluency 3/2, Innovation 2/2 | Functional: Testing &amp; automation 4/3, Product &amp; domain 4/3, SQL &amp; data 2/3, AI / GenAI 2/3, Quality &amp; process 4/3, Communication 3/3</t>
          </r>
        </is>
      </c>
      <c r="Z17" s="119" t="inlineStr">
        <is>
          <t>AI / automation · Leadership &amp; people management · Project / programme management · Testing &amp; quality · Domain, regulatory &amp; XBRL · Broader exposure &amp; ownership</t>
        </is>
      </c>
      <c r="AA17" s="169" t="inlineStr">
        <is>
          <t>Autoation traianing is required</t>
        </is>
      </c>
      <c r="AB17" s="169" t="inlineStr">
        <is>
          <t>AI, GenAI &amp; Prompt Engineering; Stakeholder &amp; Client Management; Process Improvement &amp; Quality Mindset</t>
        </is>
      </c>
      <c r="AC17" s="169" t="inlineStr">
        <is>
          <t>AI / automation · Leadership &amp; people management · Project / programme management · Testing &amp; quality · Domain, regulatory &amp; XBRL · Broader exposure &amp; ownership</t>
        </is>
      </c>
      <c r="AD17" s="169" t="n"/>
      <c r="AE17" s="121" t="inlineStr">
        <is>
          <t>No strong match from survey evidence</t>
        </is>
      </c>
      <c r="AF17" s="122" t="inlineStr">
        <is>
          <t>Mahesh Dhokale · Trainee QA Automation Engineer — 0.52: defect, selenium, testing, cicd; Bhagyshree Khedkar · QA Engineer — 0.51: test, defect, testing, tools; Tejas Rane · QA Engineer — 0.49: test, defect, regression, manual</t>
        </is>
      </c>
      <c r="AG17" s="122" t="inlineStr">
        <is>
          <t>Hrishikesh Thombare · CARBON, Senior QA Engineer — 0.55; Vinod Katekar · CARBON, Senior QA Manager — 0.50; Tasmiyah Patni · CARBON, QA Engineer — 0.48</t>
        </is>
      </c>
      <c r="AH17" s="122" t="n"/>
      <c r="AI17" s="122" t="n"/>
      <c r="AJ17" s="122" t="n"/>
    </row>
    <row r="18" ht="132" customHeight="1">
      <c r="A18" s="109" t="inlineStr">
        <is>
          <t>IRIS2508</t>
        </is>
      </c>
      <c r="B18" s="111" t="inlineStr">
        <is>
          <t>Ayush Saurkar</t>
        </is>
      </c>
      <c r="C18" s="111" t="inlineStr">
        <is>
          <t>Quality Assurance</t>
        </is>
      </c>
      <c r="D18" s="114" t="inlineStr">
        <is>
          <t>QA Engineer</t>
        </is>
      </c>
      <c r="E18" s="114" t="inlineStr">
        <is>
          <t>Senior QA Engineer</t>
        </is>
      </c>
      <c r="F18" s="114" t="inlineStr">
        <is>
          <t>L3 – Professional / Associate</t>
        </is>
      </c>
      <c r="G18" s="116" t="inlineStr">
        <is>
          <t>A3</t>
        </is>
      </c>
      <c r="H18" s="117" t="inlineStr">
        <is>
          <t>▲ Up</t>
        </is>
      </c>
      <c r="I18" s="111" t="inlineStr">
        <is>
          <t>IC</t>
        </is>
      </c>
      <c r="J18" s="142" t="n">
        <v>2</v>
      </c>
      <c r="K18" s="115" t="inlineStr">
        <is>
          <t>Medium</t>
        </is>
      </c>
      <c r="L18" s="115" t="inlineStr">
        <is>
          <t>Emerging Talent</t>
        </is>
      </c>
      <c r="M18" s="115" t="inlineStr">
        <is>
          <t>Performance first</t>
        </is>
      </c>
      <c r="N18" s="115" t="n"/>
      <c r="O18" s="115" t="inlineStr"/>
      <c r="P18" s="115" t="inlineStr"/>
      <c r="Q18" s="118" t="n">
        <v>85</v>
      </c>
      <c r="R18" s="168" t="inlineStr">
        <is>
          <t>Developing</t>
        </is>
      </c>
      <c r="S18" s="168" t="n">
        <v>75</v>
      </c>
      <c r="T18" s="168" t="n">
        <v>80</v>
      </c>
      <c r="U18" s="168" t="n">
        <v>92</v>
      </c>
      <c r="V18" s="168" t="n"/>
      <c r="W18" s="168" t="inlineStr">
        <is>
          <t>SQL &amp; data, AI / GenAI, Ownership</t>
        </is>
      </c>
      <c r="X18" s="168" t="inlineStr">
        <is>
          <r>
            <rPr>
              <rFont val="Calibri"/>
              <b val="1"/>
              <sz val="10"/>
            </rPr>
            <t>B1:</t>
          </r>
          <r>
            <rPr>
              <rFont val="Calibri"/>
              <sz val="10"/>
            </rPr>
            <t xml:space="preserve"> 76% of profile — close</t>
          </r>
        </is>
      </c>
      <c r="Y18" s="168" t="inlineStr">
        <is>
          <r>
            <rPr>
              <rFont val="Calibri"/>
              <b val="1"/>
              <sz val="10"/>
            </rPr>
            <t>Evidence:</t>
          </r>
          <r>
            <rPr>
              <rFont val="Calibri"/>
              <sz val="10"/>
            </rPr>
            <t xml:space="preserve"> Survey + KRAs | Core: Ownership 1/2, Problem solving 2/2, Communication &amp; collaboration 2/2, Client &amp; quality focus 1/2, Learning agility 1/2, Integrity &amp; compliance 2/2 | Future-ready: AI literacy 1/2, Data literacy 1/2, Digital fluency 2/2, Innovation 3/2 | Functional: Testing &amp; automation 4/3, Product &amp; domain 3/3, SQL &amp; data 2/3, AI / GenAI 2/3, Quality &amp; process 3/3, Communication 3/3</t>
          </r>
        </is>
      </c>
      <c r="Z18" s="119" t="inlineStr">
        <is>
          <t>AI / automation · Testing &amp; quality</t>
        </is>
      </c>
      <c r="AA18" s="169" t="inlineStr">
        <is>
          <t>Test automation frameworks · Selenium/Playwright; API testing; CI/CD test integration; defect analytics</t>
        </is>
      </c>
      <c r="AB18" s="169" t="inlineStr">
        <is>
          <t>Project, Program &amp; Agile Management</t>
        </is>
      </c>
      <c r="AC18" s="169" t="inlineStr">
        <is>
          <t>AI / automation · Testing &amp; quality</t>
        </is>
      </c>
      <c r="AD18"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8" s="121" t="inlineStr">
        <is>
          <t>No strong match from survey evidence</t>
        </is>
      </c>
      <c r="AF18" s="122" t="inlineStr">
        <is>
          <t>Susan Peter · Senior QA Engineer — 0.57: testing, smoke, preparation, case; Vishal Khare · QA Engineer — 0.54: testing, smoke, test, case; Yugal Kishore Singh · Intern – Functional &amp; Domain Testing — 0.45: smoke, quickscrum, test, testing</t>
        </is>
      </c>
      <c r="AG18" s="122" t="inlineStr">
        <is>
          <t>Tulasiram Chand · iDEAL, Senior QA Automation Engineer — 0.46; Hrishikesh Thombare · CARBON, Senior QA Engineer — 0.36; Tasmiyah Patni · CARBON, QA Engineer — 0.36</t>
        </is>
      </c>
      <c r="AH18" s="122" t="n"/>
      <c r="AI18" s="122" t="n"/>
      <c r="AJ18" s="122" t="n"/>
    </row>
    <row r="19" ht="132" customHeight="1">
      <c r="A19" s="109" t="inlineStr">
        <is>
          <t>IRIS1984</t>
        </is>
      </c>
      <c r="B19" s="111" t="inlineStr">
        <is>
          <t>Bhagyshree Khedkar</t>
        </is>
      </c>
      <c r="C19" s="111" t="inlineStr">
        <is>
          <t>Quality Assurance</t>
        </is>
      </c>
      <c r="D19" s="114" t="inlineStr">
        <is>
          <t>QA Engineer</t>
        </is>
      </c>
      <c r="E19" s="114" t="inlineStr">
        <is>
          <t>Senior QA Engineer</t>
        </is>
      </c>
      <c r="F19" s="114" t="inlineStr">
        <is>
          <t>L3 – Professional / Associate</t>
        </is>
      </c>
      <c r="G19" s="116" t="inlineStr">
        <is>
          <t>A3</t>
        </is>
      </c>
      <c r="H19" s="117" t="inlineStr">
        <is>
          <t>▲ Up</t>
        </is>
      </c>
      <c r="I19" s="111" t="inlineStr">
        <is>
          <t>IC</t>
        </is>
      </c>
      <c r="J19" s="142" t="n">
        <v>5</v>
      </c>
      <c r="K19" s="115" t="inlineStr">
        <is>
          <t>Medium</t>
        </is>
      </c>
      <c r="L19" s="115" t="inlineStr">
        <is>
          <t>High Impact / Growth Talent</t>
        </is>
      </c>
      <c r="M19" s="115" t="inlineStr">
        <is>
          <t>Ready in 6–12 months</t>
        </is>
      </c>
      <c r="N19" s="115" t="inlineStr">
        <is>
          <t>Yes</t>
        </is>
      </c>
      <c r="O19" s="115" t="inlineStr"/>
      <c r="P19" s="115" t="inlineStr">
        <is>
          <t>yet to identify</t>
        </is>
      </c>
      <c r="Q19" s="118" t="n">
        <v>104</v>
      </c>
      <c r="R19" s="168" t="inlineStr">
        <is>
          <t>Meets the level</t>
        </is>
      </c>
      <c r="S19" s="168" t="n">
        <v>107</v>
      </c>
      <c r="T19" s="168" t="n">
        <v>88</v>
      </c>
      <c r="U19" s="168" t="n">
        <v>110</v>
      </c>
      <c r="V19" s="168" t="n"/>
      <c r="W19" s="168" t="inlineStr">
        <is>
          <t>Innovation</t>
        </is>
      </c>
      <c r="X19" s="168" t="inlineStr">
        <is>
          <r>
            <rPr>
              <rFont val="Calibri"/>
              <b val="1"/>
              <sz val="10"/>
            </rPr>
            <t>B1:</t>
          </r>
          <r>
            <rPr>
              <rFont val="Calibri"/>
              <sz val="10"/>
            </rPr>
            <t xml:space="preserve"> 91% of profile — ready on competencies</t>
          </r>
        </is>
      </c>
      <c r="Y19" s="168" t="inlineStr">
        <is>
          <r>
            <rPr>
              <rFont val="Calibri"/>
              <b val="1"/>
              <sz val="10"/>
            </rPr>
            <t>Evidence:</t>
          </r>
          <r>
            <rPr>
              <rFont val="Calibri"/>
              <sz val="10"/>
            </rPr>
            <t xml:space="preserve"> Survey + KRAs | Core: Ownership 3/2, Problem solving 2/2, Communication &amp; collaboration 2/2, Client &amp; quality focus 4/2, Learning agility 2/2, Integrity &amp; compliance 2/2 | Future-ready: AI literacy 2/2, Data literacy 2/2, Digital fluency 2/2, Innovation 1/2 | Functional: Testing &amp; automation 4/3, Product &amp; domain 4/3, SQL &amp; data 3/3, AI / GenAI 3/3, Quality &amp; process 4/3, Communication 3/3</t>
          </r>
        </is>
      </c>
      <c r="Z19" s="119" t="inlineStr">
        <is>
          <t>AI / automation · Leadership &amp; people management · Testing &amp; quality · Strategy &amp; business acumen · Broader exposure &amp; ownership</t>
        </is>
      </c>
      <c r="AA19" s="169" t="inlineStr">
        <is>
          <t>Training of Automation,API, load testing</t>
        </is>
      </c>
      <c r="AB19" s="169" t="inlineStr">
        <is>
          <t>AI, GenAI &amp; Prompt Engineering; Test Automation &amp; QA Engineering; Stakeholder &amp; Client Management</t>
        </is>
      </c>
      <c r="AC19" s="169" t="inlineStr">
        <is>
          <t>AI / automation · Leadership &amp; people management · Testing &amp; quality · Strategy &amp; business acumen · Broader exposure &amp; ownership</t>
        </is>
      </c>
      <c r="AD19" s="169" t="n"/>
      <c r="AE19" s="121" t="inlineStr">
        <is>
          <t>No strong match from survey evidence</t>
        </is>
      </c>
      <c r="AF19" s="122" t="inlineStr">
        <is>
          <t>Tejas Rane · QA Engineer — 0.53: test, execution, defect, design; Yugal Kishore Singh · Intern – Functional &amp; Domain Testing — 0.51: cases, defect, test, reports; Adnan Yakub Majgaonkar · QA Automation Engineer — 0.51: test, defect, testing, tools</t>
        </is>
      </c>
      <c r="AG19" s="122" t="inlineStr">
        <is>
          <t>Hrishikesh Thombare · CARBON, Senior QA Engineer — 0.66; Pratikkumar Mistry · CARBON, QA Engineer — 0.63; Vinod Katekar · CARBON, Senior QA Manager — 0.54</t>
        </is>
      </c>
      <c r="AH19" s="122" t="n"/>
      <c r="AI19" s="122" t="n"/>
      <c r="AJ19" s="122" t="n"/>
    </row>
    <row r="20" ht="132" customHeight="1">
      <c r="A20" s="109" t="inlineStr">
        <is>
          <t>IRIS2075</t>
        </is>
      </c>
      <c r="B20" s="111" t="inlineStr">
        <is>
          <t>Deepika Bartwal</t>
        </is>
      </c>
      <c r="C20" s="111" t="inlineStr">
        <is>
          <t>Quality Assurance</t>
        </is>
      </c>
      <c r="D20" s="114" t="inlineStr">
        <is>
          <t>QA Engineer</t>
        </is>
      </c>
      <c r="E20" s="114" t="inlineStr">
        <is>
          <t>Senior QA Engineer</t>
        </is>
      </c>
      <c r="F20" s="114" t="inlineStr">
        <is>
          <t>L3 – Professional / Associate</t>
        </is>
      </c>
      <c r="G20" s="116" t="inlineStr">
        <is>
          <t>A3</t>
        </is>
      </c>
      <c r="H20" s="117" t="inlineStr">
        <is>
          <t>▲ Up</t>
        </is>
      </c>
      <c r="I20" s="111" t="inlineStr">
        <is>
          <t>IC</t>
        </is>
      </c>
      <c r="J20" s="142" t="n">
        <v>3</v>
      </c>
      <c r="K20" s="115" t="inlineStr">
        <is>
          <t>Medium</t>
        </is>
      </c>
      <c r="L20" s="115" t="inlineStr">
        <is>
          <t>Trusted Professional</t>
        </is>
      </c>
      <c r="M20" s="115" t="inlineStr">
        <is>
          <t>Develop in role</t>
        </is>
      </c>
      <c r="N20" s="115" t="n"/>
      <c r="O20" s="115" t="inlineStr"/>
      <c r="P20" s="115" t="inlineStr">
        <is>
          <t>yet to identify</t>
        </is>
      </c>
      <c r="Q20" s="118" t="n">
        <v>95</v>
      </c>
      <c r="R20" s="168" t="inlineStr">
        <is>
          <t>Meets the level</t>
        </is>
      </c>
      <c r="S20" s="168" t="n">
        <v>92</v>
      </c>
      <c r="T20" s="168" t="n">
        <v>92</v>
      </c>
      <c r="U20" s="168" t="n">
        <v>98</v>
      </c>
      <c r="V20" s="168" t="n"/>
      <c r="W20" s="168" t="inlineStr">
        <is>
          <t>SQL &amp; data, Problem solving, Data literacy</t>
        </is>
      </c>
      <c r="X20" s="168" t="inlineStr">
        <is>
          <r>
            <rPr>
              <rFont val="Calibri"/>
              <b val="1"/>
              <sz val="10"/>
            </rPr>
            <t>B1:</t>
          </r>
          <r>
            <rPr>
              <rFont val="Calibri"/>
              <sz val="10"/>
            </rPr>
            <t xml:space="preserve"> 83% of profile — close</t>
          </r>
        </is>
      </c>
      <c r="Y20" s="168" t="inlineStr">
        <is>
          <r>
            <rPr>
              <rFont val="Calibri"/>
              <b val="1"/>
              <sz val="10"/>
            </rPr>
            <t>Evidence:</t>
          </r>
          <r>
            <rPr>
              <rFont val="Calibri"/>
              <sz val="10"/>
            </rPr>
            <t xml:space="preserve"> Survey + KRAs | Core: Ownership 2/2, Problem solving 1/2, Communication &amp; collaboration 2/2, Client &amp; quality focus 2/2, Learning agility 2/2, Integrity &amp; compliance 2/2 | Future-ready: AI literacy 2/2, Data literacy 1/2, Digital fluency 3/2, Innovation 2/2 | Functional: Testing &amp; automation 4/3, Product &amp; domain 3/3, SQL &amp; data 2/3, AI / GenAI 3/3, Quality &amp; process 3/3, Communication 3/3</t>
          </r>
        </is>
      </c>
      <c r="Z20" s="119" t="inlineStr">
        <is>
          <t>AI / automation</t>
        </is>
      </c>
      <c r="AA20" s="169" t="inlineStr">
        <is>
          <t>Test automation frameworks · Selenium/Playwright; API testing; CI/CD test integration; defect analytics</t>
        </is>
      </c>
      <c r="AB20" s="169" t="inlineStr">
        <is>
          <t>AI, GenAI &amp; Prompt Engineering</t>
        </is>
      </c>
      <c r="AC20" s="169" t="inlineStr">
        <is>
          <t>AI / automation</t>
        </is>
      </c>
      <c r="AD20"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0" s="121" t="inlineStr">
        <is>
          <t>No strong match from survey evidence</t>
        </is>
      </c>
      <c r="AF20" s="122" t="inlineStr">
        <is>
          <t>Suraj Govind Walhekar · Senior QA Engineer — 0.50: test, bug, tool, reports; Vishal Khare · QA Engineer — 0.41: test, bug, tool, testing; Ayush Saurkar · QA Engineer — 0.41: case, test, testing</t>
        </is>
      </c>
      <c r="AG20" s="122" t="inlineStr">
        <is>
          <t>Reena Gotal · iDEAL, Team Lead – Quality — 0.47; Pratikkumar Mistry · CARBON, QA Engineer — 0.46; Hrishikesh Thombare · CARBON, Senior QA Engineer — 0.43</t>
        </is>
      </c>
      <c r="AH20" s="122" t="n"/>
      <c r="AI20" s="122" t="n"/>
      <c r="AJ20" s="122" t="n"/>
    </row>
    <row r="21" ht="132" customHeight="1">
      <c r="A21" s="109" t="inlineStr">
        <is>
          <t>IRIS1975</t>
        </is>
      </c>
      <c r="B21" s="111" t="inlineStr">
        <is>
          <t>Rahul Devarkonda</t>
        </is>
      </c>
      <c r="C21" s="111" t="inlineStr">
        <is>
          <t>Quality Assurance</t>
        </is>
      </c>
      <c r="D21" s="114" t="inlineStr">
        <is>
          <t>QA Engineer</t>
        </is>
      </c>
      <c r="E21" s="114" t="inlineStr">
        <is>
          <t>Senior QA Engineer</t>
        </is>
      </c>
      <c r="F21" s="114" t="inlineStr">
        <is>
          <t>L3 – Professional / Associate</t>
        </is>
      </c>
      <c r="G21" s="116" t="inlineStr">
        <is>
          <t>A3</t>
        </is>
      </c>
      <c r="H21" s="117" t="inlineStr">
        <is>
          <t>▲ Up</t>
        </is>
      </c>
      <c r="I21" s="111" t="inlineStr">
        <is>
          <t>IC</t>
        </is>
      </c>
      <c r="J21" s="142" t="n">
        <v>5</v>
      </c>
      <c r="K21" s="115" t="inlineStr">
        <is>
          <t>High</t>
        </is>
      </c>
      <c r="L21" s="115" t="inlineStr">
        <is>
          <t>High Impact / Growth Talent</t>
        </is>
      </c>
      <c r="M21" s="115" t="inlineStr">
        <is>
          <t>Ready now</t>
        </is>
      </c>
      <c r="N21" s="115" t="inlineStr">
        <is>
          <t>Yes</t>
        </is>
      </c>
      <c r="O21" s="115" t="inlineStr"/>
      <c r="P21" s="115" t="inlineStr">
        <is>
          <t>yet to identify</t>
        </is>
      </c>
      <c r="Q21" s="118" t="n">
        <v>101</v>
      </c>
      <c r="R21" s="168" t="inlineStr">
        <is>
          <t>Meets the level</t>
        </is>
      </c>
      <c r="S21" s="168" t="n">
        <v>110</v>
      </c>
      <c r="T21" s="168" t="n">
        <v>88</v>
      </c>
      <c r="U21" s="168" t="n">
        <v>101</v>
      </c>
      <c r="V21" s="168" t="n"/>
      <c r="W21" s="168" t="inlineStr">
        <is>
          <t>AI / GenAI</t>
        </is>
      </c>
      <c r="X21" s="168" t="inlineStr">
        <is>
          <r>
            <rPr>
              <rFont val="Calibri"/>
              <b val="1"/>
              <sz val="10"/>
            </rPr>
            <t>B1:</t>
          </r>
          <r>
            <rPr>
              <rFont val="Calibri"/>
              <sz val="10"/>
            </rPr>
            <t xml:space="preserve"> 89% of profile — close</t>
          </r>
        </is>
      </c>
      <c r="Y21" s="168" t="inlineStr">
        <is>
          <r>
            <rPr>
              <rFont val="Calibri"/>
              <b val="1"/>
              <sz val="10"/>
            </rPr>
            <t>Evidence:</t>
          </r>
          <r>
            <rPr>
              <rFont val="Calibri"/>
              <sz val="10"/>
            </rPr>
            <t xml:space="preserve"> Survey + KRAs | Core: Ownership 3/2, Problem solving 2/2, Communication &amp; collaboration 3/2, Client &amp; quality focus 4/2, Learning agility 2/2, Integrity &amp; compliance 2/2 | Future-ready: AI literacy 1/2, Data literacy 2/2, Digital fluency 2/2, Innovation 2/2 | Functional: Testing &amp; automation 4/3, Product &amp; domain 3/3, SQL &amp; data 3/3, AI / GenAI 2/3, Quality &amp; process 4/3, Communication 3/3</t>
          </r>
        </is>
      </c>
      <c r="Z21" s="119" t="inlineStr">
        <is>
          <t>AI / automation · Project / programme management</t>
        </is>
      </c>
      <c r="AA21" s="169" t="inlineStr">
        <is>
          <t>Automation and load testingtraining is required as Client location manual test is there but he had skill to learn other Up skill thing</t>
        </is>
      </c>
      <c r="AB21" s="169" t="inlineStr">
        <is>
          <t>AI, GenAI &amp; Prompt Engineering; Process Improvement &amp; Quality Mindset</t>
        </is>
      </c>
      <c r="AC21" s="169" t="inlineStr">
        <is>
          <t>AI / automation · Project / programme management</t>
        </is>
      </c>
      <c r="AD21" s="169" t="n"/>
      <c r="AE21" s="121" t="inlineStr">
        <is>
          <t>No strong match from survey evidence</t>
        </is>
      </c>
      <c r="AF21" s="122" t="inlineStr">
        <is>
          <t>Sakina Rampurawala · Senior QA Engineer — 0.38: testing, uat, planning, test; Pallavi Suryavanshi · Senior QA Engineer — 0.38: testing, test, exploratory, report; Susan Peter · Senior QA Engineer — 0.37: testing, test, vpn, uat</t>
        </is>
      </c>
      <c r="AG21" s="122" t="inlineStr">
        <is>
          <t>Tulasiram Chand · iDEAL, Senior QA Automation Engineer — 0.46; Supriya Patil · Datatech, QA Engineer — 0.38; Smita Londhe · Datatech, QA Automation Engineer — 0.35</t>
        </is>
      </c>
      <c r="AH21" s="122" t="n"/>
      <c r="AI21" s="122" t="n"/>
      <c r="AJ21" s="122" t="n"/>
    </row>
    <row r="22" ht="171" customHeight="1">
      <c r="A22" s="109" t="inlineStr">
        <is>
          <t>IRIS0651</t>
        </is>
      </c>
      <c r="B22" s="111" t="inlineStr">
        <is>
          <t>Sakina Rampurawala</t>
        </is>
      </c>
      <c r="C22" s="111" t="inlineStr">
        <is>
          <t>Quality Assurance</t>
        </is>
      </c>
      <c r="D22" s="114" t="inlineStr">
        <is>
          <t>Senior QA - Engineer</t>
        </is>
      </c>
      <c r="E22" s="114" t="inlineStr">
        <is>
          <t>QA Specialist</t>
        </is>
      </c>
      <c r="F22" s="114" t="inlineStr">
        <is>
          <t>L4 – Senior</t>
        </is>
      </c>
      <c r="G22" s="116" t="inlineStr">
        <is>
          <t>A3</t>
        </is>
      </c>
      <c r="H22" s="117" t="inlineStr">
        <is>
          <t>▲ Up</t>
        </is>
      </c>
      <c r="I22" s="111" t="inlineStr">
        <is>
          <t>IC</t>
        </is>
      </c>
      <c r="J22" s="142" t="n">
        <v>4</v>
      </c>
      <c r="K22" s="115" t="inlineStr">
        <is>
          <t>Medium</t>
        </is>
      </c>
      <c r="L22" s="115" t="inlineStr">
        <is>
          <t>Trusted Professional</t>
        </is>
      </c>
      <c r="M22" s="115" t="inlineStr">
        <is>
          <t>Ready in 6–12 months</t>
        </is>
      </c>
      <c r="N22" s="115" t="n"/>
      <c r="O22" s="115" t="inlineStr"/>
      <c r="P22" s="115" t="inlineStr">
        <is>
          <t>yet to identify</t>
        </is>
      </c>
      <c r="Q22" s="118" t="n">
        <v>103</v>
      </c>
      <c r="R22" s="168" t="inlineStr">
        <is>
          <t>Meets the level</t>
        </is>
      </c>
      <c r="S22" s="168" t="n">
        <v>101</v>
      </c>
      <c r="T22" s="168" t="n">
        <v>100</v>
      </c>
      <c r="U22" s="168" t="n">
        <v>107</v>
      </c>
      <c r="V22" s="168" t="n">
        <v>100</v>
      </c>
      <c r="W22" s="168" t="inlineStr">
        <is>
          <t>Learning agility</t>
        </is>
      </c>
      <c r="X22" s="168" t="inlineStr">
        <is>
          <r>
            <rPr>
              <rFont val="Calibri"/>
              <b val="1"/>
              <sz val="10"/>
            </rPr>
            <t>B2:</t>
          </r>
          <r>
            <rPr>
              <rFont val="Calibri"/>
              <sz val="10"/>
            </rPr>
            <t xml:space="preserve"> 88% of profile — close</t>
          </r>
        </is>
      </c>
      <c r="Y22" s="168" t="inlineStr">
        <is>
          <r>
            <rPr>
              <rFont val="Calibri"/>
              <b val="1"/>
              <sz val="10"/>
            </rPr>
            <t>Evidence:</t>
          </r>
          <r>
            <rPr>
              <rFont val="Calibri"/>
              <sz val="10"/>
            </rPr>
            <t xml:space="preserve"> Survey + KRAs | Core: Ownership 5/3, Problem solving 3/3, Communication &amp; collaboration 3/3, Client &amp; quality focus 5/3, Learning agility 2/3, Integrity &amp; compliance 3/3 | Future-ready: AI literacy 3/3, Data literacy 3/3, Digital fluency 3/3, Innovation 3/3 | Functional: Testing &amp; automation 4/3, Product &amp; domain 3/3, SQL &amp; data 3/3, AI / GenAI 3/3, Quality &amp; process 4/3, Communication 3/3 | Leadership: Developing people 1/1, Decision making 1/1, Strategic acumen 1/1, Influence &amp; change 1/1</t>
          </r>
        </is>
      </c>
      <c r="Z22" s="119" t="inlineStr">
        <is>
          <t>Broader exposure &amp; ownership</t>
        </is>
      </c>
      <c r="AA22" s="169" t="n"/>
      <c r="AB22" s="169" t="inlineStr">
        <is>
          <t>AI, GenAI &amp; Prompt Engineering; Test Automation &amp; QA Engineering; Stakeholder &amp; Client Management</t>
        </is>
      </c>
      <c r="AC22" s="169" t="inlineStr">
        <is>
          <t>Broader exposure &amp; ownership</t>
        </is>
      </c>
      <c r="AD22" s="169" t="inlineStr">
        <is>
          <t>BA trainee required, she lready create Webform gudie book</t>
        </is>
      </c>
      <c r="AE22" s="121" t="inlineStr">
        <is>
          <t>No strong match from survey evidence</t>
        </is>
      </c>
      <c r="AF22" s="122" t="inlineStr">
        <is>
          <t>Vishal Khare · QA Engineer — 0.43: testing, regression, test; Rahul Devarkonda · QA Engineer — 0.38: testing, uat, planning, test; Ayush Saurkar · QA Engineer — 0.34: testing, quickscrum, test</t>
        </is>
      </c>
      <c r="AG22" s="122" t="inlineStr">
        <is>
          <t>Hrishikesh Thombare · CARBON, Senior QA Engineer — 0.41; Tulasiram Chand · iDEAL, Senior QA Automation Engineer — 0.36; Smita Londhe · Datatech, QA Automation Engineer — 0.33</t>
        </is>
      </c>
      <c r="AH22" s="122" t="n"/>
      <c r="AI22" s="122" t="n"/>
      <c r="AJ22" s="122" t="n"/>
    </row>
    <row r="23" ht="132" customHeight="1">
      <c r="A23" s="109" t="inlineStr">
        <is>
          <t>IRIS1762</t>
        </is>
      </c>
      <c r="B23" s="111" t="inlineStr">
        <is>
          <t>Sanchi Pawaskar</t>
        </is>
      </c>
      <c r="C23" s="111" t="inlineStr">
        <is>
          <t>Quality Assurance</t>
        </is>
      </c>
      <c r="D23" s="114" t="inlineStr">
        <is>
          <t>QA Engineer</t>
        </is>
      </c>
      <c r="E23" s="114" t="inlineStr">
        <is>
          <t>Senior QA Engineer</t>
        </is>
      </c>
      <c r="F23" s="114" t="inlineStr">
        <is>
          <t>L3 – Professional / Associate</t>
        </is>
      </c>
      <c r="G23" s="116" t="inlineStr">
        <is>
          <t>A3</t>
        </is>
      </c>
      <c r="H23" s="117" t="inlineStr">
        <is>
          <t>▲ Up</t>
        </is>
      </c>
      <c r="I23" s="111" t="inlineStr">
        <is>
          <t>IC</t>
        </is>
      </c>
      <c r="J23" s="142" t="n">
        <v>3</v>
      </c>
      <c r="K23" s="115" t="inlineStr">
        <is>
          <t>—</t>
        </is>
      </c>
      <c r="L23" s="115" t="inlineStr">
        <is>
          <t>Trusted Professional</t>
        </is>
      </c>
      <c r="M23" s="115" t="inlineStr">
        <is>
          <t>Develop in role</t>
        </is>
      </c>
      <c r="N23" s="115" t="n"/>
      <c r="O23" s="115" t="inlineStr"/>
      <c r="P23" s="115" t="inlineStr">
        <is>
          <t>yet to identify</t>
        </is>
      </c>
      <c r="Q23" s="118" t="n">
        <v>110</v>
      </c>
      <c r="R23" s="168" t="inlineStr">
        <is>
          <t>Exceeds — ready for stretch</t>
        </is>
      </c>
      <c r="S23" s="168" t="n">
        <v>113</v>
      </c>
      <c r="T23" s="168" t="n">
        <v>105</v>
      </c>
      <c r="U23" s="168" t="n">
        <v>110</v>
      </c>
      <c r="V23" s="168" t="n"/>
      <c r="W23" s="168" t="inlineStr">
        <is>
          <t>None — maintain and stretch</t>
        </is>
      </c>
      <c r="X23" s="168" t="inlineStr">
        <is>
          <r>
            <rPr>
              <rFont val="Calibri"/>
              <b val="1"/>
              <sz val="10"/>
            </rPr>
            <t>B1:</t>
          </r>
          <r>
            <rPr>
              <rFont val="Calibri"/>
              <sz val="10"/>
            </rPr>
            <t xml:space="preserve"> 97% of profile — ready on competencies</t>
          </r>
        </is>
      </c>
      <c r="Y23" s="168" t="inlineStr">
        <is>
          <r>
            <rPr>
              <rFont val="Calibri"/>
              <b val="1"/>
              <sz val="10"/>
            </rPr>
            <t>Evidence:</t>
          </r>
          <r>
            <rPr>
              <rFont val="Calibri"/>
              <sz val="10"/>
            </rPr>
            <t xml:space="preserve"> Survey + KRAs | Core: Ownership 3/2, Problem solving 3/2, Communication &amp; collaboration 3/2, Client &amp; quality focus 3/2, Learning agility 2/2, Integrity &amp; compliance 2/2 | Future-ready: AI literacy 2/2, Data literacy 2/2, Digital fluency 3/2, Innovation 2/2 | Functional: Testing &amp; automation 3/3, Product &amp; domain 4/3, SQL &amp; data 3/3, AI / GenAI 3/3, Quality &amp; process 4/3, Communication 4/3</t>
          </r>
        </is>
      </c>
      <c r="Z23" s="119" t="inlineStr">
        <is>
          <t>Leadership &amp; people management · Strategy &amp; business acumen · Broader exposure &amp; ownership</t>
        </is>
      </c>
      <c r="AA23" s="169" t="inlineStr">
        <is>
          <t>AI training</t>
        </is>
      </c>
      <c r="AB23" s="169" t="inlineStr">
        <is>
          <t>Project, Program &amp; Agile Management; Stakeholder &amp; Client Management; Strategic Thinking &amp; Business Acumen</t>
        </is>
      </c>
      <c r="AC23" s="169" t="inlineStr">
        <is>
          <t>Leadership &amp; people management · Client, sales &amp; stakeholders · Strategy &amp; business acumen · Broader exposure &amp; ownership</t>
        </is>
      </c>
      <c r="AD23"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3" s="121" t="inlineStr">
        <is>
          <t>Project &amp; Program Management · 83% of competencies evidenced; must-haves met</t>
        </is>
      </c>
      <c r="AF23" s="122" t="inlineStr">
        <is>
          <t>No material overlap found</t>
        </is>
      </c>
      <c r="AG23" s="122" t="inlineStr">
        <is>
          <t>No close match in other businesses</t>
        </is>
      </c>
      <c r="AH23" s="122" t="n"/>
      <c r="AI23" s="122" t="n"/>
      <c r="AJ23" s="122" t="n"/>
    </row>
    <row r="24" ht="132" customHeight="1">
      <c r="A24" s="109" t="inlineStr">
        <is>
          <t>IRIS2040</t>
        </is>
      </c>
      <c r="B24" s="111" t="inlineStr">
        <is>
          <t>Sandeep Padhi</t>
        </is>
      </c>
      <c r="C24" s="111" t="inlineStr">
        <is>
          <t>Quality Assurance</t>
        </is>
      </c>
      <c r="D24" s="114" t="inlineStr">
        <is>
          <t>QA Engineer</t>
        </is>
      </c>
      <c r="E24" s="114" t="inlineStr">
        <is>
          <t>Senior QA Engineer</t>
        </is>
      </c>
      <c r="F24" s="114" t="inlineStr">
        <is>
          <t>L3 – Professional / Associate</t>
        </is>
      </c>
      <c r="G24" s="116" t="inlineStr">
        <is>
          <t>A3</t>
        </is>
      </c>
      <c r="H24" s="117" t="inlineStr">
        <is>
          <t>▲ Up</t>
        </is>
      </c>
      <c r="I24" s="111" t="inlineStr">
        <is>
          <t>IC</t>
        </is>
      </c>
      <c r="J24" s="142" t="n">
        <v>4</v>
      </c>
      <c r="K24" s="115" t="inlineStr">
        <is>
          <t>Medium</t>
        </is>
      </c>
      <c r="L24" s="115" t="inlineStr">
        <is>
          <t>High Impact / Growth Talent</t>
        </is>
      </c>
      <c r="M24" s="115" t="inlineStr">
        <is>
          <t>Ready in 6–12 months</t>
        </is>
      </c>
      <c r="N24" s="115" t="inlineStr">
        <is>
          <t>Yes</t>
        </is>
      </c>
      <c r="O24" s="115" t="inlineStr"/>
      <c r="P24" s="115" t="inlineStr">
        <is>
          <t>yet to identify</t>
        </is>
      </c>
      <c r="Q24" s="118" t="n">
        <v>110</v>
      </c>
      <c r="R24" s="168" t="inlineStr">
        <is>
          <t>Exceeds — ready for stretch</t>
        </is>
      </c>
      <c r="S24" s="168" t="n">
        <v>110</v>
      </c>
      <c r="T24" s="168" t="n">
        <v>110</v>
      </c>
      <c r="U24" s="168" t="n">
        <v>110</v>
      </c>
      <c r="V24" s="168" t="n"/>
      <c r="W24" s="168" t="inlineStr">
        <is>
          <t>None — maintain and stretch</t>
        </is>
      </c>
      <c r="X24" s="168" t="inlineStr">
        <is>
          <r>
            <rPr>
              <rFont val="Calibri"/>
              <b val="1"/>
              <sz val="10"/>
            </rPr>
            <t>B1:</t>
          </r>
          <r>
            <rPr>
              <rFont val="Calibri"/>
              <sz val="10"/>
            </rPr>
            <t xml:space="preserve"> 98% of profile — ready on competencies</t>
          </r>
        </is>
      </c>
      <c r="Y24" s="168" t="inlineStr">
        <is>
          <r>
            <rPr>
              <rFont val="Calibri"/>
              <b val="1"/>
              <sz val="10"/>
            </rPr>
            <t>Evidence:</t>
          </r>
          <r>
            <rPr>
              <rFont val="Calibri"/>
              <sz val="10"/>
            </rPr>
            <t xml:space="preserve"> Survey + KRAs | Core: Ownership 3/2, Problem solving 2/2, Communication &amp; collaboration 3/2, Client &amp; quality focus 4/2, Learning agility 2/2, Integrity &amp; compliance 2/2 | Future-ready: AI literacy 2/2, Data literacy 3/2, Digital fluency 3/2, Innovation 2/2 | Functional: Testing &amp; automation 4/3, Product &amp; domain 4/3, SQL &amp; data 3/3, AI / GenAI 3/3, Quality &amp; process 4/3, Communication 3/3</t>
          </r>
        </is>
      </c>
      <c r="Z24" s="119" t="inlineStr">
        <is>
          <t>AI / automation · Testing &amp; quality · Data, SQL &amp; analytics · Product &amp; tool knowledge</t>
        </is>
      </c>
      <c r="AA24" s="169" t="inlineStr">
        <is>
          <t>Automation training</t>
        </is>
      </c>
      <c r="AB24" s="169" t="inlineStr">
        <is>
          <t>AI, GenAI &amp; Prompt Engineering; Test Automation &amp; QA Engineering; Business Analysis &amp; Requirements Engineering</t>
        </is>
      </c>
      <c r="AC24" s="169" t="inlineStr">
        <is>
          <t>AI / automation · Testing &amp; quality · Data, SQL &amp; analytics · Product &amp; tool knowledge · Strategy &amp; business acumen · Broader exposure &amp; ownership</t>
        </is>
      </c>
      <c r="AD24"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4" s="121" t="inlineStr">
        <is>
          <t>No strong match from survey evidence</t>
        </is>
      </c>
      <c r="AF24" s="122" t="inlineStr">
        <is>
          <t>Bhagyshree Khedkar · QA Engineer — 0.47: test, cases, defect, testing; Suraj Govind Walhekar · Senior QA Engineer — 0.37: test, tool, cases, defect; Vishal Khare · QA Engineer — 0.37: test, testing, cases, tool</t>
        </is>
      </c>
      <c r="AG24" s="122" t="inlineStr">
        <is>
          <t>Tulasiram Chand · iDEAL, Senior QA Automation Engineer — 0.41; Hrishikesh Thombare · CARBON, Senior QA Engineer — 0.40; Supriya Patil · Datatech, QA Engineer — 0.39</t>
        </is>
      </c>
      <c r="AH24" s="122" t="n"/>
      <c r="AI24" s="122" t="n"/>
      <c r="AJ24" s="122" t="n"/>
    </row>
    <row r="25" ht="132" customHeight="1">
      <c r="A25" s="109" t="inlineStr">
        <is>
          <t>IRIS2041</t>
        </is>
      </c>
      <c r="B25" s="111" t="inlineStr">
        <is>
          <t>Sandip Potkule</t>
        </is>
      </c>
      <c r="C25" s="111" t="inlineStr">
        <is>
          <t>Quality Assurance</t>
        </is>
      </c>
      <c r="D25" s="114" t="inlineStr">
        <is>
          <t>QA Engineer</t>
        </is>
      </c>
      <c r="E25" s="114" t="inlineStr">
        <is>
          <t>Senior QA Engineer</t>
        </is>
      </c>
      <c r="F25" s="114" t="inlineStr">
        <is>
          <t>L3 – Professional / Associate</t>
        </is>
      </c>
      <c r="G25" s="116" t="inlineStr">
        <is>
          <t>A3</t>
        </is>
      </c>
      <c r="H25" s="117" t="inlineStr">
        <is>
          <t>▲ Up</t>
        </is>
      </c>
      <c r="I25" s="111" t="inlineStr">
        <is>
          <t>IC</t>
        </is>
      </c>
      <c r="J25" s="142" t="n">
        <v>4</v>
      </c>
      <c r="K25" s="115" t="inlineStr">
        <is>
          <t>Medium</t>
        </is>
      </c>
      <c r="L25" s="115" t="inlineStr">
        <is>
          <t>Trusted Professional</t>
        </is>
      </c>
      <c r="M25" s="115" t="inlineStr">
        <is>
          <t>Ready in 6–12 months</t>
        </is>
      </c>
      <c r="N25" s="115" t="n"/>
      <c r="O25" s="115" t="inlineStr"/>
      <c r="P25" s="115" t="inlineStr">
        <is>
          <t>Adnan</t>
        </is>
      </c>
      <c r="Q25" s="118" t="n">
        <v>84</v>
      </c>
      <c r="R25" s="168" t="inlineStr">
        <is>
          <t>Developing</t>
        </is>
      </c>
      <c r="S25" s="168" t="n">
        <v>90</v>
      </c>
      <c r="T25" s="168" t="n">
        <v>62</v>
      </c>
      <c r="U25" s="168" t="n">
        <v>89</v>
      </c>
      <c r="V25" s="168" t="n"/>
      <c r="W25" s="168" t="inlineStr">
        <is>
          <t>SQL &amp; data, AI / GenAI, Problem solving</t>
        </is>
      </c>
      <c r="X25" s="168" t="inlineStr">
        <is>
          <r>
            <rPr>
              <rFont val="Calibri"/>
              <b val="1"/>
              <sz val="10"/>
            </rPr>
            <t>B1:</t>
          </r>
          <r>
            <rPr>
              <rFont val="Calibri"/>
              <sz val="10"/>
            </rPr>
            <t xml:space="preserve"> 75% of profile — close</t>
          </r>
        </is>
      </c>
      <c r="Y25" s="168" t="inlineStr">
        <is>
          <r>
            <rPr>
              <rFont val="Calibri"/>
              <b val="1"/>
              <sz val="10"/>
            </rPr>
            <t>Evidence:</t>
          </r>
          <r>
            <rPr>
              <rFont val="Calibri"/>
              <sz val="10"/>
            </rPr>
            <t xml:space="preserve"> KRAs only | Core: Ownership 3/2, Problem solving 1/2, Communication &amp; collaboration 2/2, Client &amp; quality focus 3/2, Learning agility 1/2, Integrity &amp; compliance 2/2 | Future-ready: AI literacy 1/2, Data literacy 1/2, Digital fluency 2/2, Innovation 1/2 | Functional: Testing &amp; automation 3/3, Product &amp; domain 3/3, SQL &amp; data 2/3, AI / GenAI 2/3, Quality &amp; process 3/3, Communication 3/3</t>
          </r>
        </is>
      </c>
      <c r="Z25" s="119" t="inlineStr"/>
      <c r="AA25" s="169" t="inlineStr">
        <is>
          <t>Test automation frameworks · Selenium/Playwright; API testing; CI/CD test integration; defect analytics</t>
        </is>
      </c>
      <c r="AB25" s="169" t="inlineStr">
        <is>
          <t>QE.FUNC-F: risk-based testing; test design; automation; defect analysis</t>
        </is>
      </c>
      <c r="AC25" s="169" t="inlineStr"/>
      <c r="AD25"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5" s="121" t="inlineStr">
        <is>
          <t>No strong match from survey evidence</t>
        </is>
      </c>
      <c r="AF25" s="122" t="inlineStr">
        <is>
          <t>No survey text</t>
        </is>
      </c>
      <c r="AG25" s="122" t="inlineStr">
        <is>
          <t>No survey text</t>
        </is>
      </c>
      <c r="AH25" s="122" t="n"/>
      <c r="AI25" s="122" t="n"/>
      <c r="AJ25" s="122" t="n"/>
    </row>
    <row r="26" ht="132" customHeight="1">
      <c r="A26" s="109" t="inlineStr">
        <is>
          <t>IRIS2227</t>
        </is>
      </c>
      <c r="B26" s="111" t="inlineStr">
        <is>
          <t>Suraj Govind Walhekar</t>
        </is>
      </c>
      <c r="C26" s="111" t="inlineStr">
        <is>
          <t>Quality Assurance</t>
        </is>
      </c>
      <c r="D26" s="114" t="inlineStr">
        <is>
          <t>QA Engineer</t>
        </is>
      </c>
      <c r="E26" s="114" t="inlineStr">
        <is>
          <t>Senior QA Engineer</t>
        </is>
      </c>
      <c r="F26" s="114" t="inlineStr">
        <is>
          <t>L3 – Professional / Associate</t>
        </is>
      </c>
      <c r="G26" s="116" t="inlineStr">
        <is>
          <t>A3</t>
        </is>
      </c>
      <c r="H26" s="117" t="inlineStr">
        <is>
          <t>▲ Up</t>
        </is>
      </c>
      <c r="I26" s="111" t="inlineStr">
        <is>
          <t>IC</t>
        </is>
      </c>
      <c r="J26" s="142" t="n">
        <v>4</v>
      </c>
      <c r="K26" s="115" t="inlineStr">
        <is>
          <t>Medium</t>
        </is>
      </c>
      <c r="L26" s="115" t="inlineStr">
        <is>
          <t>High Impact / Growth Talent</t>
        </is>
      </c>
      <c r="M26" s="115" t="inlineStr">
        <is>
          <t>Ready in 6–12 months</t>
        </is>
      </c>
      <c r="N26" s="115" t="inlineStr">
        <is>
          <t>Yes</t>
        </is>
      </c>
      <c r="O26" s="115" t="inlineStr"/>
      <c r="P26" s="115" t="inlineStr">
        <is>
          <t>yet to identify</t>
        </is>
      </c>
      <c r="Q26" s="118" t="n">
        <v>106</v>
      </c>
      <c r="R26" s="168" t="inlineStr">
        <is>
          <t>Exceeds — ready for stretch</t>
        </is>
      </c>
      <c r="S26" s="168" t="n">
        <v>110</v>
      </c>
      <c r="T26" s="168" t="n">
        <v>100</v>
      </c>
      <c r="U26" s="168" t="n">
        <v>107</v>
      </c>
      <c r="V26" s="168" t="n"/>
      <c r="W26" s="168" t="inlineStr">
        <is>
          <t>None — maintain and stretch</t>
        </is>
      </c>
      <c r="X26" s="168" t="inlineStr">
        <is>
          <r>
            <rPr>
              <rFont val="Calibri"/>
              <b val="1"/>
              <sz val="10"/>
            </rPr>
            <t>B1:</t>
          </r>
          <r>
            <rPr>
              <rFont val="Calibri"/>
              <sz val="10"/>
            </rPr>
            <t xml:space="preserve"> 93% of profile — ready on competencies</t>
          </r>
        </is>
      </c>
      <c r="Y26" s="168" t="inlineStr">
        <is>
          <r>
            <rPr>
              <rFont val="Calibri"/>
              <b val="1"/>
              <sz val="10"/>
            </rPr>
            <t>Evidence:</t>
          </r>
          <r>
            <rPr>
              <rFont val="Calibri"/>
              <sz val="10"/>
            </rPr>
            <t xml:space="preserve"> Survey + KRAs | Core: Ownership 3/2, Problem solving 2/2, Communication &amp; collaboration 3/2, Client &amp; quality focus 4/2, Learning agility 2/2, Integrity &amp; compliance 2/2 | Future-ready: AI literacy 2/2, Data literacy 2/2, Digital fluency 2/2, Innovation 2/2 | Functional: Testing &amp; automation 4/3, Product &amp; domain 3/3, SQL &amp; data 3/3, AI / GenAI 3/3, Quality &amp; process 4/3, Communication 3/3</t>
          </r>
        </is>
      </c>
      <c r="Z26" s="119" t="inlineStr">
        <is>
          <t>AI / automation · Technical depth &amp; architecture · Testing &amp; quality</t>
        </is>
      </c>
      <c r="AA26" s="169" t="inlineStr">
        <is>
          <t>Automation training</t>
        </is>
      </c>
      <c r="AB26" s="169" t="inlineStr">
        <is>
          <t>AI, GenAI &amp; Prompt Engineering; Test Automation &amp; QA Engineering; Stakeholder &amp; Client Management</t>
        </is>
      </c>
      <c r="AC26" s="169" t="inlineStr">
        <is>
          <t>AI / automation · Technical depth &amp; architecture · Testing &amp; quality</t>
        </is>
      </c>
      <c r="AD26" s="169" t="n"/>
      <c r="AE26" s="121" t="inlineStr">
        <is>
          <t>No strong match from survey evidence</t>
        </is>
      </c>
      <c r="AF26" s="122" t="inlineStr">
        <is>
          <t>Vishal Khare · QA Engineer — 0.55: test, bug, tool, regression; Deepika Bartwal · QA Engineer — 0.50: test, bug, tool, reports; Bhagyshree Khedkar · QA Engineer — 0.50: test, reports, cases, defect</t>
        </is>
      </c>
      <c r="AG26" s="122" t="inlineStr">
        <is>
          <t>Hrishikesh Thombare · CARBON, Senior QA Engineer — 0.51; Vinod Katekar · CARBON, Senior QA Manager — 0.43; Pratikkumar Mistry · CARBON, QA Engineer — 0.41</t>
        </is>
      </c>
      <c r="AH26" s="122" t="n"/>
      <c r="AI26" s="122" t="n"/>
      <c r="AJ26" s="122" t="n"/>
    </row>
    <row r="27" ht="132" customHeight="1">
      <c r="A27" s="109" t="inlineStr">
        <is>
          <t>IRIS2496</t>
        </is>
      </c>
      <c r="B27" s="111" t="inlineStr">
        <is>
          <t>Tejas Rane</t>
        </is>
      </c>
      <c r="C27" s="111" t="inlineStr">
        <is>
          <t>Quality Assurance</t>
        </is>
      </c>
      <c r="D27" s="114" t="inlineStr">
        <is>
          <t>QA Engineer</t>
        </is>
      </c>
      <c r="E27" s="114" t="inlineStr">
        <is>
          <t>Senior QA Engineer</t>
        </is>
      </c>
      <c r="F27" s="114" t="inlineStr">
        <is>
          <t>L3 – Professional / Associate</t>
        </is>
      </c>
      <c r="G27" s="116" t="inlineStr">
        <is>
          <t>A3</t>
        </is>
      </c>
      <c r="H27" s="117" t="inlineStr">
        <is>
          <t>▲ Up</t>
        </is>
      </c>
      <c r="I27" s="111" t="inlineStr">
        <is>
          <t>IC</t>
        </is>
      </c>
      <c r="J27" s="142" t="n">
        <v>3</v>
      </c>
      <c r="K27" s="115" t="inlineStr">
        <is>
          <t>Medium</t>
        </is>
      </c>
      <c r="L27" s="115" t="inlineStr">
        <is>
          <t>Trusted Professional</t>
        </is>
      </c>
      <c r="M27" s="115" t="inlineStr">
        <is>
          <t>Develop in role</t>
        </is>
      </c>
      <c r="N27" s="115" t="n"/>
      <c r="O27" s="115" t="inlineStr"/>
      <c r="P27" s="115" t="inlineStr"/>
      <c r="Q27" s="118" t="n">
        <v>98</v>
      </c>
      <c r="R27" s="168" t="inlineStr">
        <is>
          <t>Meets the level</t>
        </is>
      </c>
      <c r="S27" s="168" t="n">
        <v>92</v>
      </c>
      <c r="T27" s="168" t="n">
        <v>100</v>
      </c>
      <c r="U27" s="168" t="n">
        <v>101</v>
      </c>
      <c r="V27" s="168" t="n"/>
      <c r="W27" s="168" t="inlineStr">
        <is>
          <t>Communication</t>
        </is>
      </c>
      <c r="X27" s="168" t="inlineStr">
        <is>
          <r>
            <rPr>
              <rFont val="Calibri"/>
              <b val="1"/>
              <sz val="10"/>
            </rPr>
            <t>B1:</t>
          </r>
          <r>
            <rPr>
              <rFont val="Calibri"/>
              <sz val="10"/>
            </rPr>
            <t xml:space="preserve"> 84% of profile — close</t>
          </r>
        </is>
      </c>
      <c r="Y27" s="168" t="inlineStr">
        <is>
          <r>
            <rPr>
              <rFont val="Calibri"/>
              <b val="1"/>
              <sz val="10"/>
            </rPr>
            <t>Evidence:</t>
          </r>
          <r>
            <rPr>
              <rFont val="Calibri"/>
              <sz val="10"/>
            </rPr>
            <t xml:space="preserve"> Survey + KRAs | Core: Ownership 2/2, Problem solving 2/2, Communication &amp; collaboration 1/2, Client &amp; quality focus 2/2, Learning agility 2/2, Integrity &amp; compliance 2/2 | Future-ready: AI literacy 2/2, Data literacy 2/2, Digital fluency 2/2, Innovation 2/2 | Functional: Testing &amp; automation 4/3, Product &amp; domain 3/3, SQL &amp; data 3/3, AI / GenAI 3/3, Quality &amp; process 4/3, Communication 2/3</t>
          </r>
        </is>
      </c>
      <c r="Z27" s="119" t="inlineStr">
        <is>
          <t>Testing &amp; quality · Product &amp; tool knowledge · Client, sales &amp; stakeholders</t>
        </is>
      </c>
      <c r="AA27" s="169" t="inlineStr">
        <is>
          <t>Automation training</t>
        </is>
      </c>
      <c r="AB27" s="169" t="inlineStr">
        <is>
          <t>AI, GenAI &amp; Prompt Engineering</t>
        </is>
      </c>
      <c r="AC27" s="169" t="inlineStr">
        <is>
          <t>Testing &amp; quality · Product &amp; tool knowledge · Client, sales &amp; stakeholders</t>
        </is>
      </c>
      <c r="AD27" s="169" t="n"/>
      <c r="AE27" s="121" t="inlineStr">
        <is>
          <t>No strong match from survey evidence</t>
        </is>
      </c>
      <c r="AF27" s="122" t="inlineStr">
        <is>
          <t>Bhagyshree Khedkar · QA Engineer — 0.53: test, execution, defect, design; Adnan Yakub Majgaonkar · QA Automation Engineer — 0.49: test, defect, regression, manual; Suraj Govind Walhekar · Senior QA Engineer — 0.43: test, regression, manual, case</t>
        </is>
      </c>
      <c r="AG27" s="122" t="inlineStr">
        <is>
          <t>Hrishikesh Thombare · CARBON, Senior QA Engineer — 0.53; Pratikkumar Mistry · CARBON, QA Engineer — 0.48; Vinod Katekar · CARBON, Senior QA Manager — 0.43</t>
        </is>
      </c>
      <c r="AH27" s="122" t="n"/>
      <c r="AI27" s="122" t="n"/>
      <c r="AJ27" s="122" t="n"/>
    </row>
    <row r="28" ht="132" customHeight="1">
      <c r="A28" s="109" t="inlineStr">
        <is>
          <t>IRIS2456</t>
        </is>
      </c>
      <c r="B28" s="111" t="inlineStr">
        <is>
          <t>Vishal Khare</t>
        </is>
      </c>
      <c r="C28" s="111" t="inlineStr">
        <is>
          <t>Quality Assurance</t>
        </is>
      </c>
      <c r="D28" s="114" t="inlineStr">
        <is>
          <t>QA Engineer</t>
        </is>
      </c>
      <c r="E28" s="114" t="inlineStr">
        <is>
          <t>Senior QA Engineer</t>
        </is>
      </c>
      <c r="F28" s="114" t="inlineStr">
        <is>
          <t>L3 – Professional / Associate</t>
        </is>
      </c>
      <c r="G28" s="116" t="inlineStr">
        <is>
          <t>A3</t>
        </is>
      </c>
      <c r="H28" s="117" t="inlineStr">
        <is>
          <t>▲ Up</t>
        </is>
      </c>
      <c r="I28" s="111" t="inlineStr">
        <is>
          <t>IC</t>
        </is>
      </c>
      <c r="J28" s="142" t="n">
        <v>3</v>
      </c>
      <c r="K28" s="115" t="inlineStr">
        <is>
          <t>Medium</t>
        </is>
      </c>
      <c r="L28" s="115" t="inlineStr">
        <is>
          <t>Emerging Talent</t>
        </is>
      </c>
      <c r="M28" s="115" t="inlineStr">
        <is>
          <t>Develop in role</t>
        </is>
      </c>
      <c r="N28" s="115" t="n"/>
      <c r="O28" s="115" t="inlineStr"/>
      <c r="P28" s="115" t="inlineStr"/>
      <c r="Q28" s="118" t="n">
        <v>109</v>
      </c>
      <c r="R28" s="168" t="inlineStr">
        <is>
          <t>Exceeds — ready for stretch</t>
        </is>
      </c>
      <c r="S28" s="168" t="n">
        <v>107</v>
      </c>
      <c r="T28" s="168" t="n">
        <v>100</v>
      </c>
      <c r="U28" s="168" t="n">
        <v>113</v>
      </c>
      <c r="V28" s="168" t="n"/>
      <c r="W28" s="168" t="inlineStr">
        <is>
          <t>None — maintain and stretch</t>
        </is>
      </c>
      <c r="X28" s="168" t="inlineStr">
        <is>
          <r>
            <rPr>
              <rFont val="Calibri"/>
              <b val="1"/>
              <sz val="10"/>
            </rPr>
            <t>B1:</t>
          </r>
          <r>
            <rPr>
              <rFont val="Calibri"/>
              <sz val="10"/>
            </rPr>
            <t xml:space="preserve"> 94% of profile — ready on competencies</t>
          </r>
        </is>
      </c>
      <c r="Y28" s="168"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2/2, Data literacy 2/2, Digital fluency 2/2, Innovation 2/2 | Functional: Testing &amp; automation 4/3, Product &amp; domain 4/3, SQL &amp; data 3/3, AI / GenAI 3/3, Quality &amp; process 4/3, Communication 4/3</t>
          </r>
        </is>
      </c>
      <c r="Z28" s="119" t="inlineStr">
        <is>
          <t>AI / automation · Testing &amp; quality · Data, SQL &amp; analytics</t>
        </is>
      </c>
      <c r="AA28" s="169" t="n"/>
      <c r="AB28" s="169" t="inlineStr">
        <is>
          <t>Database, SQL &amp; Data Engineering; Test Automation &amp; QA Engineering; AI, GenAI &amp; Prompt Engineering</t>
        </is>
      </c>
      <c r="AC28" s="169" t="inlineStr">
        <is>
          <t>AI / automation · Testing &amp; quality · Data, SQL &amp; analytics</t>
        </is>
      </c>
      <c r="AD28" s="169" t="n"/>
      <c r="AE28" s="121" t="inlineStr">
        <is>
          <t>No strong match from survey evidence</t>
        </is>
      </c>
      <c r="AF28" s="122" t="inlineStr">
        <is>
          <t>Suraj Govind Walhekar · Senior QA Engineer — 0.55: test, bug, tool, regression; Ayush Saurkar · QA Engineer — 0.54: testing, smoke, test, case; Susan Peter · Senior QA Engineer — 0.53: testing, smoke, bug, test</t>
        </is>
      </c>
      <c r="AG28" s="122" t="inlineStr">
        <is>
          <t>Supriya Patil · Datatech, QA Engineer — 0.56; Tulasiram Chand · iDEAL, Senior QA Automation Engineer — 0.53; Hrishikesh Thombare · CARBON, Senior QA Engineer — 0.53</t>
        </is>
      </c>
      <c r="AH28" s="122" t="n"/>
      <c r="AI28" s="122" t="n"/>
      <c r="AJ28" s="122" t="n"/>
    </row>
    <row r="29" ht="132" customHeight="1">
      <c r="A29" s="109" t="inlineStr">
        <is>
          <t>IRIS2562</t>
        </is>
      </c>
      <c r="B29" s="111" t="inlineStr">
        <is>
          <t>Sanskruti Varade</t>
        </is>
      </c>
      <c r="C29" s="111" t="inlineStr">
        <is>
          <t>Quality Assurance</t>
        </is>
      </c>
      <c r="D29" s="111" t="inlineStr">
        <is>
          <t>QA Engineer</t>
        </is>
      </c>
      <c r="E29" s="111" t="inlineStr">
        <is>
          <t>QA Engineer</t>
        </is>
      </c>
      <c r="F29" s="114" t="inlineStr">
        <is>
          <t>Not in current mapping files</t>
        </is>
      </c>
      <c r="G29" s="116" t="inlineStr">
        <is>
          <t>A2</t>
        </is>
      </c>
      <c r="H29" s="140" t="inlineStr">
        <is>
          <t>● Newly mapped</t>
        </is>
      </c>
      <c r="I29" s="111" t="inlineStr">
        <is>
          <t>IC</t>
        </is>
      </c>
      <c r="J29" s="142" t="inlineStr">
        <is>
          <t>Not rated · manager</t>
        </is>
      </c>
      <c r="K29" s="115" t="inlineStr">
        <is>
          <t>—</t>
        </is>
      </c>
      <c r="L29" s="115" t="inlineStr">
        <is>
          <t>Not placed · manager</t>
        </is>
      </c>
      <c r="M29" s="115" t="inlineStr">
        <is>
          <t>No rating data</t>
        </is>
      </c>
      <c r="N29" s="115" t="n"/>
      <c r="O29" s="115" t="inlineStr"/>
      <c r="P29" s="115" t="inlineStr"/>
      <c r="Q29" s="118" t="n">
        <v>94</v>
      </c>
      <c r="R29" s="168" t="inlineStr">
        <is>
          <t>Meets the level</t>
        </is>
      </c>
      <c r="S29" s="168" t="n">
        <v>103</v>
      </c>
      <c r="T29" s="168" t="n">
        <v>92</v>
      </c>
      <c r="U29" s="168" t="n">
        <v>90</v>
      </c>
      <c r="V29" s="168" t="n"/>
      <c r="W29" s="168" t="inlineStr">
        <is>
          <t>Product &amp; domain, Communication, Innovation</t>
        </is>
      </c>
      <c r="X29" s="168" t="inlineStr">
        <is>
          <r>
            <rPr>
              <rFont val="Calibri"/>
              <b val="1"/>
              <sz val="10"/>
            </rPr>
            <t>A3:</t>
          </r>
          <r>
            <rPr>
              <rFont val="Calibri"/>
              <sz val="10"/>
            </rPr>
            <t xml:space="preserve"> 83% of profile — close</t>
          </r>
        </is>
      </c>
      <c r="Y29" s="168" t="inlineStr">
        <is>
          <r>
            <rPr>
              <rFont val="Calibri"/>
              <b val="1"/>
              <sz val="10"/>
            </rPr>
            <t>Evidence:</t>
          </r>
          <r>
            <rPr>
              <rFont val="Calibri"/>
              <sz val="10"/>
            </rPr>
            <t xml:space="preserve"> Survey | Core: Ownership 2/2, Problem solving 2/2, Communication &amp; collaboration 2/2, Client &amp; quality focus 3/2, Learning agility 2/2, Integrity &amp; compliance 2/2 | Future-ready: AI literacy 2/2, Data literacy 2/2, Digital fluency 3/2, Innovation 1/2 | Functional: Testing &amp; automation 3/2, Product &amp; domain 1/2, SQL &amp; data 2/2, AI / GenAI 2/2, Quality &amp; process 3/2, Communication 1/2</t>
          </r>
        </is>
      </c>
      <c r="Z29" s="119" t="inlineStr">
        <is>
          <t>Communication &amp; presentation · Broader exposure &amp; ownership</t>
        </is>
      </c>
      <c r="AA29" s="169" t="n"/>
      <c r="AB29" s="169" t="inlineStr">
        <is>
          <t>QE.FUNC-F: risk-based testing; test design; automation; defect analysis</t>
        </is>
      </c>
      <c r="AC29" s="169" t="inlineStr">
        <is>
          <t>Communication &amp; presentation · Broader exposure &amp; ownership</t>
        </is>
      </c>
      <c r="AD29" s="169" t="n"/>
      <c r="AE29" s="121" t="inlineStr">
        <is>
          <t>No strong match from survey evidence</t>
        </is>
      </c>
      <c r="AF29" s="122" t="inlineStr">
        <is>
          <t>No material overlap found</t>
        </is>
      </c>
      <c r="AG29" s="122" t="inlineStr">
        <is>
          <t>Hrishikesh Thombare · CARBON, Senior QA Engineer — 0.28; Reena Gotal · iDEAL, Team Lead – Quality — 0.27</t>
        </is>
      </c>
      <c r="AH29" s="122" t="n"/>
      <c r="AI29" s="122" t="n"/>
      <c r="AJ29" s="122" t="n"/>
    </row>
    <row r="30" ht="132" customHeight="1">
      <c r="A30" s="109" t="inlineStr">
        <is>
          <t>IRIS2452</t>
        </is>
      </c>
      <c r="B30" s="111" t="inlineStr">
        <is>
          <t>Chinmay Dambe</t>
        </is>
      </c>
      <c r="C30" s="111" t="inlineStr">
        <is>
          <t>Quality Assurance</t>
        </is>
      </c>
      <c r="D30" s="114" t="inlineStr">
        <is>
          <t>Trainee QA Engineer</t>
        </is>
      </c>
      <c r="E30" s="114" t="inlineStr">
        <is>
          <t>Trainee QA Automation Engineer</t>
        </is>
      </c>
      <c r="F30" s="111" t="inlineStr">
        <is>
          <t>L2 – Trainee</t>
        </is>
      </c>
      <c r="G30" s="26" t="inlineStr">
        <is>
          <t>A1</t>
        </is>
      </c>
      <c r="H30" s="147" t="inlineStr">
        <is>
          <t>• Same level</t>
        </is>
      </c>
      <c r="I30" s="111" t="inlineStr">
        <is>
          <t>IC</t>
        </is>
      </c>
      <c r="J30" s="142" t="n">
        <v>3</v>
      </c>
      <c r="K30" s="115" t="inlineStr">
        <is>
          <t>Medium</t>
        </is>
      </c>
      <c r="L30" s="115" t="inlineStr">
        <is>
          <t>High Impact / Growth Talent</t>
        </is>
      </c>
      <c r="M30" s="115" t="inlineStr">
        <is>
          <t>Develop in role</t>
        </is>
      </c>
      <c r="N30" s="115" t="n"/>
      <c r="O30" s="115" t="inlineStr"/>
      <c r="P30" s="115" t="inlineStr"/>
      <c r="Q30" s="118" t="n">
        <v>103</v>
      </c>
      <c r="R30" s="168" t="inlineStr">
        <is>
          <t>Meets the level</t>
        </is>
      </c>
      <c r="S30" s="168" t="n">
        <v>103</v>
      </c>
      <c r="T30" s="168" t="n">
        <v>100</v>
      </c>
      <c r="U30" s="168" t="n">
        <v>103</v>
      </c>
      <c r="V30" s="168" t="n"/>
      <c r="W30" s="168" t="inlineStr">
        <is>
          <t>None — maintain and stretch</t>
        </is>
      </c>
      <c r="X30" s="168" t="inlineStr">
        <is>
          <r>
            <rPr>
              <rFont val="Calibri"/>
              <b val="1"/>
              <sz val="10"/>
            </rPr>
            <t>A2:</t>
          </r>
          <r>
            <rPr>
              <rFont val="Calibri"/>
              <sz val="10"/>
            </rPr>
            <t xml:space="preserve"> 57% of profile — not yet</t>
          </r>
        </is>
      </c>
      <c r="Y30" s="168" t="inlineStr">
        <is>
          <r>
            <rPr>
              <rFont val="Calibri"/>
              <b val="1"/>
              <sz val="10"/>
            </rPr>
            <t>Evidence:</t>
          </r>
          <r>
            <rPr>
              <rFont val="Calibri"/>
              <sz val="10"/>
            </rPr>
            <t xml:space="preserve"> Survey + KRAs | Core: Ownership 1/1, Problem solving 1/1, Communication &amp; collaboration 1/1, Client &amp; quality focus 2/1, Learning agility 1/1, Integrity &amp; compliance 1/1 | Future-ready: AI literacy 1/1, Data literacy 1/1, Digital fluency 1/1, Innovation 1/1 | Functional: Testing &amp; automation 1/1, Product &amp; domain 1/1, SQL &amp; data 1/1, AI / GenAI 1/1, Quality &amp; process 2/1, Communication 1/1</t>
          </r>
        </is>
      </c>
      <c r="Z30" s="119" t="inlineStr">
        <is>
          <t>AI / automation · Testing &amp; quality</t>
        </is>
      </c>
      <c r="AA30" s="169" t="inlineStr">
        <is>
          <t>API training andAutoamtion</t>
        </is>
      </c>
      <c r="AB30" s="169" t="inlineStr">
        <is>
          <t>Test Automation &amp; QA Engineering; XBRL, iXBRL &amp; Taxonomy; Stakeholder &amp; Client Management</t>
        </is>
      </c>
      <c r="AC30" s="169" t="inlineStr">
        <is>
          <t>AI / automation · Testing &amp; quality</t>
        </is>
      </c>
      <c r="AD30" s="169" t="n"/>
      <c r="AE30" s="121" t="inlineStr">
        <is>
          <t>No strong match from survey evidence</t>
        </is>
      </c>
      <c r="AF30" s="122" t="inlineStr">
        <is>
          <t>No material overlap found</t>
        </is>
      </c>
      <c r="AG30" s="122" t="inlineStr">
        <is>
          <t>No close match in other businesses</t>
        </is>
      </c>
      <c r="AH30" s="122" t="n"/>
      <c r="AI30" s="122" t="n"/>
      <c r="AJ30" s="122" t="n"/>
    </row>
    <row r="31" ht="132" customHeight="1">
      <c r="A31" s="109" t="inlineStr">
        <is>
          <t>IRIS2453</t>
        </is>
      </c>
      <c r="B31" s="111" t="inlineStr">
        <is>
          <t>Mahesh Dhokale</t>
        </is>
      </c>
      <c r="C31" s="111" t="inlineStr">
        <is>
          <t>Quality Assurance</t>
        </is>
      </c>
      <c r="D31" s="114" t="inlineStr">
        <is>
          <t>Trainee QA Engineer</t>
        </is>
      </c>
      <c r="E31" s="114" t="inlineStr">
        <is>
          <t>Trainee QA Automation Engineer</t>
        </is>
      </c>
      <c r="F31" s="111" t="inlineStr">
        <is>
          <t>L2 – Trainee</t>
        </is>
      </c>
      <c r="G31" s="26" t="inlineStr">
        <is>
          <t>A1</t>
        </is>
      </c>
      <c r="H31" s="147" t="inlineStr">
        <is>
          <t>• Same level</t>
        </is>
      </c>
      <c r="I31" s="111" t="inlineStr">
        <is>
          <t>IC</t>
        </is>
      </c>
      <c r="J31" s="142" t="n">
        <v>3</v>
      </c>
      <c r="K31" s="115" t="inlineStr">
        <is>
          <t>Medium</t>
        </is>
      </c>
      <c r="L31" s="115" t="inlineStr">
        <is>
          <t>Core Contributor</t>
        </is>
      </c>
      <c r="M31" s="115" t="inlineStr">
        <is>
          <t>Develop in role</t>
        </is>
      </c>
      <c r="N31" s="115" t="n"/>
      <c r="O31" s="115" t="inlineStr"/>
      <c r="P31" s="115" t="inlineStr"/>
      <c r="Q31" s="118" t="n">
        <v>111</v>
      </c>
      <c r="R31" s="168" t="inlineStr">
        <is>
          <t>Exceeds — ready for stretch</t>
        </is>
      </c>
      <c r="S31" s="168" t="n">
        <v>110</v>
      </c>
      <c r="T31" s="168" t="n">
        <v>105</v>
      </c>
      <c r="U31" s="168" t="n">
        <v>113</v>
      </c>
      <c r="V31" s="168" t="n"/>
      <c r="W31" s="168" t="inlineStr">
        <is>
          <t>None — maintain and stretch</t>
        </is>
      </c>
      <c r="X31" s="168" t="inlineStr">
        <is>
          <r>
            <rPr>
              <rFont val="Calibri"/>
              <b val="1"/>
              <sz val="10"/>
            </rPr>
            <t>A2:</t>
          </r>
          <r>
            <rPr>
              <rFont val="Calibri"/>
              <sz val="10"/>
            </rPr>
            <t xml:space="preserve"> 77% of profile — close</t>
          </r>
        </is>
      </c>
      <c r="Y31" s="168" t="inlineStr">
        <is>
          <r>
            <rPr>
              <rFont val="Calibri"/>
              <b val="1"/>
              <sz val="10"/>
            </rPr>
            <t>Evidence:</t>
          </r>
          <r>
            <rPr>
              <rFont val="Calibri"/>
              <sz val="10"/>
            </rPr>
            <t xml:space="preserve"> Survey + KRAs | Core: Ownership 2/1, Problem solving 1/1, Communication &amp; collaboration 2/1, Client &amp; quality focus 2/1, Learning agility 1/1, Integrity &amp; compliance 1/1 | Future-ready: AI literacy 1/1, Data literacy 1/1, Digital fluency 2/1, Innovation 1/1 | Functional: Testing &amp; automation 2/1, Product &amp; domain 1/1, SQL &amp; data 2/1, AI / GenAI 1/1, Quality &amp; process 2/1, Communication 2/1</t>
          </r>
        </is>
      </c>
      <c r="Z31" s="119" t="inlineStr">
        <is>
          <t>AI / automation · Leadership &amp; people management · Technical depth &amp; architecture · Testing &amp; quality</t>
        </is>
      </c>
      <c r="AA31" s="169" t="inlineStr">
        <is>
          <t>Test automation frameworks · Selenium/Playwright; API testing; CI/CD test integration; defect analytics</t>
        </is>
      </c>
      <c r="AB31" s="169" t="inlineStr">
        <is>
          <t>Cloud, DevOps &amp; CI/CD; AI, GenAI &amp; Prompt Engineering; Database, SQL &amp; Data Engineering</t>
        </is>
      </c>
      <c r="AC31" s="169" t="inlineStr">
        <is>
          <t>AI / automation · Leadership &amp; people management · Technical depth &amp; architecture · Testing &amp; quality</t>
        </is>
      </c>
      <c r="AD31"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31" s="121" t="inlineStr">
        <is>
          <t>No strong match from survey evidence</t>
        </is>
      </c>
      <c r="AF31" s="122" t="inlineStr">
        <is>
          <t>Adnan Yakub Majgaonkar · QA Automation Engineer — 0.52: defect, selenium, testing, cicd; Bhagyshree Khedkar · QA Engineer — 0.39: defect, testing, test, tools; Pallavi Suryavanshi · Senior QA Engineer — 0.37: testing, test, manual, automation</t>
        </is>
      </c>
      <c r="AG31" s="122" t="inlineStr">
        <is>
          <t>Smita Londhe · Datatech, QA Automation Engineer — 0.46; Hrishikesh Thombare · CARBON, Senior QA Engineer — 0.44; Tulasiram Chand · iDEAL, Senior QA Automation Engineer — 0.44</t>
        </is>
      </c>
      <c r="AH31" s="122" t="n"/>
      <c r="AI31" s="122" t="n"/>
      <c r="AJ31" s="122" t="n"/>
    </row>
    <row r="32" ht="132" customHeight="1">
      <c r="A32" s="109" t="inlineStr">
        <is>
          <t>INTN0288</t>
        </is>
      </c>
      <c r="B32" s="111" t="inlineStr">
        <is>
          <t>Yugal Kishore Singh</t>
        </is>
      </c>
      <c r="C32" s="111" t="inlineStr">
        <is>
          <t>Quality Assurance</t>
        </is>
      </c>
      <c r="D32" s="114" t="inlineStr">
        <is>
          <t>Intern</t>
        </is>
      </c>
      <c r="E32" s="114" t="inlineStr">
        <is>
          <t>Intern – Functional &amp; Domain Testing</t>
        </is>
      </c>
      <c r="F32" s="111" t="inlineStr">
        <is>
          <t>L1 – Intern</t>
        </is>
      </c>
      <c r="G32" s="26" t="inlineStr">
        <is>
          <t>A1</t>
        </is>
      </c>
      <c r="H32" s="147" t="inlineStr">
        <is>
          <t>• Same level</t>
        </is>
      </c>
      <c r="I32" s="111" t="inlineStr">
        <is>
          <t>IC</t>
        </is>
      </c>
      <c r="J32" s="142" t="n">
        <v>3</v>
      </c>
      <c r="K32" s="115" t="inlineStr">
        <is>
          <t>Medium</t>
        </is>
      </c>
      <c r="L32" s="115" t="inlineStr">
        <is>
          <t>High Impact / Growth Talent</t>
        </is>
      </c>
      <c r="M32" s="115" t="inlineStr">
        <is>
          <t>Develop in role</t>
        </is>
      </c>
      <c r="N32" s="115" t="n"/>
      <c r="O32" s="115" t="inlineStr"/>
      <c r="P32" s="115" t="inlineStr"/>
      <c r="Q32" s="118" t="n">
        <v>102</v>
      </c>
      <c r="R32" s="168" t="inlineStr">
        <is>
          <t>Meets the level</t>
        </is>
      </c>
      <c r="S32" s="168" t="n">
        <v>100</v>
      </c>
      <c r="T32" s="168" t="n">
        <v>100</v>
      </c>
      <c r="U32" s="168" t="n">
        <v>103</v>
      </c>
      <c r="V32" s="168" t="n"/>
      <c r="W32" s="168" t="inlineStr">
        <is>
          <t>None — maintain and stretch</t>
        </is>
      </c>
      <c r="X32" s="168" t="inlineStr">
        <is>
          <r>
            <rPr>
              <rFont val="Calibri"/>
              <b val="1"/>
              <sz val="10"/>
            </rPr>
            <t>A2:</t>
          </r>
          <r>
            <rPr>
              <rFont val="Calibri"/>
              <sz val="10"/>
            </rPr>
            <t xml:space="preserve"> 54% of profile — not yet</t>
          </r>
        </is>
      </c>
      <c r="Y32" s="168" t="inlineStr">
        <is>
          <r>
            <rPr>
              <rFont val="Calibri"/>
              <b val="1"/>
              <sz val="10"/>
            </rPr>
            <t>Evidence:</t>
          </r>
          <r>
            <rPr>
              <rFont val="Calibri"/>
              <sz val="10"/>
            </rPr>
            <t xml:space="preserve"> Survey + KRAs | Core: Ownership 1/1, Problem solving 1/1, Communication &amp; collaboration 1/1, Client &amp; quality focus 1/1, Learning agility 1/1, Integrity &amp; compliance 1/1 | Future-ready: AI literacy 1/1, Data literacy 1/1, Digital fluency 1/1, Innovation 1/1 | Functional: Testing &amp; automation 2/1, Product &amp; domain 1/1, SQL &amp; data 1/1, AI / GenAI 1/1, Quality &amp; process 1/1, Communication 1/1</t>
          </r>
        </is>
      </c>
      <c r="Z32" s="119" t="inlineStr">
        <is>
          <t>AI / automation · Product &amp; tool knowledge</t>
        </is>
      </c>
      <c r="AA32" s="169" t="inlineStr">
        <is>
          <t>Automation training</t>
        </is>
      </c>
      <c r="AB32" s="169" t="inlineStr">
        <is>
          <t>AI, GenAI &amp; Prompt Engineering; Project, Program &amp; Agile Management</t>
        </is>
      </c>
      <c r="AC32" s="169" t="inlineStr">
        <is>
          <t>AI / automation · Product &amp; tool knowledge</t>
        </is>
      </c>
      <c r="AD32" s="169" t="n"/>
      <c r="AE32" s="121" t="inlineStr">
        <is>
          <t>No strong match from survey evidence</t>
        </is>
      </c>
      <c r="AF32" s="122" t="inlineStr">
        <is>
          <t>Bhagyshree Khedkar · QA Engineer — 0.51: cases, defect, test, reports; Ayush Saurkar · QA Engineer — 0.45: smoke, quickscrum, test, testing; Suraj Govind Walhekar · Senior QA Engineer — 0.42: bug, test, reports, cases</t>
        </is>
      </c>
      <c r="AG32" s="122" t="inlineStr">
        <is>
          <t>Hrishikesh Thombare · CARBON, Senior QA Engineer — 0.39; Pratikkumar Mistry · CARBON, QA Engineer — 0.39; Vishal Panchal · CARBON, QA Engineer — 0.29</t>
        </is>
      </c>
      <c r="AH32" s="122" t="n"/>
      <c r="AI32" s="122" t="n"/>
      <c r="AJ32" s="122" t="n"/>
    </row>
    <row r="33" ht="80" customHeight="1">
      <c r="A33" s="109" t="inlineStr">
        <is>
          <t>IRIS0012</t>
        </is>
      </c>
      <c r="B33" s="111" t="inlineStr">
        <is>
          <t>Shailesh Gupta</t>
        </is>
      </c>
      <c r="C33" s="111" t="inlineStr">
        <is>
          <t>Sales</t>
        </is>
      </c>
      <c r="D33" s="111" t="inlineStr">
        <is>
          <t>Business Head – SupTech &amp; Bank-RegTech</t>
        </is>
      </c>
      <c r="E33" s="111" t="inlineStr">
        <is>
          <t>Business Head – SupTech &amp; Bank-RegTech</t>
        </is>
      </c>
      <c r="F33" s="114" t="inlineStr">
        <is>
          <t>Not in current mapping files</t>
        </is>
      </c>
      <c r="G33" s="116" t="inlineStr">
        <is>
          <t>D2</t>
        </is>
      </c>
      <c r="H33" s="140" t="inlineStr">
        <is>
          <t>● Newly mapped</t>
        </is>
      </c>
      <c r="I33" s="111" t="inlineStr">
        <is>
          <t>People Manager</t>
        </is>
      </c>
      <c r="J33" s="142" t="inlineStr">
        <is>
          <t>Not rated · manager</t>
        </is>
      </c>
      <c r="K33" s="115" t="inlineStr">
        <is>
          <t>—</t>
        </is>
      </c>
      <c r="L33" s="115" t="inlineStr">
        <is>
          <t>Not placed · manager</t>
        </is>
      </c>
      <c r="M33" s="115" t="inlineStr">
        <is>
          <t>No rating data</t>
        </is>
      </c>
      <c r="N33" s="115" t="n"/>
      <c r="O33" s="115" t="inlineStr"/>
      <c r="P33" s="115" t="inlineStr"/>
      <c r="Q33" s="118" t="n"/>
      <c r="R33" s="168" t="inlineStr">
        <is>
          <t>Not assessed — no survey or KRA evidence</t>
        </is>
      </c>
      <c r="S33" s="168" t="n"/>
      <c r="T33" s="168" t="n"/>
      <c r="U33" s="168" t="n"/>
      <c r="V33" s="168" t="n"/>
      <c r="W33" s="168" t="n"/>
      <c r="X33" s="168" t="n"/>
      <c r="Y33" s="168" t="inlineStr">
        <is>
          <r>
            <rPr>
              <rFont val="Calibri"/>
              <b val="1"/>
              <sz val="10"/>
            </rPr>
            <t>Required at D1:</t>
          </r>
          <r>
            <rPr>
              <rFont val="Calibri"/>
              <sz val="10"/>
            </rPr>
            <t xml:space="preserve"> Core 5 · Future-ready 4 · Functional Business acumen 4 · People leadership 4 · Stakeholder mgmt 4 · Product &amp; domain 4 · Regulatory domain 4 · Communication 4 · Leadership 5 — rate in manager validation using sheet 4.</t>
          </r>
        </is>
      </c>
      <c r="Z33" s="119" t="inlineStr"/>
      <c r="AA33" s="169" t="n"/>
      <c r="AB33" s="169" t="inlineStr">
        <is>
          <t>Strategic Thinking &amp; Business Acumen</t>
        </is>
      </c>
      <c r="AC33" s="169" t="inlineStr"/>
      <c r="AD33" s="169" t="n"/>
      <c r="AE33" s="121" t="n"/>
      <c r="AF33" s="122" t="inlineStr">
        <is>
          <t>No survey text</t>
        </is>
      </c>
      <c r="AG33" s="122" t="inlineStr">
        <is>
          <t>No survey text</t>
        </is>
      </c>
      <c r="AH33" s="122" t="n">
        <v>4</v>
      </c>
      <c r="AI33" s="122" t="inlineStr">
        <is>
          <t>Below norm</t>
        </is>
      </c>
      <c r="AJ33" s="122" t="n"/>
    </row>
    <row r="34" ht="80" customHeight="1">
      <c r="A34" s="109" t="inlineStr">
        <is>
          <t>IRIS0242</t>
        </is>
      </c>
      <c r="B34" s="111" t="inlineStr">
        <is>
          <t>Arup Ganguly</t>
        </is>
      </c>
      <c r="C34" s="111" t="inlineStr">
        <is>
          <t>Sales</t>
        </is>
      </c>
      <c r="D34" s="114" t="inlineStr">
        <is>
          <t>Head Sales - SupTech</t>
        </is>
      </c>
      <c r="E34" s="114" t="inlineStr">
        <is>
          <t>Head – Sales</t>
        </is>
      </c>
      <c r="F34" s="114" t="inlineStr">
        <is>
          <t>Not in current mapping files</t>
        </is>
      </c>
      <c r="G34" s="116" t="inlineStr">
        <is>
          <t>C2</t>
        </is>
      </c>
      <c r="H34" s="140" t="inlineStr">
        <is>
          <t>● Newly mapped</t>
        </is>
      </c>
      <c r="I34" s="111" t="inlineStr">
        <is>
          <t>People Manager</t>
        </is>
      </c>
      <c r="J34" s="142" t="inlineStr">
        <is>
          <t>Not rated · manager</t>
        </is>
      </c>
      <c r="K34" s="115" t="inlineStr">
        <is>
          <t>—</t>
        </is>
      </c>
      <c r="L34" s="115" t="inlineStr">
        <is>
          <t>Not placed · manager</t>
        </is>
      </c>
      <c r="M34" s="115" t="inlineStr">
        <is>
          <t>No rating data</t>
        </is>
      </c>
      <c r="N34" s="115" t="n"/>
      <c r="O34" s="115" t="inlineStr"/>
      <c r="P34" s="115" t="inlineStr"/>
      <c r="Q34" s="118" t="n"/>
      <c r="R34" s="168" t="inlineStr">
        <is>
          <t>Not assessed — no survey or KRA evidence</t>
        </is>
      </c>
      <c r="S34" s="168" t="n"/>
      <c r="T34" s="168" t="n"/>
      <c r="U34" s="168" t="n"/>
      <c r="V34" s="168" t="n"/>
      <c r="W34" s="168" t="n"/>
      <c r="X34" s="168" t="n"/>
      <c r="Y34" s="168" t="inlineStr">
        <is>
          <r>
            <rPr>
              <rFont val="Calibri"/>
              <b val="1"/>
              <sz val="10"/>
            </rPr>
            <t>Required at C2:</t>
          </r>
          <r>
            <rPr>
              <rFont val="Calibri"/>
              <sz val="10"/>
            </rPr>
            <t xml:space="preserve"> Core 4 · Future-ready 4 · Functional Sales &amp; negotiation 5 · Digital marketing 5 · Stakeholder mgmt 5 · Communication 5 · Product &amp; domain 5 · Business acumen 5 · Leadership 4 — rate in manager validation using sheet 4.</t>
          </r>
        </is>
      </c>
      <c r="Z34" s="119" t="inlineStr"/>
      <c r="AA34" s="169" t="n"/>
      <c r="AB34" s="169" t="inlineStr">
        <is>
          <t>People Leadership &amp; Mentoring; Strategic Thinking &amp; Business Acumen</t>
        </is>
      </c>
      <c r="AC34" s="169" t="inlineStr"/>
      <c r="AD34" s="169" t="n"/>
      <c r="AE34" s="121" t="n"/>
      <c r="AF34" s="122" t="inlineStr">
        <is>
          <t>No survey text</t>
        </is>
      </c>
      <c r="AG34" s="122" t="inlineStr">
        <is>
          <t>No survey text</t>
        </is>
      </c>
      <c r="AH34" s="122" t="n">
        <v>4</v>
      </c>
      <c r="AI34" s="122" t="inlineStr">
        <is>
          <t>Below norm</t>
        </is>
      </c>
      <c r="AJ34" s="122" t="inlineStr">
        <is>
          <t>Team smaller than the norm for this level — merge with a peer team, widen scope, or treat as a POD Lead.</t>
        </is>
      </c>
    </row>
    <row r="35" ht="171" customHeight="1">
      <c r="A35" s="109" t="inlineStr">
        <is>
          <t>IRIS2428</t>
        </is>
      </c>
      <c r="B35" s="111" t="inlineStr">
        <is>
          <t>Ajay Singh Chauhan</t>
        </is>
      </c>
      <c r="C35" s="111" t="inlineStr">
        <is>
          <t>Sales</t>
        </is>
      </c>
      <c r="D35" s="114" t="inlineStr">
        <is>
          <t>Vice President Sales</t>
        </is>
      </c>
      <c r="E35" s="114" t="inlineStr">
        <is>
          <t>Principal – Enterprise Sales</t>
        </is>
      </c>
      <c r="F35" s="114" t="inlineStr">
        <is>
          <t>L8 – Vice President</t>
        </is>
      </c>
      <c r="G35" s="116" t="inlineStr">
        <is>
          <t>C1</t>
        </is>
      </c>
      <c r="H35" s="139" t="inlineStr">
        <is>
          <t>▼ Down · protected</t>
        </is>
      </c>
      <c r="I35" s="111" t="inlineStr">
        <is>
          <t>IC</t>
        </is>
      </c>
      <c r="J35" s="142" t="n">
        <v>4</v>
      </c>
      <c r="K35" s="115" t="inlineStr">
        <is>
          <t>High</t>
        </is>
      </c>
      <c r="L35" s="115" t="inlineStr">
        <is>
          <t>Trusted Professional</t>
        </is>
      </c>
      <c r="M35" s="115" t="inlineStr">
        <is>
          <t>Ready now</t>
        </is>
      </c>
      <c r="N35" s="115" t="n"/>
      <c r="O35" s="115" t="inlineStr">
        <is>
          <t>Yes</t>
        </is>
      </c>
      <c r="P35" s="115" t="inlineStr"/>
      <c r="Q35" s="118" t="n">
        <v>85</v>
      </c>
      <c r="R35" s="168" t="inlineStr">
        <is>
          <t>Developing</t>
        </is>
      </c>
      <c r="S35" s="168" t="n">
        <v>95</v>
      </c>
      <c r="T35" s="168" t="n">
        <v>75</v>
      </c>
      <c r="U35" s="168" t="n">
        <v>88</v>
      </c>
      <c r="V35" s="168" t="n">
        <v>81</v>
      </c>
      <c r="W35" s="168" t="inlineStr">
        <is>
          <t>Digital marketing, Communication, Business acumen</t>
        </is>
      </c>
      <c r="X35" s="168" t="inlineStr">
        <is>
          <r>
            <rPr>
              <rFont val="Calibri"/>
              <b val="1"/>
              <sz val="10"/>
            </rPr>
            <t>C2:</t>
          </r>
          <r>
            <rPr>
              <rFont val="Calibri"/>
              <sz val="10"/>
            </rPr>
            <t xml:space="preserve"> 80% of profile — close</t>
          </r>
        </is>
      </c>
      <c r="Y35" s="168" t="inlineStr">
        <is>
          <r>
            <rPr>
              <rFont val="Calibri"/>
              <b val="1"/>
              <sz val="10"/>
            </rPr>
            <t>Evidence:</t>
          </r>
          <r>
            <rPr>
              <rFont val="Calibri"/>
              <sz val="10"/>
            </rPr>
            <t xml:space="preserve"> KRAs only | Core: Ownership 4/4, Problem solving 3/4, Communication &amp; collaboration 4/4, Client &amp; quality focus 5/4, Learning agility 3/4, Integrity &amp; compliance 4/4 | Future-ready: AI literacy 3/4, Data literacy 3/4, Digital fluency 3/4, Innovation 3/4 | Functional: Sales &amp; negotiation 4/4, Digital marketing 3/4, Stakeholder mgmt 4/4, Communication 3/4, Product &amp; domain 4/4, Business acumen 3/4 | Leadership: Developing people 3/4, Decision making 3/4, Strategic acumen 3/4, Influence &amp; change 4/4</t>
          </r>
        </is>
      </c>
      <c r="Z35" s="119" t="inlineStr"/>
      <c r="AA35" s="169" t="inlineStr">
        <is>
          <t>SupTech Domain</t>
        </is>
      </c>
      <c r="AB35" s="169" t="inlineStr">
        <is>
          <t>Strategic Thinking &amp; Business Acumen</t>
        </is>
      </c>
      <c r="AC35" s="169" t="inlineStr"/>
      <c r="AD35" s="169" t="n"/>
      <c r="AE35" s="121" t="inlineStr">
        <is>
          <t>No strong match from survey evidence</t>
        </is>
      </c>
      <c r="AF35" s="122" t="inlineStr">
        <is>
          <t>No survey text</t>
        </is>
      </c>
      <c r="AG35" s="122" t="inlineStr">
        <is>
          <t>No survey text</t>
        </is>
      </c>
      <c r="AH35" s="122" t="n"/>
      <c r="AI35" s="122" t="n"/>
      <c r="AJ35" s="122" t="n"/>
    </row>
    <row r="36" ht="171" customHeight="1">
      <c r="A36" s="109" t="inlineStr">
        <is>
          <t>IRIS1687</t>
        </is>
      </c>
      <c r="B36" s="111" t="inlineStr">
        <is>
          <t>Amit Jaidka</t>
        </is>
      </c>
      <c r="C36" s="111" t="inlineStr">
        <is>
          <t>Sales</t>
        </is>
      </c>
      <c r="D36" s="114" t="inlineStr">
        <is>
          <t>Manager Sales</t>
        </is>
      </c>
      <c r="E36" s="114" t="inlineStr">
        <is>
          <t>Lead Alliances Specialist – POD Lead</t>
        </is>
      </c>
      <c r="F36" s="114" t="inlineStr">
        <is>
          <t>L5 – Manager</t>
        </is>
      </c>
      <c r="G36" s="116" t="inlineStr">
        <is>
          <t>B3</t>
        </is>
      </c>
      <c r="H36" s="117" t="inlineStr">
        <is>
          <t>▲ Up</t>
        </is>
      </c>
      <c r="I36" s="111" t="inlineStr">
        <is>
          <t>POD Lead</t>
        </is>
      </c>
      <c r="J36" s="142" t="n">
        <v>5</v>
      </c>
      <c r="K36" s="115" t="inlineStr">
        <is>
          <t>High</t>
        </is>
      </c>
      <c r="L36" s="115" t="inlineStr">
        <is>
          <t>Future Leader</t>
        </is>
      </c>
      <c r="M36" s="115" t="inlineStr">
        <is>
          <t>Ready now</t>
        </is>
      </c>
      <c r="N36" s="115" t="inlineStr">
        <is>
          <t>Yes</t>
        </is>
      </c>
      <c r="O36" s="115" t="inlineStr">
        <is>
          <t>Yes</t>
        </is>
      </c>
      <c r="P36" s="115" t="inlineStr"/>
      <c r="Q36" s="118" t="n">
        <v>99</v>
      </c>
      <c r="R36" s="168" t="inlineStr">
        <is>
          <t>Meets the level</t>
        </is>
      </c>
      <c r="S36" s="168" t="n">
        <v>106</v>
      </c>
      <c r="T36" s="168" t="n">
        <v>75</v>
      </c>
      <c r="U36" s="168" t="n">
        <v>98</v>
      </c>
      <c r="V36" s="168" t="n">
        <v>110</v>
      </c>
      <c r="W36" s="168" t="inlineStr">
        <is>
          <t>Digital marketing, Communication, Problem solving</t>
        </is>
      </c>
      <c r="X36" s="168" t="inlineStr">
        <is>
          <r>
            <rPr>
              <rFont val="Calibri"/>
              <b val="1"/>
              <sz val="10"/>
            </rPr>
            <t>C1:</t>
          </r>
          <r>
            <rPr>
              <rFont val="Calibri"/>
              <sz val="10"/>
            </rPr>
            <t xml:space="preserve"> 98% of profile — ready on competencies</t>
          </r>
        </is>
      </c>
      <c r="Y36" s="168" t="inlineStr">
        <is>
          <r>
            <rPr>
              <rFont val="Calibri"/>
              <b val="1"/>
              <sz val="10"/>
            </rPr>
            <t>Evidence:</t>
          </r>
          <r>
            <rPr>
              <rFont val="Calibri"/>
              <sz val="10"/>
            </rPr>
            <t xml:space="preserve"> Survey + KRAs | Core: Ownership 5/4, Problem solving 3/4, Communication &amp; collaboration 5/4, Client &amp; quality focus 5/4, Learning agility 4/4, Integrity &amp; compliance 4/4 | Future-ready: AI literacy 2/3, Data literacy 2/3, Digital fluency 2/3, Innovation 3/3 | Functional: Sales &amp; negotiation 5/4, Digital marketing 3/4, Stakeholder mgmt 4/4, Communication 3/4, Product &amp; domain 4/4, Business acumen 5/4 | Leadership: Developing people 4/4, Decision making 4/4, Strategic acumen 5/4, Influence &amp; change 5/4</t>
          </r>
        </is>
      </c>
      <c r="Z36" s="119" t="inlineStr">
        <is>
          <t>Technical depth &amp; architecture · Strategy &amp; business acumen · Broader exposure &amp; ownership</t>
        </is>
      </c>
      <c r="AA36" s="169" t="inlineStr">
        <is>
          <t>Strategic account management, enterprise deal closure, forecasting, leadership reporting, cross-functional governance</t>
        </is>
      </c>
      <c r="AB36" s="169" t="inlineStr">
        <is>
          <t>Project, Program &amp; Agile Management; Strategic Thinking &amp; Business Acumen; Broader Ownership &amp; Cross-functional Exposure</t>
        </is>
      </c>
      <c r="AC36" s="169" t="inlineStr">
        <is>
          <t>Technical depth &amp; architecture · Strategy &amp; business acumen · Broader exposure &amp; ownership</t>
        </is>
      </c>
      <c r="AD36" s="169" t="inlineStr">
        <is>
          <t>P&amp;L ownership, senior leadership development, financial planning, negotiation at CXO/regulator level</t>
        </is>
      </c>
      <c r="AE36" s="121" t="inlineStr">
        <is>
          <t>No strong match from survey evidence</t>
        </is>
      </c>
      <c r="AF36" s="122" t="inlineStr">
        <is>
          <t>No material overlap found</t>
        </is>
      </c>
      <c r="AG36" s="122" t="inlineStr">
        <is>
          <t>No close match in other businesses</t>
        </is>
      </c>
      <c r="AH36" s="122" t="n">
        <v>3</v>
      </c>
      <c r="AI36" s="122" t="inlineStr">
        <is>
          <t>POD Lead</t>
        </is>
      </c>
      <c r="AJ36" s="122" t="n"/>
    </row>
    <row r="37" ht="171" customHeight="1">
      <c r="A37" s="109" t="inlineStr">
        <is>
          <t>IRIS1982</t>
        </is>
      </c>
      <c r="B37" s="111" t="inlineStr">
        <is>
          <t>Apurva Kirtikar</t>
        </is>
      </c>
      <c r="C37" s="111" t="inlineStr">
        <is>
          <t>Sales</t>
        </is>
      </c>
      <c r="D37" s="114" t="inlineStr">
        <is>
          <t>Senior Manager- Pre sales</t>
        </is>
      </c>
      <c r="E37" s="114" t="inlineStr">
        <is>
          <t>Senior Account Executive – POD Lead</t>
        </is>
      </c>
      <c r="F37" s="114" t="inlineStr">
        <is>
          <t>L6 – Senior Manager</t>
        </is>
      </c>
      <c r="G37" s="116" t="inlineStr">
        <is>
          <t>B2</t>
        </is>
      </c>
      <c r="H37" s="139" t="inlineStr">
        <is>
          <t>▼ Down · protected</t>
        </is>
      </c>
      <c r="I37" s="111" t="inlineStr">
        <is>
          <t>POD Lead</t>
        </is>
      </c>
      <c r="J37" s="142" t="n">
        <v>4</v>
      </c>
      <c r="K37" s="115" t="inlineStr">
        <is>
          <t>Medium</t>
        </is>
      </c>
      <c r="L37" s="115" t="inlineStr">
        <is>
          <t>High Impact / Growth Talent</t>
        </is>
      </c>
      <c r="M37" s="115" t="inlineStr">
        <is>
          <t>Ready in 6–12 months</t>
        </is>
      </c>
      <c r="N37" s="115" t="inlineStr">
        <is>
          <t>Yes</t>
        </is>
      </c>
      <c r="O37" s="115" t="inlineStr"/>
      <c r="P37" s="115" t="inlineStr"/>
      <c r="Q37" s="118" t="n">
        <v>101</v>
      </c>
      <c r="R37" s="168" t="inlineStr">
        <is>
          <t>Meets the level</t>
        </is>
      </c>
      <c r="S37" s="168" t="n">
        <v>104</v>
      </c>
      <c r="T37" s="168" t="n">
        <v>75</v>
      </c>
      <c r="U37" s="168" t="n">
        <v>107</v>
      </c>
      <c r="V37" s="168" t="n">
        <v>105</v>
      </c>
      <c r="W37" s="168" t="inlineStr">
        <is>
          <t>Problem solving, AI literacy, Data literacy</t>
        </is>
      </c>
      <c r="X37" s="168" t="inlineStr">
        <is>
          <r>
            <rPr>
              <rFont val="Calibri"/>
              <b val="1"/>
              <sz val="10"/>
            </rPr>
            <t>B3:</t>
          </r>
          <r>
            <rPr>
              <rFont val="Calibri"/>
              <sz val="10"/>
            </rPr>
            <t xml:space="preserve"> 92% of profile — ready on competencies</t>
          </r>
        </is>
      </c>
      <c r="Y37" s="168" t="inlineStr">
        <is>
          <r>
            <rPr>
              <rFont val="Calibri"/>
              <b val="1"/>
              <sz val="10"/>
            </rPr>
            <t>Evidence:</t>
          </r>
          <r>
            <rPr>
              <rFont val="Calibri"/>
              <sz val="10"/>
            </rPr>
            <t xml:space="preserve"> Survey + KRAs | Core: Ownership 4/3, Problem solving 2/3, Communication &amp; collaboration 4/3, Client &amp; quality focus 5/3, Learning agility 3/3, Integrity &amp; compliance 3/3 | Future-ready: AI literacy 2/3, Data literacy 2/3, Digital fluency 3/3, Innovation 2/3 | Functional: Sales &amp; negotiation 5/4, Digital marketing 4/4, Stakeholder mgmt 5/4, Communication 4/4, Product &amp; domain 4/4, Business acumen 4/4 | Leadership: Developing people 3/3, Decision making 3/3, Strategic acumen 3/3, Influence &amp; change 4/3</t>
          </r>
        </is>
      </c>
      <c r="Z37" s="119" t="inlineStr">
        <is>
          <t>Broader exposure &amp; ownership</t>
        </is>
      </c>
      <c r="AA37" s="169" t="inlineStr">
        <is>
          <t>SaaS/RegTech product &amp; domain knowledge, Knowledge of competition - product and pricing, Knowledge of Tech trends and AI</t>
        </is>
      </c>
      <c r="AB37" s="169" t="inlineStr">
        <is>
          <t>AI, GenAI &amp; Prompt Engineering; People Leadership &amp; Mentoring; Strategic Thinking &amp; Business Acumen</t>
        </is>
      </c>
      <c r="AC37" s="169" t="inlineStr">
        <is>
          <t>Broader exposure &amp; ownership</t>
        </is>
      </c>
      <c r="AD37" s="169" t="n"/>
      <c r="AE37" s="121" t="inlineStr">
        <is>
          <t>No strong match from survey evidence</t>
        </is>
      </c>
      <c r="AF37" s="122" t="inlineStr">
        <is>
          <t>Rajesh Nair · Consultant – Enterprise Sales &amp; Account Management — 0.31: ups, follow, demos, sales</t>
        </is>
      </c>
      <c r="AG37" s="122" t="inlineStr">
        <is>
          <t>No close match in other businesses</t>
        </is>
      </c>
      <c r="AH37" s="122" t="n">
        <v>1</v>
      </c>
      <c r="AI37" s="122" t="inlineStr">
        <is>
          <t>POD Lead</t>
        </is>
      </c>
      <c r="AJ37" s="122" t="n"/>
    </row>
    <row r="38" ht="171" customHeight="1">
      <c r="A38" s="109" t="inlineStr">
        <is>
          <t>IRIS2551</t>
        </is>
      </c>
      <c r="B38" s="111" t="inlineStr">
        <is>
          <t>Devam Khatri</t>
        </is>
      </c>
      <c r="C38" s="111" t="inlineStr">
        <is>
          <t>Sales</t>
        </is>
      </c>
      <c r="D38" s="114" t="inlineStr">
        <is>
          <t>Manager - Pre Sales</t>
        </is>
      </c>
      <c r="E38" s="114" t="inlineStr">
        <is>
          <t>Pre-Sales Specialist</t>
        </is>
      </c>
      <c r="F38" s="114" t="inlineStr">
        <is>
          <t>Not in current mapping files</t>
        </is>
      </c>
      <c r="G38" s="116" t="inlineStr">
        <is>
          <t>B1</t>
        </is>
      </c>
      <c r="H38" s="140" t="inlineStr">
        <is>
          <t>● Newly mapped</t>
        </is>
      </c>
      <c r="I38" s="111" t="inlineStr">
        <is>
          <t>IC</t>
        </is>
      </c>
      <c r="J38" s="142" t="inlineStr">
        <is>
          <t>Not rated · manager</t>
        </is>
      </c>
      <c r="K38" s="115" t="inlineStr">
        <is>
          <t>—</t>
        </is>
      </c>
      <c r="L38" s="115" t="inlineStr">
        <is>
          <t>Not placed · manager</t>
        </is>
      </c>
      <c r="M38" s="115" t="inlineStr">
        <is>
          <t>No rating data</t>
        </is>
      </c>
      <c r="N38" s="115" t="n"/>
      <c r="O38" s="115" t="inlineStr"/>
      <c r="P38" s="115" t="inlineStr"/>
      <c r="Q38" s="118" t="n">
        <v>90</v>
      </c>
      <c r="R38" s="168" t="inlineStr">
        <is>
          <t>Developing</t>
        </is>
      </c>
      <c r="S38" s="168" t="n">
        <v>87</v>
      </c>
      <c r="T38" s="168" t="n">
        <v>88</v>
      </c>
      <c r="U38" s="168" t="n">
        <v>90</v>
      </c>
      <c r="V38" s="168" t="n">
        <v>100</v>
      </c>
      <c r="W38" s="168" t="inlineStr">
        <is>
          <t>Sales &amp; negotiation, Stakeholder mgmt, Business acumen</t>
        </is>
      </c>
      <c r="X38" s="168" t="inlineStr">
        <is>
          <r>
            <rPr>
              <rFont val="Calibri"/>
              <b val="1"/>
              <sz val="10"/>
            </rPr>
            <t>B2:</t>
          </r>
          <r>
            <rPr>
              <rFont val="Calibri"/>
              <sz val="10"/>
            </rPr>
            <t xml:space="preserve"> 76% of profile — close</t>
          </r>
        </is>
      </c>
      <c r="Y38" s="168" t="inlineStr">
        <is>
          <r>
            <rPr>
              <rFont val="Calibri"/>
              <b val="1"/>
              <sz val="10"/>
            </rPr>
            <t>Evidence:</t>
          </r>
          <r>
            <rPr>
              <rFont val="Calibri"/>
              <sz val="10"/>
            </rPr>
            <t xml:space="preserve"> Survey | Core: Ownership 2/3, Problem solving 2/3, Communication &amp; collaboration 4/3, Client &amp; quality focus 3/3, Learning agility 2/3, Integrity &amp; compliance 3/3 | Future-ready: AI literacy 3/3, Data literacy 4/3, Digital fluency 2/3, Innovation 2/3 | Functional: Sales &amp; negotiation 2/3, Digital marketing 4/3, Stakeholder mgmt 2/3, Communication 4/3, Product &amp; domain 3/3, Business acumen 2/3 | Leadership: Developing people 1/1, Decision making 1/1, Strategic acumen 1/1, Influence &amp; change 1/1</t>
          </r>
        </is>
      </c>
      <c r="Z38" s="119" t="inlineStr">
        <is>
          <t>Answered · no common topic</t>
        </is>
      </c>
      <c r="AA38" s="169" t="n"/>
      <c r="AB38" s="169" t="inlineStr">
        <is>
          <t>AI, GenAI &amp; Prompt Engineering; Advanced Excel &amp; Productivity Tools; People Leadership &amp; Mentoring</t>
        </is>
      </c>
      <c r="AC38" s="169" t="inlineStr">
        <is>
          <t>Answered · no common topic</t>
        </is>
      </c>
      <c r="AD38" s="169" t="n"/>
      <c r="AE38" s="121" t="inlineStr">
        <is>
          <t>No strong match from survey evidence</t>
        </is>
      </c>
      <c r="AF38" s="122" t="inlineStr">
        <is>
          <t>No material overlap found</t>
        </is>
      </c>
      <c r="AG38" s="122" t="inlineStr">
        <is>
          <t>No close match in other businesses</t>
        </is>
      </c>
      <c r="AH38" s="122" t="n"/>
      <c r="AI38" s="122" t="n"/>
      <c r="AJ38" s="122" t="n"/>
    </row>
    <row r="39" ht="171" customHeight="1">
      <c r="A39" s="109" t="inlineStr">
        <is>
          <t>IRIS2070</t>
        </is>
      </c>
      <c r="B39" s="111" t="inlineStr">
        <is>
          <t>Shreya Jolly</t>
        </is>
      </c>
      <c r="C39" s="111" t="inlineStr">
        <is>
          <t>Sales</t>
        </is>
      </c>
      <c r="D39" s="114" t="inlineStr">
        <is>
          <t>Assistant Manager Sales</t>
        </is>
      </c>
      <c r="E39" s="114" t="inlineStr">
        <is>
          <t>Account Executive – POD Lead</t>
        </is>
      </c>
      <c r="F39" s="111" t="inlineStr">
        <is>
          <t>L5 – Assistant Manager</t>
        </is>
      </c>
      <c r="G39" s="20" t="inlineStr">
        <is>
          <t>B1</t>
        </is>
      </c>
      <c r="H39" s="147" t="inlineStr">
        <is>
          <t>• Same level</t>
        </is>
      </c>
      <c r="I39" s="111" t="inlineStr">
        <is>
          <t>POD Lead</t>
        </is>
      </c>
      <c r="J39" s="142" t="n">
        <v>4</v>
      </c>
      <c r="K39" s="115" t="inlineStr">
        <is>
          <t>High</t>
        </is>
      </c>
      <c r="L39" s="115" t="inlineStr">
        <is>
          <t>High Impact / Growth Talent</t>
        </is>
      </c>
      <c r="M39" s="115" t="inlineStr">
        <is>
          <t>Ready now</t>
        </is>
      </c>
      <c r="N39" s="115" t="inlineStr">
        <is>
          <t>Yes</t>
        </is>
      </c>
      <c r="O39" s="115" t="inlineStr">
        <is>
          <t>Yes</t>
        </is>
      </c>
      <c r="P39" s="115" t="inlineStr"/>
      <c r="Q39" s="118" t="n">
        <v>103</v>
      </c>
      <c r="R39" s="168" t="inlineStr">
        <is>
          <t>Meets the level</t>
        </is>
      </c>
      <c r="S39" s="168" t="n">
        <v>99</v>
      </c>
      <c r="T39" s="168" t="n">
        <v>83</v>
      </c>
      <c r="U39" s="168" t="n">
        <v>110</v>
      </c>
      <c r="V39" s="168" t="n">
        <v>110</v>
      </c>
      <c r="W39" s="168" t="inlineStr">
        <is>
          <t>Problem solving, Learning agility, AI literacy</t>
        </is>
      </c>
      <c r="X39" s="168" t="inlineStr">
        <is>
          <r>
            <rPr>
              <rFont val="Calibri"/>
              <b val="1"/>
              <sz val="10"/>
            </rPr>
            <t>B2:</t>
          </r>
          <r>
            <rPr>
              <rFont val="Calibri"/>
              <sz val="10"/>
            </rPr>
            <t xml:space="preserve"> 89% of profile — close</t>
          </r>
        </is>
      </c>
      <c r="Y39" s="168" t="inlineStr">
        <is>
          <r>
            <rPr>
              <rFont val="Calibri"/>
              <b val="1"/>
              <sz val="10"/>
            </rPr>
            <t>Evidence:</t>
          </r>
          <r>
            <rPr>
              <rFont val="Calibri"/>
              <sz val="10"/>
            </rPr>
            <t xml:space="preserve"> Survey + KRAs | Core: Ownership 4/3, Problem solving 2/3, Communication &amp; collaboration 4/3, Client &amp; quality focus 5/3, Learning agility 2/3, Integrity &amp; compliance 3/3 | Future-ready: AI literacy 2/3, Data literacy 3/3, Digital fluency 2/3, Innovation 3/3 | Functional: Sales &amp; negotiation 4/3, Digital marketing 3/3, Stakeholder mgmt 4/3, Communication 3/3, Product &amp; domain 3/3, Business acumen 4/3 | Leadership: Developing people 2/2, Decision making 2/2, Strategic acumen 3/2, Influence &amp; change 3/2</t>
          </r>
        </is>
      </c>
      <c r="Z39" s="119" t="inlineStr">
        <is>
          <t>Client, sales &amp; stakeholders · Strategy &amp; business acumen</t>
        </is>
      </c>
      <c r="AA39" s="169" t="inlineStr">
        <is>
          <t>1. Advanced Sales Negotiation &amp; Enterprise Deal Structuring — closing complex multi-stakeholder deals for IRIS INSTANT and CARBON 2. Regulatory &amp; Domain …</t>
        </is>
      </c>
      <c r="AB39" s="169" t="inlineStr">
        <is>
          <t>Project, Program &amp; Agile Management; AI, GenAI &amp; Prompt Engineering; People Leadership &amp; Mentoring</t>
        </is>
      </c>
      <c r="AC39" s="169" t="inlineStr">
        <is>
          <t>Client, sales &amp; stakeholders · Strategy &amp; business acumen</t>
        </is>
      </c>
      <c r="AD39" s="169" t="n"/>
      <c r="AE39" s="121" t="inlineStr">
        <is>
          <t>No strong match from survey evidence</t>
        </is>
      </c>
      <c r="AF39" s="122" t="inlineStr">
        <is>
          <t>No material overlap found</t>
        </is>
      </c>
      <c r="AG39" s="122" t="inlineStr">
        <is>
          <t>No close match in other businesses</t>
        </is>
      </c>
      <c r="AH39" s="122" t="n">
        <v>2</v>
      </c>
      <c r="AI39" s="122" t="inlineStr">
        <is>
          <t>POD Lead</t>
        </is>
      </c>
      <c r="AJ39" s="122" t="n"/>
    </row>
    <row r="40" ht="132" customHeight="1">
      <c r="A40" s="109" t="inlineStr">
        <is>
          <t>INTN0304</t>
        </is>
      </c>
      <c r="B40" s="111" t="inlineStr">
        <is>
          <t>Anushka Chaturvedi</t>
        </is>
      </c>
      <c r="C40" s="111" t="inlineStr">
        <is>
          <t>Sales</t>
        </is>
      </c>
      <c r="D40" s="114" t="inlineStr">
        <is>
          <t>Intern</t>
        </is>
      </c>
      <c r="E40" s="114" t="inlineStr">
        <is>
          <t>Intern – Application &amp; Product Support</t>
        </is>
      </c>
      <c r="F40" s="111" t="inlineStr">
        <is>
          <t>L1 – Intern</t>
        </is>
      </c>
      <c r="G40" s="26" t="inlineStr">
        <is>
          <t>A1</t>
        </is>
      </c>
      <c r="H40" s="147" t="inlineStr">
        <is>
          <t>• Same level</t>
        </is>
      </c>
      <c r="I40" s="111" t="inlineStr">
        <is>
          <t>IC</t>
        </is>
      </c>
      <c r="J40" s="142" t="n">
        <v>4</v>
      </c>
      <c r="K40" s="115" t="inlineStr">
        <is>
          <t>Medium</t>
        </is>
      </c>
      <c r="L40" s="115" t="inlineStr">
        <is>
          <t>Emerging Talent</t>
        </is>
      </c>
      <c r="M40" s="115" t="inlineStr">
        <is>
          <t>Ready in 6–12 months</t>
        </is>
      </c>
      <c r="N40" s="115" t="n"/>
      <c r="O40" s="115" t="inlineStr"/>
      <c r="P40" s="115" t="inlineStr"/>
      <c r="Q40" s="118" t="n">
        <v>102</v>
      </c>
      <c r="R40" s="168" t="inlineStr">
        <is>
          <t>Meets the level</t>
        </is>
      </c>
      <c r="S40" s="168" t="n">
        <v>107</v>
      </c>
      <c r="T40" s="168" t="n">
        <v>100</v>
      </c>
      <c r="U40" s="168" t="n">
        <v>100</v>
      </c>
      <c r="V40" s="168" t="n"/>
      <c r="W40" s="168" t="inlineStr">
        <is>
          <t>None — maintain and stretch</t>
        </is>
      </c>
      <c r="X40" s="168" t="inlineStr">
        <is>
          <r>
            <rPr>
              <rFont val="Calibri"/>
              <b val="1"/>
              <sz val="10"/>
            </rPr>
            <t>A2:</t>
          </r>
          <r>
            <rPr>
              <rFont val="Calibri"/>
              <sz val="10"/>
            </rPr>
            <t xml:space="preserve"> 55% of profile — not yet</t>
          </r>
        </is>
      </c>
      <c r="Y40" s="168" t="inlineStr">
        <is>
          <r>
            <rPr>
              <rFont val="Calibri"/>
              <b val="1"/>
              <sz val="10"/>
            </rPr>
            <t>Evidence:</t>
          </r>
          <r>
            <rPr>
              <rFont val="Calibri"/>
              <sz val="10"/>
            </rPr>
            <t xml:space="preserve"> Survey + KRAs | Core: Ownership 2/1, Problem solving 1/1, Communication &amp; collaboration 1/1, Client &amp; quality focus 2/1, Learning agility 1/1, Integrity &amp; compliance 1/1 | Future-ready: AI literacy 1/1, Data literacy 1/1, Digital fluency 1/1, Innovation 1/1 | Functional: Product &amp; domain 1/1, Stakeholder mgmt 1/1, Communication 1/1, SQL &amp; data 1/1, Regulatory domain 1/1, Quality &amp; process 1/1</t>
          </r>
        </is>
      </c>
      <c r="Z40" s="119" t="inlineStr">
        <is>
          <t>Broader exposure &amp; ownership</t>
        </is>
      </c>
      <c r="AA40" s="169" t="n"/>
      <c r="AB40" s="169" t="inlineStr">
        <is>
          <t>Broader Ownership &amp; Cross-functional Exposure; AI, GenAI &amp; Prompt Engineering; Programming &amp; Tech-Stack Depth</t>
        </is>
      </c>
      <c r="AC40" s="169" t="inlineStr">
        <is>
          <t>Broader exposure &amp; ownership</t>
        </is>
      </c>
      <c r="AD40" s="169" t="n"/>
      <c r="AE40" s="121" t="inlineStr">
        <is>
          <t>No strong match from survey evidence</t>
        </is>
      </c>
      <c r="AF40" s="122" t="inlineStr">
        <is>
          <t>No material overlap found</t>
        </is>
      </c>
      <c r="AG40" s="122" t="inlineStr">
        <is>
          <t>No close match in other businesses</t>
        </is>
      </c>
      <c r="AH40" s="122" t="n"/>
      <c r="AI40" s="122" t="n"/>
      <c r="AJ40" s="122" t="n"/>
    </row>
    <row r="41" ht="80" customHeight="1">
      <c r="A41" s="109" t="inlineStr">
        <is>
          <t>IRISSG001</t>
        </is>
      </c>
      <c r="B41" s="111" t="inlineStr">
        <is>
          <t>Anand Padmanabhan</t>
        </is>
      </c>
      <c r="C41" s="111" t="inlineStr">
        <is>
          <t>Sales</t>
        </is>
      </c>
      <c r="D41" s="114" t="inlineStr">
        <is>
          <t>President</t>
        </is>
      </c>
      <c r="E41" s="114" t="inlineStr">
        <is>
          <t>Senior Consultant – Enterprise Leadership</t>
        </is>
      </c>
      <c r="F41" s="114" t="inlineStr">
        <is>
          <t>Not in current mapping files</t>
        </is>
      </c>
      <c r="G41" s="116" t="inlineStr">
        <is>
          <t>X3</t>
        </is>
      </c>
      <c r="H41" s="140" t="inlineStr">
        <is>
          <t>● Newly mapped</t>
        </is>
      </c>
      <c r="I41" s="111" t="inlineStr">
        <is>
          <t>Consultant</t>
        </is>
      </c>
      <c r="J41" s="142" t="inlineStr">
        <is>
          <t>Not rated · manager</t>
        </is>
      </c>
      <c r="K41" s="115" t="n"/>
      <c r="L41" s="115" t="inlineStr">
        <is>
          <t>Not placed · manager</t>
        </is>
      </c>
      <c r="M41" s="115" t="inlineStr">
        <is>
          <t>No rating data</t>
        </is>
      </c>
      <c r="N41" s="115" t="n"/>
      <c r="O41" s="115" t="inlineStr"/>
      <c r="P41" s="115" t="inlineStr"/>
      <c r="Q41" s="118" t="n"/>
      <c r="R41" s="168" t="inlineStr">
        <is>
          <t>Not assessed — no survey or KRA evidence</t>
        </is>
      </c>
      <c r="S41" s="168" t="n"/>
      <c r="T41" s="168" t="n"/>
      <c r="U41" s="168" t="n"/>
      <c r="V41" s="168" t="n"/>
      <c r="W41" s="168" t="n"/>
      <c r="X41" s="168" t="n"/>
      <c r="Y41" s="168" t="inlineStr">
        <is>
          <r>
            <rPr>
              <rFont val="Calibri"/>
              <b val="1"/>
              <sz val="10"/>
            </rPr>
            <t>Required at E1:</t>
          </r>
          <r>
            <rPr>
              <rFont val="Calibri"/>
              <sz val="10"/>
            </rPr>
            <t xml:space="preserve"> Core 5 · Future-ready 5 · Functional Business acumen 4 · People leadership 4 · Stakeholder mgmt 4 · Product &amp; domain 4 · Regulatory domain 4 · Communication 4 · Leadership 5 — rate in manager validation using sheet 4.</t>
          </r>
        </is>
      </c>
      <c r="Z41" s="119" t="inlineStr"/>
      <c r="AA41" s="169" t="n"/>
      <c r="AB41" s="169" t="inlineStr">
        <is>
          <t>Strategic Thinking &amp; Business Acumen</t>
        </is>
      </c>
      <c r="AC41" s="169" t="inlineStr"/>
      <c r="AD41" s="169" t="n"/>
      <c r="AE41" s="121" t="n"/>
      <c r="AF41" s="122" t="inlineStr">
        <is>
          <t>No survey text</t>
        </is>
      </c>
      <c r="AG41" s="122" t="inlineStr">
        <is>
          <t>No survey text</t>
        </is>
      </c>
      <c r="AH41" s="122" t="n"/>
      <c r="AI41" s="122" t="n"/>
      <c r="AJ41" s="122" t="n"/>
    </row>
    <row r="42" ht="67" customHeight="1">
      <c r="A42" s="109" t="inlineStr">
        <is>
          <t>IRISC312</t>
        </is>
      </c>
      <c r="B42" s="111" t="inlineStr">
        <is>
          <t>Rajesh Nair</t>
        </is>
      </c>
      <c r="C42" s="111" t="inlineStr">
        <is>
          <t>Sales</t>
        </is>
      </c>
      <c r="D42" s="114" t="inlineStr">
        <is>
          <t>Consultant</t>
        </is>
      </c>
      <c r="E42" s="114" t="inlineStr">
        <is>
          <t>Consultant – Enterprise Sales &amp; Account Management</t>
        </is>
      </c>
      <c r="F42" s="111" t="inlineStr">
        <is>
          <t>L3 – Professional / Associate</t>
        </is>
      </c>
      <c r="G42" s="45" t="inlineStr">
        <is>
          <t>X2</t>
        </is>
      </c>
      <c r="H42" s="147" t="inlineStr">
        <is>
          <t>• Same level</t>
        </is>
      </c>
      <c r="I42" s="111" t="inlineStr">
        <is>
          <t>Consultant</t>
        </is>
      </c>
      <c r="J42" s="142" t="n">
        <v>3</v>
      </c>
      <c r="K42" s="115" t="inlineStr">
        <is>
          <t>Medium</t>
        </is>
      </c>
      <c r="L42" s="115" t="inlineStr">
        <is>
          <t>Core Contributor</t>
        </is>
      </c>
      <c r="M42" s="115" t="inlineStr">
        <is>
          <t>n/a · consultant</t>
        </is>
      </c>
      <c r="N42" s="115" t="n"/>
      <c r="O42" s="115" t="inlineStr">
        <is>
          <t>Yes</t>
        </is>
      </c>
      <c r="P42" s="115" t="inlineStr"/>
      <c r="Q42" s="118" t="n"/>
      <c r="R42" s="168" t="inlineStr">
        <is>
          <t>Consultant — assessed against statement-of-work deliverables</t>
        </is>
      </c>
      <c r="S42" s="168" t="n"/>
      <c r="T42" s="168" t="n"/>
      <c r="U42" s="168" t="n"/>
      <c r="V42" s="168" t="n"/>
      <c r="W42" s="168" t="n"/>
      <c r="X42" s="168" t="n"/>
      <c r="Y42" s="168" t="inlineStr">
        <is>
          <t>Not assessed on the employee competency profile.</t>
        </is>
      </c>
      <c r="Z42" s="119" t="inlineStr">
        <is>
          <t>Answered · no common topic</t>
        </is>
      </c>
      <c r="AA42" s="169" t="inlineStr">
        <is>
          <t>AI usage for the work , Deep CRM Knowledge</t>
        </is>
      </c>
      <c r="AB42" s="169" t="n"/>
      <c r="AC42" s="169" t="inlineStr">
        <is>
          <t>Answered · no common topic</t>
        </is>
      </c>
      <c r="AD42" s="169" t="n"/>
      <c r="AE42" s="121" t="n"/>
      <c r="AF42" s="122" t="inlineStr">
        <is>
          <t>Apurva Kirtikar · Lead Pre-Sales Specialist – POD Lead — 0.31: ups, follow, demos, sales</t>
        </is>
      </c>
      <c r="AG42" s="122" t="inlineStr">
        <is>
          <t>Vijay Krishna Chintha · CARBON, Team Lead – Sales Development — 0.26; Anand Chiluka · CARBON, Account Executive — 0.26</t>
        </is>
      </c>
      <c r="AH42" s="122" t="n"/>
      <c r="AI42" s="122" t="n"/>
      <c r="AJ42" s="122" t="n"/>
    </row>
    <row r="43" ht="171" customHeight="1">
      <c r="A43" s="109" t="inlineStr">
        <is>
          <t>IRIS1833</t>
        </is>
      </c>
      <c r="B43" s="111" t="inlineStr">
        <is>
          <t>Shraddha Gawali</t>
        </is>
      </c>
      <c r="C43" s="111" t="inlineStr">
        <is>
          <t>Support</t>
        </is>
      </c>
      <c r="D43" s="114" t="inlineStr">
        <is>
          <t>Team Lead</t>
        </is>
      </c>
      <c r="E43" s="114" t="inlineStr">
        <is>
          <t>Support Specialist</t>
        </is>
      </c>
      <c r="F43" s="114" t="inlineStr">
        <is>
          <t>L5 – Lead · IC</t>
        </is>
      </c>
      <c r="G43" s="116" t="inlineStr">
        <is>
          <t>B1</t>
        </is>
      </c>
      <c r="H43" s="139" t="inlineStr">
        <is>
          <t>▼ Down · protected</t>
        </is>
      </c>
      <c r="I43" s="111" t="inlineStr">
        <is>
          <t>IC</t>
        </is>
      </c>
      <c r="J43" s="142" t="n">
        <v>3</v>
      </c>
      <c r="K43" s="115" t="inlineStr">
        <is>
          <t>Medium</t>
        </is>
      </c>
      <c r="L43" s="115" t="inlineStr">
        <is>
          <t>Core Contributor</t>
        </is>
      </c>
      <c r="M43" s="115" t="inlineStr">
        <is>
          <t>Develop in role</t>
        </is>
      </c>
      <c r="N43" s="115" t="n"/>
      <c r="O43" s="115" t="inlineStr"/>
      <c r="P43" s="115" t="inlineStr">
        <is>
          <t>Sayed Ibrahim</t>
        </is>
      </c>
      <c r="Q43" s="118" t="n">
        <v>94</v>
      </c>
      <c r="R43" s="168" t="inlineStr">
        <is>
          <t>Meets the level</t>
        </is>
      </c>
      <c r="S43" s="168" t="n">
        <v>107</v>
      </c>
      <c r="T43" s="168" t="n">
        <v>83</v>
      </c>
      <c r="U43" s="168" t="n">
        <v>89</v>
      </c>
      <c r="V43" s="168" t="n">
        <v>105</v>
      </c>
      <c r="W43" s="168" t="inlineStr">
        <is>
          <t>SQL &amp; data, Regulatory domain, Data literacy</t>
        </is>
      </c>
      <c r="X43" s="168" t="inlineStr">
        <is>
          <r>
            <rPr>
              <rFont val="Calibri"/>
              <b val="1"/>
              <sz val="10"/>
            </rPr>
            <t>B2:</t>
          </r>
          <r>
            <rPr>
              <rFont val="Calibri"/>
              <sz val="10"/>
            </rPr>
            <t xml:space="preserve"> 80% of profile — close</t>
          </r>
        </is>
      </c>
      <c r="Y43" s="168" t="inlineStr">
        <is>
          <r>
            <rPr>
              <rFont val="Calibri"/>
              <b val="1"/>
              <sz val="10"/>
            </rPr>
            <t>Evidence:</t>
          </r>
          <r>
            <rPr>
              <rFont val="Calibri"/>
              <sz val="10"/>
            </rPr>
            <t xml:space="preserve"> Survey + KRAs | Core: Ownership 3/3, Problem solving 3/3, Communication &amp; collaboration 4/3, Client &amp; quality focus 4/3, Learning agility 3/3, Integrity &amp; compliance 3/3 | Future-ready: AI literacy 3/3, Data literacy 2/3, Digital fluency 2/3, Innovation 3/3 | Functional: Product &amp; domain 3/3, Stakeholder mgmt 3/3, Communication 3/3, SQL &amp; data 2/3, Regulatory domain 2/3, Quality &amp; process 3/3 | Leadership: Developing people 1/1, Decision making 1/1, Strategic acumen 1/1, Influence &amp; change 2/1</t>
          </r>
        </is>
      </c>
      <c r="Z43" s="119" t="inlineStr">
        <is>
          <t>Product &amp; tool knowledge · Client, sales &amp; stakeholders · Broader exposure &amp; ownership</t>
        </is>
      </c>
      <c r="AA43" s="169" t="inlineStr">
        <is>
          <t>Customer success methods; communication &amp; de-escalation; product/domain depth; ticketing &amp; SLA tools | People management: goal-setting &amp; feedback, 1:1 …</t>
        </is>
      </c>
      <c r="AB43" s="169" t="inlineStr">
        <is>
          <t>Broader Ownership &amp; Cross-functional Exposure; People Leadership &amp; Mentoring; Project, Program &amp; Agile Management</t>
        </is>
      </c>
      <c r="AC43" s="169" t="inlineStr">
        <is>
          <t>Product &amp; tool knowledge · Client, sales &amp; stakeholders · Broader exposure &amp; ownership</t>
        </is>
      </c>
      <c r="AD43"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43" s="121" t="inlineStr">
        <is>
          <t>No strong match from survey evidence</t>
        </is>
      </c>
      <c r="AF43" s="122" t="inlineStr">
        <is>
          <t>No material overlap found</t>
        </is>
      </c>
      <c r="AG43" s="122" t="inlineStr">
        <is>
          <t>Kiran Pawar · CARBON, Support Executive — 0.36; Pritam Kadam · CARBON, Senior Support Executive — 0.32; Ravindra Kanojiya · CARBON, Support Executive — 0.29</t>
        </is>
      </c>
      <c r="AH43" s="122" t="n"/>
      <c r="AI43" s="122" t="n"/>
      <c r="AJ43" s="122" t="n"/>
    </row>
    <row r="44" ht="171" customHeight="1">
      <c r="A44" s="109" t="inlineStr">
        <is>
          <t>IRIS1728</t>
        </is>
      </c>
      <c r="B44" s="111" t="inlineStr">
        <is>
          <t>Vijay Sakpal</t>
        </is>
      </c>
      <c r="C44" s="111" t="inlineStr">
        <is>
          <t>Support</t>
        </is>
      </c>
      <c r="D44" s="114" t="inlineStr">
        <is>
          <t>Team Lead</t>
        </is>
      </c>
      <c r="E44" s="114" t="inlineStr">
        <is>
          <t>Support Specialist</t>
        </is>
      </c>
      <c r="F44" s="114" t="inlineStr">
        <is>
          <t>L5 – Lead · IC</t>
        </is>
      </c>
      <c r="G44" s="116" t="inlineStr">
        <is>
          <t>B1</t>
        </is>
      </c>
      <c r="H44" s="139" t="inlineStr">
        <is>
          <t>▼ Down · protected</t>
        </is>
      </c>
      <c r="I44" s="111" t="inlineStr">
        <is>
          <t>IC</t>
        </is>
      </c>
      <c r="J44" s="142" t="n">
        <v>3</v>
      </c>
      <c r="K44" s="115" t="inlineStr">
        <is>
          <t>Low</t>
        </is>
      </c>
      <c r="L44" s="115" t="inlineStr">
        <is>
          <t>Reliable Specialist</t>
        </is>
      </c>
      <c r="M44" s="115" t="inlineStr">
        <is>
          <t>Develop in role</t>
        </is>
      </c>
      <c r="N44" s="115" t="n"/>
      <c r="O44" s="115" t="inlineStr"/>
      <c r="P44" s="115" t="inlineStr"/>
      <c r="Q44" s="118" t="n">
        <v>95</v>
      </c>
      <c r="R44" s="168" t="inlineStr">
        <is>
          <t>Meets the level</t>
        </is>
      </c>
      <c r="S44" s="168" t="n">
        <v>101</v>
      </c>
      <c r="T44" s="168" t="n">
        <v>83</v>
      </c>
      <c r="U44" s="168" t="n">
        <v>96</v>
      </c>
      <c r="V44" s="168" t="n">
        <v>105</v>
      </c>
      <c r="W44" s="168" t="inlineStr">
        <is>
          <t>Product &amp; domain, Regulatory domain, Learning agility</t>
        </is>
      </c>
      <c r="X44" s="168" t="inlineStr">
        <is>
          <r>
            <rPr>
              <rFont val="Calibri"/>
              <b val="1"/>
              <sz val="10"/>
            </rPr>
            <t>B2:</t>
          </r>
          <r>
            <rPr>
              <rFont val="Calibri"/>
              <sz val="10"/>
            </rPr>
            <t xml:space="preserve"> 82% of profile — close</t>
          </r>
        </is>
      </c>
      <c r="Y44" s="168" t="inlineStr">
        <is>
          <r>
            <rPr>
              <rFont val="Calibri"/>
              <b val="1"/>
              <sz val="10"/>
            </rPr>
            <t>Evidence:</t>
          </r>
          <r>
            <rPr>
              <rFont val="Calibri"/>
              <sz val="10"/>
            </rPr>
            <t xml:space="preserve"> Survey + KRAs | Core: Ownership 3/3, Problem solving 3/3, Communication &amp; collaboration 4/3, Client &amp; quality focus 4/3, Learning agility 2/3, Integrity &amp; compliance 3/3 | Future-ready: AI literacy 2/3, Data literacy 3/3, Digital fluency 2/3, Innovation 3/3 | Functional: Product &amp; domain 2/3, Stakeholder mgmt 4/3, Communication 3/3, SQL &amp; data 3/3, Regulatory domain 2/3, Quality &amp; process 4/3 | Leadership: Developing people 1/1, Decision making 1/1, Strategic acumen 1/1, Influence &amp; change 2/1</t>
          </r>
        </is>
      </c>
      <c r="Z44" s="119" t="inlineStr">
        <is>
          <t>AI / automation</t>
        </is>
      </c>
      <c r="AA44" s="169" t="inlineStr">
        <is>
          <t>Customer success methods; communication &amp; de-escalation; product/domain depth; ticketing &amp; SLA tools</t>
        </is>
      </c>
      <c r="AB44" s="169" t="inlineStr">
        <is>
          <t>AI, GenAI &amp; Prompt Engineering; Product, Platform &amp; Domain Knowledge; People Leadership &amp; Mentoring</t>
        </is>
      </c>
      <c r="AC44" s="169" t="inlineStr">
        <is>
          <t>AI / automation</t>
        </is>
      </c>
      <c r="AD44"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44" s="121" t="inlineStr">
        <is>
          <t>No strong match from survey evidence</t>
        </is>
      </c>
      <c r="AF44" s="122" t="inlineStr">
        <is>
          <t>No material overlap found</t>
        </is>
      </c>
      <c r="AG44" s="122" t="inlineStr">
        <is>
          <t>No close match in other businesses</t>
        </is>
      </c>
      <c r="AH44" s="122" t="n"/>
      <c r="AI44" s="122" t="n"/>
      <c r="AJ44" s="122" t="n"/>
    </row>
    <row r="45" ht="132" customHeight="1">
      <c r="A45" s="109" t="inlineStr">
        <is>
          <t>IRIS2046</t>
        </is>
      </c>
      <c r="B45" s="111" t="inlineStr">
        <is>
          <t>Bhagyashree Bauskar</t>
        </is>
      </c>
      <c r="C45" s="111" t="inlineStr">
        <is>
          <t>Support</t>
        </is>
      </c>
      <c r="D45" s="114" t="inlineStr">
        <is>
          <t>Client Solutions Executive</t>
        </is>
      </c>
      <c r="E45" s="114" t="inlineStr">
        <is>
          <t>Senior Support Executive</t>
        </is>
      </c>
      <c r="F45" s="114" t="inlineStr">
        <is>
          <t>L3 – Professional / Associate</t>
        </is>
      </c>
      <c r="G45" s="116" t="inlineStr">
        <is>
          <t>A3</t>
        </is>
      </c>
      <c r="H45" s="117" t="inlineStr">
        <is>
          <t>▲ Up</t>
        </is>
      </c>
      <c r="I45" s="111" t="inlineStr">
        <is>
          <t>IC</t>
        </is>
      </c>
      <c r="J45" s="142" t="n">
        <v>5</v>
      </c>
      <c r="K45" s="115" t="inlineStr">
        <is>
          <t>High</t>
        </is>
      </c>
      <c r="L45" s="115" t="inlineStr">
        <is>
          <t>High Impact / Growth Talent</t>
        </is>
      </c>
      <c r="M45" s="115" t="inlineStr">
        <is>
          <t>Ready now</t>
        </is>
      </c>
      <c r="N45" s="115" t="inlineStr">
        <is>
          <t>Yes</t>
        </is>
      </c>
      <c r="O45" s="115" t="inlineStr"/>
      <c r="P45" s="115" t="inlineStr"/>
      <c r="Q45" s="118" t="n">
        <v>101</v>
      </c>
      <c r="R45" s="168" t="inlineStr">
        <is>
          <t>Meets the level</t>
        </is>
      </c>
      <c r="S45" s="168" t="n">
        <v>105</v>
      </c>
      <c r="T45" s="168" t="n">
        <v>80</v>
      </c>
      <c r="U45" s="168" t="n">
        <v>107</v>
      </c>
      <c r="V45" s="168" t="n"/>
      <c r="W45" s="168" t="inlineStr">
        <is>
          <t>Learning agility, AI literacy, Digital fluency</t>
        </is>
      </c>
      <c r="X45" s="168" t="inlineStr">
        <is>
          <r>
            <rPr>
              <rFont val="Calibri"/>
              <b val="1"/>
              <sz val="10"/>
            </rPr>
            <t>B1:</t>
          </r>
          <r>
            <rPr>
              <rFont val="Calibri"/>
              <sz val="10"/>
            </rPr>
            <t xml:space="preserve"> 91% of profile — ready on competencies</t>
          </r>
        </is>
      </c>
      <c r="Y45" s="168" t="inlineStr">
        <is>
          <r>
            <rPr>
              <rFont val="Calibri"/>
              <b val="1"/>
              <sz val="10"/>
            </rPr>
            <t>Evidence:</t>
          </r>
          <r>
            <rPr>
              <rFont val="Calibri"/>
              <sz val="10"/>
            </rPr>
            <t xml:space="preserve"> Survey + KRAs | Core: Ownership 3/2, Problem solving 3/2, Communication &amp; collaboration 3/2, Client &amp; quality focus 4/2, Learning agility 1/2, Integrity &amp; compliance 2/2 | Future-ready: AI literacy 1/2, Data literacy 3/2, Digital fluency 1/2, Innovation 2/2 | Functional: Product &amp; domain 4/3, Stakeholder mgmt 3/3, Communication 3/3, SQL &amp; data 4/3, Regulatory domain 3/3, Quality &amp; process 3/3</t>
          </r>
        </is>
      </c>
      <c r="Z45" s="119" t="inlineStr">
        <is>
          <t>Domain, regulatory &amp; XBRL</t>
        </is>
      </c>
      <c r="AA45" s="169" t="inlineStr">
        <is>
          <t>Customer success methods; communication &amp; de-escalation; product/domain depth; ticketing &amp; SLA tools</t>
        </is>
      </c>
      <c r="AB45" s="169" t="inlineStr">
        <is>
          <t>Project, Program &amp; Agile Management</t>
        </is>
      </c>
      <c r="AC45" s="169" t="inlineStr">
        <is>
          <t>Domain, regulatory &amp; XBRL</t>
        </is>
      </c>
      <c r="AD45"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45" s="121" t="inlineStr">
        <is>
          <t>No strong match from survey evidence</t>
        </is>
      </c>
      <c r="AF45" s="122" t="inlineStr">
        <is>
          <t>No material overlap found</t>
        </is>
      </c>
      <c r="AG45" s="122" t="inlineStr">
        <is>
          <t>Nidhi Kulkarni · iDEAL, Support Executive — 0.27</t>
        </is>
      </c>
      <c r="AH45" s="122" t="n"/>
      <c r="AI45" s="122" t="n"/>
      <c r="AJ45" s="122" t="n"/>
    </row>
    <row r="46" ht="132" customHeight="1">
      <c r="A46" s="109" t="inlineStr">
        <is>
          <t>IRIS2047</t>
        </is>
      </c>
      <c r="B46" s="111" t="inlineStr">
        <is>
          <t>Dipeeka Yewale</t>
        </is>
      </c>
      <c r="C46" s="111" t="inlineStr">
        <is>
          <t>Support</t>
        </is>
      </c>
      <c r="D46" s="114" t="inlineStr">
        <is>
          <t>Client Solutions Executive</t>
        </is>
      </c>
      <c r="E46" s="114" t="inlineStr">
        <is>
          <t>Senior Support Executive</t>
        </is>
      </c>
      <c r="F46" s="114" t="inlineStr">
        <is>
          <t>L3 – Professional / Associate</t>
        </is>
      </c>
      <c r="G46" s="116" t="inlineStr">
        <is>
          <t>A3</t>
        </is>
      </c>
      <c r="H46" s="117" t="inlineStr">
        <is>
          <t>▲ Up</t>
        </is>
      </c>
      <c r="I46" s="111" t="inlineStr">
        <is>
          <t>IC</t>
        </is>
      </c>
      <c r="J46" s="142" t="n">
        <v>3</v>
      </c>
      <c r="K46" s="115" t="inlineStr">
        <is>
          <t>Medium</t>
        </is>
      </c>
      <c r="L46" s="115" t="inlineStr">
        <is>
          <t>Core Contributor</t>
        </is>
      </c>
      <c r="M46" s="115" t="inlineStr">
        <is>
          <t>Develop in role</t>
        </is>
      </c>
      <c r="N46" s="115" t="n"/>
      <c r="O46" s="115" t="inlineStr"/>
      <c r="P46" s="115" t="inlineStr"/>
      <c r="Q46" s="118" t="n">
        <v>96</v>
      </c>
      <c r="R46" s="168" t="inlineStr">
        <is>
          <t>Meets the level</t>
        </is>
      </c>
      <c r="S46" s="168" t="n">
        <v>98</v>
      </c>
      <c r="T46" s="168" t="n">
        <v>75</v>
      </c>
      <c r="U46" s="168" t="n">
        <v>103</v>
      </c>
      <c r="V46" s="168" t="n"/>
      <c r="W46" s="168" t="inlineStr">
        <is>
          <t>Learning agility, AI literacy, Digital fluency</t>
        </is>
      </c>
      <c r="X46" s="168" t="inlineStr">
        <is>
          <r>
            <rPr>
              <rFont val="Calibri"/>
              <b val="1"/>
              <sz val="10"/>
            </rPr>
            <t>B1:</t>
          </r>
          <r>
            <rPr>
              <rFont val="Calibri"/>
              <sz val="10"/>
            </rPr>
            <t xml:space="preserve"> 85% of profile — close</t>
          </r>
        </is>
      </c>
      <c r="Y46" s="168" t="inlineStr">
        <is>
          <r>
            <rPr>
              <rFont val="Calibri"/>
              <b val="1"/>
              <sz val="10"/>
            </rPr>
            <t>Evidence:</t>
          </r>
          <r>
            <rPr>
              <rFont val="Calibri"/>
              <sz val="10"/>
            </rPr>
            <t xml:space="preserve"> Survey + KRAs | Core: Ownership 2/2, Problem solving 2/2, Communication &amp; collaboration 3/2, Client &amp; quality focus 3/2, Learning agility 1/2, Integrity &amp; compliance 2/2 | Future-ready: AI literacy 1/2, Data literacy 2/2, Digital fluency 1/2, Innovation 2/2 | Functional: Product &amp; domain 3/3, Stakeholder mgmt 4/3, Communication 3/3, SQL &amp; data 3/3, Regulatory domain 3/3, Quality &amp; process 3/3</t>
          </r>
        </is>
      </c>
      <c r="Z46" s="119" t="inlineStr">
        <is>
          <t>Answered · no common topic</t>
        </is>
      </c>
      <c r="AA46" s="169" t="inlineStr">
        <is>
          <t>Customer success methods; communication &amp; de-escalation; product/domain depth; ticketing &amp; SLA tools</t>
        </is>
      </c>
      <c r="AB46" s="169" t="inlineStr">
        <is>
          <t>Process Improvement &amp; Quality Mindset</t>
        </is>
      </c>
      <c r="AC46" s="169" t="inlineStr">
        <is>
          <t>Answered · no common topic</t>
        </is>
      </c>
      <c r="AD46"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46" s="121" t="inlineStr">
        <is>
          <t>No strong match from survey evidence</t>
        </is>
      </c>
      <c r="AF46" s="122" t="inlineStr">
        <is>
          <t>Manohar Golbane · Support Executive — 0.41: cms, cims, portal, rbi</t>
        </is>
      </c>
      <c r="AG46" s="122" t="inlineStr">
        <is>
          <t>No close match in other businesses</t>
        </is>
      </c>
      <c r="AH46" s="122" t="n"/>
      <c r="AI46" s="122" t="n"/>
      <c r="AJ46" s="122" t="n"/>
    </row>
    <row r="47" ht="132" customHeight="1">
      <c r="A47" s="109" t="inlineStr">
        <is>
          <t>IRIS1919</t>
        </is>
      </c>
      <c r="B47" s="111" t="inlineStr">
        <is>
          <t>Jyoti Patil</t>
        </is>
      </c>
      <c r="C47" s="111" t="inlineStr">
        <is>
          <t>Support</t>
        </is>
      </c>
      <c r="D47" s="114" t="inlineStr">
        <is>
          <t>Tech Support Executive</t>
        </is>
      </c>
      <c r="E47" s="114" t="inlineStr">
        <is>
          <t>Senior Support Executive</t>
        </is>
      </c>
      <c r="F47" s="114" t="inlineStr">
        <is>
          <t>L3 – Professional / Associate</t>
        </is>
      </c>
      <c r="G47" s="116" t="inlineStr">
        <is>
          <t>A3</t>
        </is>
      </c>
      <c r="H47" s="117" t="inlineStr">
        <is>
          <t>▲ Up</t>
        </is>
      </c>
      <c r="I47" s="111" t="inlineStr">
        <is>
          <t>IC</t>
        </is>
      </c>
      <c r="J47" s="142" t="n">
        <v>3</v>
      </c>
      <c r="K47" s="115" t="inlineStr">
        <is>
          <t>Medium</t>
        </is>
      </c>
      <c r="L47" s="115" t="inlineStr">
        <is>
          <t>Core Contributor</t>
        </is>
      </c>
      <c r="M47" s="115" t="inlineStr">
        <is>
          <t>Develop in role</t>
        </is>
      </c>
      <c r="N47" s="115" t="n"/>
      <c r="O47" s="115" t="inlineStr"/>
      <c r="P47" s="115" t="inlineStr"/>
      <c r="Q47" s="118" t="n">
        <v>96</v>
      </c>
      <c r="R47" s="168" t="inlineStr">
        <is>
          <t>Meets the level</t>
        </is>
      </c>
      <c r="S47" s="168" t="n">
        <v>98</v>
      </c>
      <c r="T47" s="168" t="n">
        <v>88</v>
      </c>
      <c r="U47" s="168" t="n">
        <v>98</v>
      </c>
      <c r="V47" s="168" t="n"/>
      <c r="W47" s="168" t="inlineStr">
        <is>
          <t>Regulatory domain, Learning agility, AI literacy</t>
        </is>
      </c>
      <c r="X47" s="168" t="inlineStr">
        <is>
          <r>
            <rPr>
              <rFont val="Calibri"/>
              <b val="1"/>
              <sz val="10"/>
            </rPr>
            <t>B1:</t>
          </r>
          <r>
            <rPr>
              <rFont val="Calibri"/>
              <sz val="10"/>
            </rPr>
            <t xml:space="preserve"> 84% of profile — close</t>
          </r>
        </is>
      </c>
      <c r="Y47" s="168" t="inlineStr">
        <is>
          <r>
            <rPr>
              <rFont val="Calibri"/>
              <b val="1"/>
              <sz val="10"/>
            </rPr>
            <t>Evidence:</t>
          </r>
          <r>
            <rPr>
              <rFont val="Calibri"/>
              <sz val="10"/>
            </rPr>
            <t xml:space="preserve"> Survey + KRAs | Core: Ownership 2/2, Problem solving 2/2, Communication &amp; collaboration 3/2, Client &amp; quality focus 3/2, Learning agility 1/2, Integrity &amp; compliance 2/2 | Future-ready: AI literacy 1/2, Data literacy 2/2, Digital fluency 2/2, Innovation 2/2 | Functional: Product &amp; domain 3/3, Stakeholder mgmt 3/3, Communication 3/3, SQL &amp; data 3/3, Regulatory domain 2/3, Quality &amp; process 4/3</t>
          </r>
        </is>
      </c>
      <c r="Z47" s="119" t="inlineStr">
        <is>
          <t>Answered · no common topic</t>
        </is>
      </c>
      <c r="AA47" s="169" t="inlineStr">
        <is>
          <t>Customer success methods; communication &amp; de-escalation; product/domain depth; ticketing &amp; SLA tools</t>
        </is>
      </c>
      <c r="AB47" s="169" t="inlineStr">
        <is>
          <t>Programming &amp; Tech-Stack Depth; Project, Program &amp; Agile Management</t>
        </is>
      </c>
      <c r="AC47" s="169" t="inlineStr">
        <is>
          <t>Answered · no common topic</t>
        </is>
      </c>
      <c r="AD47"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47" s="121" t="inlineStr">
        <is>
          <t>No strong match from survey evidence</t>
        </is>
      </c>
      <c r="AF47" s="122" t="inlineStr">
        <is>
          <t>No material overlap found</t>
        </is>
      </c>
      <c r="AG47" s="122" t="inlineStr">
        <is>
          <t>No close match in other businesses</t>
        </is>
      </c>
      <c r="AH47" s="122" t="n"/>
      <c r="AI47" s="122" t="n"/>
      <c r="AJ47" s="122" t="n"/>
    </row>
    <row r="48" ht="132" customHeight="1">
      <c r="A48" s="109" t="inlineStr">
        <is>
          <t>IRIS1931</t>
        </is>
      </c>
      <c r="B48" s="111" t="inlineStr">
        <is>
          <t>Manohar Golbane</t>
        </is>
      </c>
      <c r="C48" s="111" t="inlineStr">
        <is>
          <t>Support</t>
        </is>
      </c>
      <c r="D48" s="114" t="inlineStr">
        <is>
          <t>Analyst</t>
        </is>
      </c>
      <c r="E48" s="114" t="inlineStr">
        <is>
          <t>Senior Support Executive</t>
        </is>
      </c>
      <c r="F48" s="114" t="inlineStr">
        <is>
          <t>L3 – Professional / Associate</t>
        </is>
      </c>
      <c r="G48" s="116" t="inlineStr">
        <is>
          <t>A3</t>
        </is>
      </c>
      <c r="H48" s="117" t="inlineStr">
        <is>
          <t>▲ Up</t>
        </is>
      </c>
      <c r="I48" s="111" t="inlineStr">
        <is>
          <t>IC</t>
        </is>
      </c>
      <c r="J48" s="142" t="n">
        <v>4</v>
      </c>
      <c r="K48" s="115" t="inlineStr">
        <is>
          <t>High</t>
        </is>
      </c>
      <c r="L48" s="115" t="inlineStr">
        <is>
          <t>High Impact / Growth Talent</t>
        </is>
      </c>
      <c r="M48" s="115" t="inlineStr">
        <is>
          <t>Ready now</t>
        </is>
      </c>
      <c r="N48" s="115" t="inlineStr">
        <is>
          <t>Yes</t>
        </is>
      </c>
      <c r="O48" s="115" t="inlineStr"/>
      <c r="P48" s="115" t="inlineStr"/>
      <c r="Q48" s="118" t="n">
        <v>101</v>
      </c>
      <c r="R48" s="168" t="inlineStr">
        <is>
          <t>Meets the level</t>
        </is>
      </c>
      <c r="S48" s="168" t="n">
        <v>102</v>
      </c>
      <c r="T48" s="168" t="n">
        <v>75</v>
      </c>
      <c r="U48" s="168" t="n">
        <v>110</v>
      </c>
      <c r="V48" s="168" t="n"/>
      <c r="W48" s="168" t="inlineStr">
        <is>
          <t>Learning agility, AI literacy, Digital fluency</t>
        </is>
      </c>
      <c r="X48" s="168" t="inlineStr">
        <is>
          <r>
            <rPr>
              <rFont val="Calibri"/>
              <b val="1"/>
              <sz val="10"/>
            </rPr>
            <t>B1:</t>
          </r>
          <r>
            <rPr>
              <rFont val="Calibri"/>
              <sz val="10"/>
            </rPr>
            <t xml:space="preserve"> 90% of profile — close</t>
          </r>
        </is>
      </c>
      <c r="Y48" s="168" t="inlineStr">
        <is>
          <r>
            <rPr>
              <rFont val="Calibri"/>
              <b val="1"/>
              <sz val="10"/>
            </rPr>
            <t>Evidence:</t>
          </r>
          <r>
            <rPr>
              <rFont val="Calibri"/>
              <sz val="10"/>
            </rPr>
            <t xml:space="preserve"> Survey + KRAs | Core: Ownership 3/2, Problem solving 2/2, Communication &amp; collaboration 3/2, Client &amp; quality focus 4/2, Learning agility 1/2, Integrity &amp; compliance 2/2 | Future-ready: AI literacy 1/2, Data literacy 2/2, Digital fluency 1/2, Innovation 2/2 | Functional: Product &amp; domain 4/3, Stakeholder mgmt 4/3, Communication 3/3, SQL &amp; data 3/3, Regulatory domain 4/3, Quality &amp; process 3/3</t>
          </r>
        </is>
      </c>
      <c r="Z48" s="119" t="inlineStr">
        <is>
          <t>Data, SQL &amp; analytics</t>
        </is>
      </c>
      <c r="AA48" s="169" t="inlineStr">
        <is>
          <t>Customer success methods; communication &amp; de-escalation; product/domain depth; ticketing &amp; SLA tools</t>
        </is>
      </c>
      <c r="AB48" s="169" t="inlineStr">
        <is>
          <t>AI, GenAI &amp; Prompt Engineering; Product, Platform &amp; Domain Knowledge; Project, Program &amp; Agile Management</t>
        </is>
      </c>
      <c r="AC48" s="169" t="inlineStr">
        <is>
          <t>Data, SQL &amp; analytics</t>
        </is>
      </c>
      <c r="AD48"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48" s="121" t="inlineStr">
        <is>
          <t>No strong match from survey evidence</t>
        </is>
      </c>
      <c r="AF48" s="122" t="inlineStr">
        <is>
          <t>Dipeeka Yewale · Support Executive — 0.41: cms, cims, portal, rbi</t>
        </is>
      </c>
      <c r="AG48" s="122" t="inlineStr">
        <is>
          <t>No close match in other businesses</t>
        </is>
      </c>
      <c r="AH48" s="122" t="n"/>
      <c r="AI48" s="122" t="n"/>
      <c r="AJ48" s="122" t="n"/>
    </row>
    <row r="49" ht="132" customHeight="1">
      <c r="A49" s="109" t="inlineStr">
        <is>
          <t>IRIS2203</t>
        </is>
      </c>
      <c r="B49" s="111" t="inlineStr">
        <is>
          <t>Prajakta Mandhare</t>
        </is>
      </c>
      <c r="C49" s="111" t="inlineStr">
        <is>
          <t>Support</t>
        </is>
      </c>
      <c r="D49" s="114" t="inlineStr">
        <is>
          <t>Client Solutions Executive</t>
        </is>
      </c>
      <c r="E49" s="114" t="inlineStr">
        <is>
          <t>Senior Support Executive</t>
        </is>
      </c>
      <c r="F49" s="114" t="inlineStr">
        <is>
          <t>L3 – Professional / Associate</t>
        </is>
      </c>
      <c r="G49" s="116" t="inlineStr">
        <is>
          <t>A3</t>
        </is>
      </c>
      <c r="H49" s="117" t="inlineStr">
        <is>
          <t>▲ Up</t>
        </is>
      </c>
      <c r="I49" s="111" t="inlineStr">
        <is>
          <t>IC</t>
        </is>
      </c>
      <c r="J49" s="142" t="n">
        <v>3</v>
      </c>
      <c r="K49" s="115" t="inlineStr">
        <is>
          <t>High</t>
        </is>
      </c>
      <c r="L49" s="115" t="inlineStr">
        <is>
          <t>Emerging Talent</t>
        </is>
      </c>
      <c r="M49" s="115" t="inlineStr">
        <is>
          <t>Ready in 6–12 months</t>
        </is>
      </c>
      <c r="N49" s="115" t="n"/>
      <c r="O49" s="115" t="inlineStr"/>
      <c r="P49" s="115" t="inlineStr"/>
      <c r="Q49" s="118" t="n">
        <v>94</v>
      </c>
      <c r="R49" s="168" t="inlineStr">
        <is>
          <t>Meets the level</t>
        </is>
      </c>
      <c r="S49" s="168" t="n">
        <v>102</v>
      </c>
      <c r="T49" s="168" t="n">
        <v>75</v>
      </c>
      <c r="U49" s="168" t="n">
        <v>98</v>
      </c>
      <c r="V49" s="168" t="n"/>
      <c r="W49" s="168" t="inlineStr">
        <is>
          <t>Regulatory domain, Learning agility, AI literacy</t>
        </is>
      </c>
      <c r="X49" s="168" t="inlineStr">
        <is>
          <r>
            <rPr>
              <rFont val="Calibri"/>
              <b val="1"/>
              <sz val="10"/>
            </rPr>
            <t>B1:</t>
          </r>
          <r>
            <rPr>
              <rFont val="Calibri"/>
              <sz val="10"/>
            </rPr>
            <t xml:space="preserve"> 83% of profile — close</t>
          </r>
        </is>
      </c>
      <c r="Y49" s="168" t="inlineStr">
        <is>
          <r>
            <rPr>
              <rFont val="Calibri"/>
              <b val="1"/>
              <sz val="10"/>
            </rPr>
            <t>Evidence:</t>
          </r>
          <r>
            <rPr>
              <rFont val="Calibri"/>
              <sz val="10"/>
            </rPr>
            <t xml:space="preserve"> Survey + KRAs | Core: Ownership 2/2, Problem solving 3/2, Communication &amp; collaboration 3/2, Client &amp; quality focus 3/2, Learning agility 1/2, Integrity &amp; compliance 2/2 | Future-ready: AI literacy 1/2, Data literacy 2/2, Digital fluency 1/2, Innovation 2/2 | Functional: Product &amp; domain 3/3, Stakeholder mgmt 4/3, Communication 3/3, SQL &amp; data 3/3, Regulatory domain 2/3, Quality &amp; process 3/3</t>
          </r>
        </is>
      </c>
      <c r="Z49" s="119" t="inlineStr">
        <is>
          <t>Answered · no common topic</t>
        </is>
      </c>
      <c r="AA49" s="169" t="inlineStr">
        <is>
          <t>Customer success methods; communication &amp; de-escalation; product/domain depth; ticketing &amp; SLA tools</t>
        </is>
      </c>
      <c r="AB49" s="169" t="inlineStr">
        <is>
          <t>Programming &amp; Tech-Stack Depth; Project, Program &amp; Agile Management; Process Improvement &amp; Quality Mindset</t>
        </is>
      </c>
      <c r="AC49" s="169" t="inlineStr">
        <is>
          <t>Answered · no common topic</t>
        </is>
      </c>
      <c r="AD49"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49" s="121" t="inlineStr">
        <is>
          <t>No strong match from survey evidence</t>
        </is>
      </c>
      <c r="AF49" s="122" t="inlineStr">
        <is>
          <t>No material overlap found</t>
        </is>
      </c>
      <c r="AG49" s="122" t="inlineStr">
        <is>
          <t>Harshal Shah · CARBON, Support Manager — 0.25</t>
        </is>
      </c>
      <c r="AH49" s="122" t="n"/>
      <c r="AI49" s="122" t="n"/>
      <c r="AJ49" s="122" t="n"/>
    </row>
    <row r="50" ht="132" customHeight="1">
      <c r="A50" s="109" t="inlineStr">
        <is>
          <t>IRIS1873</t>
        </is>
      </c>
      <c r="B50" s="111" t="inlineStr">
        <is>
          <t>Sayed Ibrahim</t>
        </is>
      </c>
      <c r="C50" s="111" t="inlineStr">
        <is>
          <t>Support</t>
        </is>
      </c>
      <c r="D50" s="114" t="inlineStr">
        <is>
          <t>Analyst</t>
        </is>
      </c>
      <c r="E50" s="114" t="inlineStr">
        <is>
          <t>Senior Support Executive</t>
        </is>
      </c>
      <c r="F50" s="114" t="inlineStr">
        <is>
          <t>L3 – Professional / Associate</t>
        </is>
      </c>
      <c r="G50" s="116" t="inlineStr">
        <is>
          <t>A3</t>
        </is>
      </c>
      <c r="H50" s="117" t="inlineStr">
        <is>
          <t>▲ Up</t>
        </is>
      </c>
      <c r="I50" s="111" t="inlineStr">
        <is>
          <t>IC</t>
        </is>
      </c>
      <c r="J50" s="142" t="n">
        <v>3</v>
      </c>
      <c r="K50" s="115" t="inlineStr">
        <is>
          <t>Medium</t>
        </is>
      </c>
      <c r="L50" s="115" t="inlineStr">
        <is>
          <t>Core Contributor</t>
        </is>
      </c>
      <c r="M50" s="115" t="inlineStr">
        <is>
          <t>Develop in role</t>
        </is>
      </c>
      <c r="N50" s="115" t="n"/>
      <c r="O50" s="115" t="inlineStr"/>
      <c r="P50" s="115" t="inlineStr"/>
      <c r="Q50" s="118" t="n">
        <v>102</v>
      </c>
      <c r="R50" s="168" t="inlineStr">
        <is>
          <t>Meets the level</t>
        </is>
      </c>
      <c r="S50" s="168" t="n">
        <v>107</v>
      </c>
      <c r="T50" s="168" t="n">
        <v>105</v>
      </c>
      <c r="U50" s="168" t="n">
        <v>98</v>
      </c>
      <c r="V50" s="168" t="n"/>
      <c r="W50" s="168" t="inlineStr">
        <is>
          <t>Regulatory domain</t>
        </is>
      </c>
      <c r="X50" s="168" t="inlineStr">
        <is>
          <r>
            <rPr>
              <rFont val="Calibri"/>
              <b val="1"/>
              <sz val="10"/>
            </rPr>
            <t>B1:</t>
          </r>
          <r>
            <rPr>
              <rFont val="Calibri"/>
              <sz val="10"/>
            </rPr>
            <t xml:space="preserve"> 88% of profile — close</t>
          </r>
        </is>
      </c>
      <c r="Y50" s="168"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2/2, Data literacy 3/2, Digital fluency 2/2, Innovation 2/2 | Functional: Product &amp; domain 3/3, Stakeholder mgmt 3/3, Communication 3/3, SQL &amp; data 4/3, Regulatory domain 2/3, Quality &amp; process 3/3</t>
          </r>
        </is>
      </c>
      <c r="Z50" s="119" t="inlineStr">
        <is>
          <t>Project / programme management · Data, SQL &amp; analytics · Broader exposure &amp; ownership</t>
        </is>
      </c>
      <c r="AA50" s="169" t="inlineStr">
        <is>
          <t>Customer success methods; communication &amp; de-escalation; product/domain depth; ticketing &amp; SLA tools</t>
        </is>
      </c>
      <c r="AB50" s="169" t="inlineStr">
        <is>
          <t>AI, GenAI &amp; Prompt Engineering; Project, Program &amp; Agile Management; Process Improvement &amp; Quality Mindset</t>
        </is>
      </c>
      <c r="AC50" s="169" t="inlineStr">
        <is>
          <t>Project / programme management · Data, SQL &amp; analytics · Broader exposure &amp; ownership</t>
        </is>
      </c>
      <c r="AD50"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50" s="121" t="inlineStr">
        <is>
          <t>No strong match from survey evidence</t>
        </is>
      </c>
      <c r="AF50" s="122" t="inlineStr">
        <is>
          <t>No material overlap found</t>
        </is>
      </c>
      <c r="AG50" s="122" t="inlineStr">
        <is>
          <t>No close match in other businesses</t>
        </is>
      </c>
      <c r="AH50" s="122" t="n"/>
      <c r="AI50" s="122" t="n"/>
      <c r="AJ50" s="122" t="n"/>
    </row>
    <row r="51" ht="132" customHeight="1">
      <c r="A51" s="109" t="inlineStr">
        <is>
          <t>IRIS2202</t>
        </is>
      </c>
      <c r="B51" s="111" t="inlineStr">
        <is>
          <t>Shreya Shinde</t>
        </is>
      </c>
      <c r="C51" s="111" t="inlineStr">
        <is>
          <t>Support</t>
        </is>
      </c>
      <c r="D51" s="114" t="inlineStr">
        <is>
          <t>Client Solutions Executive</t>
        </is>
      </c>
      <c r="E51" s="114" t="inlineStr">
        <is>
          <t>Senior Support Executive</t>
        </is>
      </c>
      <c r="F51" s="114" t="inlineStr">
        <is>
          <t>L3 – Professional / Associate</t>
        </is>
      </c>
      <c r="G51" s="116" t="inlineStr">
        <is>
          <t>A3</t>
        </is>
      </c>
      <c r="H51" s="117" t="inlineStr">
        <is>
          <t>▲ Up</t>
        </is>
      </c>
      <c r="I51" s="111" t="inlineStr">
        <is>
          <t>IC</t>
        </is>
      </c>
      <c r="J51" s="142" t="n">
        <v>3</v>
      </c>
      <c r="K51" s="115" t="inlineStr">
        <is>
          <t>Medium</t>
        </is>
      </c>
      <c r="L51" s="115" t="inlineStr">
        <is>
          <t>Core Contributor</t>
        </is>
      </c>
      <c r="M51" s="115" t="inlineStr">
        <is>
          <t>Develop in role</t>
        </is>
      </c>
      <c r="N51" s="115" t="n"/>
      <c r="O51" s="115" t="inlineStr">
        <is>
          <t>N</t>
        </is>
      </c>
      <c r="P51" s="115" t="inlineStr">
        <is>
          <t>No successor identified — Varsha covers similar scope for now</t>
        </is>
      </c>
      <c r="Q51" s="118" t="n">
        <v>99</v>
      </c>
      <c r="R51" s="168" t="inlineStr">
        <is>
          <t>Meets the level</t>
        </is>
      </c>
      <c r="S51" s="168" t="n">
        <v>102</v>
      </c>
      <c r="T51" s="168" t="n">
        <v>88</v>
      </c>
      <c r="U51" s="168" t="n">
        <v>101</v>
      </c>
      <c r="V51" s="168" t="n"/>
      <c r="W51" s="168" t="inlineStr">
        <is>
          <t>Regulatory domain, Learning agility, AI literacy</t>
        </is>
      </c>
      <c r="X51" s="168" t="inlineStr">
        <is>
          <r>
            <rPr>
              <rFont val="Calibri"/>
              <b val="1"/>
              <sz val="10"/>
            </rPr>
            <t>B1:</t>
          </r>
          <r>
            <rPr>
              <rFont val="Calibri"/>
              <sz val="10"/>
            </rPr>
            <t xml:space="preserve"> 87% of profile — close</t>
          </r>
        </is>
      </c>
      <c r="Y51" s="168" t="inlineStr">
        <is>
          <r>
            <rPr>
              <rFont val="Calibri"/>
              <b val="1"/>
              <sz val="10"/>
            </rPr>
            <t>Evidence:</t>
          </r>
          <r>
            <rPr>
              <rFont val="Calibri"/>
              <sz val="10"/>
            </rPr>
            <t xml:space="preserve"> Survey + KRAs | Core: Ownership 2/2, Problem solving 3/2, Communication &amp; collaboration 3/2, Client &amp; quality focus 3/2, Learning agility 1/2, Integrity &amp; compliance 2/2 | Future-ready: AI literacy 1/2, Data literacy 2/2, Digital fluency 2/2, Innovation 2/2 | Functional: Product &amp; domain 3/3, Stakeholder mgmt 4/3, Communication 3/3, SQL &amp; data 3/3, Regulatory domain 2/3, Quality &amp; process 4/3</t>
          </r>
        </is>
      </c>
      <c r="Z51" s="119" t="inlineStr">
        <is>
          <t>Testing &amp; quality · Broader exposure &amp; ownership</t>
        </is>
      </c>
      <c r="AA51" s="169" t="inlineStr">
        <is>
          <t>Customer success methods; communication &amp; de-escalation; product/domain depth; ticketing &amp; SLA tools</t>
        </is>
      </c>
      <c r="AB51" s="169" t="inlineStr">
        <is>
          <t>Project, Program &amp; Agile Management; Process Improvement &amp; Quality Mindset</t>
        </is>
      </c>
      <c r="AC51" s="169" t="inlineStr">
        <is>
          <t>Testing &amp; quality · Broader exposure &amp; ownership</t>
        </is>
      </c>
      <c r="AD51" s="169" t="inlineStr">
        <is>
          <t>-</t>
        </is>
      </c>
      <c r="AE51" s="121" t="inlineStr">
        <is>
          <t>No strong match from survey evidence</t>
        </is>
      </c>
      <c r="AF51" s="122" t="inlineStr">
        <is>
          <t>Uzma Shaikh · Support Executive — 0.35: testing, ticket, test, portal</t>
        </is>
      </c>
      <c r="AG51" s="122" t="inlineStr">
        <is>
          <t>Chandra Sekhar Sahu · CARBON, Support Executive — 0.27</t>
        </is>
      </c>
      <c r="AH51" s="122" t="n"/>
      <c r="AI51" s="122" t="n"/>
      <c r="AJ51" s="122" t="n"/>
    </row>
    <row r="52" ht="132" customHeight="1">
      <c r="A52" s="109" t="inlineStr">
        <is>
          <t>IRIS1907</t>
        </is>
      </c>
      <c r="B52" s="111" t="inlineStr">
        <is>
          <t>Varsha Kambale</t>
        </is>
      </c>
      <c r="C52" s="111" t="inlineStr">
        <is>
          <t>Support</t>
        </is>
      </c>
      <c r="D52" s="114" t="inlineStr">
        <is>
          <t>Client Solutions Executive</t>
        </is>
      </c>
      <c r="E52" s="114" t="inlineStr">
        <is>
          <t>Senior Support Executive</t>
        </is>
      </c>
      <c r="F52" s="114" t="inlineStr">
        <is>
          <t>L3 – Professional / Associate</t>
        </is>
      </c>
      <c r="G52" s="116" t="inlineStr">
        <is>
          <t>A3</t>
        </is>
      </c>
      <c r="H52" s="117" t="inlineStr">
        <is>
          <t>▲ Up</t>
        </is>
      </c>
      <c r="I52" s="111" t="inlineStr">
        <is>
          <t>IC</t>
        </is>
      </c>
      <c r="J52" s="142" t="n">
        <v>3</v>
      </c>
      <c r="K52" s="115" t="inlineStr">
        <is>
          <t>Medium</t>
        </is>
      </c>
      <c r="L52" s="115" t="inlineStr">
        <is>
          <t>Reliable Specialist</t>
        </is>
      </c>
      <c r="M52" s="115" t="inlineStr">
        <is>
          <t>Develop in role</t>
        </is>
      </c>
      <c r="N52" s="115" t="n"/>
      <c r="O52" s="115" t="inlineStr">
        <is>
          <t>Y</t>
        </is>
      </c>
      <c r="P52" s="115" t="inlineStr">
        <is>
          <t>No successor formally identified</t>
        </is>
      </c>
      <c r="Q52" s="118" t="n">
        <v>102</v>
      </c>
      <c r="R52" s="168" t="inlineStr">
        <is>
          <t>Meets the level</t>
        </is>
      </c>
      <c r="S52" s="168" t="n">
        <v>102</v>
      </c>
      <c r="T52" s="168" t="n">
        <v>88</v>
      </c>
      <c r="U52" s="168" t="n">
        <v>108</v>
      </c>
      <c r="V52" s="168" t="n"/>
      <c r="W52" s="168" t="inlineStr">
        <is>
          <t>Regulatory domain, Learning agility, AI literacy</t>
        </is>
      </c>
      <c r="X52" s="168" t="inlineStr">
        <is>
          <r>
            <rPr>
              <rFont val="Calibri"/>
              <b val="1"/>
              <sz val="10"/>
            </rPr>
            <t>B1:</t>
          </r>
          <r>
            <rPr>
              <rFont val="Calibri"/>
              <sz val="10"/>
            </rPr>
            <t xml:space="preserve"> 90% of profile — close</t>
          </r>
        </is>
      </c>
      <c r="Y52" s="168" t="inlineStr">
        <is>
          <r>
            <rPr>
              <rFont val="Calibri"/>
              <b val="1"/>
              <sz val="10"/>
            </rPr>
            <t>Evidence:</t>
          </r>
          <r>
            <rPr>
              <rFont val="Calibri"/>
              <sz val="10"/>
            </rPr>
            <t xml:space="preserve"> Survey + KRAs | Core: Ownership 2/2, Problem solving 3/2, Communication &amp; collaboration 3/2, Client &amp; quality focus 3/2, Learning agility 1/2, Integrity &amp; compliance 2/2 | Future-ready: AI literacy 1/2, Data literacy 2/2, Digital fluency 2/2, Innovation 2/2 | Functional: Product &amp; domain 4/3, Stakeholder mgmt 4/3, Communication 4/3, SQL &amp; data 3/3, Regulatory domain 2/3, Quality &amp; process 4/3</t>
          </r>
        </is>
      </c>
      <c r="Z52" s="119" t="inlineStr">
        <is>
          <t>AI / automation · Testing &amp; quality · Data, SQL &amp; analytics · Domain, regulatory &amp; XBRL · Product &amp; tool knowledge · Broader exposure &amp; ownership</t>
        </is>
      </c>
      <c r="AA52" s="169" t="inlineStr">
        <is>
          <t>Customer success methods; communication &amp; de-escalation; product/domain depth; ticketing &amp; SLA tools</t>
        </is>
      </c>
      <c r="AB52" s="169" t="inlineStr">
        <is>
          <t>Test Automation &amp; QA Engineering; Product, Platform &amp; Domain Knowledge; Broader Ownership &amp; Cross-functional Exposure</t>
        </is>
      </c>
      <c r="AC52" s="169" t="inlineStr">
        <is>
          <t>AI / automation · Testing &amp; quality · Data, SQL &amp; analytics · Domain, regulatory &amp; XBRL · Product &amp; tool knowledge · Broader exposure &amp; ownership</t>
        </is>
      </c>
      <c r="AD52" s="169" t="inlineStr">
        <is>
          <t>-</t>
        </is>
      </c>
      <c r="AE52" s="121" t="inlineStr">
        <is>
          <t>No strong match from survey evidence</t>
        </is>
      </c>
      <c r="AF52" s="122" t="inlineStr">
        <is>
          <t>No material overlap found</t>
        </is>
      </c>
      <c r="AG52" s="122" t="inlineStr">
        <is>
          <t>No close match in other businesses</t>
        </is>
      </c>
      <c r="AH52" s="122" t="n"/>
      <c r="AI52" s="122" t="n"/>
      <c r="AJ52" s="122" t="n"/>
    </row>
    <row r="53" ht="132" customHeight="1">
      <c r="A53" s="109" t="inlineStr">
        <is>
          <t>IRISC348</t>
        </is>
      </c>
      <c r="B53" s="111" t="inlineStr">
        <is>
          <t>Uzma Shaikh</t>
        </is>
      </c>
      <c r="C53" s="111" t="inlineStr">
        <is>
          <t>Support</t>
        </is>
      </c>
      <c r="D53" s="114" t="inlineStr">
        <is>
          <t>Consultant</t>
        </is>
      </c>
      <c r="E53" s="114" t="inlineStr">
        <is>
          <t>Support Executive</t>
        </is>
      </c>
      <c r="F53" s="114" t="inlineStr">
        <is>
          <t>Not in current mapping files</t>
        </is>
      </c>
      <c r="G53" s="116" t="inlineStr">
        <is>
          <t>A2</t>
        </is>
      </c>
      <c r="H53" s="140" t="inlineStr">
        <is>
          <t>● Newly mapped</t>
        </is>
      </c>
      <c r="I53" s="111" t="inlineStr">
        <is>
          <t>IC</t>
        </is>
      </c>
      <c r="J53" s="142" t="inlineStr">
        <is>
          <t>Not rated · manager</t>
        </is>
      </c>
      <c r="K53" s="115" t="inlineStr">
        <is>
          <t>—</t>
        </is>
      </c>
      <c r="L53" s="115" t="inlineStr">
        <is>
          <t>Not placed · manager</t>
        </is>
      </c>
      <c r="M53" s="115" t="inlineStr">
        <is>
          <t>No rating data</t>
        </is>
      </c>
      <c r="N53" s="115" t="n"/>
      <c r="O53" s="115" t="inlineStr"/>
      <c r="P53" s="115" t="inlineStr"/>
      <c r="Q53" s="118" t="n">
        <v>79</v>
      </c>
      <c r="R53" s="168" t="inlineStr">
        <is>
          <t>Developing</t>
        </is>
      </c>
      <c r="S53" s="168" t="n">
        <v>90</v>
      </c>
      <c r="T53" s="168" t="n">
        <v>62</v>
      </c>
      <c r="U53" s="168" t="n">
        <v>78</v>
      </c>
      <c r="V53" s="168" t="n"/>
      <c r="W53" s="168" t="inlineStr">
        <is>
          <t>Product &amp; domain, Regulatory domain, Quality &amp; process</t>
        </is>
      </c>
      <c r="X53" s="168" t="inlineStr">
        <is>
          <r>
            <rPr>
              <rFont val="Calibri"/>
              <b val="1"/>
              <sz val="10"/>
            </rPr>
            <t>A3:</t>
          </r>
          <r>
            <rPr>
              <rFont val="Calibri"/>
              <sz val="10"/>
            </rPr>
            <t xml:space="preserve"> 67% of profile — not yet</t>
          </r>
        </is>
      </c>
      <c r="Y53" s="168" t="inlineStr">
        <is>
          <r>
            <rPr>
              <rFont val="Calibri"/>
              <b val="1"/>
              <sz val="10"/>
            </rPr>
            <t>Evidence:</t>
          </r>
          <r>
            <rPr>
              <rFont val="Calibri"/>
              <sz val="10"/>
            </rPr>
            <t xml:space="preserve"> Survey | Core: Ownership 1/2, Problem solving 2/2, Communication &amp; collaboration 3/2, Client &amp; quality focus 3/2, Learning agility 1/2, Integrity &amp; compliance 2/2 | Future-ready: AI literacy 1/2, Data literacy 2/2, Digital fluency 1/2, Innovation 1/2 | Functional: Product &amp; domain 1/2, Stakeholder mgmt 2/2, Communication 2/2, SQL &amp; data 3/2, Regulatory domain 1/2, Quality &amp; process 1/2</t>
          </r>
        </is>
      </c>
      <c r="Z53" s="119" t="inlineStr">
        <is>
          <t>Technical depth &amp; architecture · Data, SQL &amp; analytics · Broader exposure &amp; ownership</t>
        </is>
      </c>
      <c r="AA53" s="169" t="n"/>
      <c r="AB53" s="169" t="inlineStr">
        <is>
          <t>Project, Program &amp; Agile Management</t>
        </is>
      </c>
      <c r="AC53" s="169" t="inlineStr">
        <is>
          <t>Technical depth &amp; architecture · Data, SQL &amp; analytics · Broader exposure &amp; ownership</t>
        </is>
      </c>
      <c r="AD53" s="169" t="n"/>
      <c r="AE53" s="121" t="inlineStr">
        <is>
          <t>No strong match from survey evidence</t>
        </is>
      </c>
      <c r="AF53" s="122" t="inlineStr">
        <is>
          <t>Shreya Shinde · Senior Support Executive — 0.35: testing, ticket, test, portal</t>
        </is>
      </c>
      <c r="AG53" s="122" t="inlineStr">
        <is>
          <t>No close match in other businesses</t>
        </is>
      </c>
      <c r="AH53" s="122" t="n"/>
      <c r="AI53" s="122" t="n"/>
      <c r="AJ53" s="122" t="n"/>
    </row>
    <row r="54" ht="80" customHeight="1">
      <c r="A54" s="109" t="inlineStr">
        <is>
          <t>IRISC223</t>
        </is>
      </c>
      <c r="B54" s="111" t="inlineStr">
        <is>
          <t>Pradip Dey</t>
        </is>
      </c>
      <c r="C54" s="111" t="inlineStr">
        <is>
          <t>Technology</t>
        </is>
      </c>
      <c r="D54" s="111" t="inlineStr">
        <is>
          <t>Head Delivery</t>
        </is>
      </c>
      <c r="E54" s="111" t="inlineStr">
        <is>
          <t>Head – Delivery</t>
        </is>
      </c>
      <c r="F54" s="111" t="inlineStr">
        <is>
          <t>L7 – Head / Sr Director</t>
        </is>
      </c>
      <c r="G54" s="33" t="inlineStr">
        <is>
          <t>C2</t>
        </is>
      </c>
      <c r="H54" s="147" t="inlineStr">
        <is>
          <t>• Same level</t>
        </is>
      </c>
      <c r="I54" s="111" t="inlineStr">
        <is>
          <t>People Manager</t>
        </is>
      </c>
      <c r="J54" s="142" t="inlineStr">
        <is>
          <t>Not rated · manager</t>
        </is>
      </c>
      <c r="K54" s="115" t="inlineStr">
        <is>
          <t>—</t>
        </is>
      </c>
      <c r="L54" s="115" t="inlineStr">
        <is>
          <t>Not placed · manager</t>
        </is>
      </c>
      <c r="M54" s="115" t="inlineStr">
        <is>
          <t>No rating data</t>
        </is>
      </c>
      <c r="N54" s="115" t="n"/>
      <c r="O54" s="115" t="inlineStr"/>
      <c r="P54" s="115" t="inlineStr"/>
      <c r="Q54" s="118" t="n"/>
      <c r="R54" s="168" t="inlineStr">
        <is>
          <t>Not assessed — no survey or KRA evidence</t>
        </is>
      </c>
      <c r="S54" s="168" t="n"/>
      <c r="T54" s="168" t="n"/>
      <c r="U54" s="168" t="n"/>
      <c r="V54" s="168" t="n"/>
      <c r="W54" s="168" t="n"/>
      <c r="X54" s="168" t="n"/>
      <c r="Y54" s="168" t="inlineStr">
        <is>
          <r>
            <rPr>
              <rFont val="Calibri"/>
              <b val="1"/>
              <sz val="10"/>
            </rPr>
            <t>Required at C2:</t>
          </r>
          <r>
            <rPr>
              <rFont val="Calibri"/>
              <sz val="10"/>
            </rPr>
            <t xml:space="preserve"> Core 4 · Future-ready 4 · Functional Project &amp; agile 5 · Stakeholder mgmt 5 · Communication 5 · Quality &amp; process 5 · Business acumen 5 · Product &amp; domain 5 · Leadership 4 — rate in manager validation using sheet 4.</t>
          </r>
        </is>
      </c>
      <c r="Z54" s="119" t="inlineStr"/>
      <c r="AA54" s="169" t="n"/>
      <c r="AB54" s="169" t="inlineStr">
        <is>
          <t>People Leadership &amp; Mentoring; Strategic Thinking &amp; Business Acumen</t>
        </is>
      </c>
      <c r="AC54" s="169" t="inlineStr"/>
      <c r="AD54" s="169" t="n"/>
      <c r="AE54" s="121" t="n"/>
      <c r="AF54" s="122" t="inlineStr">
        <is>
          <t>No survey text</t>
        </is>
      </c>
      <c r="AG54" s="122" t="inlineStr">
        <is>
          <t>No survey text</t>
        </is>
      </c>
      <c r="AH54" s="122" t="n">
        <v>21</v>
      </c>
      <c r="AI54" s="122" t="inlineStr">
        <is>
          <t>Above norm</t>
        </is>
      </c>
      <c r="AJ54" s="122" t="inlineStr">
        <is>
          <t>Above the norm of 5–8 — appoint POD Leads · up to 3 reports each or a Team Lead under this manager.</t>
        </is>
      </c>
    </row>
    <row r="55" ht="171" customHeight="1">
      <c r="A55" s="109" t="inlineStr">
        <is>
          <t>IRIS1690</t>
        </is>
      </c>
      <c r="B55" s="111" t="inlineStr">
        <is>
          <t>Sharanagouda Patil</t>
        </is>
      </c>
      <c r="C55" s="111" t="inlineStr">
        <is>
          <t>Technology</t>
        </is>
      </c>
      <c r="D55" s="111" t="inlineStr">
        <is>
          <t>Technical Architect</t>
        </is>
      </c>
      <c r="E55" s="111" t="inlineStr">
        <is>
          <t>Technical Architect</t>
        </is>
      </c>
      <c r="F55" s="114" t="inlineStr">
        <is>
          <t>L3 – Professional / Associate</t>
        </is>
      </c>
      <c r="G55" s="116" t="inlineStr">
        <is>
          <t>C1</t>
        </is>
      </c>
      <c r="H55" s="117" t="inlineStr">
        <is>
          <t>▲ Up</t>
        </is>
      </c>
      <c r="I55" s="111" t="inlineStr">
        <is>
          <t>IC</t>
        </is>
      </c>
      <c r="J55" s="142" t="n">
        <v>4</v>
      </c>
      <c r="K55" s="115" t="inlineStr">
        <is>
          <t>High</t>
        </is>
      </c>
      <c r="L55" s="115" t="inlineStr">
        <is>
          <t>High Impact / Growth Talent</t>
        </is>
      </c>
      <c r="M55" s="115" t="inlineStr">
        <is>
          <t>Ready now</t>
        </is>
      </c>
      <c r="N55" s="115" t="inlineStr">
        <is>
          <t>Yes</t>
        </is>
      </c>
      <c r="O55" s="115" t="inlineStr">
        <is>
          <t>Y</t>
        </is>
      </c>
      <c r="P55" s="115" t="inlineStr"/>
      <c r="Q55" s="118" t="n">
        <v>96</v>
      </c>
      <c r="R55" s="168" t="inlineStr">
        <is>
          <t>Meets the level</t>
        </is>
      </c>
      <c r="S55" s="168" t="n">
        <v>106</v>
      </c>
      <c r="T55" s="168" t="n">
        <v>94</v>
      </c>
      <c r="U55" s="168" t="n">
        <v>92</v>
      </c>
      <c r="V55" s="168" t="n">
        <v>94</v>
      </c>
      <c r="W55" s="168" t="inlineStr">
        <is>
          <t>Cloud &amp; DevOps, Infra &amp; security, Problem solving</t>
        </is>
      </c>
      <c r="X55" s="168" t="inlineStr">
        <is>
          <r>
            <rPr>
              <rFont val="Calibri"/>
              <b val="1"/>
              <sz val="10"/>
            </rPr>
            <t>C2:</t>
          </r>
          <r>
            <rPr>
              <rFont val="Calibri"/>
              <sz val="10"/>
            </rPr>
            <t xml:space="preserve"> 90% of profile — ready on competencies</t>
          </r>
        </is>
      </c>
      <c r="Y55" s="168" t="inlineStr">
        <is>
          <r>
            <rPr>
              <rFont val="Calibri"/>
              <b val="1"/>
              <sz val="10"/>
            </rPr>
            <t>Evidence:</t>
          </r>
          <r>
            <rPr>
              <rFont val="Calibri"/>
              <sz val="10"/>
            </rPr>
            <t xml:space="preserve"> Survey + KRAs | Core: Ownership 5/4, Problem solving 3/4, Communication &amp; collaboration 5/4, Client &amp; quality focus 5/4, Learning agility 4/4, Integrity &amp; compliance 4/4 | Future-ready: AI literacy 4/4, Data literacy 3/4, Digital fluency 4/4, Innovation 4/4 | Functional: System design 4/4, Programming &amp; stack 4/4, Cloud &amp; DevOps 3/4, Infra &amp; security 3/4, Stakeholder mgmt 4/4, Business acumen 4/4 | Leadership: Developing people 4/4, Decision making 3/4, Strategic acumen 4/4, Influence &amp; change 4/4</t>
          </r>
        </is>
      </c>
      <c r="Z55" s="119" t="inlineStr">
        <is>
          <t>Leadership &amp; people management · Technical depth &amp; architecture · Strategy &amp; business acumen</t>
        </is>
      </c>
      <c r="AA55" s="169" t="inlineStr">
        <is>
          <t>AI and data science related training may help at this juncture for Sharan to build products to enable SupTech stakeholders</t>
        </is>
      </c>
      <c r="AB55" s="169" t="inlineStr">
        <is>
          <t>People Leadership &amp; Mentoring; Strategic Thinking &amp; Business Acumen; Cloud, DevOps &amp; CI/CD</t>
        </is>
      </c>
      <c r="AC55" s="169" t="inlineStr">
        <is>
          <t>Leadership &amp; people management · Technical depth &amp; architecture · Strategy &amp; business acumen</t>
        </is>
      </c>
      <c r="AD55" s="169" t="n"/>
      <c r="AE55" s="121" t="inlineStr">
        <is>
          <t>No strong match from survey evidence</t>
        </is>
      </c>
      <c r="AF55" s="122" t="inlineStr">
        <is>
          <t>Shubham Mhadgut · Senior Software Engineer — 0.44: backend, development, application, technical; Balram Mahato · Software Engineer — 0.32: end, development; Nikhil Nalawade · Delivery Manager — 0.31: end, application, technical</t>
        </is>
      </c>
      <c r="AG55" s="122" t="inlineStr">
        <is>
          <t>No close match in other businesses</t>
        </is>
      </c>
      <c r="AH55" s="122" t="n">
        <v>9</v>
      </c>
      <c r="AI55" s="122" t="inlineStr">
        <is>
          <t>Reports on record</t>
        </is>
      </c>
      <c r="AJ55" s="122" t="inlineStr">
        <is>
          <t>9 formal reports on an individual-contributor role — confirm the reporting line.</t>
        </is>
      </c>
    </row>
    <row r="56" ht="171" customHeight="1">
      <c r="A56" s="109" t="inlineStr">
        <is>
          <t>IRIS0211</t>
        </is>
      </c>
      <c r="B56" s="111" t="inlineStr">
        <is>
          <t>Brij Kishor Singh</t>
        </is>
      </c>
      <c r="C56" s="111" t="inlineStr">
        <is>
          <t>Technology</t>
        </is>
      </c>
      <c r="D56" s="114" t="inlineStr">
        <is>
          <t>Technical Architect</t>
        </is>
      </c>
      <c r="E56" s="114" t="inlineStr">
        <is>
          <t>Practice Lead – Solution &amp; Technical Architecture · Player-Coach</t>
        </is>
      </c>
      <c r="F56" s="114" t="inlineStr">
        <is>
          <t>L3 – Professional / Associate</t>
        </is>
      </c>
      <c r="G56" s="153" t="inlineStr">
        <is>
          <t>B+</t>
        </is>
      </c>
      <c r="H56" s="117" t="inlineStr">
        <is>
          <t>▲ Up</t>
        </is>
      </c>
      <c r="I56" s="111" t="inlineStr">
        <is>
          <t>Player-Coach</t>
        </is>
      </c>
      <c r="J56" s="142" t="n">
        <v>4</v>
      </c>
      <c r="K56" s="115" t="inlineStr">
        <is>
          <t>High</t>
        </is>
      </c>
      <c r="L56" s="115" t="inlineStr">
        <is>
          <t>Trusted Professional</t>
        </is>
      </c>
      <c r="M56" s="115" t="inlineStr">
        <is>
          <t>Ready now</t>
        </is>
      </c>
      <c r="N56" s="115" t="n"/>
      <c r="O56" s="115" t="inlineStr">
        <is>
          <t>Y</t>
        </is>
      </c>
      <c r="P56" s="115" t="inlineStr"/>
      <c r="Q56" s="118" t="n">
        <v>105</v>
      </c>
      <c r="R56" s="168" t="inlineStr">
        <is>
          <t>Exceeds — ready for stretch</t>
        </is>
      </c>
      <c r="S56" s="168" t="n">
        <v>110</v>
      </c>
      <c r="T56" s="168" t="n">
        <v>105</v>
      </c>
      <c r="U56" s="168" t="n">
        <v>102</v>
      </c>
      <c r="V56" s="168" t="n">
        <v>105</v>
      </c>
      <c r="W56" s="168" t="inlineStr">
        <is>
          <t>Cloud &amp; DevOps, Infra &amp; security</t>
        </is>
      </c>
      <c r="X56" s="168" t="inlineStr">
        <is>
          <r>
            <rPr>
              <rFont val="Calibri"/>
              <b val="1"/>
              <sz val="10"/>
            </rPr>
            <t>C2:</t>
          </r>
          <r>
            <rPr>
              <rFont val="Calibri"/>
              <sz val="10"/>
            </rPr>
            <t xml:space="preserve"> 100% of profile — ready on competencies</t>
          </r>
        </is>
      </c>
      <c r="Y56" s="168" t="inlineStr">
        <is>
          <r>
            <rPr>
              <rFont val="Calibri"/>
              <b val="1"/>
              <sz val="10"/>
            </rPr>
            <t>Evidence:</t>
          </r>
          <r>
            <rPr>
              <rFont val="Calibri"/>
              <sz val="10"/>
            </rPr>
            <t xml:space="preserve"> Survey + KRAs | Core: Ownership 5/4, Problem solving 4/4, Communication &amp; collaboration 5/4, Client &amp; quality focus 5/4, Learning agility 4/4, Integrity &amp; compliance 4/4 | Future-ready: AI literacy 4/4, Data literacy 4/4, Digital fluency 5/4, Innovation 4/4 | Functional: System design 5/4, Programming &amp; stack 5/4, Cloud &amp; DevOps 3/4, Infra &amp; security 3/4, Stakeholder mgmt 5/4, Business acumen 4/4 | Leadership: Developing people 4/4, Decision making 4/4, Strategic acumen 4/4, Influence &amp; change 5/4</t>
          </r>
        </is>
      </c>
      <c r="Z56" s="119" t="inlineStr">
        <is>
          <t>Leadership &amp; people management · Technical depth &amp; architecture</t>
        </is>
      </c>
      <c r="AA56" s="169" t="inlineStr">
        <is>
          <t>Communications and Soft Skills</t>
        </is>
      </c>
      <c r="AB56" s="169" t="inlineStr">
        <is>
          <t>People Leadership &amp; Mentoring; Project, Program &amp; Agile Management; Stakeholder &amp; Client Management</t>
        </is>
      </c>
      <c r="AC56" s="169" t="inlineStr">
        <is>
          <t>Leadership &amp; people management · Technical depth &amp; architecture</t>
        </is>
      </c>
      <c r="AD56" s="169" t="n"/>
      <c r="AE56" s="121" t="inlineStr">
        <is>
          <t>Project &amp; Program Management · 83% of competencies evidenced; must-haves met</t>
        </is>
      </c>
      <c r="AF56" s="122" t="inlineStr">
        <is>
          <t>Giridhar Singh · Technical Architect — 0.49: design, architecture, technical, boot; Arpit Pagaria · Lead Software Engineer – POD Lead — 0.32: postgresql, boot, oracle, architecture; Suman Kumar · Technical Architect — 0.30: solution, architecture, technical, java</t>
        </is>
      </c>
      <c r="AG56" s="122" t="inlineStr">
        <is>
          <t>No close match in other businesses</t>
        </is>
      </c>
      <c r="AH56" s="122" t="n">
        <v>4</v>
      </c>
      <c r="AI56" s="122" t="inlineStr">
        <is>
          <t>Reports on record</t>
        </is>
      </c>
      <c r="AJ56" s="122" t="inlineStr">
        <is>
          <t>4 formal reports on an individual-contributor role — confirm the reporting line.</t>
        </is>
      </c>
    </row>
    <row r="57" ht="171" customHeight="1">
      <c r="A57" s="109" t="inlineStr">
        <is>
          <t>IRIS0217</t>
        </is>
      </c>
      <c r="B57" s="111" t="inlineStr">
        <is>
          <t>Hemant Trivedi</t>
        </is>
      </c>
      <c r="C57" s="111" t="inlineStr">
        <is>
          <t>Technology</t>
        </is>
      </c>
      <c r="D57" s="114" t="inlineStr">
        <is>
          <t>Technical Architect</t>
        </is>
      </c>
      <c r="E57" s="114" t="inlineStr">
        <is>
          <t>Practice Lead – Solution &amp; Technical Architecture · Player-Coach</t>
        </is>
      </c>
      <c r="F57" s="114" t="inlineStr">
        <is>
          <t>L3 – Professional / Associate</t>
        </is>
      </c>
      <c r="G57" s="153" t="inlineStr">
        <is>
          <t>B+</t>
        </is>
      </c>
      <c r="H57" s="117" t="inlineStr">
        <is>
          <t>▲ Up</t>
        </is>
      </c>
      <c r="I57" s="111" t="inlineStr">
        <is>
          <t>Player-Coach</t>
        </is>
      </c>
      <c r="J57" s="142" t="n">
        <v>4</v>
      </c>
      <c r="K57" s="115" t="inlineStr">
        <is>
          <t>High</t>
        </is>
      </c>
      <c r="L57" s="115" t="inlineStr">
        <is>
          <t>Trusted Professional</t>
        </is>
      </c>
      <c r="M57" s="115" t="inlineStr">
        <is>
          <t>Ready now</t>
        </is>
      </c>
      <c r="N57" s="115" t="n"/>
      <c r="O57" s="115" t="inlineStr">
        <is>
          <t>Y</t>
        </is>
      </c>
      <c r="P57" s="115" t="inlineStr"/>
      <c r="Q57" s="118" t="n">
        <v>101</v>
      </c>
      <c r="R57" s="168" t="inlineStr">
        <is>
          <t>Meets the level</t>
        </is>
      </c>
      <c r="S57" s="168" t="n">
        <v>99</v>
      </c>
      <c r="T57" s="168" t="n">
        <v>83</v>
      </c>
      <c r="U57" s="168" t="n">
        <v>107</v>
      </c>
      <c r="V57" s="168" t="n">
        <v>105</v>
      </c>
      <c r="W57" s="168" t="inlineStr">
        <is>
          <t>Learning agility, AI literacy, Data literacy</t>
        </is>
      </c>
      <c r="X57" s="168" t="inlineStr">
        <is>
          <r>
            <rPr>
              <rFont val="Calibri"/>
              <b val="1"/>
              <sz val="10"/>
            </rPr>
            <t>C1:</t>
          </r>
          <r>
            <rPr>
              <rFont val="Calibri"/>
              <sz val="10"/>
            </rPr>
            <t xml:space="preserve"> 98% of profile — ready on competencies</t>
          </r>
        </is>
      </c>
      <c r="Y57" s="168" t="inlineStr">
        <is>
          <r>
            <rPr>
              <rFont val="Calibri"/>
              <b val="1"/>
              <sz val="10"/>
            </rPr>
            <t>Evidence:</t>
          </r>
          <r>
            <rPr>
              <rFont val="Calibri"/>
              <sz val="10"/>
            </rPr>
            <t xml:space="preserve"> Survey + KRAs | Core: Ownership 4/4, Problem solving 4/4, Communication &amp; collaboration 4/4, Client &amp; quality focus 5/4, Learning agility 3/4, Integrity &amp; compliance 4/4 | Future-ready: AI literacy 2/3, Data literacy 2/3, Digital fluency 3/3, Innovation 3/3 | Functional: System design 4/4, Programming &amp; stack 5/4, Cloud &amp; DevOps 5/4, Infra &amp; security 4/4, Stakeholder mgmt 4/4, Business acumen 4/4 | Leadership: Developing people 4/4, Decision making 4/4, Strategic acumen 4/4, Influence &amp; change 5/4</t>
          </r>
        </is>
      </c>
      <c r="Z57" s="119" t="inlineStr">
        <is>
          <t>Certification / formal course · Broader exposure &amp; ownership</t>
        </is>
      </c>
      <c r="AA57" s="169" t="inlineStr">
        <is>
          <t>Communications and Soft Skills</t>
        </is>
      </c>
      <c r="AB57" s="169" t="inlineStr">
        <is>
          <t>People Leadership &amp; Mentoring; Stakeholder &amp; Client Management; Strategic Thinking &amp; Business Acumen</t>
        </is>
      </c>
      <c r="AC57" s="169" t="inlineStr">
        <is>
          <t>Certification / formal course · Broader exposure &amp; ownership</t>
        </is>
      </c>
      <c r="AD57" s="169" t="n"/>
      <c r="AE57" s="121" t="inlineStr">
        <is>
          <t>No strong match from survey evidence</t>
        </is>
      </c>
      <c r="AF57" s="122" t="inlineStr">
        <is>
          <t>No material overlap found</t>
        </is>
      </c>
      <c r="AG57" s="122" t="inlineStr">
        <is>
          <t>No close match in other businesses</t>
        </is>
      </c>
      <c r="AH57" s="122" t="n">
        <v>3</v>
      </c>
      <c r="AI57" s="122" t="inlineStr">
        <is>
          <t>POD Lead</t>
        </is>
      </c>
      <c r="AJ57" s="122" t="n"/>
    </row>
    <row r="58" ht="171" customHeight="1">
      <c r="A58" s="109" t="inlineStr">
        <is>
          <t>IRIS2133</t>
        </is>
      </c>
      <c r="B58" s="111" t="inlineStr">
        <is>
          <t>Pushpendra Singh</t>
        </is>
      </c>
      <c r="C58" s="111" t="inlineStr">
        <is>
          <t>Technology</t>
        </is>
      </c>
      <c r="D58" s="114" t="inlineStr">
        <is>
          <t>Technical Architect</t>
        </is>
      </c>
      <c r="E58" s="114" t="inlineStr">
        <is>
          <t>Practice Lead – Solution &amp; Technical Architecture · Player-Coach</t>
        </is>
      </c>
      <c r="F58" s="114" t="inlineStr">
        <is>
          <t>L3 – Professional / Associate</t>
        </is>
      </c>
      <c r="G58" s="153" t="inlineStr">
        <is>
          <t>B+</t>
        </is>
      </c>
      <c r="H58" s="117" t="inlineStr">
        <is>
          <t>▲ Up</t>
        </is>
      </c>
      <c r="I58" s="111" t="inlineStr">
        <is>
          <t>Player-Coach</t>
        </is>
      </c>
      <c r="J58" s="142" t="n">
        <v>4</v>
      </c>
      <c r="K58" s="115" t="inlineStr">
        <is>
          <t>Medium</t>
        </is>
      </c>
      <c r="L58" s="115" t="inlineStr">
        <is>
          <t>Core Contributor</t>
        </is>
      </c>
      <c r="M58" s="115" t="inlineStr">
        <is>
          <t>Ready in 6–12 months</t>
        </is>
      </c>
      <c r="N58" s="115" t="n"/>
      <c r="O58" s="115" t="inlineStr">
        <is>
          <t>Y</t>
        </is>
      </c>
      <c r="P58" s="115" t="inlineStr"/>
      <c r="Q58" s="118" t="n">
        <v>96</v>
      </c>
      <c r="R58" s="168" t="inlineStr">
        <is>
          <t>Meets the level</t>
        </is>
      </c>
      <c r="S58" s="168" t="n">
        <v>103</v>
      </c>
      <c r="T58" s="168" t="n">
        <v>97</v>
      </c>
      <c r="U58" s="168" t="n">
        <v>92</v>
      </c>
      <c r="V58" s="168" t="n">
        <v>94</v>
      </c>
      <c r="W58" s="168" t="inlineStr">
        <is>
          <t>System design, Stakeholder mgmt, Data literacy</t>
        </is>
      </c>
      <c r="X58" s="168" t="inlineStr">
        <is>
          <r>
            <rPr>
              <rFont val="Calibri"/>
              <b val="1"/>
              <sz val="10"/>
            </rPr>
            <t>C1:</t>
          </r>
          <r>
            <rPr>
              <rFont val="Calibri"/>
              <sz val="10"/>
            </rPr>
            <t xml:space="preserve"> 92% of profile — ready on competencies</t>
          </r>
        </is>
      </c>
      <c r="Y58" s="168" t="inlineStr">
        <is>
          <r>
            <rPr>
              <rFont val="Calibri"/>
              <b val="1"/>
              <sz val="10"/>
            </rPr>
            <t>Evidence:</t>
          </r>
          <r>
            <rPr>
              <rFont val="Calibri"/>
              <sz val="10"/>
            </rPr>
            <t xml:space="preserve"> Survey + KRAs | Core: Ownership 4/4, Problem solving 4/4, Communication &amp; collaboration 4/4, Client &amp; quality focus 5/4, Learning agility 4/4, Integrity &amp; compliance 4/4 | Future-ready: AI literacy 3/3, Data literacy 2/3, Digital fluency 3/3, Innovation 4/3 | Functional: System design 3/4, Programming &amp; stack 4/4, Cloud &amp; DevOps 4/4, Infra &amp; security 4/4, Stakeholder mgmt 3/4, Business acumen 4/4 | Leadership: Developing people 4/4, Decision making 4/4, Strategic acumen 4/4, Influence &amp; change 3/4</t>
          </r>
        </is>
      </c>
      <c r="Z58" s="119" t="inlineStr">
        <is>
          <t>AI / automation · Technical depth &amp; architecture · Product &amp; tool knowledge</t>
        </is>
      </c>
      <c r="AA58" s="169" t="inlineStr">
        <is>
          <t>TOGAF</t>
        </is>
      </c>
      <c r="AB58" s="169" t="inlineStr">
        <is>
          <t>AI, GenAI &amp; Prompt Engineering; Programming &amp; Tech-Stack Depth; People Leadership &amp; Mentoring</t>
        </is>
      </c>
      <c r="AC58" s="169" t="inlineStr">
        <is>
          <t>AI / automation · Technical depth &amp; architecture · Product &amp; tool knowledge</t>
        </is>
      </c>
      <c r="AD58" s="169" t="n"/>
      <c r="AE58" s="121" t="inlineStr">
        <is>
          <t>No strong match from survey evidence</t>
        </is>
      </c>
      <c r="AF58" s="122" t="inlineStr">
        <is>
          <t>Sandeep Mehta · Software Engineer — 0.50: boot, spring, intellij, design; Arun Kumar · Senior Software Engineer — 0.41: boot, spring; Kunal Sanjay Prasad · Software Engineer — 0.40: boot, spring, application</t>
        </is>
      </c>
      <c r="AG58" s="122" t="inlineStr">
        <is>
          <t>No close match in other businesses</t>
        </is>
      </c>
      <c r="AH58" s="122" t="n">
        <v>3</v>
      </c>
      <c r="AI58" s="122" t="inlineStr">
        <is>
          <t>POD Lead</t>
        </is>
      </c>
      <c r="AJ58" s="122" t="n"/>
    </row>
    <row r="59" ht="171" customHeight="1">
      <c r="A59" s="109" t="inlineStr">
        <is>
          <t>IRIS1689</t>
        </is>
      </c>
      <c r="B59" s="111" t="inlineStr">
        <is>
          <t>Suman Kumar</t>
        </is>
      </c>
      <c r="C59" s="111" t="inlineStr">
        <is>
          <t>Technology</t>
        </is>
      </c>
      <c r="D59" s="114" t="inlineStr">
        <is>
          <t>Technical Architect</t>
        </is>
      </c>
      <c r="E59" s="114" t="inlineStr">
        <is>
          <t>Practice Lead – Solution &amp; Technical Architecture · Player-Coach</t>
        </is>
      </c>
      <c r="F59" s="114" t="inlineStr">
        <is>
          <t>L3 – Professional / Associate</t>
        </is>
      </c>
      <c r="G59" s="153" t="inlineStr">
        <is>
          <t>B+</t>
        </is>
      </c>
      <c r="H59" s="117" t="inlineStr">
        <is>
          <t>▲ Up</t>
        </is>
      </c>
      <c r="I59" s="111" t="inlineStr">
        <is>
          <t>Player-Coach</t>
        </is>
      </c>
      <c r="J59" s="142" t="n">
        <v>5</v>
      </c>
      <c r="K59" s="115" t="inlineStr">
        <is>
          <t>High</t>
        </is>
      </c>
      <c r="L59" s="115" t="inlineStr">
        <is>
          <t>Future Leader</t>
        </is>
      </c>
      <c r="M59" s="115" t="inlineStr">
        <is>
          <t>Ready now</t>
        </is>
      </c>
      <c r="N59" s="115" t="inlineStr">
        <is>
          <t>Yes</t>
        </is>
      </c>
      <c r="O59" s="115" t="inlineStr">
        <is>
          <t>Y</t>
        </is>
      </c>
      <c r="P59" s="115" t="inlineStr"/>
      <c r="Q59" s="118" t="n">
        <v>102</v>
      </c>
      <c r="R59" s="168" t="inlineStr">
        <is>
          <t>Meets the level</t>
        </is>
      </c>
      <c r="S59" s="168" t="n">
        <v>106</v>
      </c>
      <c r="T59" s="168" t="n">
        <v>88</v>
      </c>
      <c r="U59" s="168" t="n">
        <v>103</v>
      </c>
      <c r="V59" s="168" t="n">
        <v>105</v>
      </c>
      <c r="W59" s="168" t="inlineStr">
        <is>
          <t>Infra &amp; security, Problem solving, AI literacy</t>
        </is>
      </c>
      <c r="X59" s="168" t="inlineStr">
        <is>
          <r>
            <rPr>
              <rFont val="Calibri"/>
              <b val="1"/>
              <sz val="10"/>
            </rPr>
            <t>C2:</t>
          </r>
          <r>
            <rPr>
              <rFont val="Calibri"/>
              <sz val="10"/>
            </rPr>
            <t xml:space="preserve"> 96% of profile — ready on competencies</t>
          </r>
        </is>
      </c>
      <c r="Y59" s="168" t="inlineStr">
        <is>
          <r>
            <rPr>
              <rFont val="Calibri"/>
              <b val="1"/>
              <sz val="10"/>
            </rPr>
            <t>Evidence:</t>
          </r>
          <r>
            <rPr>
              <rFont val="Calibri"/>
              <sz val="10"/>
            </rPr>
            <t xml:space="preserve"> Survey + KRAs | Core: Ownership 5/4, Problem solving 3/4, Communication &amp; collaboration 5/4, Client &amp; quality focus 5/4, Learning agility 4/4, Integrity &amp; compliance 4/4 | Future-ready: AI literacy 3/4, Data literacy 4/4, Digital fluency 3/4, Innovation 4/4 | Functional: System design 5/4, Programming &amp; stack 4/4, Cloud &amp; DevOps 4/4, Infra &amp; security 3/4, Stakeholder mgmt 5/4, Business acumen 4/4 | Leadership: Developing people 4/4, Decision making 4/4, Strategic acumen 4/4, Influence &amp; change 5/4</t>
          </r>
        </is>
      </c>
      <c r="Z59" s="119" t="inlineStr">
        <is>
          <t>Domain, regulatory &amp; XBRL · Communication &amp; presentation · Certification / formal course</t>
        </is>
      </c>
      <c r="AA59" s="169" t="inlineStr">
        <is>
          <t>TOGAF certification Deposit Insurance Domain expertise if Suman wants to</t>
        </is>
      </c>
      <c r="AB59" s="169" t="inlineStr">
        <is>
          <t>AI, GenAI &amp; Prompt Engineering; People Leadership &amp; Mentoring; Stakeholder &amp; Client Management</t>
        </is>
      </c>
      <c r="AC59" s="169" t="inlineStr">
        <is>
          <t>Domain, regulatory &amp; XBRL · Communication &amp; presentation · Certification / formal course</t>
        </is>
      </c>
      <c r="AD59" s="169" t="n"/>
      <c r="AE59" s="121" t="inlineStr">
        <is>
          <t>No strong match from survey evidence</t>
        </is>
      </c>
      <c r="AF59" s="122" t="inlineStr">
        <is>
          <t>Giridhar Singh · Technical Architect — 0.35: technical, architecture, solution, java; Himanshu Pawar · Lead Software Engineer — 0.31: technical, solution, skills, mentoring; Brij Kishor Singh · Technical Architect — 0.30: solution, architecture, technical, java</t>
        </is>
      </c>
      <c r="AG59" s="122" t="inlineStr">
        <is>
          <t>No close match in other businesses</t>
        </is>
      </c>
      <c r="AH59" s="122" t="n">
        <v>6</v>
      </c>
      <c r="AI59" s="122" t="inlineStr">
        <is>
          <t>Reports on record</t>
        </is>
      </c>
      <c r="AJ59" s="122" t="inlineStr">
        <is>
          <t>6 formal reports on an individual-contributor role — confirm the reporting line.</t>
        </is>
      </c>
    </row>
    <row r="60" ht="171" customHeight="1">
      <c r="A60" s="109" t="inlineStr">
        <is>
          <t>IRIS1712</t>
        </is>
      </c>
      <c r="B60" s="111" t="inlineStr">
        <is>
          <t>Izharuddin Shaikh</t>
        </is>
      </c>
      <c r="C60" s="111" t="inlineStr">
        <is>
          <t>Technology</t>
        </is>
      </c>
      <c r="D60" s="114" t="inlineStr">
        <is>
          <t>Program Manager</t>
        </is>
      </c>
      <c r="E60" s="114" t="inlineStr">
        <is>
          <t>Practice Lead – Project &amp; Program Delivery · Player-Coach</t>
        </is>
      </c>
      <c r="F60" s="114" t="inlineStr">
        <is>
          <t>L5 – Manager</t>
        </is>
      </c>
      <c r="G60" s="153" t="inlineStr">
        <is>
          <t>B+</t>
        </is>
      </c>
      <c r="H60" s="117" t="inlineStr">
        <is>
          <t>▲ Up</t>
        </is>
      </c>
      <c r="I60" s="111" t="inlineStr">
        <is>
          <t>Player-Coach</t>
        </is>
      </c>
      <c r="J60" s="142" t="n">
        <v>4</v>
      </c>
      <c r="K60" s="115" t="inlineStr">
        <is>
          <t>High</t>
        </is>
      </c>
      <c r="L60" s="115" t="inlineStr">
        <is>
          <t>High Impact / Growth Talent</t>
        </is>
      </c>
      <c r="M60" s="115" t="inlineStr">
        <is>
          <t>Ready now</t>
        </is>
      </c>
      <c r="N60" s="115" t="inlineStr">
        <is>
          <t>Yes</t>
        </is>
      </c>
      <c r="O60" s="115" t="inlineStr">
        <is>
          <t>Y</t>
        </is>
      </c>
      <c r="P60" s="115" t="inlineStr"/>
      <c r="Q60" s="118" t="n">
        <v>100</v>
      </c>
      <c r="R60" s="168" t="inlineStr">
        <is>
          <t>Meets the level</t>
        </is>
      </c>
      <c r="S60" s="168" t="n">
        <v>103</v>
      </c>
      <c r="T60" s="168" t="n">
        <v>100</v>
      </c>
      <c r="U60" s="168" t="n">
        <v>99</v>
      </c>
      <c r="V60" s="168" t="n">
        <v>100</v>
      </c>
      <c r="W60" s="168" t="inlineStr">
        <is>
          <t>Quality &amp; process, Problem solving</t>
        </is>
      </c>
      <c r="X60" s="168" t="inlineStr">
        <is>
          <r>
            <rPr>
              <rFont val="Calibri"/>
              <b val="1"/>
              <sz val="10"/>
            </rPr>
            <t>C2:</t>
          </r>
          <r>
            <rPr>
              <rFont val="Calibri"/>
              <sz val="10"/>
            </rPr>
            <t xml:space="preserve"> 94% of profile — ready on competencies</t>
          </r>
        </is>
      </c>
      <c r="Y60" s="168" t="inlineStr">
        <is>
          <r>
            <rPr>
              <rFont val="Calibri"/>
              <b val="1"/>
              <sz val="10"/>
            </rPr>
            <t>Evidence:</t>
          </r>
          <r>
            <rPr>
              <rFont val="Calibri"/>
              <sz val="10"/>
            </rPr>
            <t xml:space="preserve"> Survey + KRAs | Core: Ownership 5/4, Problem solving 3/4, Communication &amp; collaboration 4/4, Client &amp; quality focus 5/4, Learning agility 4/4, Integrity &amp; compliance 4/4 | Future-ready: AI literacy 4/4, Data literacy 4/4, Digital fluency 4/4, Innovation 4/4 | Functional: Project &amp; agile 4/4, Stakeholder mgmt 4/4, Communication 4/4, Quality &amp; process 3/4, Business acumen 4/4, Product &amp; domain 5/4 | Leadership: Developing people 4/4, Decision making 4/4, Strategic acumen 4/4, Influence &amp; change 4/4</t>
          </r>
        </is>
      </c>
      <c r="Z60" s="119" t="inlineStr">
        <is>
          <t>Strategy &amp; business acumen</t>
        </is>
      </c>
      <c r="AA60" s="169" t="inlineStr">
        <is>
          <t>TOGAF, Tax Domain</t>
        </is>
      </c>
      <c r="AB60" s="169" t="inlineStr">
        <is>
          <t>Strategic Thinking &amp; Business Acumen; AI, GenAI &amp; Prompt Engineering; People Leadership &amp; Mentoring</t>
        </is>
      </c>
      <c r="AC60" s="169" t="inlineStr">
        <is>
          <t>Strategy &amp; business acumen</t>
        </is>
      </c>
      <c r="AD60" s="169" t="n"/>
      <c r="AE60" s="121" t="inlineStr">
        <is>
          <t>No strong match from survey evidence</t>
        </is>
      </c>
      <c r="AF60" s="122" t="inlineStr">
        <is>
          <t>No material overlap found</t>
        </is>
      </c>
      <c r="AG60" s="122" t="inlineStr">
        <is>
          <t>No close match in other businesses</t>
        </is>
      </c>
      <c r="AH60" s="122" t="n">
        <v>5</v>
      </c>
      <c r="AI60" s="122" t="inlineStr">
        <is>
          <t>Within norm</t>
        </is>
      </c>
      <c r="AJ60" s="122" t="n"/>
    </row>
    <row r="61" ht="171" customHeight="1">
      <c r="A61" s="109" t="inlineStr">
        <is>
          <t>IRIS2082</t>
        </is>
      </c>
      <c r="B61" s="111" t="inlineStr">
        <is>
          <t>Giridhar Singh</t>
        </is>
      </c>
      <c r="C61" s="111" t="inlineStr">
        <is>
          <t>Technology</t>
        </is>
      </c>
      <c r="D61" s="111" t="inlineStr">
        <is>
          <t>Technical Architect</t>
        </is>
      </c>
      <c r="E61" s="111" t="inlineStr">
        <is>
          <t>Technical Architect</t>
        </is>
      </c>
      <c r="F61" s="114" t="inlineStr">
        <is>
          <t>L3 – Professional / Associate</t>
        </is>
      </c>
      <c r="G61" s="116" t="inlineStr">
        <is>
          <t>B3</t>
        </is>
      </c>
      <c r="H61" s="117" t="inlineStr">
        <is>
          <t>▲ Up</t>
        </is>
      </c>
      <c r="I61" s="111" t="inlineStr">
        <is>
          <t>IC</t>
        </is>
      </c>
      <c r="J61" s="142" t="n">
        <v>2</v>
      </c>
      <c r="K61" s="115" t="inlineStr">
        <is>
          <t>Low</t>
        </is>
      </c>
      <c r="L61" s="115" t="inlineStr">
        <is>
          <t>Performance Risk</t>
        </is>
      </c>
      <c r="M61" s="115" t="inlineStr">
        <is>
          <t>Performance first</t>
        </is>
      </c>
      <c r="N61" s="115" t="n"/>
      <c r="O61" s="115" t="inlineStr">
        <is>
          <t>Yes</t>
        </is>
      </c>
      <c r="P61" s="115" t="inlineStr"/>
      <c r="Q61" s="118" t="n">
        <v>96</v>
      </c>
      <c r="R61" s="168" t="inlineStr">
        <is>
          <t>Meets the level</t>
        </is>
      </c>
      <c r="S61" s="168" t="n">
        <v>95</v>
      </c>
      <c r="T61" s="168" t="n">
        <v>94</v>
      </c>
      <c r="U61" s="168" t="n">
        <v>99</v>
      </c>
      <c r="V61" s="168" t="n">
        <v>94</v>
      </c>
      <c r="W61" s="168" t="inlineStr">
        <is>
          <t>Business acumen, Ownership, Learning agility</t>
        </is>
      </c>
      <c r="X61" s="168" t="inlineStr">
        <is>
          <r>
            <rPr>
              <rFont val="Calibri"/>
              <b val="1"/>
              <sz val="10"/>
            </rPr>
            <t>C2:</t>
          </r>
          <r>
            <rPr>
              <rFont val="Calibri"/>
              <sz val="10"/>
            </rPr>
            <t xml:space="preserve"> 90% of profile — close</t>
          </r>
        </is>
      </c>
      <c r="Y61" s="168" t="inlineStr">
        <is>
          <r>
            <rPr>
              <rFont val="Calibri"/>
              <b val="1"/>
              <sz val="10"/>
            </rPr>
            <t>Evidence:</t>
          </r>
          <r>
            <rPr>
              <rFont val="Calibri"/>
              <sz val="10"/>
            </rPr>
            <t xml:space="preserve"> Survey + KRAs | Core: Ownership 3/4, Problem solving 4/4, Communication &amp; collaboration 5/4, Client &amp; quality focus 4/4, Learning agility 3/4, Integrity &amp; compliance 4/4 | Future-ready: AI literacy 3/4, Data literacy 4/4, Digital fluency 4/4, Innovation 4/4 | Functional: System design 5/4, Programming &amp; stack 4/4, Cloud &amp; DevOps 4/4, Infra &amp; security 4/4, Stakeholder mgmt 4/4, Business acumen 3/4 | Leadership: Developing people 4/4, Decision making 4/4, Strategic acumen 3/4, Influence &amp; change 4/4</t>
          </r>
        </is>
      </c>
      <c r="Z61" s="119" t="inlineStr">
        <is>
          <t>Leadership &amp; people management · Technical depth &amp; architecture · Strategy &amp; business acumen</t>
        </is>
      </c>
      <c r="AA61" s="169" t="inlineStr">
        <is>
          <t>Reactive Programming/Spring AI/System Design &amp; Pattern</t>
        </is>
      </c>
      <c r="AB61" s="169" t="inlineStr">
        <is>
          <t>System Design &amp; Architecture; People Leadership &amp; Mentoring; Strategic Thinking &amp; Business Acumen</t>
        </is>
      </c>
      <c r="AC61" s="169" t="inlineStr">
        <is>
          <t>Leadership &amp; people management · Technical depth &amp; architecture · Strategy &amp; business acumen</t>
        </is>
      </c>
      <c r="AD61" s="169" t="n"/>
      <c r="AE61" s="121" t="inlineStr">
        <is>
          <t>No strong match from survey evidence</t>
        </is>
      </c>
      <c r="AF61" s="122" t="inlineStr">
        <is>
          <t>Brij Kishor Singh · Technical Architect — 0.49: design, architecture, technical, boot; Arpit Pagaria · Lead Software Engineer – POD Lead — 0.48: leadership, oracle, boot, architecture; Sarvesh Yadav · Senior Software Engineer — 0.37: technical, oracle, leadership, solution</t>
        </is>
      </c>
      <c r="AG61" s="122" t="inlineStr">
        <is>
          <t>No close match in other businesses</t>
        </is>
      </c>
      <c r="AH61" s="122" t="n"/>
      <c r="AI61" s="122" t="n"/>
      <c r="AJ61" s="122" t="n"/>
    </row>
    <row r="62" ht="171" customHeight="1">
      <c r="A62" s="109" t="inlineStr">
        <is>
          <t>IRIS2215</t>
        </is>
      </c>
      <c r="B62" s="111" t="inlineStr">
        <is>
          <t>Shiveshdhar Dubey</t>
        </is>
      </c>
      <c r="C62" s="111" t="inlineStr">
        <is>
          <t>Technology</t>
        </is>
      </c>
      <c r="D62" s="114" t="inlineStr">
        <is>
          <t>Principal Software Engineer</t>
        </is>
      </c>
      <c r="E62" s="114" t="inlineStr">
        <is>
          <t>Associate Technical Architect – POD Lead</t>
        </is>
      </c>
      <c r="F62" s="114" t="inlineStr">
        <is>
          <t>L6 – Principal · IC</t>
        </is>
      </c>
      <c r="G62" s="116" t="inlineStr">
        <is>
          <t>B3</t>
        </is>
      </c>
      <c r="H62" s="139" t="inlineStr">
        <is>
          <t>▼ Down · protected</t>
        </is>
      </c>
      <c r="I62" s="111" t="inlineStr">
        <is>
          <t>POD Lead</t>
        </is>
      </c>
      <c r="J62" s="142" t="n">
        <v>3</v>
      </c>
      <c r="K62" s="115" t="inlineStr">
        <is>
          <t>Medium</t>
        </is>
      </c>
      <c r="L62" s="115" t="inlineStr">
        <is>
          <t>Reliable Specialist</t>
        </is>
      </c>
      <c r="M62" s="115" t="inlineStr">
        <is>
          <t>Develop in role</t>
        </is>
      </c>
      <c r="N62" s="115" t="n"/>
      <c r="O62" s="115" t="inlineStr"/>
      <c r="P62" s="115" t="inlineStr">
        <is>
          <t>Yet to be identified</t>
        </is>
      </c>
      <c r="Q62" s="118" t="n">
        <v>96</v>
      </c>
      <c r="R62" s="168" t="inlineStr">
        <is>
          <t>Meets the level</t>
        </is>
      </c>
      <c r="S62" s="168" t="n">
        <v>103</v>
      </c>
      <c r="T62" s="168" t="n">
        <v>105</v>
      </c>
      <c r="U62" s="168" t="n">
        <v>91</v>
      </c>
      <c r="V62" s="168" t="n">
        <v>92</v>
      </c>
      <c r="W62" s="168" t="inlineStr">
        <is>
          <t>System design, Infra &amp; security, Business acumen</t>
        </is>
      </c>
      <c r="X62" s="168" t="inlineStr">
        <is>
          <r>
            <rPr>
              <rFont val="Calibri"/>
              <b val="1"/>
              <sz val="10"/>
            </rPr>
            <t>C1:</t>
          </r>
          <r>
            <rPr>
              <rFont val="Calibri"/>
              <sz val="10"/>
            </rPr>
            <t xml:space="preserve"> 92% of profile — ready on competencies</t>
          </r>
        </is>
      </c>
      <c r="Y62" s="168" t="inlineStr">
        <is>
          <r>
            <rPr>
              <rFont val="Calibri"/>
              <b val="1"/>
              <sz val="10"/>
            </rPr>
            <t>Evidence:</t>
          </r>
          <r>
            <rPr>
              <rFont val="Calibri"/>
              <sz val="10"/>
            </rPr>
            <t xml:space="preserve"> Survey + KRAs | Core: Ownership 4/4, Problem solving 4/4, Communication &amp; collaboration 5/4, Client &amp; quality focus 5/4, Learning agility 3/4, Integrity &amp; compliance 4/4 | Future-ready: AI literacy 3/3, Data literacy 3/3, Digital fluency 4/3, Innovation 3/3 | Functional: System design 3/4, Programming &amp; stack 4/4, Cloud &amp; DevOps 4/4, Infra &amp; security 3/4, Stakeholder mgmt 5/4, Business acumen 3/4 | Leadership: Developing people 4/4, Decision making 3/4, Strategic acumen 3/4, Influence &amp; change 5/4</t>
          </r>
        </is>
      </c>
      <c r="Z62" s="119" t="inlineStr">
        <is>
          <t>Leadership &amp; people management · Product &amp; tool knowledge · Broader exposure &amp; ownership</t>
        </is>
      </c>
      <c r="AA62" s="169" t="inlineStr">
        <is>
          <t>Advanced System Architecture, Cloud Technologies · Azure, AI &amp; Automation, Performance Optimization, Secure Coding</t>
        </is>
      </c>
      <c r="AB62" s="169" t="inlineStr">
        <is>
          <t>People Leadership &amp; Mentoring; Broader Ownership &amp; Cross-functional Exposure; System Design &amp; Architecture</t>
        </is>
      </c>
      <c r="AC62" s="169" t="inlineStr">
        <is>
          <t>Leadership &amp; people management · Product &amp; tool knowledge · Broader exposure &amp; ownership</t>
        </is>
      </c>
      <c r="AD62" s="169" t="inlineStr">
        <is>
          <t>Technical Leadership, Solution Architecture, Stakeholder Management, Team Mentoring</t>
        </is>
      </c>
      <c r="AE62" s="121" t="inlineStr">
        <is>
          <t>Customer Success &amp; Support · 83% of competencies evidenced; must-haves met</t>
        </is>
      </c>
      <c r="AF62" s="122" t="inlineStr">
        <is>
          <t>Hemalatha Visamsetti · Senior Software Engineer — 0.34: net, software</t>
        </is>
      </c>
      <c r="AG62" s="122" t="inlineStr">
        <is>
          <t>No close match in other businesses</t>
        </is>
      </c>
      <c r="AH62" s="122" t="n">
        <v>3</v>
      </c>
      <c r="AI62" s="122" t="inlineStr">
        <is>
          <t>POD Lead</t>
        </is>
      </c>
      <c r="AJ62" s="122" t="n"/>
    </row>
    <row r="63" ht="171" customHeight="1">
      <c r="A63" s="109" t="inlineStr">
        <is>
          <t>IRIS1773</t>
        </is>
      </c>
      <c r="B63" s="111" t="inlineStr">
        <is>
          <t>Virendra Kumar Ray</t>
        </is>
      </c>
      <c r="C63" s="111" t="inlineStr">
        <is>
          <t>Technology</t>
        </is>
      </c>
      <c r="D63" s="114" t="inlineStr">
        <is>
          <t>Technical Architect</t>
        </is>
      </c>
      <c r="E63" s="114" t="inlineStr">
        <is>
          <t>Associate Technical Architect</t>
        </is>
      </c>
      <c r="F63" s="114" t="inlineStr">
        <is>
          <t>Not in current mapping files</t>
        </is>
      </c>
      <c r="G63" s="116" t="inlineStr">
        <is>
          <t>B3</t>
        </is>
      </c>
      <c r="H63" s="140" t="inlineStr">
        <is>
          <t>● Newly mapped</t>
        </is>
      </c>
      <c r="I63" s="111" t="inlineStr">
        <is>
          <t>IC</t>
        </is>
      </c>
      <c r="J63" s="142" t="inlineStr">
        <is>
          <t>Not rated · manager</t>
        </is>
      </c>
      <c r="K63" s="115" t="inlineStr">
        <is>
          <t>—</t>
        </is>
      </c>
      <c r="L63" s="115" t="inlineStr">
        <is>
          <t>Not placed · manager</t>
        </is>
      </c>
      <c r="M63" s="115" t="inlineStr">
        <is>
          <t>No rating data</t>
        </is>
      </c>
      <c r="N63" s="115" t="n"/>
      <c r="O63" s="115" t="inlineStr"/>
      <c r="P63" s="115" t="inlineStr"/>
      <c r="Q63" s="118" t="n">
        <v>96</v>
      </c>
      <c r="R63" s="168" t="inlineStr">
        <is>
          <t>Meets the level</t>
        </is>
      </c>
      <c r="S63" s="168" t="n">
        <v>109</v>
      </c>
      <c r="T63" s="168" t="n">
        <v>83</v>
      </c>
      <c r="U63" s="168" t="n">
        <v>94</v>
      </c>
      <c r="V63" s="168" t="n">
        <v>97</v>
      </c>
      <c r="W63" s="168" t="inlineStr">
        <is>
          <t>Programming &amp; stack, Infra &amp; security, Business acumen</t>
        </is>
      </c>
      <c r="X63" s="168" t="inlineStr">
        <is>
          <r>
            <rPr>
              <rFont val="Calibri"/>
              <b val="1"/>
              <sz val="10"/>
            </rPr>
            <t>C1:</t>
          </r>
          <r>
            <rPr>
              <rFont val="Calibri"/>
              <sz val="10"/>
            </rPr>
            <t xml:space="preserve"> 86% of profile — close</t>
          </r>
        </is>
      </c>
      <c r="Y63" s="168" t="inlineStr">
        <is>
          <r>
            <rPr>
              <rFont val="Calibri"/>
              <b val="1"/>
              <sz val="10"/>
            </rPr>
            <t>Evidence:</t>
          </r>
          <r>
            <rPr>
              <rFont val="Calibri"/>
              <sz val="10"/>
            </rPr>
            <t xml:space="preserve"> Survey | Core: Ownership 5/4, Problem solving 5/4, Communication &amp; collaboration 5/4, Client &amp; quality focus 5/4, Learning agility 3/4, Integrity &amp; compliance 4/4 | Future-ready: AI literacy 2/3, Data literacy 2/3, Digital fluency 3/3, Innovation 3/3 | Functional: System design 4/4, Programming &amp; stack 3/4, Cloud &amp; DevOps 5/4, Infra &amp; security 3/4, Stakeholder mgmt 5/4, Business acumen 3/4 | Leadership: Developing people 3/3, Decision making 3/3, Strategic acumen 2/3, Influence &amp; change 4/3</t>
          </r>
        </is>
      </c>
      <c r="Z63" s="119" t="inlineStr">
        <is>
          <t>Project / programme management · Certification / formal course</t>
        </is>
      </c>
      <c r="AA63" s="169" t="n"/>
      <c r="AB63" s="169" t="inlineStr">
        <is>
          <t>Project, Program &amp; Agile Management; AI, GenAI &amp; Prompt Engineering; People Leadership &amp; Mentoring</t>
        </is>
      </c>
      <c r="AC63" s="169" t="inlineStr">
        <is>
          <t>Project / programme management · Certification / formal course</t>
        </is>
      </c>
      <c r="AD63" s="169" t="n"/>
      <c r="AE63" s="121" t="inlineStr">
        <is>
          <t>No strong match from survey evidence</t>
        </is>
      </c>
      <c r="AF63" s="122" t="inlineStr">
        <is>
          <t>Deepa Vaman Shinde · Project Manager — 0.37: project, delivery, management, planning; Sandeep Dwivedi · Delivery Manager — 0.31: plan, project, delivery, management</t>
        </is>
      </c>
      <c r="AG63" s="122" t="inlineStr">
        <is>
          <t>No close match in other businesses</t>
        </is>
      </c>
      <c r="AH63" s="122" t="n"/>
      <c r="AI63" s="122" t="n"/>
      <c r="AJ63" s="122" t="n"/>
    </row>
    <row r="64" ht="158" customHeight="1">
      <c r="A64" s="109" t="inlineStr">
        <is>
          <t>IRIS0103</t>
        </is>
      </c>
      <c r="B64" s="111" t="inlineStr">
        <is>
          <t>Alwina Shaikh</t>
        </is>
      </c>
      <c r="C64" s="111" t="inlineStr">
        <is>
          <t>Technology</t>
        </is>
      </c>
      <c r="D64" s="114" t="inlineStr">
        <is>
          <t>Lead Software Engineer</t>
        </is>
      </c>
      <c r="E64" s="114" t="inlineStr">
        <is>
          <t>Lead Software Engineer – POD Lead</t>
        </is>
      </c>
      <c r="F64" s="111" t="inlineStr">
        <is>
          <t>L5 – Lead · IC</t>
        </is>
      </c>
      <c r="G64" s="20" t="inlineStr">
        <is>
          <t>B3</t>
        </is>
      </c>
      <c r="H64" s="147" t="inlineStr">
        <is>
          <t>• Same level</t>
        </is>
      </c>
      <c r="I64" s="111" t="inlineStr">
        <is>
          <t>POD Lead</t>
        </is>
      </c>
      <c r="J64" s="142" t="n">
        <v>4</v>
      </c>
      <c r="K64" s="115" t="inlineStr">
        <is>
          <t>Medium</t>
        </is>
      </c>
      <c r="L64" s="115" t="inlineStr">
        <is>
          <t>Trusted Professional</t>
        </is>
      </c>
      <c r="M64" s="115" t="inlineStr">
        <is>
          <t>Ready in 6–12 months</t>
        </is>
      </c>
      <c r="N64" s="115" t="n"/>
      <c r="O64" s="115" t="inlineStr"/>
      <c r="P64" s="115" t="inlineStr">
        <is>
          <t>Shubham Nimse</t>
        </is>
      </c>
      <c r="Q64" s="118" t="n">
        <v>92</v>
      </c>
      <c r="R64" s="168" t="inlineStr">
        <is>
          <t>Meets the level</t>
        </is>
      </c>
      <c r="S64" s="168" t="n">
        <v>99</v>
      </c>
      <c r="T64" s="168" t="n">
        <v>92</v>
      </c>
      <c r="U64" s="168" t="n">
        <v>91</v>
      </c>
      <c r="V64" s="168" t="n">
        <v>88</v>
      </c>
      <c r="W64" s="168" t="inlineStr">
        <is>
          <t>System design, SQL &amp; data, Cloud &amp; DevOps</t>
        </is>
      </c>
      <c r="X64" s="168" t="inlineStr">
        <is>
          <r>
            <rPr>
              <rFont val="Calibri"/>
              <b val="1"/>
              <sz val="10"/>
            </rPr>
            <t>C1:</t>
          </r>
          <r>
            <rPr>
              <rFont val="Calibri"/>
              <sz val="10"/>
            </rPr>
            <t xml:space="preserve"> 88% of profile — close</t>
          </r>
        </is>
      </c>
      <c r="Y64" s="168" t="inlineStr">
        <is>
          <r>
            <rPr>
              <rFont val="Calibri"/>
              <b val="1"/>
              <sz val="10"/>
            </rPr>
            <t>Evidence:</t>
          </r>
          <r>
            <rPr>
              <rFont val="Calibri"/>
              <sz val="10"/>
            </rPr>
            <t xml:space="preserve"> Survey + KRAs | Core: Ownership 5/4, Problem solving 3/4, Communication &amp; collaboration 4/4, Client &amp; quality focus 4/4, Learning agility 4/4, Integrity &amp; compliance 4/4 | Future-ready: AI literacy 3/3, Data literacy 2/3, Digital fluency 3/3, Innovation 3/3 | Functional: Programming &amp; stack 4/4, System design 3/4, SQL &amp; data 3/4, Cloud &amp; DevOps 3/4, AI / GenAI 4/4, Product &amp; domain 5/4 | Leadership: Developing people 4/4, Decision making 4/4, Strategic acumen 3/4, Influence &amp; change 3/4</t>
          </r>
        </is>
      </c>
      <c r="Z64" s="119" t="inlineStr">
        <is>
          <t>Certification / formal course</t>
        </is>
      </c>
      <c r="AA64" s="169" t="inlineStr">
        <is>
          <t>AI Training</t>
        </is>
      </c>
      <c r="AB64" s="169" t="inlineStr">
        <is>
          <t>AI, GenAI &amp; Prompt Engineering; People Leadership &amp; Mentoring; Project, Program &amp; Agile Management</t>
        </is>
      </c>
      <c r="AC64" s="169" t="inlineStr">
        <is>
          <t>Certification / formal course</t>
        </is>
      </c>
      <c r="AD64" s="169" t="n"/>
      <c r="AE64" s="121" t="inlineStr">
        <is>
          <t>No strong match from survey evidence</t>
        </is>
      </c>
      <c r="AF64" s="122" t="inlineStr">
        <is>
          <t>Anurag Gupta · Trainee UI Developer — 0.37: nodejs, angular, features</t>
        </is>
      </c>
      <c r="AG64" s="122" t="inlineStr">
        <is>
          <t>No close match in other businesses</t>
        </is>
      </c>
      <c r="AH64" s="122" t="n">
        <v>2</v>
      </c>
      <c r="AI64" s="122" t="inlineStr">
        <is>
          <t>POD Lead</t>
        </is>
      </c>
      <c r="AJ64" s="122" t="n"/>
    </row>
    <row r="65" ht="158" customHeight="1">
      <c r="A65" s="109" t="inlineStr">
        <is>
          <t>IRIS2318</t>
        </is>
      </c>
      <c r="B65" s="111" t="inlineStr">
        <is>
          <t>Prathmesh Ramdas Sutar</t>
        </is>
      </c>
      <c r="C65" s="111" t="inlineStr">
        <is>
          <t>Technology</t>
        </is>
      </c>
      <c r="D65" s="111" t="inlineStr">
        <is>
          <t>Lead Software Engineer</t>
        </is>
      </c>
      <c r="E65" s="111" t="inlineStr">
        <is>
          <t>Lead Software Engineer</t>
        </is>
      </c>
      <c r="F65" s="111" t="inlineStr">
        <is>
          <t>L5 – Lead · IC</t>
        </is>
      </c>
      <c r="G65" s="20" t="inlineStr">
        <is>
          <t>B3</t>
        </is>
      </c>
      <c r="H65" s="147" t="inlineStr">
        <is>
          <t>• Same level</t>
        </is>
      </c>
      <c r="I65" s="111" t="inlineStr">
        <is>
          <t>IC</t>
        </is>
      </c>
      <c r="J65" s="142" t="n">
        <v>4</v>
      </c>
      <c r="K65" s="115" t="inlineStr">
        <is>
          <t>Medium</t>
        </is>
      </c>
      <c r="L65" s="115" t="inlineStr">
        <is>
          <t>Trusted Professional</t>
        </is>
      </c>
      <c r="M65" s="115" t="inlineStr">
        <is>
          <t>Ready in 6–12 months</t>
        </is>
      </c>
      <c r="N65" s="115" t="n"/>
      <c r="O65" s="115" t="inlineStr">
        <is>
          <t>Yes</t>
        </is>
      </c>
      <c r="P65" s="115" t="inlineStr"/>
      <c r="Q65" s="118" t="n">
        <v>101</v>
      </c>
      <c r="R65" s="168" t="inlineStr">
        <is>
          <t>Meets the level</t>
        </is>
      </c>
      <c r="S65" s="168" t="n">
        <v>107</v>
      </c>
      <c r="T65" s="168" t="n">
        <v>105</v>
      </c>
      <c r="U65" s="168" t="n">
        <v>96</v>
      </c>
      <c r="V65" s="168" t="n">
        <v>100</v>
      </c>
      <c r="W65" s="168" t="inlineStr">
        <is>
          <t>SQL &amp; data</t>
        </is>
      </c>
      <c r="X65" s="168" t="inlineStr">
        <is>
          <r>
            <rPr>
              <rFont val="Calibri"/>
              <b val="1"/>
              <sz val="10"/>
            </rPr>
            <t>C1:</t>
          </r>
          <r>
            <rPr>
              <rFont val="Calibri"/>
              <sz val="10"/>
            </rPr>
            <t xml:space="preserve"> 89% of profile — close</t>
          </r>
        </is>
      </c>
      <c r="Y65" s="168" t="inlineStr">
        <is>
          <r>
            <rPr>
              <rFont val="Calibri"/>
              <b val="1"/>
              <sz val="10"/>
            </rPr>
            <t>Evidence:</t>
          </r>
          <r>
            <rPr>
              <rFont val="Calibri"/>
              <sz val="10"/>
            </rPr>
            <t xml:space="preserve"> Survey + KRAs | Core: Ownership 5/4, Problem solving 4/4, Communication &amp; collaboration 4/4, Client &amp; quality focus 5/4, Learning agility 4/4, Integrity &amp; compliance 4/4 | Future-ready: AI literacy 3/3, Data literacy 3/3, Digital fluency 4/3, Innovation 3/3 | Functional: Programming &amp; stack 4/4, System design 4/4, SQL &amp; data 3/4, Cloud &amp; DevOps 4/4, AI / GenAI 4/4, Product &amp; domain 4/4 | Leadership: Developing people 3/3, Decision making 3/3, Strategic acumen 3/3, Influence &amp; change 3/3</t>
          </r>
        </is>
      </c>
      <c r="Z65" s="119" t="inlineStr">
        <is>
          <t>Technical depth &amp; architecture</t>
        </is>
      </c>
      <c r="AA65" s="169" t="inlineStr">
        <is>
          <t>1. Strategic Leadership, Performance Management, Coaching &amp; Mentoring, Conflict Resolution, Change Management 2. Program &amp; Portfolio Management, Agile …</t>
        </is>
      </c>
      <c r="AB65" s="169" t="inlineStr">
        <is>
          <t>People Leadership &amp; Mentoring; Project, Program &amp; Agile Management</t>
        </is>
      </c>
      <c r="AC65" s="169" t="inlineStr">
        <is>
          <t>Technical depth &amp; architecture</t>
        </is>
      </c>
      <c r="AD65" s="169" t="n"/>
      <c r="AE65" s="121" t="inlineStr">
        <is>
          <t>No strong match from survey evidence</t>
        </is>
      </c>
      <c r="AF65" s="122" t="inlineStr">
        <is>
          <t>Mahtab Shah · Software Engineer — 0.34: java, docker, sql, software; Shubham Shrikhande · Software Engineer — 0.30: java, docker, sql</t>
        </is>
      </c>
      <c r="AG65" s="122" t="inlineStr">
        <is>
          <t>No close match in other businesses</t>
        </is>
      </c>
      <c r="AH65" s="122" t="n"/>
      <c r="AI65" s="122" t="n"/>
      <c r="AJ65" s="122" t="n"/>
    </row>
    <row r="66" ht="158" customHeight="1">
      <c r="A66" s="109" t="inlineStr">
        <is>
          <t>IRIS0320</t>
        </is>
      </c>
      <c r="B66" s="111" t="inlineStr">
        <is>
          <t>Ravikant Karmoju</t>
        </is>
      </c>
      <c r="C66" s="111" t="inlineStr">
        <is>
          <t>Technology</t>
        </is>
      </c>
      <c r="D66" s="114" t="inlineStr">
        <is>
          <t>Lead Software Engineer</t>
        </is>
      </c>
      <c r="E66" s="114" t="inlineStr">
        <is>
          <t>Lead Software Engineer – POD Lead</t>
        </is>
      </c>
      <c r="F66" s="111" t="inlineStr">
        <is>
          <t>L5 – Lead · IC</t>
        </is>
      </c>
      <c r="G66" s="20" t="inlineStr">
        <is>
          <t>B3</t>
        </is>
      </c>
      <c r="H66" s="147" t="inlineStr">
        <is>
          <t>• Same level</t>
        </is>
      </c>
      <c r="I66" s="111" t="inlineStr">
        <is>
          <t>POD Lead</t>
        </is>
      </c>
      <c r="J66" s="142" t="n">
        <v>3</v>
      </c>
      <c r="K66" s="115" t="inlineStr">
        <is>
          <t>High</t>
        </is>
      </c>
      <c r="L66" s="115" t="inlineStr">
        <is>
          <t>Trusted Professional</t>
        </is>
      </c>
      <c r="M66" s="115" t="inlineStr">
        <is>
          <t>Ready in 6–12 months</t>
        </is>
      </c>
      <c r="N66" s="115" t="n"/>
      <c r="O66" s="115" t="inlineStr">
        <is>
          <t>Yes</t>
        </is>
      </c>
      <c r="P66" s="115" t="inlineStr">
        <is>
          <t>Yet to identify</t>
        </is>
      </c>
      <c r="Q66" s="118" t="n">
        <v>101</v>
      </c>
      <c r="R66" s="168" t="inlineStr">
        <is>
          <t>Meets the level</t>
        </is>
      </c>
      <c r="S66" s="168" t="n">
        <v>110</v>
      </c>
      <c r="T66" s="168" t="n">
        <v>100</v>
      </c>
      <c r="U66" s="168" t="n">
        <v>96</v>
      </c>
      <c r="V66" s="168" t="n">
        <v>99</v>
      </c>
      <c r="W66" s="168" t="inlineStr">
        <is>
          <t>Programming &amp; stack, Decision making</t>
        </is>
      </c>
      <c r="X66" s="168" t="inlineStr">
        <is>
          <r>
            <rPr>
              <rFont val="Calibri"/>
              <b val="1"/>
              <sz val="10"/>
            </rPr>
            <t>C1:</t>
          </r>
          <r>
            <rPr>
              <rFont val="Calibri"/>
              <sz val="10"/>
            </rPr>
            <t xml:space="preserve"> 97% of profile — ready on competencies</t>
          </r>
        </is>
      </c>
      <c r="Y66" s="168" t="inlineStr">
        <is>
          <r>
            <rPr>
              <rFont val="Calibri"/>
              <b val="1"/>
              <sz val="10"/>
            </rPr>
            <t>Evidence:</t>
          </r>
          <r>
            <rPr>
              <rFont val="Calibri"/>
              <sz val="10"/>
            </rPr>
            <t xml:space="preserve"> Survey + KRAs | Core: Ownership 5/4, Problem solving 4/4, Communication &amp; collaboration 5/4, Client &amp; quality focus 5/4, Learning agility 4/4, Integrity &amp; compliance 4/4 | Future-ready: AI literacy 3/3, Data literacy 3/3, Digital fluency 3/3, Innovation 3/3 | Functional: Programming &amp; stack 3/4, System design 4/4, SQL &amp; data 4/4, Cloud &amp; DevOps 4/4, AI / GenAI 4/4, Product &amp; domain 4/4 | Leadership: Developing people 4/4, Decision making 3/4, Strategic acumen 4/4, Influence &amp; change 5/4</t>
          </r>
        </is>
      </c>
      <c r="Z66" s="119" t="inlineStr">
        <is>
          <t>AI / automation · Project / programme management</t>
        </is>
      </c>
      <c r="AA66" s="169" t="inlineStr">
        <is>
          <t>Advanced System Architecture, Cloud Technologies · Azure, AI &amp; Automation, Performance Optimization, Secure Coding</t>
        </is>
      </c>
      <c r="AB66" s="169" t="inlineStr">
        <is>
          <t>AI, GenAI &amp; Prompt Engineering; Project, Program &amp; Agile Management; People Leadership &amp; Mentoring</t>
        </is>
      </c>
      <c r="AC66" s="169" t="inlineStr">
        <is>
          <t>AI / automation · Project / programme management</t>
        </is>
      </c>
      <c r="AD66" s="169" t="inlineStr">
        <is>
          <t>Technical Leadership, Solution Architecture, Stakeholder Management, Team Mentoring</t>
        </is>
      </c>
      <c r="AE66" s="121" t="inlineStr">
        <is>
          <t>No strong match from survey evidence</t>
        </is>
      </c>
      <c r="AF66" s="122" t="inlineStr">
        <is>
          <t>No material overlap found</t>
        </is>
      </c>
      <c r="AG66" s="122" t="inlineStr">
        <is>
          <t>No close match in other businesses</t>
        </is>
      </c>
      <c r="AH66" s="122" t="n">
        <v>1</v>
      </c>
      <c r="AI66" s="122" t="inlineStr">
        <is>
          <t>POD Lead</t>
        </is>
      </c>
      <c r="AJ66" s="122" t="n"/>
    </row>
    <row r="67" ht="171" customHeight="1">
      <c r="A67" s="109" t="inlineStr">
        <is>
          <t>IRIS2497</t>
        </is>
      </c>
      <c r="B67" s="111" t="inlineStr">
        <is>
          <t>Tarun Kumar Mittal</t>
        </is>
      </c>
      <c r="C67" s="111" t="inlineStr">
        <is>
          <t>Technology</t>
        </is>
      </c>
      <c r="D67" s="114" t="inlineStr">
        <is>
          <t>Senior Project Manager</t>
        </is>
      </c>
      <c r="E67" s="114" t="inlineStr">
        <is>
          <t>Program Manager</t>
        </is>
      </c>
      <c r="F67" s="114" t="inlineStr">
        <is>
          <t>L5 – Manager</t>
        </is>
      </c>
      <c r="G67" s="116" t="inlineStr">
        <is>
          <t>B3</t>
        </is>
      </c>
      <c r="H67" s="117" t="inlineStr">
        <is>
          <t>▲ Up</t>
        </is>
      </c>
      <c r="I67" s="111" t="inlineStr">
        <is>
          <t>IC</t>
        </is>
      </c>
      <c r="J67" s="142" t="n">
        <v>3</v>
      </c>
      <c r="K67" s="115" t="inlineStr">
        <is>
          <t>Medium</t>
        </is>
      </c>
      <c r="L67" s="115" t="inlineStr">
        <is>
          <t>Core Contributor</t>
        </is>
      </c>
      <c r="M67" s="115" t="inlineStr">
        <is>
          <t>Develop in role</t>
        </is>
      </c>
      <c r="N67" s="115" t="n"/>
      <c r="O67" s="115" t="inlineStr">
        <is>
          <t>Yes</t>
        </is>
      </c>
      <c r="P67" s="115" t="inlineStr"/>
      <c r="Q67" s="118" t="n">
        <v>88</v>
      </c>
      <c r="R67" s="168" t="inlineStr">
        <is>
          <t>Developing</t>
        </is>
      </c>
      <c r="S67" s="168" t="n">
        <v>88</v>
      </c>
      <c r="T67" s="168" t="n">
        <v>75</v>
      </c>
      <c r="U67" s="168" t="n">
        <v>96</v>
      </c>
      <c r="V67" s="168" t="n">
        <v>83</v>
      </c>
      <c r="W67" s="168" t="inlineStr">
        <is>
          <t>Quality &amp; process, Ownership, Problem solving</t>
        </is>
      </c>
      <c r="X67" s="168" t="inlineStr">
        <is>
          <r>
            <rPr>
              <rFont val="Calibri"/>
              <b val="1"/>
              <sz val="10"/>
            </rPr>
            <t>C1:</t>
          </r>
          <r>
            <rPr>
              <rFont val="Calibri"/>
              <sz val="10"/>
            </rPr>
            <t xml:space="preserve"> 77% of profile — close</t>
          </r>
        </is>
      </c>
      <c r="Y67" s="168" t="inlineStr">
        <is>
          <r>
            <rPr>
              <rFont val="Calibri"/>
              <b val="1"/>
              <sz val="10"/>
            </rPr>
            <t>Evidence:</t>
          </r>
          <r>
            <rPr>
              <rFont val="Calibri"/>
              <sz val="10"/>
            </rPr>
            <t xml:space="preserve"> KRAs only | Core: Ownership 3/4, Problem solving 3/4, Communication &amp; collaboration 4/4, Client &amp; quality focus 4/4, Learning agility 3/4, Integrity &amp; compliance 4/4 | Future-ready: AI literacy 3/3, Data literacy 2/3, Digital fluency 2/3, Innovation 2/3 | Functional: Project &amp; agile 4/4, Stakeholder mgmt 4/4, Communication 4/4, Quality &amp; process 3/4, Business acumen 4/4, Product &amp; domain 4/4 | Leadership: Developing people 2/3, Decision making 2/3, Strategic acumen 3/3, Influence &amp; change 3/3</t>
          </r>
        </is>
      </c>
      <c r="Z67" s="119" t="inlineStr"/>
      <c r="AA67" s="169" t="inlineStr">
        <is>
          <t>SupTech Domain, Tax Domain</t>
        </is>
      </c>
      <c r="AB67" s="169" t="inlineStr">
        <is>
          <t>People Leadership &amp; Mentoring; Strategic Thinking &amp; Business Acumen</t>
        </is>
      </c>
      <c r="AC67" s="169" t="inlineStr"/>
      <c r="AD67" s="169" t="n"/>
      <c r="AE67" s="121" t="inlineStr">
        <is>
          <t>No strong match from survey evidence</t>
        </is>
      </c>
      <c r="AF67" s="122" t="inlineStr">
        <is>
          <t>No survey text</t>
        </is>
      </c>
      <c r="AG67" s="122" t="inlineStr">
        <is>
          <t>No survey text</t>
        </is>
      </c>
      <c r="AH67" s="122" t="n"/>
      <c r="AI67" s="122" t="n"/>
      <c r="AJ67" s="122" t="n"/>
    </row>
    <row r="68" ht="158" customHeight="1">
      <c r="A68" s="109" t="inlineStr">
        <is>
          <t>IRIS1474</t>
        </is>
      </c>
      <c r="B68" s="111" t="inlineStr">
        <is>
          <t>Amruta Kadam</t>
        </is>
      </c>
      <c r="C68" s="111" t="inlineStr">
        <is>
          <t>Technology</t>
        </is>
      </c>
      <c r="D68" s="114" t="inlineStr">
        <is>
          <t>Tech Lead</t>
        </is>
      </c>
      <c r="E68" s="114" t="inlineStr">
        <is>
          <t>Engineering Manager</t>
        </is>
      </c>
      <c r="F68" s="114" t="inlineStr">
        <is>
          <t>L5 – Lead · IC</t>
        </is>
      </c>
      <c r="G68" s="116" t="inlineStr">
        <is>
          <t>B2</t>
        </is>
      </c>
      <c r="H68" s="139" t="inlineStr">
        <is>
          <t>▼ Down · protected</t>
        </is>
      </c>
      <c r="I68" s="111" t="inlineStr">
        <is>
          <t>People Manager</t>
        </is>
      </c>
      <c r="J68" s="142" t="n">
        <v>4</v>
      </c>
      <c r="K68" s="115" t="inlineStr">
        <is>
          <t>High</t>
        </is>
      </c>
      <c r="L68" s="115" t="inlineStr">
        <is>
          <t>Future Leader</t>
        </is>
      </c>
      <c r="M68" s="115" t="inlineStr">
        <is>
          <t>Ready now</t>
        </is>
      </c>
      <c r="N68" s="115" t="inlineStr">
        <is>
          <t>Yes</t>
        </is>
      </c>
      <c r="O68" s="115" t="inlineStr"/>
      <c r="P68" s="115" t="inlineStr"/>
      <c r="Q68" s="118" t="n">
        <v>96</v>
      </c>
      <c r="R68" s="168" t="inlineStr">
        <is>
          <t>Meets the level</t>
        </is>
      </c>
      <c r="S68" s="168" t="n">
        <v>113</v>
      </c>
      <c r="T68" s="168" t="n">
        <v>83</v>
      </c>
      <c r="U68" s="168" t="n">
        <v>91</v>
      </c>
      <c r="V68" s="168" t="n">
        <v>92</v>
      </c>
      <c r="W68" s="168" t="inlineStr">
        <is>
          <t>System design, SQL &amp; data, AI / GenAI</t>
        </is>
      </c>
      <c r="X68" s="168" t="inlineStr">
        <is>
          <r>
            <rPr>
              <rFont val="Calibri"/>
              <b val="1"/>
              <sz val="10"/>
            </rPr>
            <t>B3:</t>
          </r>
          <r>
            <rPr>
              <rFont val="Calibri"/>
              <sz val="10"/>
            </rPr>
            <t xml:space="preserve"> 84% of profile — close</t>
          </r>
        </is>
      </c>
      <c r="Y68" s="168" t="inlineStr">
        <is>
          <r>
            <rPr>
              <rFont val="Calibri"/>
              <b val="1"/>
              <sz val="10"/>
            </rPr>
            <t>Evidence:</t>
          </r>
          <r>
            <rPr>
              <rFont val="Calibri"/>
              <sz val="10"/>
            </rPr>
            <t xml:space="preserve"> Survey + KRAs | Core: Ownership 5/3, Problem solving 4/3, Communication &amp; collaboration 4/3, Client &amp; quality focus 4/3, Learning agility 3/3, Integrity &amp; compliance 3/3 | Future-ready: AI literacy 2/3, Data literacy 2/3, Digital fluency 3/3, Innovation 3/3 | Functional: Programming &amp; stack 4/4, System design 3/4, SQL &amp; data 3/4, Cloud &amp; DevOps 4/4, AI / GenAI 3/4, Product &amp; domain 5/4 | Leadership: Developing people 3/3, Decision making 2/3, Strategic acumen 3/3, Influence &amp; change 3/3</t>
          </r>
        </is>
      </c>
      <c r="Z68" s="119" t="inlineStr">
        <is>
          <t>AI / automation · Leadership &amp; people management · Technical depth &amp; architecture · Product &amp; tool knowledge · Strategy &amp; business acumen</t>
        </is>
      </c>
      <c r="AA68" s="169" t="inlineStr">
        <is>
          <t>Advanced Java; secure coding &amp; code-quality practices; unit/automated testing; system design fundamentals | People management: goal-setting &amp; feedback, 1:1 …</t>
        </is>
      </c>
      <c r="AB68" s="169" t="inlineStr">
        <is>
          <t>System Design &amp; Architecture; AI, GenAI &amp; Prompt Engineering; People Leadership &amp; Mentoring</t>
        </is>
      </c>
      <c r="AC68" s="169" t="inlineStr">
        <is>
          <t>AI / automation · Leadership &amp; people management · Technical depth &amp; architecture · Product &amp; tool knowledge · Strategy &amp; business acumen</t>
        </is>
      </c>
      <c r="AD68"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68" s="121" t="inlineStr">
        <is>
          <t>No strong match from survey evidence</t>
        </is>
      </c>
      <c r="AF68" s="122" t="inlineStr">
        <is>
          <t>Sarvesh Yadav · Senior Software Engineer — 0.37: technical, java, production, leadership; Giridhar Singh · Technical Architect — 0.36: technical, leadership, java; Manish Chouhan · Senior Software Engineer — 0.32: guidance, leadership, support, team</t>
        </is>
      </c>
      <c r="AG68" s="122" t="inlineStr">
        <is>
          <t>Sarfaraz Badi · CARBON, Senior Engineering Manager — 0.33; Jayshiv Patel · CARBON, Software Engineer — 0.32</t>
        </is>
      </c>
      <c r="AH68" s="122" t="n">
        <v>6</v>
      </c>
      <c r="AI68" s="122" t="inlineStr">
        <is>
          <t>Within norm</t>
        </is>
      </c>
      <c r="AJ68" s="122" t="n"/>
    </row>
    <row r="69" ht="158" customHeight="1">
      <c r="A69" s="109" t="inlineStr">
        <is>
          <t>IRIS2019</t>
        </is>
      </c>
      <c r="B69" s="111" t="inlineStr">
        <is>
          <t>Anup Salve</t>
        </is>
      </c>
      <c r="C69" s="111" t="inlineStr">
        <is>
          <t>Technology</t>
        </is>
      </c>
      <c r="D69" s="114" t="inlineStr">
        <is>
          <t>Lead Software Engineer</t>
        </is>
      </c>
      <c r="E69" s="114" t="inlineStr">
        <is>
          <t>Senior Technical Specialist – POD Lead</t>
        </is>
      </c>
      <c r="F69" s="114" t="inlineStr">
        <is>
          <t>L5 – Lead · IC</t>
        </is>
      </c>
      <c r="G69" s="116" t="inlineStr">
        <is>
          <t>B2</t>
        </is>
      </c>
      <c r="H69" s="139" t="inlineStr">
        <is>
          <t>▼ Down · protected</t>
        </is>
      </c>
      <c r="I69" s="111" t="inlineStr">
        <is>
          <t>POD Lead</t>
        </is>
      </c>
      <c r="J69" s="142" t="n">
        <v>4</v>
      </c>
      <c r="K69" s="115" t="inlineStr">
        <is>
          <t>Medium</t>
        </is>
      </c>
      <c r="L69" s="115" t="inlineStr">
        <is>
          <t>Core Contributor</t>
        </is>
      </c>
      <c r="M69" s="115" t="inlineStr">
        <is>
          <t>Ready in 6–12 months</t>
        </is>
      </c>
      <c r="N69" s="115" t="n"/>
      <c r="O69" s="115" t="inlineStr"/>
      <c r="P69" s="115" t="inlineStr">
        <is>
          <t>Pradnaya Mhatre</t>
        </is>
      </c>
      <c r="Q69" s="118" t="n">
        <v>105</v>
      </c>
      <c r="R69" s="168" t="inlineStr">
        <is>
          <t>Meets the level</t>
        </is>
      </c>
      <c r="S69" s="168" t="n">
        <v>108</v>
      </c>
      <c r="T69" s="168" t="n">
        <v>97</v>
      </c>
      <c r="U69" s="168" t="n">
        <v>106</v>
      </c>
      <c r="V69" s="168" t="n">
        <v>105</v>
      </c>
      <c r="W69" s="168" t="inlineStr">
        <is>
          <t>AI / GenAI, Learning agility</t>
        </is>
      </c>
      <c r="X69" s="168" t="inlineStr">
        <is>
          <r>
            <rPr>
              <rFont val="Calibri"/>
              <b val="1"/>
              <sz val="10"/>
            </rPr>
            <t>B3:</t>
          </r>
          <r>
            <rPr>
              <rFont val="Calibri"/>
              <sz val="10"/>
            </rPr>
            <t xml:space="preserve"> 96% of profile — ready on competencies</t>
          </r>
        </is>
      </c>
      <c r="Y69" s="168" t="inlineStr">
        <is>
          <r>
            <rPr>
              <rFont val="Calibri"/>
              <b val="1"/>
              <sz val="10"/>
            </rPr>
            <t>Evidence:</t>
          </r>
          <r>
            <rPr>
              <rFont val="Calibri"/>
              <sz val="10"/>
            </rPr>
            <t xml:space="preserve"> Survey + KRAs | Core: Ownership 4/3, Problem solving 4/3, Communication &amp; collaboration 4/3, Client &amp; quality focus 5/3, Learning agility 2/3, Integrity &amp; compliance 3/3 | Future-ready: AI literacy 2/3, Data literacy 3/3, Digital fluency 4/3, Innovation 3/3 | Functional: Programming &amp; stack 4/4, System design 4/4, SQL &amp; data 5/4, Cloud &amp; DevOps 5/4, AI / GenAI 3/4, Product &amp; domain 5/4 | Leadership: Developing people 3/3, Decision making 3/3, Strategic acumen 3/3, Influence &amp; change 4/3</t>
          </r>
        </is>
      </c>
      <c r="Z69" s="119" t="inlineStr">
        <is>
          <t>Technical depth &amp; architecture · Broader exposure &amp; ownership</t>
        </is>
      </c>
      <c r="AA69" s="169" t="inlineStr">
        <is>
          <t>Advanced Java; secure coding &amp; code-quality practices; unit/automated testing; system design fundamentals</t>
        </is>
      </c>
      <c r="AB69" s="169" t="inlineStr">
        <is>
          <t>Cloud, DevOps &amp; CI/CD; Cybersecurity &amp; Infrastructure; People Leadership &amp; Mentoring</t>
        </is>
      </c>
      <c r="AC69" s="169" t="inlineStr">
        <is>
          <t>Leadership &amp; people management · Project / programme management · Technical depth &amp; architecture · Strategy &amp; business acumen · Broader exposure &amp; ownership</t>
        </is>
      </c>
      <c r="AD69" s="169" t="inlineStr">
        <is>
          <t>strategic thinking, cross-functional influence</t>
        </is>
      </c>
      <c r="AE69" s="121" t="inlineStr">
        <is>
          <t>Customer Success &amp; Support · 100% of competencies evidenced; must-haves met; Quality Assurance · 83% of competencies evidenced; must-haves met</t>
        </is>
      </c>
      <c r="AF69" s="122" t="inlineStr">
        <is>
          <t>Mahtab Shah · Software Engineer — 0.40: spring, boot, angular, git; Bhavana Thakare · Lead Software Engineer – POD Lead — 0.39: maven, production, tomcat, git; Abhishek Patil · Software Engineer — 0.37: tomcat, maven, boot, spring</t>
        </is>
      </c>
      <c r="AG69" s="122" t="inlineStr">
        <is>
          <t>No close match in other businesses</t>
        </is>
      </c>
      <c r="AH69" s="122" t="n">
        <v>3</v>
      </c>
      <c r="AI69" s="122" t="inlineStr">
        <is>
          <t>POD Lead</t>
        </is>
      </c>
      <c r="AJ69" s="122" t="n"/>
    </row>
    <row r="70" ht="158" customHeight="1">
      <c r="A70" s="109" t="inlineStr">
        <is>
          <t>IRIS1817</t>
        </is>
      </c>
      <c r="B70" s="111" t="inlineStr">
        <is>
          <t>Arpit Pagaria</t>
        </is>
      </c>
      <c r="C70" s="111" t="inlineStr">
        <is>
          <t>Technology</t>
        </is>
      </c>
      <c r="D70" s="114" t="inlineStr">
        <is>
          <t>Tech Lead</t>
        </is>
      </c>
      <c r="E70" s="114" t="inlineStr">
        <is>
          <t>Senior Technical Specialist – POD Lead</t>
        </is>
      </c>
      <c r="F70" s="114" t="inlineStr">
        <is>
          <t>L5 – Lead · IC</t>
        </is>
      </c>
      <c r="G70" s="116" t="inlineStr">
        <is>
          <t>B2</t>
        </is>
      </c>
      <c r="H70" s="139" t="inlineStr">
        <is>
          <t>▼ Down · protected</t>
        </is>
      </c>
      <c r="I70" s="111" t="inlineStr">
        <is>
          <t>POD Lead</t>
        </is>
      </c>
      <c r="J70" s="142" t="n">
        <v>5</v>
      </c>
      <c r="K70" s="115" t="inlineStr">
        <is>
          <t>High</t>
        </is>
      </c>
      <c r="L70" s="115" t="inlineStr">
        <is>
          <t>Future Leader</t>
        </is>
      </c>
      <c r="M70" s="115" t="inlineStr">
        <is>
          <t>Ready now</t>
        </is>
      </c>
      <c r="N70" s="115" t="inlineStr">
        <is>
          <t>Yes</t>
        </is>
      </c>
      <c r="O70" s="115" t="inlineStr"/>
      <c r="P70" s="115" t="inlineStr">
        <is>
          <t>Sidhharth</t>
        </is>
      </c>
      <c r="Q70" s="118" t="n">
        <v>103</v>
      </c>
      <c r="R70" s="168" t="inlineStr">
        <is>
          <t>Meets the level</t>
        </is>
      </c>
      <c r="S70" s="168" t="n">
        <v>110</v>
      </c>
      <c r="T70" s="168" t="n">
        <v>105</v>
      </c>
      <c r="U70" s="168" t="n">
        <v>99</v>
      </c>
      <c r="V70" s="168" t="n">
        <v>100</v>
      </c>
      <c r="W70" s="168" t="inlineStr">
        <is>
          <t>AI / GenAI</t>
        </is>
      </c>
      <c r="X70" s="168" t="inlineStr">
        <is>
          <r>
            <rPr>
              <rFont val="Calibri"/>
              <b val="1"/>
              <sz val="10"/>
            </rPr>
            <t>B3:</t>
          </r>
          <r>
            <rPr>
              <rFont val="Calibri"/>
              <sz val="10"/>
            </rPr>
            <t xml:space="preserve"> 94% of profile — ready on competencies</t>
          </r>
        </is>
      </c>
      <c r="Y70" s="168"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3/3, Data literacy 3/3, Digital fluency 4/3, Innovation 3/3 | Functional: Programming &amp; stack 4/4, System design 4/4, SQL &amp; data 4/4, Cloud &amp; DevOps 5/4, AI / GenAI 3/4, Product &amp; domain 4/4 | Leadership: Developing people 3/3, Decision making 3/3, Strategic acumen 3/3, Influence &amp; change 3/3</t>
          </r>
        </is>
      </c>
      <c r="Z70" s="119" t="inlineStr">
        <is>
          <t>AI / automation · Leadership &amp; people management · Technical depth &amp; architecture · Product &amp; tool knowledge · Strategy &amp; business acumen · Broader exposure &amp; ownership</t>
        </is>
      </c>
      <c r="AA70" s="169" t="inlineStr">
        <is>
          <t>Advanced Java; secure coding &amp; code-quality practices; unit/automated testing; system design fundamentals | People management: goal-setting &amp; feedback, 1:1 …</t>
        </is>
      </c>
      <c r="AB70" s="169" t="inlineStr">
        <is>
          <t>System Design &amp; Architecture; Cloud, DevOps &amp; CI/CD; AI, GenAI &amp; Prompt Engineering</t>
        </is>
      </c>
      <c r="AC70" s="169" t="inlineStr">
        <is>
          <t>AI / automation · Leadership &amp; people management · Technical depth &amp; architecture · Product &amp; tool knowledge · Strategy &amp; business acumen · Broader exposure &amp; ownership</t>
        </is>
      </c>
      <c r="AD70"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70" s="121" t="inlineStr">
        <is>
          <t>No strong match from survey evidence</t>
        </is>
      </c>
      <c r="AF70" s="122" t="inlineStr">
        <is>
          <t>Giridhar Singh · Technical Architect — 0.48: leadership, oracle, boot, architecture; Arun Kumar · Senior Software Engineer — 0.37: leadership, boot, spring, team; Sarvesh Yadav · Senior Software Engineer — 0.33: code, oracle, leadership, rest</t>
        </is>
      </c>
      <c r="AG70" s="122" t="inlineStr">
        <is>
          <t>Siddhesh Kadam · CARBON, Senior Engineering Manager — 0.31</t>
        </is>
      </c>
      <c r="AH70" s="122" t="n">
        <v>3</v>
      </c>
      <c r="AI70" s="122" t="inlineStr">
        <is>
          <t>POD Lead</t>
        </is>
      </c>
      <c r="AJ70" s="122" t="n"/>
    </row>
    <row r="71" ht="158" customHeight="1">
      <c r="A71" s="109" t="inlineStr">
        <is>
          <t>IRIS0484</t>
        </is>
      </c>
      <c r="B71" s="111" t="inlineStr">
        <is>
          <t>Deepa Karmarkar</t>
        </is>
      </c>
      <c r="C71" s="111" t="inlineStr">
        <is>
          <t>Technology</t>
        </is>
      </c>
      <c r="D71" s="111" t="inlineStr">
        <is>
          <t>Lead Software Engineer</t>
        </is>
      </c>
      <c r="E71" s="111" t="inlineStr">
        <is>
          <t>Lead Software Engineer</t>
        </is>
      </c>
      <c r="F71" s="111" t="inlineStr">
        <is>
          <t>L5 – Lead · IC</t>
        </is>
      </c>
      <c r="G71" s="20" t="inlineStr">
        <is>
          <t>B2</t>
        </is>
      </c>
      <c r="H71" s="147" t="inlineStr">
        <is>
          <t>• Same level</t>
        </is>
      </c>
      <c r="I71" s="111" t="inlineStr">
        <is>
          <t>IC</t>
        </is>
      </c>
      <c r="J71" s="142" t="n">
        <v>4</v>
      </c>
      <c r="K71" s="115" t="inlineStr">
        <is>
          <t>Medium</t>
        </is>
      </c>
      <c r="L71" s="115" t="inlineStr">
        <is>
          <t>High Impact / Growth Talent</t>
        </is>
      </c>
      <c r="M71" s="115" t="inlineStr">
        <is>
          <t>Ready in 6–12 months</t>
        </is>
      </c>
      <c r="N71" s="115" t="inlineStr">
        <is>
          <t>Yes</t>
        </is>
      </c>
      <c r="O71" s="115" t="inlineStr">
        <is>
          <t>Y</t>
        </is>
      </c>
      <c r="P71" s="115" t="inlineStr">
        <is>
          <t>No successor identified — she is the most senior .NET resource with 15+ years of institutional knowledge. .NET area to be discussed within Org</t>
        </is>
      </c>
      <c r="Q71" s="118" t="n">
        <v>101</v>
      </c>
      <c r="R71" s="168" t="inlineStr">
        <is>
          <t>Meets the level</t>
        </is>
      </c>
      <c r="S71" s="168" t="n">
        <v>113</v>
      </c>
      <c r="T71" s="168" t="n">
        <v>100</v>
      </c>
      <c r="U71" s="168" t="n">
        <v>96</v>
      </c>
      <c r="V71" s="168" t="n">
        <v>97</v>
      </c>
      <c r="W71" s="168" t="inlineStr">
        <is>
          <t>SQL &amp; data, Strategic acumen</t>
        </is>
      </c>
      <c r="X71" s="168" t="inlineStr">
        <is>
          <r>
            <rPr>
              <rFont val="Calibri"/>
              <b val="1"/>
              <sz val="10"/>
            </rPr>
            <t>C1:</t>
          </r>
          <r>
            <rPr>
              <rFont val="Calibri"/>
              <sz val="10"/>
            </rPr>
            <t xml:space="preserve"> 89% of profile — close</t>
          </r>
        </is>
      </c>
      <c r="Y71" s="168" t="inlineStr">
        <is>
          <r>
            <rPr>
              <rFont val="Calibri"/>
              <b val="1"/>
              <sz val="10"/>
            </rPr>
            <t>Evidence:</t>
          </r>
          <r>
            <rPr>
              <rFont val="Calibri"/>
              <sz val="10"/>
            </rPr>
            <t xml:space="preserve"> Survey + KRAs | Core: Ownership 5/4, Problem solving 5/4, Communication &amp; collaboration 5/4, Client &amp; quality focus 5/4, Learning agility 4/4, Integrity &amp; compliance 4/4 | Future-ready: AI literacy 3/3, Data literacy 3/3, Digital fluency 3/3, Innovation 3/3 | Functional: Programming &amp; stack 4/4, System design 4/4, SQL &amp; data 3/4, Cloud &amp; DevOps 4/4, AI / GenAI 4/4, Product &amp; domain 4/4 | Leadership: Developing people 3/3, Decision making 3/3, Strategic acumen 2/3, Influence &amp; change 4/3</t>
          </r>
        </is>
      </c>
      <c r="Z71" s="119" t="inlineStr">
        <is>
          <t>Answered · no common topic</t>
        </is>
      </c>
      <c r="AA71" s="169" t="inlineStr">
        <is>
          <t>Modern .NET / cloud-native architecture upskilling; mentoring &amp; code-review leadership at scale; system design for complex/legacy modules</t>
        </is>
      </c>
      <c r="AB71" s="169" t="inlineStr">
        <is>
          <t>AI, GenAI &amp; Prompt Engineering; Product, Platform &amp; Domain Knowledge; People Leadership &amp; Mentoring</t>
        </is>
      </c>
      <c r="AC71" s="169" t="inlineStr">
        <is>
          <t>Answered · no common topic</t>
        </is>
      </c>
      <c r="AD71" s="169" t="inlineStr">
        <is>
          <t>-</t>
        </is>
      </c>
      <c r="AE71" s="121" t="inlineStr">
        <is>
          <t>No strong match from survey evidence</t>
        </is>
      </c>
      <c r="AF71" s="122" t="inlineStr">
        <is>
          <t>No material overlap found</t>
        </is>
      </c>
      <c r="AG71" s="122" t="inlineStr">
        <is>
          <t>No close match in other businesses</t>
        </is>
      </c>
      <c r="AH71" s="122" t="n"/>
      <c r="AI71" s="122" t="n"/>
      <c r="AJ71" s="122" t="n"/>
    </row>
    <row r="72" ht="158" customHeight="1">
      <c r="A72" s="109" t="inlineStr">
        <is>
          <t>IRIS1476</t>
        </is>
      </c>
      <c r="B72" s="111" t="inlineStr">
        <is>
          <t>Himanshu Pawar</t>
        </is>
      </c>
      <c r="C72" s="111" t="inlineStr">
        <is>
          <t>Technology</t>
        </is>
      </c>
      <c r="D72" s="111" t="inlineStr">
        <is>
          <t>Lead Software Engineer</t>
        </is>
      </c>
      <c r="E72" s="111" t="inlineStr">
        <is>
          <t>Lead Software Engineer</t>
        </is>
      </c>
      <c r="F72" s="111" t="inlineStr">
        <is>
          <t>L5 – Lead · IC</t>
        </is>
      </c>
      <c r="G72" s="20" t="inlineStr">
        <is>
          <t>B2</t>
        </is>
      </c>
      <c r="H72" s="147" t="inlineStr">
        <is>
          <t>• Same level</t>
        </is>
      </c>
      <c r="I72" s="111" t="inlineStr">
        <is>
          <t>IC</t>
        </is>
      </c>
      <c r="J72" s="142" t="n">
        <v>3</v>
      </c>
      <c r="K72" s="115" t="inlineStr">
        <is>
          <t>Medium</t>
        </is>
      </c>
      <c r="L72" s="115" t="inlineStr">
        <is>
          <t>Trusted Professional</t>
        </is>
      </c>
      <c r="M72" s="115" t="inlineStr">
        <is>
          <t>Develop in role</t>
        </is>
      </c>
      <c r="N72" s="115" t="n"/>
      <c r="O72" s="115" t="inlineStr"/>
      <c r="P72" s="115" t="inlineStr"/>
      <c r="Q72" s="118" t="n">
        <v>92</v>
      </c>
      <c r="R72" s="168" t="inlineStr">
        <is>
          <t>Meets the level</t>
        </is>
      </c>
      <c r="S72" s="168" t="n">
        <v>99</v>
      </c>
      <c r="T72" s="168" t="n">
        <v>92</v>
      </c>
      <c r="U72" s="168" t="n">
        <v>91</v>
      </c>
      <c r="V72" s="168" t="n">
        <v>83</v>
      </c>
      <c r="W72" s="168" t="inlineStr">
        <is>
          <t>Programming &amp; stack, SQL &amp; data, Cloud &amp; DevOps</t>
        </is>
      </c>
      <c r="X72" s="168" t="inlineStr">
        <is>
          <r>
            <rPr>
              <rFont val="Calibri"/>
              <b val="1"/>
              <sz val="10"/>
            </rPr>
            <t>C1:</t>
          </r>
          <r>
            <rPr>
              <rFont val="Calibri"/>
              <sz val="10"/>
            </rPr>
            <t xml:space="preserve"> 79% of profile — close</t>
          </r>
        </is>
      </c>
      <c r="Y72" s="168" t="inlineStr">
        <is>
          <r>
            <rPr>
              <rFont val="Calibri"/>
              <b val="1"/>
              <sz val="10"/>
            </rPr>
            <t>Evidence:</t>
          </r>
          <r>
            <rPr>
              <rFont val="Calibri"/>
              <sz val="10"/>
            </rPr>
            <t xml:space="preserve"> Survey + KRAs | Core: Ownership 4/4, Problem solving 4/4, Communication &amp; collaboration 5/4, Client &amp; quality focus 4/4, Learning agility 3/4, Integrity &amp; compliance 4/4 | Future-ready: AI literacy 3/3, Data literacy 2/3, Digital fluency 3/3, Innovation 3/3 | Functional: Programming &amp; stack 3/4, System design 4/4, SQL &amp; data 3/4, Cloud &amp; DevOps 3/4, AI / GenAI 4/4, Product &amp; domain 5/4 | Leadership: Developing people 3/3, Decision making 3/3, Strategic acumen 2/3, Influence &amp; change 2/3</t>
          </r>
        </is>
      </c>
      <c r="Z72" s="119" t="inlineStr">
        <is>
          <t>Leadership &amp; people management</t>
        </is>
      </c>
      <c r="AA72" s="169" t="inlineStr">
        <is>
          <t>Taxonomy AI</t>
        </is>
      </c>
      <c r="AB72" s="169" t="inlineStr">
        <is>
          <t>People Leadership &amp; Mentoring; System Design &amp; Architecture; Cloud, DevOps &amp; CI/CD</t>
        </is>
      </c>
      <c r="AC72" s="169" t="inlineStr">
        <is>
          <t>Leadership &amp; people management</t>
        </is>
      </c>
      <c r="AD72" s="169" t="n"/>
      <c r="AE72" s="121" t="inlineStr">
        <is>
          <t>No strong match from survey evidence</t>
        </is>
      </c>
      <c r="AF72" s="122" t="inlineStr">
        <is>
          <t>Amiz Azad · Senior Software Engineer — 0.37: technical, software, code, development; Faisal Pathan · UI Developer — 0.34: code, quality, software, technical; Giridhar Singh · Technical Architect — 0.33: technical, design, solution, code</t>
        </is>
      </c>
      <c r="AG72" s="122" t="inlineStr">
        <is>
          <t>Sarfaraz Badi · CARBON, Senior Engineering Manager — 0.38; Siddhesh Kadam · CARBON, Senior Engineering Manager — 0.33; Jayshiv Patel · CARBON, Software Engineer — 0.31</t>
        </is>
      </c>
      <c r="AH72" s="122" t="n"/>
      <c r="AI72" s="122" t="n"/>
      <c r="AJ72" s="122" t="n"/>
    </row>
    <row r="73" ht="158" customHeight="1">
      <c r="A73" s="109" t="inlineStr">
        <is>
          <t>IRIS2465</t>
        </is>
      </c>
      <c r="B73" s="111" t="inlineStr">
        <is>
          <t>Monisha Ubriani</t>
        </is>
      </c>
      <c r="C73" s="111" t="inlineStr">
        <is>
          <t>Technology</t>
        </is>
      </c>
      <c r="D73" s="114" t="inlineStr">
        <is>
          <t>Lead Software Engineer</t>
        </is>
      </c>
      <c r="E73" s="114" t="inlineStr">
        <is>
          <t>Senior Technical Specialist</t>
        </is>
      </c>
      <c r="F73" s="114" t="inlineStr">
        <is>
          <t>L5 – Lead · IC</t>
        </is>
      </c>
      <c r="G73" s="116" t="inlineStr">
        <is>
          <t>B2</t>
        </is>
      </c>
      <c r="H73" s="139" t="inlineStr">
        <is>
          <t>▼ Down · protected</t>
        </is>
      </c>
      <c r="I73" s="111" t="inlineStr">
        <is>
          <t>IC</t>
        </is>
      </c>
      <c r="J73" s="142" t="n">
        <v>4</v>
      </c>
      <c r="K73" s="115" t="inlineStr">
        <is>
          <t>High</t>
        </is>
      </c>
      <c r="L73" s="115" t="inlineStr">
        <is>
          <t>High Impact / Growth Talent</t>
        </is>
      </c>
      <c r="M73" s="115" t="inlineStr">
        <is>
          <t>Ready now</t>
        </is>
      </c>
      <c r="N73" s="115" t="inlineStr">
        <is>
          <t>Yes</t>
        </is>
      </c>
      <c r="O73" s="115" t="inlineStr">
        <is>
          <t>Yes</t>
        </is>
      </c>
      <c r="P73" s="115" t="inlineStr"/>
      <c r="Q73" s="118" t="n">
        <v>107</v>
      </c>
      <c r="R73" s="168" t="inlineStr">
        <is>
          <t>Exceeds — ready for stretch</t>
        </is>
      </c>
      <c r="S73" s="168" t="n">
        <v>110</v>
      </c>
      <c r="T73" s="168" t="n">
        <v>110</v>
      </c>
      <c r="U73" s="168" t="n">
        <v>107</v>
      </c>
      <c r="V73" s="168" t="n">
        <v>92</v>
      </c>
      <c r="W73" s="168" t="inlineStr">
        <is>
          <t>Strategic acumen</t>
        </is>
      </c>
      <c r="X73" s="168" t="inlineStr">
        <is>
          <r>
            <rPr>
              <rFont val="Calibri"/>
              <b val="1"/>
              <sz val="10"/>
            </rPr>
            <t>B3:</t>
          </r>
          <r>
            <rPr>
              <rFont val="Calibri"/>
              <sz val="10"/>
            </rPr>
            <t xml:space="preserve"> 100% of profile — ready on competencies</t>
          </r>
        </is>
      </c>
      <c r="Y73" s="168"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4/3, Data literacy 3/3, Digital fluency 4/3, Innovation 3/3 | Functional: Programming &amp; stack 4/4, System design 5/4, SQL &amp; data 4/4, Cloud &amp; DevOps 4/4, AI / GenAI 5/4, Product &amp; domain 4/4 | Leadership: Developing people 2/2, Decision making 2/2, Strategic acumen 1/2, Influence &amp; change 3/2</t>
          </r>
        </is>
      </c>
      <c r="Z73" s="119" t="inlineStr">
        <is>
          <t>Technical depth &amp; architecture · Client, sales &amp; stakeholders · Broader exposure &amp; ownership</t>
        </is>
      </c>
      <c r="AA73" s="169" t="inlineStr">
        <is>
          <t>Architecture &amp; Scalability/Spring AI/System Design &amp; Pattern</t>
        </is>
      </c>
      <c r="AB73" s="169" t="inlineStr">
        <is>
          <t>Project, Program &amp; Agile Management; Broader Ownership &amp; Cross-functional Exposure; Cloud, DevOps &amp; CI/CD</t>
        </is>
      </c>
      <c r="AC73" s="169" t="inlineStr">
        <is>
          <t>Technical depth &amp; architecture · Client, sales &amp; stakeholders · Broader exposure &amp; ownership</t>
        </is>
      </c>
      <c r="AD73" s="169" t="n"/>
      <c r="AE73" s="121" t="inlineStr">
        <is>
          <t>No strong match from survey evidence</t>
        </is>
      </c>
      <c r="AF73" s="122" t="inlineStr">
        <is>
          <t>No material overlap found</t>
        </is>
      </c>
      <c r="AG73" s="122" t="inlineStr">
        <is>
          <t>Rushali Patel · CARBON, UI Developer — 0.27</t>
        </is>
      </c>
      <c r="AH73" s="122" t="n"/>
      <c r="AI73" s="122" t="n"/>
      <c r="AJ73" s="122" t="n"/>
    </row>
    <row r="74" ht="158" customHeight="1">
      <c r="A74" s="109" t="inlineStr">
        <is>
          <t>IRIS2521</t>
        </is>
      </c>
      <c r="B74" s="111" t="inlineStr">
        <is>
          <t>Prasad Gavhane</t>
        </is>
      </c>
      <c r="C74" s="111" t="inlineStr">
        <is>
          <t>Technology</t>
        </is>
      </c>
      <c r="D74" s="111" t="inlineStr">
        <is>
          <t>Lead Software Engineer</t>
        </is>
      </c>
      <c r="E74" s="111" t="inlineStr">
        <is>
          <t>Lead Software Engineer</t>
        </is>
      </c>
      <c r="F74" s="111" t="inlineStr">
        <is>
          <t>L5 – Lead · IC</t>
        </is>
      </c>
      <c r="G74" s="20" t="inlineStr">
        <is>
          <t>B2</t>
        </is>
      </c>
      <c r="H74" s="147" t="inlineStr">
        <is>
          <t>• Same level</t>
        </is>
      </c>
      <c r="I74" s="111" t="inlineStr">
        <is>
          <t>IC</t>
        </is>
      </c>
      <c r="J74" s="142" t="n">
        <v>4</v>
      </c>
      <c r="K74" s="115" t="inlineStr">
        <is>
          <t>High</t>
        </is>
      </c>
      <c r="L74" s="115" t="inlineStr">
        <is>
          <t>Trusted Professional</t>
        </is>
      </c>
      <c r="M74" s="115" t="inlineStr">
        <is>
          <t>Ready now</t>
        </is>
      </c>
      <c r="N74" s="115" t="n"/>
      <c r="O74" s="115" t="inlineStr">
        <is>
          <t>Yes</t>
        </is>
      </c>
      <c r="P74" s="115" t="inlineStr"/>
      <c r="Q74" s="118" t="n">
        <v>100</v>
      </c>
      <c r="R74" s="168" t="inlineStr">
        <is>
          <t>Meets the level</t>
        </is>
      </c>
      <c r="S74" s="168" t="n">
        <v>106</v>
      </c>
      <c r="T74" s="168" t="n">
        <v>92</v>
      </c>
      <c r="U74" s="168" t="n">
        <v>98</v>
      </c>
      <c r="V74" s="168" t="n">
        <v>105</v>
      </c>
      <c r="W74" s="168" t="inlineStr">
        <is>
          <t>Programming &amp; stack, AI / GenAI, Learning agility</t>
        </is>
      </c>
      <c r="X74" s="168" t="inlineStr">
        <is>
          <r>
            <rPr>
              <rFont val="Calibri"/>
              <b val="1"/>
              <sz val="10"/>
            </rPr>
            <t>C1:</t>
          </r>
          <r>
            <rPr>
              <rFont val="Calibri"/>
              <sz val="10"/>
            </rPr>
            <t xml:space="preserve"> 89% of profile — close</t>
          </r>
        </is>
      </c>
      <c r="Y74" s="168" t="inlineStr">
        <is>
          <r>
            <rPr>
              <rFont val="Calibri"/>
              <b val="1"/>
              <sz val="10"/>
            </rPr>
            <t>Evidence:</t>
          </r>
          <r>
            <rPr>
              <rFont val="Calibri"/>
              <sz val="10"/>
            </rPr>
            <t xml:space="preserve"> Survey + KRAs | Core: Ownership 5/4, Problem solving 4/4, Communication &amp; collaboration 5/4, Client &amp; quality focus 5/4, Learning agility 3/4, Integrity &amp; compliance 4/4 | Future-ready: AI literacy 2/3, Data literacy 3/3, Digital fluency 3/3, Innovation 3/3 | Functional: Programming &amp; stack 3/4, System design 5/4, SQL &amp; data 4/4, Cloud &amp; DevOps 4/4, AI / GenAI 3/4, Product &amp; domain 5/4 | Leadership: Developing people 3/3, Decision making 3/3, Strategic acumen 3/3, Influence &amp; change 4/3</t>
          </r>
        </is>
      </c>
      <c r="Z74" s="119" t="inlineStr">
        <is>
          <t>Project / programme management · Technical depth &amp; architecture · Product &amp; tool knowledge · Certification / formal course</t>
        </is>
      </c>
      <c r="AA74" s="169" t="inlineStr">
        <is>
          <t>Advanced Java; secure coding &amp; code-quality practices; unit/automated testing; system design fundamentals</t>
        </is>
      </c>
      <c r="AB74" s="169" t="inlineStr">
        <is>
          <t>System Design &amp; Architecture; Cloud, DevOps &amp; CI/CD; Project, Program &amp; Agile Management</t>
        </is>
      </c>
      <c r="AC74" s="169" t="inlineStr">
        <is>
          <t>Project / programme management · Technical depth &amp; architecture · Product &amp; tool knowledge · Certification / formal course</t>
        </is>
      </c>
      <c r="AD74"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74" s="121" t="inlineStr">
        <is>
          <t>Business Analysis · 83% of competencies evidenced; must-haves met</t>
        </is>
      </c>
      <c r="AF74" s="122" t="inlineStr">
        <is>
          <t>No material overlap found</t>
        </is>
      </c>
      <c r="AG74" s="122" t="inlineStr">
        <is>
          <t>No close match in other businesses</t>
        </is>
      </c>
      <c r="AH74" s="122" t="n"/>
      <c r="AI74" s="122" t="n"/>
      <c r="AJ74" s="122" t="n"/>
    </row>
    <row r="75" ht="158" customHeight="1">
      <c r="A75" s="109" t="inlineStr">
        <is>
          <t>IRIS1804</t>
        </is>
      </c>
      <c r="B75" s="111" t="inlineStr">
        <is>
          <t>Sagar Jadhav</t>
        </is>
      </c>
      <c r="C75" s="111" t="inlineStr">
        <is>
          <t>Technology</t>
        </is>
      </c>
      <c r="D75" s="114" t="inlineStr">
        <is>
          <t>Lead Software Engineer</t>
        </is>
      </c>
      <c r="E75" s="114" t="inlineStr">
        <is>
          <t>Engineering Manager</t>
        </is>
      </c>
      <c r="F75" s="114" t="inlineStr">
        <is>
          <t>L5 – Lead · IC</t>
        </is>
      </c>
      <c r="G75" s="116" t="inlineStr">
        <is>
          <t>B2</t>
        </is>
      </c>
      <c r="H75" s="139" t="inlineStr">
        <is>
          <t>▼ Down · protected</t>
        </is>
      </c>
      <c r="I75" s="111" t="inlineStr">
        <is>
          <t>People Manager</t>
        </is>
      </c>
      <c r="J75" s="142" t="n">
        <v>4</v>
      </c>
      <c r="K75" s="115" t="inlineStr">
        <is>
          <t>High</t>
        </is>
      </c>
      <c r="L75" s="115" t="inlineStr">
        <is>
          <t>High Impact / Growth Talent</t>
        </is>
      </c>
      <c r="M75" s="115" t="inlineStr">
        <is>
          <t>Ready now</t>
        </is>
      </c>
      <c r="N75" s="115" t="inlineStr">
        <is>
          <t>Yes</t>
        </is>
      </c>
      <c r="O75" s="115" t="inlineStr">
        <is>
          <t>Yes</t>
        </is>
      </c>
      <c r="P75" s="115" t="inlineStr"/>
      <c r="Q75" s="118" t="n">
        <v>103</v>
      </c>
      <c r="R75" s="168" t="inlineStr">
        <is>
          <t>Meets the level</t>
        </is>
      </c>
      <c r="S75" s="168" t="n">
        <v>110</v>
      </c>
      <c r="T75" s="168" t="n">
        <v>105</v>
      </c>
      <c r="U75" s="168" t="n">
        <v>103</v>
      </c>
      <c r="V75" s="168" t="n">
        <v>97</v>
      </c>
      <c r="W75" s="168" t="inlineStr">
        <is>
          <t>Decision making</t>
        </is>
      </c>
      <c r="X75" s="168" t="inlineStr">
        <is>
          <r>
            <rPr>
              <rFont val="Calibri"/>
              <b val="1"/>
              <sz val="10"/>
            </rPr>
            <t>B3:</t>
          </r>
          <r>
            <rPr>
              <rFont val="Calibri"/>
              <sz val="10"/>
            </rPr>
            <t xml:space="preserve"> 93% of profile — ready on competencies</t>
          </r>
        </is>
      </c>
      <c r="Y75" s="168"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3/3, Data literacy 3/3, Digital fluency 4/3, Innovation 3/3 | Functional: Programming &amp; stack 4/4, System design 4/4, SQL &amp; data 5/4, Cloud &amp; DevOps 4/4, AI / GenAI 4/4, Product &amp; domain 4/4 | Leadership: Developing people 3/3, Decision making 2/3, Strategic acumen 3/3, Influence &amp; change 4/3</t>
          </r>
        </is>
      </c>
      <c r="Z75" s="119" t="inlineStr">
        <is>
          <t>Leadership &amp; people management · Technical depth &amp; architecture · Domain, regulatory &amp; XBRL · Client, sales &amp; stakeholders · Strategy &amp; business acumen · Broader exposure &amp; ownership</t>
        </is>
      </c>
      <c r="AA75" s="169" t="inlineStr">
        <is>
          <t>Architecture &amp; Scalability/Spring AI/System Design &amp; Pattern</t>
        </is>
      </c>
      <c r="AB75" s="169" t="inlineStr">
        <is>
          <t>System Design &amp; Architecture; Product, Platform &amp; Domain Knowledge; People Leadership &amp; Mentoring</t>
        </is>
      </c>
      <c r="AC75" s="169" t="inlineStr">
        <is>
          <t>Leadership &amp; people management · Technical depth &amp; architecture · Domain, regulatory &amp; XBRL · Client, sales &amp; stakeholders · Strategy &amp; business acumen · Broader exposure &amp; ownership</t>
        </is>
      </c>
      <c r="AD75" s="169" t="n"/>
      <c r="AE75" s="121" t="inlineStr">
        <is>
          <t>No strong match from survey evidence</t>
        </is>
      </c>
      <c r="AF75" s="122" t="inlineStr">
        <is>
          <t>Mahtab Shah · Software Engineer — 0.36: spring, angular, software, java; Giridhar Singh · Technical Architect — 0.33: oracle, leadership, design, spring; Arpit Pagaria · Lead Software Engineer – POD Lead — 0.32: leadership, oracle, spring, java</t>
        </is>
      </c>
      <c r="AG75" s="122" t="inlineStr">
        <is>
          <t>Krishnadev Arya · Datatech, Software Engineer — 0.33; Ayush Sharma · CARBON, Trainee Software Engineer — 0.29; Siddhesh Kadam · CARBON, Senior Engineering Manager — 0.27</t>
        </is>
      </c>
      <c r="AH75" s="122" t="n">
        <v>5</v>
      </c>
      <c r="AI75" s="122" t="inlineStr">
        <is>
          <t>Below norm</t>
        </is>
      </c>
      <c r="AJ75" s="122" t="inlineStr">
        <is>
          <t>Team smaller than the norm for this level — merge with a peer team, widen scope, or treat as a POD Lead.</t>
        </is>
      </c>
    </row>
    <row r="76" ht="171" customHeight="1">
      <c r="A76" s="109" t="inlineStr">
        <is>
          <t>IRIS2296</t>
        </is>
      </c>
      <c r="B76" s="111" t="inlineStr">
        <is>
          <t>Deepa Vaman Shinde</t>
        </is>
      </c>
      <c r="C76" s="111" t="inlineStr">
        <is>
          <t>Technology</t>
        </is>
      </c>
      <c r="D76" s="111" t="inlineStr">
        <is>
          <t>Project Manager</t>
        </is>
      </c>
      <c r="E76" s="111" t="inlineStr">
        <is>
          <t>Project Manager</t>
        </is>
      </c>
      <c r="F76" s="111" t="inlineStr">
        <is>
          <t>L5 – Manager</t>
        </is>
      </c>
      <c r="G76" s="20" t="inlineStr">
        <is>
          <t>B2</t>
        </is>
      </c>
      <c r="H76" s="147" t="inlineStr">
        <is>
          <t>• Same level</t>
        </is>
      </c>
      <c r="I76" s="111" t="inlineStr">
        <is>
          <t>IC</t>
        </is>
      </c>
      <c r="J76" s="142" t="n">
        <v>3</v>
      </c>
      <c r="K76" s="115" t="inlineStr">
        <is>
          <t>Medium</t>
        </is>
      </c>
      <c r="L76" s="115" t="inlineStr">
        <is>
          <t>Reliable Specialist</t>
        </is>
      </c>
      <c r="M76" s="115" t="inlineStr">
        <is>
          <t>Develop in role</t>
        </is>
      </c>
      <c r="N76" s="115" t="n"/>
      <c r="O76" s="115" t="inlineStr">
        <is>
          <t>N</t>
        </is>
      </c>
      <c r="P76" s="115" t="inlineStr"/>
      <c r="Q76" s="118" t="n">
        <v>101</v>
      </c>
      <c r="R76" s="168" t="inlineStr">
        <is>
          <t>Meets the level</t>
        </is>
      </c>
      <c r="S76" s="168" t="n">
        <v>107</v>
      </c>
      <c r="T76" s="168" t="n">
        <v>92</v>
      </c>
      <c r="U76" s="168" t="n">
        <v>103</v>
      </c>
      <c r="V76" s="168" t="n">
        <v>100</v>
      </c>
      <c r="W76" s="168" t="inlineStr">
        <is>
          <t>Data literacy</t>
        </is>
      </c>
      <c r="X76" s="168" t="inlineStr">
        <is>
          <r>
            <rPr>
              <rFont val="Calibri"/>
              <b val="1"/>
              <sz val="10"/>
            </rPr>
            <t>B3:</t>
          </r>
          <r>
            <rPr>
              <rFont val="Calibri"/>
              <sz val="10"/>
            </rPr>
            <t xml:space="preserve"> 92% of profile — ready on competencies</t>
          </r>
        </is>
      </c>
      <c r="Y76" s="168" t="inlineStr">
        <is>
          <r>
            <rPr>
              <rFont val="Calibri"/>
              <b val="1"/>
              <sz val="10"/>
            </rPr>
            <t>Evidence:</t>
          </r>
          <r>
            <rPr>
              <rFont val="Calibri"/>
              <sz val="10"/>
            </rPr>
            <t xml:space="preserve"> Survey + KRAs | Core: Ownership 4/3, Problem solving 3/3, Communication &amp; collaboration 4/3, Client &amp; quality focus 3/3, Learning agility 3/3, Integrity &amp; compliance 3/3 | Future-ready: AI literacy 3/3, Data literacy 2/3, Digital fluency 3/3, Innovation 3/3 | Functional: Project &amp; agile 4/4, Stakeholder mgmt 5/4, Communication 4/4, Quality &amp; process 4/4, Business acumen 4/4, Product &amp; domain 4/4 | Leadership: Developing people 2/2, Decision making 2/2, Strategic acumen 2/2, Influence &amp; change 2/2</t>
          </r>
        </is>
      </c>
      <c r="Z76" s="119" t="inlineStr">
        <is>
          <t>Client, sales &amp; stakeholders · Strategy &amp; business acumen · Broader exposure &amp; ownership</t>
        </is>
      </c>
      <c r="AA76" s="169" t="inlineStr">
        <is>
          <t>SupTech Domain, Agile Scrum</t>
        </is>
      </c>
      <c r="AB76" s="169" t="inlineStr">
        <is>
          <t>Project, Program &amp; Agile Management; Stakeholder &amp; Client Management; Strategic Thinking &amp; Business Acumen</t>
        </is>
      </c>
      <c r="AC76" s="169" t="inlineStr">
        <is>
          <t>Client, sales &amp; stakeholders · Strategy &amp; business acumen · Broader exposure &amp; ownership</t>
        </is>
      </c>
      <c r="AD76" s="169" t="n"/>
      <c r="AE76" s="121" t="inlineStr">
        <is>
          <t>No strong match from survey evidence</t>
        </is>
      </c>
      <c r="AF76" s="122" t="inlineStr">
        <is>
          <t>Nivedita Wagh · Associate Project Manager – POD Lead — 0.37: project, planning, stakeholder, management; Virendra Kumar Ray · Technical Architect — 0.37: project, delivery, management, planning; Sandeep Dwivedi · Delivery Manager — 0.31: stakeholder, project, delivery, management</t>
        </is>
      </c>
      <c r="AG76" s="122" t="inlineStr">
        <is>
          <t>Zakiruddin Shaikh · Consume, Delivery Manager — 0.34</t>
        </is>
      </c>
      <c r="AH76" s="122" t="n"/>
      <c r="AI76" s="122" t="n"/>
      <c r="AJ76" s="122" t="n"/>
    </row>
    <row r="77" ht="171" customHeight="1">
      <c r="A77" s="109" t="inlineStr">
        <is>
          <t>IRIS2366</t>
        </is>
      </c>
      <c r="B77" s="111" t="inlineStr">
        <is>
          <t>Jailesh Bhadra</t>
        </is>
      </c>
      <c r="C77" s="111" t="inlineStr">
        <is>
          <t>Technology</t>
        </is>
      </c>
      <c r="D77" s="111" t="inlineStr">
        <is>
          <t>Project Manager</t>
        </is>
      </c>
      <c r="E77" s="111" t="inlineStr">
        <is>
          <t>Project Manager</t>
        </is>
      </c>
      <c r="F77" s="111" t="inlineStr">
        <is>
          <t>L5 – Manager</t>
        </is>
      </c>
      <c r="G77" s="20" t="inlineStr">
        <is>
          <t>B2</t>
        </is>
      </c>
      <c r="H77" s="147" t="inlineStr">
        <is>
          <t>• Same level</t>
        </is>
      </c>
      <c r="I77" s="111" t="inlineStr">
        <is>
          <t>People Manager</t>
        </is>
      </c>
      <c r="J77" s="142" t="n">
        <v>4</v>
      </c>
      <c r="K77" s="115" t="inlineStr">
        <is>
          <t>High</t>
        </is>
      </c>
      <c r="L77" s="115" t="inlineStr">
        <is>
          <t>High Impact / Growth Talent</t>
        </is>
      </c>
      <c r="M77" s="115" t="inlineStr">
        <is>
          <t>Ready now</t>
        </is>
      </c>
      <c r="N77" s="115" t="inlineStr">
        <is>
          <t>Yes</t>
        </is>
      </c>
      <c r="O77" s="115" t="inlineStr">
        <is>
          <t>Y</t>
        </is>
      </c>
      <c r="P77" s="115" t="inlineStr"/>
      <c r="Q77" s="118" t="n">
        <v>102</v>
      </c>
      <c r="R77" s="168" t="inlineStr">
        <is>
          <t>Meets the level</t>
        </is>
      </c>
      <c r="S77" s="168" t="n">
        <v>107</v>
      </c>
      <c r="T77" s="168" t="n">
        <v>100</v>
      </c>
      <c r="U77" s="168" t="n">
        <v>103</v>
      </c>
      <c r="V77" s="168" t="n">
        <v>100</v>
      </c>
      <c r="W77" s="168" t="inlineStr">
        <is>
          <t>Quality &amp; process</t>
        </is>
      </c>
      <c r="X77" s="168" t="inlineStr">
        <is>
          <r>
            <rPr>
              <rFont val="Calibri"/>
              <b val="1"/>
              <sz val="10"/>
            </rPr>
            <t>B3:</t>
          </r>
          <r>
            <rPr>
              <rFont val="Calibri"/>
              <sz val="10"/>
            </rPr>
            <t xml:space="preserve"> 89% of profile — close</t>
          </r>
        </is>
      </c>
      <c r="Y77" s="168" t="inlineStr">
        <is>
          <r>
            <rPr>
              <rFont val="Calibri"/>
              <b val="1"/>
              <sz val="10"/>
            </rPr>
            <t>Evidence:</t>
          </r>
          <r>
            <rPr>
              <rFont val="Calibri"/>
              <sz val="10"/>
            </rPr>
            <t xml:space="preserve"> Survey + KRAs | Core: Ownership 3/3, Problem solving 3/3, Communication &amp; collaboration 4/3, Client &amp; quality focus 4/3, Learning agility 3/3, Integrity &amp; compliance 3/3 | Future-ready: AI literacy 3/3, Data literacy 3/3, Digital fluency 3/3, Innovation 3/3 | Functional: Project &amp; agile 5/4, Stakeholder mgmt 4/4, Communication 5/4, Quality &amp; process 3/4, Business acumen 4/4, Product &amp; domain 4/4 | Leadership: Developing people 3/3, Decision making 3/3, Strategic acumen 3/3, Influence &amp; change 3/3</t>
          </r>
        </is>
      </c>
      <c r="Z77" s="119" t="inlineStr">
        <is>
          <t>Domain, regulatory &amp; XBRL · Certification / formal course</t>
        </is>
      </c>
      <c r="AA77" s="169" t="inlineStr">
        <is>
          <t>Domian specific · AML, Business Registry etc</t>
        </is>
      </c>
      <c r="AB77" s="169" t="inlineStr">
        <is>
          <t>Process Improvement &amp; Quality Mindset; People Leadership &amp; Mentoring; Stakeholder &amp; Client Management</t>
        </is>
      </c>
      <c r="AC77" s="169" t="inlineStr">
        <is>
          <t>Domain, regulatory &amp; XBRL · Certification / formal course</t>
        </is>
      </c>
      <c r="AD77" s="169" t="n"/>
      <c r="AE77" s="121" t="inlineStr">
        <is>
          <t>No strong match from survey evidence</t>
        </is>
      </c>
      <c r="AF77" s="122" t="inlineStr">
        <is>
          <t>No material overlap found</t>
        </is>
      </c>
      <c r="AG77" s="122" t="inlineStr">
        <is>
          <t>No close match in other businesses</t>
        </is>
      </c>
      <c r="AH77" s="122" t="n">
        <v>7</v>
      </c>
      <c r="AI77" s="122" t="inlineStr">
        <is>
          <t>Within norm</t>
        </is>
      </c>
      <c r="AJ77" s="122" t="n"/>
    </row>
    <row r="78" ht="171" customHeight="1">
      <c r="A78" s="109" t="inlineStr">
        <is>
          <t>IRIS2118</t>
        </is>
      </c>
      <c r="B78" s="111" t="inlineStr">
        <is>
          <t>Kimaya Mundlye</t>
        </is>
      </c>
      <c r="C78" s="111" t="inlineStr">
        <is>
          <t>Technology</t>
        </is>
      </c>
      <c r="D78" s="114" t="inlineStr">
        <is>
          <t>Project Lead</t>
        </is>
      </c>
      <c r="E78" s="114" t="inlineStr">
        <is>
          <t>Delivery Manager</t>
        </is>
      </c>
      <c r="F78" s="111" t="inlineStr">
        <is>
          <t>L5 – Lead · IC</t>
        </is>
      </c>
      <c r="G78" s="20" t="inlineStr">
        <is>
          <t>B2</t>
        </is>
      </c>
      <c r="H78" s="147" t="inlineStr">
        <is>
          <t>• Same level</t>
        </is>
      </c>
      <c r="I78" s="111" t="inlineStr">
        <is>
          <t>People Manager</t>
        </is>
      </c>
      <c r="J78" s="142" t="n">
        <v>5</v>
      </c>
      <c r="K78" s="115" t="inlineStr">
        <is>
          <t>High</t>
        </is>
      </c>
      <c r="L78" s="115" t="inlineStr">
        <is>
          <t>Future Leader</t>
        </is>
      </c>
      <c r="M78" s="115" t="inlineStr">
        <is>
          <t>Ready now</t>
        </is>
      </c>
      <c r="N78" s="115" t="inlineStr">
        <is>
          <t>Yes</t>
        </is>
      </c>
      <c r="O78" s="115" t="inlineStr"/>
      <c r="P78" s="115" t="inlineStr"/>
      <c r="Q78" s="118" t="n">
        <v>101</v>
      </c>
      <c r="R78" s="168" t="inlineStr">
        <is>
          <t>Meets the level</t>
        </is>
      </c>
      <c r="S78" s="168" t="n">
        <v>110</v>
      </c>
      <c r="T78" s="168" t="n">
        <v>83</v>
      </c>
      <c r="U78" s="168" t="n">
        <v>103</v>
      </c>
      <c r="V78" s="168" t="n">
        <v>100</v>
      </c>
      <c r="W78" s="168" t="inlineStr">
        <is>
          <t>AI literacy, Data literacy</t>
        </is>
      </c>
      <c r="X78" s="168" t="inlineStr">
        <is>
          <r>
            <rPr>
              <rFont val="Calibri"/>
              <b val="1"/>
              <sz val="10"/>
            </rPr>
            <t>C1:</t>
          </r>
          <r>
            <rPr>
              <rFont val="Calibri"/>
              <sz val="10"/>
            </rPr>
            <t xml:space="preserve"> 97% of profile — ready on competencies</t>
          </r>
        </is>
      </c>
      <c r="Y78" s="168" t="inlineStr">
        <is>
          <r>
            <rPr>
              <rFont val="Calibri"/>
              <b val="1"/>
              <sz val="10"/>
            </rPr>
            <t>Evidence:</t>
          </r>
          <r>
            <rPr>
              <rFont val="Calibri"/>
              <sz val="10"/>
            </rPr>
            <t xml:space="preserve"> Survey + KRAs | Core: Ownership 5/4, Problem solving 4/4, Communication &amp; collaboration 5/4, Client &amp; quality focus 5/4, Learning agility 4/4, Integrity &amp; compliance 4/4 | Future-ready: AI literacy 2/3, Data literacy 2/3, Digital fluency 3/3, Innovation 3/3 | Functional: Project &amp; agile 4/4, Stakeholder mgmt 5/4, Communication 4/4, Quality &amp; process 4/4, Business acumen 4/4, Product &amp; domain 4/4 | Leadership: Developing people 4/4, Decision making 4/4, Strategic acumen 4/4, Influence &amp; change 4/4</t>
          </r>
        </is>
      </c>
      <c r="Z78" s="119" t="inlineStr">
        <is>
          <t>Domain, regulatory &amp; XBRL · Product &amp; tool knowledge</t>
        </is>
      </c>
      <c r="AA78" s="169" t="inlineStr">
        <is>
          <t>Agile/Scrum &amp; PMP fundamentals; risk &amp; stakeholder management; estimation; reporting/governance tools | People management: goal-setting &amp; feedback, 1:1 …</t>
        </is>
      </c>
      <c r="AB78" s="169" t="inlineStr">
        <is>
          <t>Product, Platform &amp; Domain Knowledge; AI, GenAI &amp; Prompt Engineering; People Leadership &amp; Mentoring</t>
        </is>
      </c>
      <c r="AC78" s="169" t="inlineStr">
        <is>
          <t>Domain, regulatory &amp; XBRL · Product &amp; tool knowledge</t>
        </is>
      </c>
      <c r="AD78"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78" s="121" t="inlineStr">
        <is>
          <t>No strong match from survey evidence</t>
        </is>
      </c>
      <c r="AF78" s="122" t="inlineStr">
        <is>
          <t>Ankita Karale · Business Analyst — 0.31: interaction, project, client; Angitha A · Business Analyst — 0.30: project, requirement, analysis, management</t>
        </is>
      </c>
      <c r="AG78" s="122" t="inlineStr">
        <is>
          <t>No close match in other businesses</t>
        </is>
      </c>
      <c r="AH78" s="122" t="n">
        <v>6</v>
      </c>
      <c r="AI78" s="122" t="inlineStr">
        <is>
          <t>Within norm</t>
        </is>
      </c>
      <c r="AJ78" s="122" t="n"/>
    </row>
    <row r="79" ht="171" customHeight="1">
      <c r="A79" s="109" t="inlineStr">
        <is>
          <t>IRIS0846</t>
        </is>
      </c>
      <c r="B79" s="111" t="inlineStr">
        <is>
          <t>Nikhil Nalawade</t>
        </is>
      </c>
      <c r="C79" s="111" t="inlineStr">
        <is>
          <t>Technology</t>
        </is>
      </c>
      <c r="D79" s="114" t="inlineStr">
        <is>
          <t>Project Manager</t>
        </is>
      </c>
      <c r="E79" s="114" t="inlineStr">
        <is>
          <t>Delivery Manager</t>
        </is>
      </c>
      <c r="F79" s="114" t="inlineStr">
        <is>
          <t>L5 – Manager</t>
        </is>
      </c>
      <c r="G79" s="116" t="inlineStr">
        <is>
          <t>B2</t>
        </is>
      </c>
      <c r="H79" s="117" t="inlineStr">
        <is>
          <t>▲ Up</t>
        </is>
      </c>
      <c r="I79" s="111" t="inlineStr">
        <is>
          <t>People Manager</t>
        </is>
      </c>
      <c r="J79" s="142" t="n">
        <v>5</v>
      </c>
      <c r="K79" s="115" t="inlineStr">
        <is>
          <t>High</t>
        </is>
      </c>
      <c r="L79" s="115" t="inlineStr">
        <is>
          <t>Future Leader</t>
        </is>
      </c>
      <c r="M79" s="115" t="inlineStr">
        <is>
          <t>Ready now</t>
        </is>
      </c>
      <c r="N79" s="115" t="inlineStr">
        <is>
          <t>Yes</t>
        </is>
      </c>
      <c r="O79" s="115" t="inlineStr">
        <is>
          <t>Y</t>
        </is>
      </c>
      <c r="P79" s="115" t="inlineStr"/>
      <c r="Q79" s="118" t="n">
        <v>102</v>
      </c>
      <c r="R79" s="168" t="inlineStr">
        <is>
          <t>Meets the level</t>
        </is>
      </c>
      <c r="S79" s="168" t="n">
        <v>106</v>
      </c>
      <c r="T79" s="168" t="n">
        <v>100</v>
      </c>
      <c r="U79" s="168" t="n">
        <v>103</v>
      </c>
      <c r="V79" s="168" t="n">
        <v>99</v>
      </c>
      <c r="W79" s="168" t="inlineStr">
        <is>
          <t>Quality &amp; process, Problem solving, Decision making</t>
        </is>
      </c>
      <c r="X79" s="168" t="inlineStr">
        <is>
          <r>
            <rPr>
              <rFont val="Calibri"/>
              <b val="1"/>
              <sz val="10"/>
            </rPr>
            <t>C1:</t>
          </r>
          <r>
            <rPr>
              <rFont val="Calibri"/>
              <sz val="10"/>
            </rPr>
            <t xml:space="preserve"> 98% of profile — ready on competencies</t>
          </r>
        </is>
      </c>
      <c r="Y79" s="168" t="inlineStr">
        <is>
          <r>
            <rPr>
              <rFont val="Calibri"/>
              <b val="1"/>
              <sz val="10"/>
            </rPr>
            <t>Evidence:</t>
          </r>
          <r>
            <rPr>
              <rFont val="Calibri"/>
              <sz val="10"/>
            </rPr>
            <t xml:space="preserve"> Survey + KRAs | Core: Ownership 5/4, Problem solving 3/4, Communication &amp; collaboration 5/4, Client &amp; quality focus 5/4, Learning agility 4/4, Integrity &amp; compliance 4/4 | Future-ready: AI literacy 3/3, Data literacy 3/3, Digital fluency 3/3, Innovation 3/3 | Functional: Project &amp; agile 4/4, Stakeholder mgmt 5/4, Communication 5/4, Quality &amp; process 3/4, Business acumen 4/4, Product &amp; domain 4/4 | Leadership: Developing people 4/4, Decision making 3/4, Strategic acumen 4/4, Influence &amp; change 5/4</t>
          </r>
        </is>
      </c>
      <c r="Z79" s="119" t="inlineStr">
        <is>
          <t>Broader exposure &amp; ownership</t>
        </is>
      </c>
      <c r="AA79" s="169" t="inlineStr">
        <is>
          <t>TOGAF</t>
        </is>
      </c>
      <c r="AB79" s="169" t="inlineStr">
        <is>
          <t>AI, GenAI &amp; Prompt Engineering; People Leadership &amp; Mentoring; Stakeholder &amp; Client Management</t>
        </is>
      </c>
      <c r="AC79" s="169" t="inlineStr">
        <is>
          <t>Broader exposure &amp; ownership</t>
        </is>
      </c>
      <c r="AD79" s="169" t="n"/>
      <c r="AE79" s="121" t="inlineStr">
        <is>
          <t>No strong match from survey evidence</t>
        </is>
      </c>
      <c r="AF79" s="122" t="inlineStr">
        <is>
          <t>Sharanagouda Patil · Technical Architect — 0.31: end, application, technical</t>
        </is>
      </c>
      <c r="AG79" s="122" t="inlineStr">
        <is>
          <t>No close match in other businesses</t>
        </is>
      </c>
      <c r="AH79" s="122" t="n">
        <v>15</v>
      </c>
      <c r="AI79" s="122" t="inlineStr">
        <is>
          <t>Above norm</t>
        </is>
      </c>
      <c r="AJ79" s="122" t="inlineStr">
        <is>
          <t>Above the norm of 5–8 — appoint POD Leads · up to 3 reports each or a Team Lead under this manager.</t>
        </is>
      </c>
    </row>
    <row r="80" ht="171" customHeight="1">
      <c r="A80" s="109" t="inlineStr">
        <is>
          <t>IRIS0929</t>
        </is>
      </c>
      <c r="B80" s="111" t="inlineStr">
        <is>
          <t>Sandeep Dwivedi</t>
        </is>
      </c>
      <c r="C80" s="111" t="inlineStr">
        <is>
          <t>Technology</t>
        </is>
      </c>
      <c r="D80" s="114" t="inlineStr">
        <is>
          <t>Project Manager</t>
        </is>
      </c>
      <c r="E80" s="114" t="inlineStr">
        <is>
          <t>Delivery Manager</t>
        </is>
      </c>
      <c r="F80" s="114" t="inlineStr">
        <is>
          <t>L5 – Manager</t>
        </is>
      </c>
      <c r="G80" s="116" t="inlineStr">
        <is>
          <t>B2</t>
        </is>
      </c>
      <c r="H80" s="117" t="inlineStr">
        <is>
          <t>▲ Up</t>
        </is>
      </c>
      <c r="I80" s="111" t="inlineStr">
        <is>
          <t>People Manager</t>
        </is>
      </c>
      <c r="J80" s="142" t="n">
        <v>3</v>
      </c>
      <c r="K80" s="115" t="inlineStr">
        <is>
          <t>Medium</t>
        </is>
      </c>
      <c r="L80" s="115" t="inlineStr">
        <is>
          <t>Core Contributor</t>
        </is>
      </c>
      <c r="M80" s="115" t="inlineStr">
        <is>
          <t>Develop in role</t>
        </is>
      </c>
      <c r="N80" s="115" t="n"/>
      <c r="O80" s="115" t="inlineStr">
        <is>
          <t>Y</t>
        </is>
      </c>
      <c r="P80" s="115" t="inlineStr"/>
      <c r="Q80" s="118" t="n">
        <v>103</v>
      </c>
      <c r="R80" s="168" t="inlineStr">
        <is>
          <t>Meets the level</t>
        </is>
      </c>
      <c r="S80" s="168" t="n">
        <v>110</v>
      </c>
      <c r="T80" s="168" t="n">
        <v>100</v>
      </c>
      <c r="U80" s="168" t="n">
        <v>103</v>
      </c>
      <c r="V80" s="168" t="n">
        <v>99</v>
      </c>
      <c r="W80" s="168" t="inlineStr">
        <is>
          <t>Product &amp; domain, Decision making</t>
        </is>
      </c>
      <c r="X80" s="168" t="inlineStr">
        <is>
          <r>
            <rPr>
              <rFont val="Calibri"/>
              <b val="1"/>
              <sz val="10"/>
            </rPr>
            <t>C1:</t>
          </r>
          <r>
            <rPr>
              <rFont val="Calibri"/>
              <sz val="10"/>
            </rPr>
            <t xml:space="preserve"> 99% of profile — ready on competencies</t>
          </r>
        </is>
      </c>
      <c r="Y80" s="168" t="inlineStr">
        <is>
          <r>
            <rPr>
              <rFont val="Calibri"/>
              <b val="1"/>
              <sz val="10"/>
            </rPr>
            <t>Evidence:</t>
          </r>
          <r>
            <rPr>
              <rFont val="Calibri"/>
              <sz val="10"/>
            </rPr>
            <t xml:space="preserve"> Survey + KRAs | Core: Ownership 5/4, Problem solving 4/4, Communication &amp; collaboration 5/4, Client &amp; quality focus 5/4, Learning agility 4/4, Integrity &amp; compliance 4/4 | Future-ready: AI literacy 3/3, Data literacy 3/3, Digital fluency 3/3, Innovation 3/3 | Functional: Project &amp; agile 5/4, Stakeholder mgmt 5/4, Communication 4/4, Quality &amp; process 4/4, Business acumen 4/4, Product &amp; domain 3/4 | Leadership: Developing people 4/4, Decision making 3/4, Strategic acumen 4/4, Influence &amp; change 5/4</t>
          </r>
        </is>
      </c>
      <c r="Z80" s="119" t="inlineStr">
        <is>
          <t>Broader exposure &amp; ownership</t>
        </is>
      </c>
      <c r="AA80" s="169" t="inlineStr">
        <is>
          <t>SupTech Domain, Agile Scrum</t>
        </is>
      </c>
      <c r="AB80" s="169" t="inlineStr">
        <is>
          <t>AI, GenAI &amp; Prompt Engineering; Programming &amp; Tech-Stack Depth; People Leadership &amp; Mentoring</t>
        </is>
      </c>
      <c r="AC80" s="169" t="inlineStr">
        <is>
          <t>Broader exposure &amp; ownership</t>
        </is>
      </c>
      <c r="AD80" s="169" t="n"/>
      <c r="AE80" s="121" t="inlineStr">
        <is>
          <t>No strong match from survey evidence</t>
        </is>
      </c>
      <c r="AF80" s="122" t="inlineStr">
        <is>
          <t>Virendra Kumar Ray · Technical Architect — 0.31: plan, project, delivery, management; Deepa Vaman Shinde · Project Manager — 0.31: stakeholder, project, delivery, management</t>
        </is>
      </c>
      <c r="AG80" s="122" t="inlineStr">
        <is>
          <t>Aaron Michael · CARBON, Project Manager — 0.26</t>
        </is>
      </c>
      <c r="AH80" s="122" t="n">
        <v>4</v>
      </c>
      <c r="AI80" s="122" t="inlineStr">
        <is>
          <t>Below norm</t>
        </is>
      </c>
      <c r="AJ80" s="122" t="inlineStr">
        <is>
          <t>Team smaller than the norm for this level — merge with a peer team, widen scope, or treat as a POD Lead.</t>
        </is>
      </c>
    </row>
    <row r="81" ht="171" customHeight="1">
      <c r="A81" s="109" t="inlineStr">
        <is>
          <t>IRIS2176</t>
        </is>
      </c>
      <c r="B81" s="111" t="inlineStr">
        <is>
          <t>Saurabh Kadam</t>
        </is>
      </c>
      <c r="C81" s="111" t="inlineStr">
        <is>
          <t>Technology</t>
        </is>
      </c>
      <c r="D81" s="114" t="inlineStr">
        <is>
          <t>Program Manager</t>
        </is>
      </c>
      <c r="E81" s="114" t="inlineStr">
        <is>
          <t>Project Manager</t>
        </is>
      </c>
      <c r="F81" s="111" t="inlineStr">
        <is>
          <t>L5 – Manager</t>
        </is>
      </c>
      <c r="G81" s="20" t="inlineStr">
        <is>
          <t>B2</t>
        </is>
      </c>
      <c r="H81" s="147" t="inlineStr">
        <is>
          <t>• Same level</t>
        </is>
      </c>
      <c r="I81" s="111" t="inlineStr">
        <is>
          <t>People Manager</t>
        </is>
      </c>
      <c r="J81" s="142" t="n">
        <v>4</v>
      </c>
      <c r="K81" s="115" t="inlineStr">
        <is>
          <t>High</t>
        </is>
      </c>
      <c r="L81" s="115" t="inlineStr">
        <is>
          <t>Trusted Professional</t>
        </is>
      </c>
      <c r="M81" s="115" t="inlineStr">
        <is>
          <t>Ready now</t>
        </is>
      </c>
      <c r="N81" s="115" t="n"/>
      <c r="O81" s="115" t="inlineStr">
        <is>
          <t>Y</t>
        </is>
      </c>
      <c r="P81" s="115" t="inlineStr"/>
      <c r="Q81" s="118" t="n">
        <v>97</v>
      </c>
      <c r="R81" s="168" t="inlineStr">
        <is>
          <t>Meets the level</t>
        </is>
      </c>
      <c r="S81" s="168" t="n">
        <v>98</v>
      </c>
      <c r="T81" s="168" t="n">
        <v>92</v>
      </c>
      <c r="U81" s="168" t="n">
        <v>103</v>
      </c>
      <c r="V81" s="168" t="n">
        <v>92</v>
      </c>
      <c r="W81" s="168" t="inlineStr">
        <is>
          <t>Problem solving, Data literacy, Decision making</t>
        </is>
      </c>
      <c r="X81" s="168" t="inlineStr">
        <is>
          <r>
            <rPr>
              <rFont val="Calibri"/>
              <b val="1"/>
              <sz val="10"/>
            </rPr>
            <t>B3:</t>
          </r>
          <r>
            <rPr>
              <rFont val="Calibri"/>
              <sz val="10"/>
            </rPr>
            <t xml:space="preserve"> 84% of profile — close</t>
          </r>
        </is>
      </c>
      <c r="Y81" s="168" t="inlineStr">
        <is>
          <r>
            <rPr>
              <rFont val="Calibri"/>
              <b val="1"/>
              <sz val="10"/>
            </rPr>
            <t>Evidence:</t>
          </r>
          <r>
            <rPr>
              <rFont val="Calibri"/>
              <sz val="10"/>
            </rPr>
            <t xml:space="preserve"> Survey + KRAs | Core: Ownership 3/3, Problem solving 2/3, Communication &amp; collaboration 3/3, Client &amp; quality focus 4/3, Learning agility 3/3, Integrity &amp; compliance 3/3 | Future-ready: AI literacy 3/3, Data literacy 2/3, Digital fluency 3/3, Innovation 3/3 | Functional: Project &amp; agile 5/4, Stakeholder mgmt 4/4, Communication 4/4, Quality &amp; process 4/4, Business acumen 4/4, Product &amp; domain 4/4 | Leadership: Developing people 3/3, Decision making 2/3, Strategic acumen 3/3, Influence &amp; change 3/3</t>
          </r>
        </is>
      </c>
      <c r="Z81" s="119" t="inlineStr">
        <is>
          <t>Strategy &amp; business acumen</t>
        </is>
      </c>
      <c r="AA81" s="169" t="inlineStr">
        <is>
          <t>AI and SupTech related training, Deposit Insurance</t>
        </is>
      </c>
      <c r="AB81" s="169" t="inlineStr">
        <is>
          <t>People Leadership &amp; Mentoring; Stakeholder &amp; Client Management; Strategic Thinking &amp; Business Acumen</t>
        </is>
      </c>
      <c r="AC81" s="169" t="inlineStr">
        <is>
          <t>Strategy &amp; business acumen</t>
        </is>
      </c>
      <c r="AD81" s="169" t="n"/>
      <c r="AE81" s="121" t="inlineStr">
        <is>
          <t>No strong match from survey evidence</t>
        </is>
      </c>
      <c r="AF81" s="122" t="inlineStr">
        <is>
          <t>No material overlap found</t>
        </is>
      </c>
      <c r="AG81" s="122" t="inlineStr">
        <is>
          <t>No close match in other businesses</t>
        </is>
      </c>
      <c r="AH81" s="122" t="n">
        <v>4</v>
      </c>
      <c r="AI81" s="122" t="inlineStr">
        <is>
          <t>Below norm</t>
        </is>
      </c>
      <c r="AJ81" s="122" t="inlineStr">
        <is>
          <t>Team smaller than the norm for this level — merge with a peer team, widen scope, or treat as a POD Lead.</t>
        </is>
      </c>
    </row>
    <row r="82" ht="171" customHeight="1">
      <c r="A82" s="109" t="inlineStr">
        <is>
          <t>IRIS2127</t>
        </is>
      </c>
      <c r="B82" s="111" t="inlineStr">
        <is>
          <t>Yunus Patel</t>
        </is>
      </c>
      <c r="C82" s="111" t="inlineStr">
        <is>
          <t>Technology</t>
        </is>
      </c>
      <c r="D82" s="114" t="inlineStr">
        <is>
          <t>Project Manager</t>
        </is>
      </c>
      <c r="E82" s="114" t="inlineStr">
        <is>
          <t>Delivery Manager</t>
        </is>
      </c>
      <c r="F82" s="114" t="inlineStr">
        <is>
          <t>L5 – Manager</t>
        </is>
      </c>
      <c r="G82" s="116" t="inlineStr">
        <is>
          <t>B2</t>
        </is>
      </c>
      <c r="H82" s="117" t="inlineStr">
        <is>
          <t>▲ Up</t>
        </is>
      </c>
      <c r="I82" s="111" t="inlineStr">
        <is>
          <t>People Manager</t>
        </is>
      </c>
      <c r="J82" s="142" t="n">
        <v>4</v>
      </c>
      <c r="K82" s="115" t="inlineStr">
        <is>
          <t>High</t>
        </is>
      </c>
      <c r="L82" s="115" t="inlineStr">
        <is>
          <t>Trusted Professional</t>
        </is>
      </c>
      <c r="M82" s="115" t="inlineStr">
        <is>
          <t>Ready now</t>
        </is>
      </c>
      <c r="N82" s="115" t="n"/>
      <c r="O82" s="115" t="inlineStr"/>
      <c r="P82" s="115" t="inlineStr"/>
      <c r="Q82" s="118" t="n">
        <v>97</v>
      </c>
      <c r="R82" s="168" t="inlineStr">
        <is>
          <t>Meets the level</t>
        </is>
      </c>
      <c r="S82" s="168" t="n">
        <v>103</v>
      </c>
      <c r="T82" s="168" t="n">
        <v>97</v>
      </c>
      <c r="U82" s="168" t="n">
        <v>92</v>
      </c>
      <c r="V82" s="168" t="n">
        <v>99</v>
      </c>
      <c r="W82" s="168" t="inlineStr">
        <is>
          <t>Communication, Product &amp; domain, Problem solving</t>
        </is>
      </c>
      <c r="X82" s="168" t="inlineStr">
        <is>
          <r>
            <rPr>
              <rFont val="Calibri"/>
              <b val="1"/>
              <sz val="10"/>
            </rPr>
            <t>C1:</t>
          </r>
          <r>
            <rPr>
              <rFont val="Calibri"/>
              <sz val="10"/>
            </rPr>
            <t xml:space="preserve"> 94% of profile — ready on competencies</t>
          </r>
        </is>
      </c>
      <c r="Y82" s="168" t="inlineStr">
        <is>
          <r>
            <rPr>
              <rFont val="Calibri"/>
              <b val="1"/>
              <sz val="10"/>
            </rPr>
            <t>Evidence:</t>
          </r>
          <r>
            <rPr>
              <rFont val="Calibri"/>
              <sz val="10"/>
            </rPr>
            <t xml:space="preserve"> Survey + KRAs | Core: Ownership 5/4, Problem solving 3/4, Communication &amp; collaboration 4/4, Client &amp; quality focus 5/4, Learning agility 4/4, Integrity &amp; compliance 4/4 | Future-ready: AI literacy 2/3, Data literacy 3/3, Digital fluency 3/3, Innovation 4/3 | Functional: Project &amp; agile 4/4, Stakeholder mgmt 4/4, Communication 3/4, Quality &amp; process 4/4, Business acumen 4/4, Product &amp; domain 3/4 | Leadership: Developing people 4/4, Decision making 3/4, Strategic acumen 4/4, Influence &amp; change 5/4</t>
          </r>
        </is>
      </c>
      <c r="Z82" s="119" t="inlineStr">
        <is>
          <t>Project / programme management · Client, sales &amp; stakeholders</t>
        </is>
      </c>
      <c r="AA82" s="169" t="inlineStr">
        <is>
          <t>Agile/Scrum &amp; PMP fundamentals; risk &amp; stakeholder management; estimation; reporting/governance tools | People management: goal-setting &amp; feedback, 1:1 …</t>
        </is>
      </c>
      <c r="AB82" s="169" t="inlineStr">
        <is>
          <t>People Leadership &amp; Mentoring; Stakeholder &amp; Client Management; Strategic Thinking &amp; Business Acumen</t>
        </is>
      </c>
      <c r="AC82" s="169" t="inlineStr">
        <is>
          <t>Leadership &amp; people management · Project / programme management · Client, sales &amp; stakeholders · Strategy &amp; business acumen</t>
        </is>
      </c>
      <c r="AD82"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82" s="121" t="inlineStr">
        <is>
          <t>No strong match from survey evidence</t>
        </is>
      </c>
      <c r="AF82" s="122" t="inlineStr">
        <is>
          <t>No material overlap found</t>
        </is>
      </c>
      <c r="AG82" s="122" t="inlineStr">
        <is>
          <t>No close match in other businesses</t>
        </is>
      </c>
      <c r="AH82" s="122" t="n">
        <v>5</v>
      </c>
      <c r="AI82" s="122" t="inlineStr">
        <is>
          <t>Within norm</t>
        </is>
      </c>
      <c r="AJ82" s="122" t="n"/>
    </row>
    <row r="83" ht="158" customHeight="1">
      <c r="A83" s="109" t="inlineStr">
        <is>
          <t>IRIS2492</t>
        </is>
      </c>
      <c r="B83" s="111" t="inlineStr">
        <is>
          <t>Abhishek Hegde</t>
        </is>
      </c>
      <c r="C83" s="111" t="inlineStr">
        <is>
          <t>Technology</t>
        </is>
      </c>
      <c r="D83" s="114" t="inlineStr">
        <is>
          <t>Senior Business Analyst</t>
        </is>
      </c>
      <c r="E83" s="114" t="inlineStr">
        <is>
          <t>Business Analysis Specialist</t>
        </is>
      </c>
      <c r="F83" s="114" t="inlineStr">
        <is>
          <t>L4 – Senior</t>
        </is>
      </c>
      <c r="G83" s="116" t="inlineStr">
        <is>
          <t>B1</t>
        </is>
      </c>
      <c r="H83" s="117" t="inlineStr">
        <is>
          <t>▲ Up</t>
        </is>
      </c>
      <c r="I83" s="111" t="inlineStr">
        <is>
          <t>IC</t>
        </is>
      </c>
      <c r="J83" s="142" t="n">
        <v>3</v>
      </c>
      <c r="K83" s="115" t="inlineStr">
        <is>
          <t>Medium</t>
        </is>
      </c>
      <c r="L83" s="115" t="inlineStr">
        <is>
          <t>Core Contributor</t>
        </is>
      </c>
      <c r="M83" s="115" t="inlineStr">
        <is>
          <t>Develop in role</t>
        </is>
      </c>
      <c r="N83" s="115" t="n"/>
      <c r="O83" s="115" t="inlineStr">
        <is>
          <t>N</t>
        </is>
      </c>
      <c r="P83" s="115" t="inlineStr">
        <is>
          <t>No successor formally identified - Prajakta covers similar scope</t>
        </is>
      </c>
      <c r="Q83" s="118" t="n">
        <v>102</v>
      </c>
      <c r="R83" s="168" t="inlineStr">
        <is>
          <t>Meets the level</t>
        </is>
      </c>
      <c r="S83" s="168" t="n">
        <v>108</v>
      </c>
      <c r="T83" s="168" t="n">
        <v>97</v>
      </c>
      <c r="U83" s="168" t="n">
        <v>101</v>
      </c>
      <c r="V83" s="168" t="n">
        <v>105</v>
      </c>
      <c r="W83" s="168" t="inlineStr">
        <is>
          <t>SQL &amp; data, Learning agility, AI literacy</t>
        </is>
      </c>
      <c r="X83" s="168" t="inlineStr">
        <is>
          <r>
            <rPr>
              <rFont val="Calibri"/>
              <b val="1"/>
              <sz val="10"/>
            </rPr>
            <t>B2:</t>
          </r>
          <r>
            <rPr>
              <rFont val="Calibri"/>
              <sz val="10"/>
            </rPr>
            <t xml:space="preserve"> 88% of profile — close</t>
          </r>
        </is>
      </c>
      <c r="Y83" s="168" t="inlineStr">
        <is>
          <r>
            <rPr>
              <rFont val="Calibri"/>
              <b val="1"/>
              <sz val="10"/>
            </rPr>
            <t>Evidence:</t>
          </r>
          <r>
            <rPr>
              <rFont val="Calibri"/>
              <sz val="10"/>
            </rPr>
            <t xml:space="preserve"> Survey + KRAs | Core: Ownership 4/3, Problem solving 4/3, Communication &amp; collaboration 4/3, Client &amp; quality focus 4/3, Learning agility 2/3, Integrity &amp; compliance 3/3 | Future-ready: AI literacy 2/3, Data literacy 3/3, Digital fluency 4/3, Innovation 3/3 | Functional: Requirements 4/3, Regulatory domain 3/3, Product &amp; domain 3/3, SQL &amp; data 2/3, Stakeholder mgmt 4/3, Communication 3/3 | Leadership: Developing people 1/1, Decision making 1/1, Strategic acumen 1/1, Influence &amp; change 2/1</t>
          </r>
        </is>
      </c>
      <c r="Z83" s="119" t="inlineStr">
        <is>
          <t>Leadership &amp; people management</t>
        </is>
      </c>
      <c r="AA83" s="169" t="inlineStr">
        <is>
          <t>Advanced client-side stakeholder management; XBRL/regulatory domain depth; commercial/contract awareness; Product knowledge and visualization</t>
        </is>
      </c>
      <c r="AB83" s="169" t="inlineStr">
        <is>
          <t>AI, GenAI &amp; Prompt Engineering; Data Analytics, BI &amp; Visualisation; Advanced Excel &amp; Productivity Tools</t>
        </is>
      </c>
      <c r="AC83" s="169" t="inlineStr">
        <is>
          <t>Leadership &amp; people management</t>
        </is>
      </c>
      <c r="AD83" s="169" t="inlineStr">
        <is>
          <t>-</t>
        </is>
      </c>
      <c r="AE83" s="121" t="inlineStr">
        <is>
          <t>No strong match from survey evidence</t>
        </is>
      </c>
      <c r="AF83" s="122" t="inlineStr">
        <is>
          <t>Neha Singh · Business Analyst — 0.38: stakeholder, analysis, powerpoint, gathering</t>
        </is>
      </c>
      <c r="AG83" s="122" t="inlineStr">
        <is>
          <t>Aroosa Ghole · iDEAL, Team Lead – Business Analysis — 0.35</t>
        </is>
      </c>
      <c r="AH83" s="122" t="n"/>
      <c r="AI83" s="122" t="n"/>
      <c r="AJ83" s="122" t="n"/>
    </row>
    <row r="84" ht="158" customHeight="1">
      <c r="A84" s="109" t="inlineStr">
        <is>
          <t>IRIS2289</t>
        </is>
      </c>
      <c r="B84" s="111" t="inlineStr">
        <is>
          <t>Shruti Patil</t>
        </is>
      </c>
      <c r="C84" s="111" t="inlineStr">
        <is>
          <t>Technology</t>
        </is>
      </c>
      <c r="D84" s="114" t="inlineStr">
        <is>
          <t>Business Analyst</t>
        </is>
      </c>
      <c r="E84" s="114" t="inlineStr">
        <is>
          <t>Team Lead – Business Analysis</t>
        </is>
      </c>
      <c r="F84" s="114" t="inlineStr">
        <is>
          <t>L3 – Professional / Associate</t>
        </is>
      </c>
      <c r="G84" s="116" t="inlineStr">
        <is>
          <t>B1</t>
        </is>
      </c>
      <c r="H84" s="117" t="inlineStr">
        <is>
          <t>▲ Up</t>
        </is>
      </c>
      <c r="I84" s="111" t="inlineStr">
        <is>
          <t>People Manager</t>
        </is>
      </c>
      <c r="J84" s="142" t="n">
        <v>4</v>
      </c>
      <c r="K84" s="115" t="inlineStr">
        <is>
          <t>High</t>
        </is>
      </c>
      <c r="L84" s="115" t="inlineStr">
        <is>
          <t>Future Leader</t>
        </is>
      </c>
      <c r="M84" s="115" t="inlineStr">
        <is>
          <t>Ready now</t>
        </is>
      </c>
      <c r="N84" s="115" t="inlineStr">
        <is>
          <t>Yes</t>
        </is>
      </c>
      <c r="O84" s="115" t="inlineStr">
        <is>
          <t>Y</t>
        </is>
      </c>
      <c r="P84" s="115" t="inlineStr">
        <is>
          <t>No successor formally identified</t>
        </is>
      </c>
      <c r="Q84" s="118" t="n">
        <v>97</v>
      </c>
      <c r="R84" s="168" t="inlineStr">
        <is>
          <t>Meets the level</t>
        </is>
      </c>
      <c r="S84" s="168" t="n">
        <v>110</v>
      </c>
      <c r="T84" s="168" t="n">
        <v>92</v>
      </c>
      <c r="U84" s="168" t="n">
        <v>92</v>
      </c>
      <c r="V84" s="168" t="n">
        <v>92</v>
      </c>
      <c r="W84" s="168" t="inlineStr">
        <is>
          <t>Regulatory domain, SQL &amp; data, AI literacy</t>
        </is>
      </c>
      <c r="X84" s="168" t="inlineStr">
        <is>
          <r>
            <rPr>
              <rFont val="Calibri"/>
              <b val="1"/>
              <sz val="10"/>
            </rPr>
            <t>B2:</t>
          </r>
          <r>
            <rPr>
              <rFont val="Calibri"/>
              <sz val="10"/>
            </rPr>
            <t xml:space="preserve"> 82% of profile — close</t>
          </r>
        </is>
      </c>
      <c r="Y84" s="168" t="inlineStr">
        <is>
          <r>
            <rPr>
              <rFont val="Calibri"/>
              <b val="1"/>
              <sz val="10"/>
            </rPr>
            <t>Evidence:</t>
          </r>
          <r>
            <rPr>
              <rFont val="Calibri"/>
              <sz val="10"/>
            </rPr>
            <t xml:space="preserve"> Survey + KRAs | Core: Ownership 4/3, Problem solving 3/3, Communication &amp; collaboration 4/3, Client &amp; quality focus 5/3, Learning agility 3/3, Integrity &amp; compliance 3/3 | Future-ready: AI literacy 2/3, Data literacy 3/3, Digital fluency 3/3, Innovation 3/3 | Functional: Requirements 3/3, Regulatory domain 2/3, Product &amp; domain 3/3, SQL &amp; data 2/3, Stakeholder mgmt 4/3, Communication 3/3 | Leadership: Developing people 2/2, Decision making 2/2, Strategic acumen 1/2, Influence &amp; change 3/2</t>
          </r>
        </is>
      </c>
      <c r="Z84" s="119" t="inlineStr">
        <is>
          <t>Project / programme management · Product &amp; tool knowledge · Certification / formal course</t>
        </is>
      </c>
      <c r="AA84" s="169" t="inlineStr">
        <is>
          <t>Support process &amp; escalation management; CSAT/SLA analytics; client relationship management; team workload planning; Project Management</t>
        </is>
      </c>
      <c r="AB84" s="169" t="inlineStr">
        <is>
          <t>Project, Program &amp; Agile Management</t>
        </is>
      </c>
      <c r="AC84" s="169" t="inlineStr">
        <is>
          <t>Project / programme management · Product &amp; tool knowledge · Certification / formal course</t>
        </is>
      </c>
      <c r="AD84" s="169" t="inlineStr">
        <is>
          <t>People management fundamentals, performance coaching &amp; delegation, formal team-lead onboarding, cross-functional stakeholder management</t>
        </is>
      </c>
      <c r="AE84" s="121" t="inlineStr">
        <is>
          <t>No strong match from survey evidence</t>
        </is>
      </c>
      <c r="AF84" s="122" t="inlineStr">
        <is>
          <t>No material overlap found</t>
        </is>
      </c>
      <c r="AG84" s="122" t="inlineStr">
        <is>
          <t>No close match in other businesses</t>
        </is>
      </c>
      <c r="AH84" s="122" t="n">
        <v>4</v>
      </c>
      <c r="AI84" s="122" t="inlineStr">
        <is>
          <t>Within norm</t>
        </is>
      </c>
      <c r="AJ84" s="122" t="n"/>
    </row>
    <row r="85" ht="158" customHeight="1">
      <c r="A85" s="109" t="inlineStr">
        <is>
          <t>IRIS2076</t>
        </is>
      </c>
      <c r="B85" s="111" t="inlineStr">
        <is>
          <t>Tumpa Deb</t>
        </is>
      </c>
      <c r="C85" s="111" t="inlineStr">
        <is>
          <t>Technology</t>
        </is>
      </c>
      <c r="D85" s="114" t="inlineStr">
        <is>
          <t>Senior Business Analyst</t>
        </is>
      </c>
      <c r="E85" s="114" t="inlineStr">
        <is>
          <t>Business Analysis Specialist</t>
        </is>
      </c>
      <c r="F85" s="114" t="inlineStr">
        <is>
          <t>L4 – Senior</t>
        </is>
      </c>
      <c r="G85" s="116" t="inlineStr">
        <is>
          <t>B1</t>
        </is>
      </c>
      <c r="H85" s="117" t="inlineStr">
        <is>
          <t>▲ Up</t>
        </is>
      </c>
      <c r="I85" s="111" t="inlineStr">
        <is>
          <t>IC</t>
        </is>
      </c>
      <c r="J85" s="142" t="n">
        <v>3</v>
      </c>
      <c r="K85" s="115" t="inlineStr">
        <is>
          <t>Medium</t>
        </is>
      </c>
      <c r="L85" s="115" t="inlineStr">
        <is>
          <t>Reliable Specialist</t>
        </is>
      </c>
      <c r="M85" s="115" t="inlineStr">
        <is>
          <t>Develop in role</t>
        </is>
      </c>
      <c r="N85" s="115" t="n"/>
      <c r="O85" s="115" t="inlineStr">
        <is>
          <t>N</t>
        </is>
      </c>
      <c r="P85" s="115" t="inlineStr">
        <is>
          <t>No successor identified yet — Ankita can be considered</t>
        </is>
      </c>
      <c r="Q85" s="118" t="n">
        <v>103</v>
      </c>
      <c r="R85" s="168" t="inlineStr">
        <is>
          <t>Meets the level</t>
        </is>
      </c>
      <c r="S85" s="168" t="n">
        <v>110</v>
      </c>
      <c r="T85" s="168" t="n">
        <v>92</v>
      </c>
      <c r="U85" s="168" t="n">
        <v>104</v>
      </c>
      <c r="V85" s="168" t="n">
        <v>105</v>
      </c>
      <c r="W85" s="168" t="inlineStr">
        <is>
          <t>SQL &amp; data, AI literacy</t>
        </is>
      </c>
      <c r="X85" s="168" t="inlineStr">
        <is>
          <r>
            <rPr>
              <rFont val="Calibri"/>
              <b val="1"/>
              <sz val="10"/>
            </rPr>
            <t>B2:</t>
          </r>
          <r>
            <rPr>
              <rFont val="Calibri"/>
              <sz val="10"/>
            </rPr>
            <t xml:space="preserve"> 90% of profile — close</t>
          </r>
        </is>
      </c>
      <c r="Y85" s="168" t="inlineStr">
        <is>
          <r>
            <rPr>
              <rFont val="Calibri"/>
              <b val="1"/>
              <sz val="10"/>
            </rPr>
            <t>Evidence:</t>
          </r>
          <r>
            <rPr>
              <rFont val="Calibri"/>
              <sz val="10"/>
            </rPr>
            <t xml:space="preserve"> Survey + KRAs | Core: Ownership 3/3, Problem solving 4/3, Communication &amp; collaboration 4/3, Client &amp; quality focus 4/3, Learning agility 3/3, Integrity &amp; compliance 3/3 | Future-ready: AI literacy 2/3, Data literacy 3/3, Digital fluency 3/3, Innovation 3/3 | Functional: Requirements 4/3, Regulatory domain 3/3, Product &amp; domain 3/3, SQL &amp; data 2/3, Stakeholder mgmt 4/3, Communication 4/3 | Leadership: Developing people 1/1, Decision making 1/1, Strategic acumen 1/1, Influence &amp; change 2/1</t>
          </r>
        </is>
      </c>
      <c r="Z85" s="119" t="inlineStr">
        <is>
          <t>AI / automation · Product &amp; tool knowledge</t>
        </is>
      </c>
      <c r="AA85" s="169" t="inlineStr">
        <is>
          <t>Requirement engineering &amp; BRD writing; Agile/Scrum; domain · RegTech/XBRL knowledge; stakeholder management</t>
        </is>
      </c>
      <c r="AB85" s="169" t="inlineStr">
        <is>
          <t>PD.BA-F: elicitation; process mapping; stories; acceptance criteria</t>
        </is>
      </c>
      <c r="AC85" s="169" t="inlineStr">
        <is>
          <t>AI / automation · Product &amp; tool knowledge</t>
        </is>
      </c>
      <c r="AD85" s="169" t="inlineStr">
        <is>
          <t>-</t>
        </is>
      </c>
      <c r="AE85" s="121" t="inlineStr">
        <is>
          <t>Project &amp; Program Management · 83% of competencies evidenced; must-haves met</t>
        </is>
      </c>
      <c r="AF85" s="122" t="inlineStr">
        <is>
          <t>No material overlap found</t>
        </is>
      </c>
      <c r="AG85" s="122" t="inlineStr">
        <is>
          <t>No close match in other businesses</t>
        </is>
      </c>
      <c r="AH85" s="122" t="n"/>
      <c r="AI85" s="122" t="n"/>
      <c r="AJ85" s="122" t="n"/>
    </row>
    <row r="86" ht="158" customHeight="1">
      <c r="A86" s="109" t="inlineStr">
        <is>
          <t>IRIS2083</t>
        </is>
      </c>
      <c r="B86" s="111" t="inlineStr">
        <is>
          <t>Anilkumar Aarumughan</t>
        </is>
      </c>
      <c r="C86" s="111" t="inlineStr">
        <is>
          <t>Technology</t>
        </is>
      </c>
      <c r="D86" s="114" t="inlineStr">
        <is>
          <t>Senior Software Engineer</t>
        </is>
      </c>
      <c r="E86" s="114" t="inlineStr">
        <is>
          <t>Technical Specialist</t>
        </is>
      </c>
      <c r="F86" s="114" t="inlineStr">
        <is>
          <t>L4 – Senior</t>
        </is>
      </c>
      <c r="G86" s="116" t="inlineStr">
        <is>
          <t>B1</t>
        </is>
      </c>
      <c r="H86" s="117" t="inlineStr">
        <is>
          <t>▲ Up</t>
        </is>
      </c>
      <c r="I86" s="111" t="inlineStr">
        <is>
          <t>IC</t>
        </is>
      </c>
      <c r="J86" s="142" t="n">
        <v>3</v>
      </c>
      <c r="K86" s="115" t="inlineStr">
        <is>
          <t>Medium</t>
        </is>
      </c>
      <c r="L86" s="115" t="inlineStr">
        <is>
          <t>Reliable Specialist</t>
        </is>
      </c>
      <c r="M86" s="115" t="inlineStr">
        <is>
          <t>Develop in role</t>
        </is>
      </c>
      <c r="N86" s="115" t="n"/>
      <c r="O86" s="115" t="inlineStr"/>
      <c r="P86" s="115" t="inlineStr">
        <is>
          <t>Yet to identified</t>
        </is>
      </c>
      <c r="Q86" s="118" t="n">
        <v>100</v>
      </c>
      <c r="R86" s="168" t="inlineStr">
        <is>
          <t>Meets the level</t>
        </is>
      </c>
      <c r="S86" s="168" t="n">
        <v>103</v>
      </c>
      <c r="T86" s="168" t="n">
        <v>100</v>
      </c>
      <c r="U86" s="168" t="n">
        <v>98</v>
      </c>
      <c r="V86" s="168" t="n">
        <v>100</v>
      </c>
      <c r="W86" s="168" t="inlineStr">
        <is>
          <t>System design</t>
        </is>
      </c>
      <c r="X86" s="168" t="inlineStr">
        <is>
          <r>
            <rPr>
              <rFont val="Calibri"/>
              <b val="1"/>
              <sz val="10"/>
            </rPr>
            <t>B2:</t>
          </r>
          <r>
            <rPr>
              <rFont val="Calibri"/>
              <sz val="10"/>
            </rPr>
            <t xml:space="preserve"> 85% of profile — close</t>
          </r>
        </is>
      </c>
      <c r="Y86" s="168" t="inlineStr">
        <is>
          <r>
            <rPr>
              <rFont val="Calibri"/>
              <b val="1"/>
              <sz val="10"/>
            </rPr>
            <t>Evidence:</t>
          </r>
          <r>
            <rPr>
              <rFont val="Calibri"/>
              <sz val="10"/>
            </rPr>
            <t xml:space="preserve"> Survey + KRAs | Core: Ownership 3/3, Problem solving 3/3, Communication &amp; collaboration 3/3, Client &amp; quality focus 4/3, Learning agility 3/3, Integrity &amp; compliance 3/3 | Future-ready: AI literacy 3/3, Data literacy 3/3, Digital fluency 3/3, Innovation 3/3 | Functional: Programming &amp; stack 4/3, System design 2/3, SQL &amp; data 3/3, Cloud &amp; DevOps 3/3, AI / GenAI 3/3, Product &amp; domain 3/3 | Leadership: Developing people 1/1, Decision making 1/1, Strategic acumen 1/1, Influence &amp; change 1/1</t>
          </r>
        </is>
      </c>
      <c r="Z86" s="119" t="inlineStr">
        <is>
          <t>Technical depth &amp; architecture · Strategy &amp; business acumen</t>
        </is>
      </c>
      <c r="AA86" s="169" t="inlineStr">
        <is>
          <t>Advanced System Architecture, Cloud Technologies · Azure, AI &amp; Automation, Performance Optimization, Secure Coding</t>
        </is>
      </c>
      <c r="AB86" s="169" t="inlineStr">
        <is>
          <t>AI, GenAI &amp; Prompt Engineering; Product, Platform &amp; Domain Knowledge; Stakeholder &amp; Client Management</t>
        </is>
      </c>
      <c r="AC86" s="169" t="inlineStr">
        <is>
          <t>Technical depth &amp; architecture · Strategy &amp; business acumen</t>
        </is>
      </c>
      <c r="AD86" s="169" t="inlineStr">
        <is>
          <t>Technical Leadership, Solution Architecture, Stakeholder Management, Team Mentoring</t>
        </is>
      </c>
      <c r="AE86" s="121" t="inlineStr">
        <is>
          <t>No strong match from survey evidence</t>
        </is>
      </c>
      <c r="AF86" s="122" t="inlineStr">
        <is>
          <t>Lalita Dixit · UI Developer — 0.50: angular, problems, code, quality; Mahtab Shah · Software Engineer — 0.42: angular, sql, code, quality; Hemalatha Visamsetti · Senior Software Engineer — 0.31: net, code, quality</t>
        </is>
      </c>
      <c r="AG86" s="122" t="inlineStr">
        <is>
          <t>No close match in other businesses</t>
        </is>
      </c>
      <c r="AH86" s="122" t="n"/>
      <c r="AI86" s="122" t="n"/>
      <c r="AJ86" s="122" t="n"/>
    </row>
    <row r="87" ht="158" customHeight="1">
      <c r="A87" s="109" t="inlineStr">
        <is>
          <t>IRIS1647</t>
        </is>
      </c>
      <c r="B87" s="111" t="inlineStr">
        <is>
          <t>Bhavana Thakare</t>
        </is>
      </c>
      <c r="C87" s="111" t="inlineStr">
        <is>
          <t>Technology</t>
        </is>
      </c>
      <c r="D87" s="114" t="inlineStr">
        <is>
          <t>Tech Lead</t>
        </is>
      </c>
      <c r="E87" s="114" t="inlineStr">
        <is>
          <t>Senior Technical Specialist – POD Lead</t>
        </is>
      </c>
      <c r="F87" s="114" t="inlineStr">
        <is>
          <t>L5 – Lead · IC</t>
        </is>
      </c>
      <c r="G87" s="116" t="inlineStr">
        <is>
          <t>B1</t>
        </is>
      </c>
      <c r="H87" s="139" t="inlineStr">
        <is>
          <t>▼ Down · protected</t>
        </is>
      </c>
      <c r="I87" s="111" t="inlineStr">
        <is>
          <t>POD Lead</t>
        </is>
      </c>
      <c r="J87" s="142" t="n">
        <v>4</v>
      </c>
      <c r="K87" s="115" t="inlineStr">
        <is>
          <t>Medium</t>
        </is>
      </c>
      <c r="L87" s="115" t="inlineStr">
        <is>
          <t>High Impact / Growth Talent</t>
        </is>
      </c>
      <c r="M87" s="115" t="inlineStr">
        <is>
          <t>Ready in 6–12 months</t>
        </is>
      </c>
      <c r="N87" s="115" t="inlineStr">
        <is>
          <t>Yes</t>
        </is>
      </c>
      <c r="O87" s="115" t="inlineStr"/>
      <c r="P87" s="115" t="inlineStr"/>
      <c r="Q87" s="118" t="n">
        <v>100</v>
      </c>
      <c r="R87" s="168" t="inlineStr">
        <is>
          <t>Meets the level</t>
        </is>
      </c>
      <c r="S87" s="168" t="n">
        <v>110</v>
      </c>
      <c r="T87" s="168" t="n">
        <v>92</v>
      </c>
      <c r="U87" s="168" t="n">
        <v>95</v>
      </c>
      <c r="V87" s="168" t="n">
        <v>105</v>
      </c>
      <c r="W87" s="168" t="inlineStr">
        <is>
          <t>System design, AI / GenAI</t>
        </is>
      </c>
      <c r="X87" s="168" t="inlineStr">
        <is>
          <r>
            <rPr>
              <rFont val="Calibri"/>
              <b val="1"/>
              <sz val="10"/>
            </rPr>
            <t>B3:</t>
          </r>
          <r>
            <rPr>
              <rFont val="Calibri"/>
              <sz val="10"/>
            </rPr>
            <t xml:space="preserve"> 91% of profile — ready on competencies</t>
          </r>
        </is>
      </c>
      <c r="Y87" s="168" t="inlineStr">
        <is>
          <r>
            <rPr>
              <rFont val="Calibri"/>
              <b val="1"/>
              <sz val="10"/>
            </rPr>
            <t>Evidence:</t>
          </r>
          <r>
            <rPr>
              <rFont val="Calibri"/>
              <sz val="10"/>
            </rPr>
            <t xml:space="preserve"> Survey + KRAs | Core: Ownership 5/3, Problem solving 4/3, Communication &amp; collaboration 3/3, Client &amp; quality focus 4/3, Learning agility 3/3, Integrity &amp; compliance 3/3 | Future-ready: AI literacy 2/3, Data literacy 3/3, Digital fluency 3/3, Innovation 3/3 | Functional: Programming &amp; stack 4/4, System design 3/4, SQL &amp; data 4/4, Cloud &amp; DevOps 4/4, AI / GenAI 3/4, Product &amp; domain 5/4 | Leadership: Developing people 3/3, Decision making 3/3, Strategic acumen 3/3, Influence &amp; change 4/3</t>
          </r>
        </is>
      </c>
      <c r="Z87" s="119" t="inlineStr">
        <is>
          <t>Leadership &amp; people management · Technical depth &amp; architecture</t>
        </is>
      </c>
      <c r="AA87" s="169" t="inlineStr">
        <is>
          <t>Advanced Java; secure coding &amp; code-quality practices; unit/automated testing; system design fundamentals | People management: goal-setting &amp; feedback, 1:1 …</t>
        </is>
      </c>
      <c r="AB87" s="169" t="inlineStr">
        <is>
          <t>People Leadership &amp; Mentoring; Project, Program &amp; Agile Management</t>
        </is>
      </c>
      <c r="AC87" s="169" t="inlineStr">
        <is>
          <t>Leadership &amp; people management · Technical depth &amp; architecture</t>
        </is>
      </c>
      <c r="AD87"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87" s="121" t="inlineStr">
        <is>
          <t>Business Analysis · 83% of competencies evidenced; must-haves met</t>
        </is>
      </c>
      <c r="AF87" s="122" t="inlineStr">
        <is>
          <t>Abhishek Patil · Software Engineer — 0.49: git, maven, hibernate, tomcat; Anup Salve · Lead Software Engineer – POD Lead — 0.39: maven, production, tomcat, git; Amol Pawar · Senior Software Engineer — 0.34: production, sql, support, database</t>
        </is>
      </c>
      <c r="AG87" s="122" t="inlineStr">
        <is>
          <t>Atharv Sameer Shevade · iDEAL, Trainee Software Engineer — 0.31; Siddhesh Kadam · CARBON, Senior Engineering Manager — 0.30; Prasad Bhoite · iDEAL, Senior Database Engineer — 0.29</t>
        </is>
      </c>
      <c r="AH87" s="122" t="n">
        <v>2</v>
      </c>
      <c r="AI87" s="122" t="inlineStr">
        <is>
          <t>POD Lead</t>
        </is>
      </c>
      <c r="AJ87" s="122" t="n"/>
    </row>
    <row r="88" ht="158" customHeight="1">
      <c r="A88" s="109" t="inlineStr">
        <is>
          <t>IRIS1627</t>
        </is>
      </c>
      <c r="B88" s="111" t="inlineStr">
        <is>
          <t>Manish Chouhan</t>
        </is>
      </c>
      <c r="C88" s="111" t="inlineStr">
        <is>
          <t>Technology</t>
        </is>
      </c>
      <c r="D88" s="114" t="inlineStr">
        <is>
          <t>Senior Software Engineer</t>
        </is>
      </c>
      <c r="E88" s="114" t="inlineStr">
        <is>
          <t>Senior Technical Specialist – POD Lead</t>
        </is>
      </c>
      <c r="F88" s="114" t="inlineStr">
        <is>
          <t>L4 – Senior</t>
        </is>
      </c>
      <c r="G88" s="116" t="inlineStr">
        <is>
          <t>B1</t>
        </is>
      </c>
      <c r="H88" s="117" t="inlineStr">
        <is>
          <t>▲ Up</t>
        </is>
      </c>
      <c r="I88" s="111" t="inlineStr">
        <is>
          <t>POD Lead</t>
        </is>
      </c>
      <c r="J88" s="142" t="n">
        <v>3</v>
      </c>
      <c r="K88" s="115" t="inlineStr">
        <is>
          <t>Medium</t>
        </is>
      </c>
      <c r="L88" s="115" t="inlineStr">
        <is>
          <t>Trusted Professional</t>
        </is>
      </c>
      <c r="M88" s="115" t="inlineStr">
        <is>
          <t>Develop in role</t>
        </is>
      </c>
      <c r="N88" s="115" t="n"/>
      <c r="O88" s="115" t="inlineStr"/>
      <c r="P88" s="115" t="inlineStr"/>
      <c r="Q88" s="118" t="n">
        <v>93</v>
      </c>
      <c r="R88" s="168" t="inlineStr">
        <is>
          <t>Meets the level</t>
        </is>
      </c>
      <c r="S88" s="168" t="n">
        <v>101</v>
      </c>
      <c r="T88" s="168" t="n">
        <v>97</v>
      </c>
      <c r="U88" s="168" t="n">
        <v>91</v>
      </c>
      <c r="V88" s="168" t="n">
        <v>83</v>
      </c>
      <c r="W88" s="168" t="inlineStr">
        <is>
          <t>Programming &amp; stack, SQL &amp; data, Cloud &amp; DevOps</t>
        </is>
      </c>
      <c r="X88" s="168" t="inlineStr">
        <is>
          <r>
            <rPr>
              <rFont val="Calibri"/>
              <b val="1"/>
              <sz val="10"/>
            </rPr>
            <t>B3:</t>
          </r>
          <r>
            <rPr>
              <rFont val="Calibri"/>
              <sz val="10"/>
            </rPr>
            <t xml:space="preserve"> 83% of profile — close</t>
          </r>
        </is>
      </c>
      <c r="Y88" s="168" t="inlineStr">
        <is>
          <r>
            <rPr>
              <rFont val="Calibri"/>
              <b val="1"/>
              <sz val="10"/>
            </rPr>
            <t>Evidence:</t>
          </r>
          <r>
            <rPr>
              <rFont val="Calibri"/>
              <sz val="10"/>
            </rPr>
            <t xml:space="preserve"> Survey + KRAs | Core: Ownership 3/3, Problem solving 3/3, Communication &amp; collaboration 4/3, Client &amp; quality focus 4/3, Learning agility 2/3, Integrity &amp; compliance 3/3 | Future-ready: AI literacy 3/3, Data literacy 2/3, Digital fluency 4/3, Innovation 3/3 | Functional: Programming &amp; stack 3/4, System design 4/4, SQL &amp; data 3/4, Cloud &amp; DevOps 3/4, AI / GenAI 4/4, Product &amp; domain 5/4 | Leadership: Developing people 3/3, Decision making 2/3, Strategic acumen 2/3, Influence &amp; change 3/3</t>
          </r>
        </is>
      </c>
      <c r="Z88" s="119" t="inlineStr">
        <is>
          <t>Technical depth &amp; architecture · Broader exposure &amp; ownership</t>
        </is>
      </c>
      <c r="AA88" s="169" t="inlineStr">
        <is>
          <t>Taxonomy AI</t>
        </is>
      </c>
      <c r="AB88" s="169" t="inlineStr">
        <is>
          <t>Product, Platform &amp; Domain Knowledge; Stakeholder &amp; Client Management</t>
        </is>
      </c>
      <c r="AC88" s="169" t="inlineStr">
        <is>
          <t>Technical depth &amp; architecture · Broader exposure &amp; ownership</t>
        </is>
      </c>
      <c r="AD88" s="169" t="n"/>
      <c r="AE88" s="121" t="inlineStr">
        <is>
          <t>No strong match from survey evidence</t>
        </is>
      </c>
      <c r="AF88" s="122" t="inlineStr">
        <is>
          <t>Amruta Kadam · Engineering Manager — 0.32: guidance, leadership, support, team</t>
        </is>
      </c>
      <c r="AG88" s="122" t="inlineStr">
        <is>
          <t>Jayshiv Patel · CARBON, Software Engineer — 0.38</t>
        </is>
      </c>
      <c r="AH88" s="122" t="n">
        <v>2</v>
      </c>
      <c r="AI88" s="122" t="inlineStr">
        <is>
          <t>POD Lead</t>
        </is>
      </c>
      <c r="AJ88" s="122" t="n"/>
    </row>
    <row r="89" ht="158" customHeight="1">
      <c r="A89" s="109" t="inlineStr">
        <is>
          <t>IRIS1550</t>
        </is>
      </c>
      <c r="B89" s="111" t="inlineStr">
        <is>
          <t>Paresh Patil</t>
        </is>
      </c>
      <c r="C89" s="111" t="inlineStr">
        <is>
          <t>Technology</t>
        </is>
      </c>
      <c r="D89" s="114" t="inlineStr">
        <is>
          <t>Senior Software Engineer</t>
        </is>
      </c>
      <c r="E89" s="114" t="inlineStr">
        <is>
          <t>Technical Specialist – POD Lead</t>
        </is>
      </c>
      <c r="F89" s="114" t="inlineStr">
        <is>
          <t>L4 – Senior</t>
        </is>
      </c>
      <c r="G89" s="116" t="inlineStr">
        <is>
          <t>B1</t>
        </is>
      </c>
      <c r="H89" s="117" t="inlineStr">
        <is>
          <t>▲ Up</t>
        </is>
      </c>
      <c r="I89" s="111" t="inlineStr">
        <is>
          <t>POD Lead</t>
        </is>
      </c>
      <c r="J89" s="142" t="n">
        <v>4</v>
      </c>
      <c r="K89" s="115" t="inlineStr">
        <is>
          <t>High</t>
        </is>
      </c>
      <c r="L89" s="115" t="inlineStr">
        <is>
          <t>High Impact / Growth Talent</t>
        </is>
      </c>
      <c r="M89" s="115" t="inlineStr">
        <is>
          <t>Ready now</t>
        </is>
      </c>
      <c r="N89" s="115" t="inlineStr">
        <is>
          <t>Yes</t>
        </is>
      </c>
      <c r="O89" s="115" t="inlineStr"/>
      <c r="P89" s="115" t="inlineStr">
        <is>
          <t>Devkumar</t>
        </is>
      </c>
      <c r="Q89" s="118" t="n">
        <v>100</v>
      </c>
      <c r="R89" s="168" t="inlineStr">
        <is>
          <t>Meets the level</t>
        </is>
      </c>
      <c r="S89" s="168" t="n">
        <v>101</v>
      </c>
      <c r="T89" s="168" t="n">
        <v>115</v>
      </c>
      <c r="U89" s="168" t="n">
        <v>101</v>
      </c>
      <c r="V89" s="168" t="n">
        <v>88</v>
      </c>
      <c r="W89" s="168" t="inlineStr">
        <is>
          <t>System design, Learning agility, Strategic acumen</t>
        </is>
      </c>
      <c r="X89" s="168" t="inlineStr">
        <is>
          <r>
            <rPr>
              <rFont val="Calibri"/>
              <b val="1"/>
              <sz val="10"/>
            </rPr>
            <t>B2:</t>
          </r>
          <r>
            <rPr>
              <rFont val="Calibri"/>
              <sz val="10"/>
            </rPr>
            <t xml:space="preserve"> 86% of profile — close</t>
          </r>
        </is>
      </c>
      <c r="Y89" s="168" t="inlineStr">
        <is>
          <r>
            <rPr>
              <rFont val="Calibri"/>
              <b val="1"/>
              <sz val="10"/>
            </rPr>
            <t>Evidence:</t>
          </r>
          <r>
            <rPr>
              <rFont val="Calibri"/>
              <sz val="10"/>
            </rPr>
            <t xml:space="preserve"> Survey + KRAs | Core: Ownership 4/3, Problem solving 3/3, Communication &amp; collaboration 3/3, Client &amp; quality focus 4/3, Learning agility 2/3, Integrity &amp; compliance 3/3 | Future-ready: AI literacy 3/3, Data literacy 4/3, Digital fluency 4/3, Innovation 4/3 | Functional: Programming &amp; stack 3/3, System design 2/3, SQL &amp; data 4/3, Cloud &amp; DevOps 3/3, AI / GenAI 3/3, Product &amp; domain 4/3 | Leadership: Developing people 2/2, Decision making 2/2, Strategic acumen 1/2, Influence &amp; change 2/2</t>
          </r>
        </is>
      </c>
      <c r="Z89" s="119" t="inlineStr">
        <is>
          <t>Leadership &amp; people management · Technical depth &amp; architecture · Domain, regulatory &amp; XBRL</t>
        </is>
      </c>
      <c r="AA89" s="169" t="inlineStr">
        <is>
          <t>Taxonomy AI</t>
        </is>
      </c>
      <c r="AB89" s="169" t="inlineStr">
        <is>
          <t>AI, GenAI &amp; Prompt Engineering; Programming &amp; Tech-Stack Depth; Project, Program &amp; Agile Management</t>
        </is>
      </c>
      <c r="AC89" s="169" t="inlineStr">
        <is>
          <t>Leadership &amp; people management · Technical depth &amp; architecture · Domain, regulatory &amp; XBRL</t>
        </is>
      </c>
      <c r="AD89" s="169" t="n"/>
      <c r="AE89" s="121" t="inlineStr">
        <is>
          <t>No strong match from survey evidence</t>
        </is>
      </c>
      <c r="AF89" s="122" t="inlineStr">
        <is>
          <t>Amol Pawar · Senior Software Engineer — 0.41: server, sql, ssms, production; Rajneesh Patel · Senior Software Engineer — 0.34: server, angularjs, iis, net; Anilkumar Aarumughan · Senior Software Engineer — 0.30: angular, sql, net, api</t>
        </is>
      </c>
      <c r="AG89" s="122" t="inlineStr">
        <is>
          <t>Sharad Mane · Consume, Senior Software Engineer — 0.28</t>
        </is>
      </c>
      <c r="AH89" s="122" t="n">
        <v>2</v>
      </c>
      <c r="AI89" s="122" t="inlineStr">
        <is>
          <t>POD Lead</t>
        </is>
      </c>
      <c r="AJ89" s="122" t="n"/>
    </row>
    <row r="90" ht="158" customHeight="1">
      <c r="A90" s="109" t="inlineStr">
        <is>
          <t>IRIS2409</t>
        </is>
      </c>
      <c r="B90" s="111" t="inlineStr">
        <is>
          <t>Prabhakar Mhadse</t>
        </is>
      </c>
      <c r="C90" s="111" t="inlineStr">
        <is>
          <t>Technology</t>
        </is>
      </c>
      <c r="D90" s="114" t="inlineStr">
        <is>
          <t>Senior Software Engineer</t>
        </is>
      </c>
      <c r="E90" s="114" t="inlineStr">
        <is>
          <t>AI/ML Specialist – POD Lead</t>
        </is>
      </c>
      <c r="F90" s="114" t="inlineStr">
        <is>
          <t>L4 – Senior</t>
        </is>
      </c>
      <c r="G90" s="116" t="inlineStr">
        <is>
          <t>B1</t>
        </is>
      </c>
      <c r="H90" s="117" t="inlineStr">
        <is>
          <t>▲ Up</t>
        </is>
      </c>
      <c r="I90" s="111" t="inlineStr">
        <is>
          <t>POD Lead</t>
        </is>
      </c>
      <c r="J90" s="142" t="inlineStr">
        <is>
          <t>Not rated · manager</t>
        </is>
      </c>
      <c r="K90" s="115" t="inlineStr">
        <is>
          <t>—</t>
        </is>
      </c>
      <c r="L90" s="115" t="inlineStr">
        <is>
          <t>Not placed · manager</t>
        </is>
      </c>
      <c r="M90" s="115" t="inlineStr">
        <is>
          <t>No rating data</t>
        </is>
      </c>
      <c r="N90" s="115" t="n"/>
      <c r="O90" s="115" t="inlineStr"/>
      <c r="P90" s="115" t="inlineStr"/>
      <c r="Q90" s="118" t="n">
        <v>84</v>
      </c>
      <c r="R90" s="168" t="inlineStr">
        <is>
          <t>Developing</t>
        </is>
      </c>
      <c r="S90" s="168" t="n">
        <v>89</v>
      </c>
      <c r="T90" s="168" t="n">
        <v>92</v>
      </c>
      <c r="U90" s="168" t="n">
        <v>90</v>
      </c>
      <c r="V90" s="168" t="n">
        <v>62</v>
      </c>
      <c r="W90" s="168" t="inlineStr">
        <is>
          <t>System design, SQL &amp; data, Product &amp; domain</t>
        </is>
      </c>
      <c r="X90" s="168" t="inlineStr">
        <is>
          <r>
            <rPr>
              <rFont val="Calibri"/>
              <b val="1"/>
              <sz val="10"/>
            </rPr>
            <t>B2:</t>
          </r>
          <r>
            <rPr>
              <rFont val="Calibri"/>
              <sz val="10"/>
            </rPr>
            <t xml:space="preserve"> 73% of profile — not yet</t>
          </r>
        </is>
      </c>
      <c r="Y90" s="168" t="inlineStr">
        <is>
          <r>
            <rPr>
              <rFont val="Calibri"/>
              <b val="1"/>
              <sz val="10"/>
            </rPr>
            <t>Evidence:</t>
          </r>
          <r>
            <rPr>
              <rFont val="Calibri"/>
              <sz val="10"/>
            </rPr>
            <t xml:space="preserve"> Survey | Core: Ownership 3/3, Problem solving 3/3, Communication &amp; collaboration 2/3, Client &amp; quality focus 3/3, Learning agility 2/3, Integrity &amp; compliance 3/3 | Future-ready: AI literacy 3/3, Data literacy 2/3, Digital fluency 3/3, Innovation 3/3 | Functional: Programming &amp; stack 3/3, System design 2/3, SQL &amp; data 2/3, Cloud &amp; DevOps 4/3, AI / GenAI 4/3, Product &amp; domain 2/3 | Leadership: Developing people 2/2, Decision making 1/2, Strategic acumen 1/2, Influence &amp; change 1/2</t>
          </r>
        </is>
      </c>
      <c r="Z90" s="119" t="inlineStr">
        <is>
          <t>Technical depth &amp; architecture</t>
        </is>
      </c>
      <c r="AA90" s="169" t="n"/>
      <c r="AB90" s="169" t="inlineStr">
        <is>
          <t>AI, GenAI &amp; Prompt Engineering</t>
        </is>
      </c>
      <c r="AC90" s="169" t="inlineStr">
        <is>
          <t>Technical depth &amp; architecture</t>
        </is>
      </c>
      <c r="AD90" s="169" t="n"/>
      <c r="AE90" s="121" t="inlineStr">
        <is>
          <t>No strong match from survey evidence</t>
        </is>
      </c>
      <c r="AF90" s="122" t="inlineStr">
        <is>
          <t>No material overlap found</t>
        </is>
      </c>
      <c r="AG90" s="122" t="inlineStr">
        <is>
          <t>Ayush Dattatraya Tikone · CARBON, AI/ML Engineer — 0.27</t>
        </is>
      </c>
      <c r="AH90" s="122" t="n">
        <v>1</v>
      </c>
      <c r="AI90" s="122" t="inlineStr">
        <is>
          <t>POD Lead</t>
        </is>
      </c>
      <c r="AJ90" s="122" t="n"/>
    </row>
    <row r="91" ht="158" customHeight="1">
      <c r="A91" s="109" t="inlineStr">
        <is>
          <t>IRIS1860</t>
        </is>
      </c>
      <c r="B91" s="111" t="inlineStr">
        <is>
          <t>Pradnya Mhatre</t>
        </is>
      </c>
      <c r="C91" s="111" t="inlineStr">
        <is>
          <t>Technology</t>
        </is>
      </c>
      <c r="D91" s="114" t="inlineStr">
        <is>
          <t>Senior Software Engineer</t>
        </is>
      </c>
      <c r="E91" s="114" t="inlineStr">
        <is>
          <t>Technical Specialist – POD Lead</t>
        </is>
      </c>
      <c r="F91" s="114" t="inlineStr">
        <is>
          <t>L4 – Senior</t>
        </is>
      </c>
      <c r="G91" s="116" t="inlineStr">
        <is>
          <t>B1</t>
        </is>
      </c>
      <c r="H91" s="117" t="inlineStr">
        <is>
          <t>▲ Up</t>
        </is>
      </c>
      <c r="I91" s="111" t="inlineStr">
        <is>
          <t>POD Lead</t>
        </is>
      </c>
      <c r="J91" s="142" t="n">
        <v>3</v>
      </c>
      <c r="K91" s="115" t="inlineStr">
        <is>
          <t>Medium</t>
        </is>
      </c>
      <c r="L91" s="115" t="inlineStr">
        <is>
          <t>Core Contributor</t>
        </is>
      </c>
      <c r="M91" s="115" t="inlineStr">
        <is>
          <t>Develop in role</t>
        </is>
      </c>
      <c r="N91" s="115" t="n"/>
      <c r="O91" s="115" t="inlineStr"/>
      <c r="P91" s="115" t="inlineStr">
        <is>
          <t>Anup Salve</t>
        </is>
      </c>
      <c r="Q91" s="118" t="n">
        <v>98</v>
      </c>
      <c r="R91" s="168" t="inlineStr">
        <is>
          <t>Meets the level</t>
        </is>
      </c>
      <c r="S91" s="168" t="n">
        <v>101</v>
      </c>
      <c r="T91" s="168" t="n">
        <v>100</v>
      </c>
      <c r="U91" s="168" t="n">
        <v>98</v>
      </c>
      <c r="V91" s="168" t="n">
        <v>92</v>
      </c>
      <c r="W91" s="168" t="inlineStr">
        <is>
          <t>System design, Learning agility, Decision making</t>
        </is>
      </c>
      <c r="X91" s="168" t="inlineStr">
        <is>
          <r>
            <rPr>
              <rFont val="Calibri"/>
              <b val="1"/>
              <sz val="10"/>
            </rPr>
            <t>B2:</t>
          </r>
          <r>
            <rPr>
              <rFont val="Calibri"/>
              <sz val="10"/>
            </rPr>
            <t xml:space="preserve"> 84% of profile — close</t>
          </r>
        </is>
      </c>
      <c r="Y91" s="168" t="inlineStr">
        <is>
          <r>
            <rPr>
              <rFont val="Calibri"/>
              <b val="1"/>
              <sz val="10"/>
            </rPr>
            <t>Evidence:</t>
          </r>
          <r>
            <rPr>
              <rFont val="Calibri"/>
              <sz val="10"/>
            </rPr>
            <t xml:space="preserve"> Survey + KRAs | Core: Ownership 3/3, Problem solving 3/3, Communication &amp; collaboration 4/3, Client &amp; quality focus 4/3, Learning agility 2/3, Integrity &amp; compliance 3/3 | Future-ready: AI literacy 3/3, Data literacy 3/3, Digital fluency 3/3, Innovation 3/3 | Functional: Programming &amp; stack 3/3, System design 2/3, SQL &amp; data 3/3, Cloud &amp; DevOps 4/3, AI / GenAI 3/3, Product &amp; domain 3/3 | Leadership: Developing people 2/2, Decision making 1/2, Strategic acumen 2/2, Influence &amp; change 3/2</t>
          </r>
        </is>
      </c>
      <c r="Z91" s="119" t="inlineStr">
        <is>
          <t>AI / automation · Project / programme management</t>
        </is>
      </c>
      <c r="AA91" s="169" t="inlineStr">
        <is>
          <t>Advanced Java; secure coding &amp; code-quality practices; unit/automated testing; system design fundamentals | People management: goal-setting &amp; feedback, 1:1 …</t>
        </is>
      </c>
      <c r="AB91" s="169" t="inlineStr">
        <is>
          <t>Product, Platform &amp; Domain Knowledge; Stakeholder &amp; Client Management</t>
        </is>
      </c>
      <c r="AC91" s="169" t="inlineStr">
        <is>
          <t>AI / automation · Project / programme management</t>
        </is>
      </c>
      <c r="AD91"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91" s="121" t="inlineStr">
        <is>
          <t>No strong match from survey evidence</t>
        </is>
      </c>
      <c r="AF91" s="122" t="inlineStr">
        <is>
          <t>Prajakta Chavan · Senior Business Analyst — 0.32: requirement, client, chatgpt, gathering; Gaurav Ghare · Senior Software Engineer — 0.30: communication, client, issue, logs</t>
        </is>
      </c>
      <c r="AG91" s="122" t="inlineStr">
        <is>
          <t>Imtiyaz Pathan · CARBON, Senior Software Engineer — 0.27; Siddhesh Kadam · CARBON, Senior Engineering Manager — 0.25</t>
        </is>
      </c>
      <c r="AH91" s="122" t="n">
        <v>3</v>
      </c>
      <c r="AI91" s="122" t="inlineStr">
        <is>
          <t>POD Lead</t>
        </is>
      </c>
      <c r="AJ91" s="122" t="n"/>
    </row>
    <row r="92" ht="158" customHeight="1">
      <c r="A92" s="109" t="inlineStr">
        <is>
          <t>IRIS1150</t>
        </is>
      </c>
      <c r="B92" s="111" t="inlineStr">
        <is>
          <t>Pragati Raskar</t>
        </is>
      </c>
      <c r="C92" s="111" t="inlineStr">
        <is>
          <t>Technology</t>
        </is>
      </c>
      <c r="D92" s="114" t="inlineStr">
        <is>
          <t>Senior Software Engineer</t>
        </is>
      </c>
      <c r="E92" s="114" t="inlineStr">
        <is>
          <t>Technical Specialist – POD Lead</t>
        </is>
      </c>
      <c r="F92" s="114" t="inlineStr">
        <is>
          <t>L4 – Senior</t>
        </is>
      </c>
      <c r="G92" s="116" t="inlineStr">
        <is>
          <t>B1</t>
        </is>
      </c>
      <c r="H92" s="117" t="inlineStr">
        <is>
          <t>▲ Up</t>
        </is>
      </c>
      <c r="I92" s="111" t="inlineStr">
        <is>
          <t>POD Lead</t>
        </is>
      </c>
      <c r="J92" s="142" t="n">
        <v>4</v>
      </c>
      <c r="K92" s="115" t="inlineStr">
        <is>
          <t>High</t>
        </is>
      </c>
      <c r="L92" s="115" t="inlineStr">
        <is>
          <t>Trusted Professional</t>
        </is>
      </c>
      <c r="M92" s="115" t="inlineStr">
        <is>
          <t>Ready now</t>
        </is>
      </c>
      <c r="N92" s="115" t="n"/>
      <c r="O92" s="115" t="inlineStr">
        <is>
          <t>Yes</t>
        </is>
      </c>
      <c r="P92" s="115" t="inlineStr"/>
      <c r="Q92" s="118" t="n">
        <v>90</v>
      </c>
      <c r="R92" s="168" t="inlineStr">
        <is>
          <t>Meets the level</t>
        </is>
      </c>
      <c r="S92" s="168" t="n">
        <v>107</v>
      </c>
      <c r="T92" s="168" t="n">
        <v>83</v>
      </c>
      <c r="U92" s="168" t="n">
        <v>83</v>
      </c>
      <c r="V92" s="168" t="n">
        <v>88</v>
      </c>
      <c r="W92" s="168" t="inlineStr">
        <is>
          <t>System design, SQL &amp; data, AI / GenAI</t>
        </is>
      </c>
      <c r="X92" s="168" t="inlineStr">
        <is>
          <r>
            <rPr>
              <rFont val="Calibri"/>
              <b val="1"/>
              <sz val="10"/>
            </rPr>
            <t>B2:</t>
          </r>
          <r>
            <rPr>
              <rFont val="Calibri"/>
              <sz val="10"/>
            </rPr>
            <t xml:space="preserve"> 76% of profile — close</t>
          </r>
        </is>
      </c>
      <c r="Y92" s="168" t="inlineStr">
        <is>
          <r>
            <rPr>
              <rFont val="Calibri"/>
              <b val="1"/>
              <sz val="10"/>
            </rPr>
            <t>Evidence:</t>
          </r>
          <r>
            <rPr>
              <rFont val="Calibri"/>
              <sz val="10"/>
            </rPr>
            <t xml:space="preserve"> Survey + KRAs | Core: Ownership 4/3, Problem solving 3/3, Communication &amp; collaboration 3/3, Client &amp; quality focus 4/3, Learning agility 3/3, Integrity &amp; compliance 3/3 | Future-ready: AI literacy 2/3, Data literacy 2/3, Digital fluency 3/3, Innovation 3/3 | Functional: Programming &amp; stack 3/3, System design 2/3, SQL &amp; data 2/3, Cloud &amp; DevOps 3/3, AI / GenAI 2/3, Product &amp; domain 3/3 | Leadership: Developing people 2/2, Decision making 1/2, Strategic acumen 2/2, Influence &amp; change 2/2</t>
          </r>
        </is>
      </c>
      <c r="Z92" s="119" t="inlineStr">
        <is>
          <t>Client, sales &amp; stakeholders</t>
        </is>
      </c>
      <c r="AA92" s="169" t="inlineStr">
        <is>
          <t>Advanced .NET MVC; secure coding &amp; code-quality practices; unit/automated testing; system design fundamentals | People management: goal-setting &amp; feedback, 1:1 …</t>
        </is>
      </c>
      <c r="AB92" s="169" t="inlineStr">
        <is>
          <t>AI, GenAI &amp; Prompt Engineering; Project, Program &amp; Agile Management; Process Improvement &amp; Quality Mindset</t>
        </is>
      </c>
      <c r="AC92" s="169" t="inlineStr">
        <is>
          <t>Client, sales &amp; stakeholders</t>
        </is>
      </c>
      <c r="AD92"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92" s="121" t="inlineStr">
        <is>
          <t>No strong match from survey evidence</t>
        </is>
      </c>
      <c r="AF92" s="122" t="inlineStr">
        <is>
          <t>No material overlap found</t>
        </is>
      </c>
      <c r="AG92" s="122" t="inlineStr">
        <is>
          <t>No close match in other businesses</t>
        </is>
      </c>
      <c r="AH92" s="122" t="n">
        <v>3</v>
      </c>
      <c r="AI92" s="122" t="inlineStr">
        <is>
          <t>POD Lead</t>
        </is>
      </c>
      <c r="AJ92" s="122" t="n"/>
    </row>
    <row r="93" ht="158" customHeight="1">
      <c r="A93" s="109" t="inlineStr">
        <is>
          <t>IRIS1470</t>
        </is>
      </c>
      <c r="B93" s="111" t="inlineStr">
        <is>
          <t>Rajneesh Patel</t>
        </is>
      </c>
      <c r="C93" s="111" t="inlineStr">
        <is>
          <t>Technology</t>
        </is>
      </c>
      <c r="D93" s="114" t="inlineStr">
        <is>
          <t>Senior Software Engineer</t>
        </is>
      </c>
      <c r="E93" s="114" t="inlineStr">
        <is>
          <t>Technical Specialist – POD Lead</t>
        </is>
      </c>
      <c r="F93" s="114" t="inlineStr">
        <is>
          <t>L4 – Senior</t>
        </is>
      </c>
      <c r="G93" s="116" t="inlineStr">
        <is>
          <t>B1</t>
        </is>
      </c>
      <c r="H93" s="117" t="inlineStr">
        <is>
          <t>▲ Up</t>
        </is>
      </c>
      <c r="I93" s="111" t="inlineStr">
        <is>
          <t>POD Lead</t>
        </is>
      </c>
      <c r="J93" s="142" t="inlineStr">
        <is>
          <t>Not rated · manager</t>
        </is>
      </c>
      <c r="K93" s="115" t="inlineStr">
        <is>
          <t>—</t>
        </is>
      </c>
      <c r="L93" s="115" t="inlineStr">
        <is>
          <t>Not placed · manager</t>
        </is>
      </c>
      <c r="M93" s="115" t="inlineStr">
        <is>
          <t>No rating data</t>
        </is>
      </c>
      <c r="N93" s="115" t="n"/>
      <c r="O93" s="115" t="inlineStr"/>
      <c r="P93" s="115" t="inlineStr"/>
      <c r="Q93" s="118" t="n">
        <v>104</v>
      </c>
      <c r="R93" s="168" t="inlineStr">
        <is>
          <t>Meets the level</t>
        </is>
      </c>
      <c r="S93" s="168" t="n">
        <v>117</v>
      </c>
      <c r="T93" s="168" t="n">
        <v>97</v>
      </c>
      <c r="U93" s="168" t="n">
        <v>99</v>
      </c>
      <c r="V93" s="168" t="n">
        <v>105</v>
      </c>
      <c r="W93" s="168" t="inlineStr">
        <is>
          <t>System design, AI / GenAI</t>
        </is>
      </c>
      <c r="X93" s="168" t="inlineStr">
        <is>
          <r>
            <rPr>
              <rFont val="Calibri"/>
              <b val="1"/>
              <sz val="10"/>
            </rPr>
            <t>B2:</t>
          </r>
          <r>
            <rPr>
              <rFont val="Calibri"/>
              <sz val="10"/>
            </rPr>
            <t xml:space="preserve"> 90% of profile — ready on competencies</t>
          </r>
        </is>
      </c>
      <c r="Y93" s="168" t="inlineStr">
        <is>
          <r>
            <rPr>
              <rFont val="Calibri"/>
              <b val="1"/>
              <sz val="10"/>
            </rPr>
            <t>Evidence:</t>
          </r>
          <r>
            <rPr>
              <rFont val="Calibri"/>
              <sz val="10"/>
            </rPr>
            <t xml:space="preserve"> Survey + KRAs | Core: Ownership 4/3, Problem solving 4/3, Communication &amp; collaboration 4/3, Client &amp; quality focus 4/3, Learning agility 4/3, Integrity &amp; compliance 3/3 | Future-ready: AI literacy 2/3, Data literacy 4/3, Digital fluency 3/3, Innovation 3/3 | Functional: Programming &amp; stack 3/3, System design 2/3, SQL &amp; data 4/3, Cloud &amp; DevOps 4/3, AI / GenAI 2/3, Product &amp; domain 4/3 | Leadership: Developing people 2/2, Decision making 2/2, Strategic acumen 2/2, Influence &amp; change 3/2</t>
          </r>
        </is>
      </c>
      <c r="Z93" s="119" t="inlineStr">
        <is>
          <t>AI / automation · Technical depth &amp; architecture · Domain, regulatory &amp; XBRL · Broader exposure &amp; ownership</t>
        </is>
      </c>
      <c r="AA93" s="169" t="inlineStr">
        <is>
          <t>Advanced .NET MVC; secure coding &amp; code-quality practices; unit/automated testing; system design fundamentals | People management: goal-setting &amp; feedback, 1:1 …</t>
        </is>
      </c>
      <c r="AB93" s="169" t="inlineStr">
        <is>
          <t>System Design &amp; Architecture; Cybersecurity &amp; Infrastructure; Project, Program &amp; Agile Management</t>
        </is>
      </c>
      <c r="AC93" s="169" t="inlineStr">
        <is>
          <t>AI / automation · Technical depth &amp; architecture · Domain, regulatory &amp; XBRL · Client, sales &amp; stakeholders · Broader exposure &amp; ownership</t>
        </is>
      </c>
      <c r="AD93"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93" s="121" t="inlineStr">
        <is>
          <t>Customer Success &amp; Support · 100% of competencies evidenced; must-haves met; Quality Assurance · 83% of competencies evidenced; must-haves met</t>
        </is>
      </c>
      <c r="AF93" s="122" t="inlineStr">
        <is>
          <t>Paresh Patil · Senior Software Engineer — 0.34: server, angularjs, iis, net; Amol Pawar · Senior Software Engineer — 0.32: production, server, iis, sql</t>
        </is>
      </c>
      <c r="AG93" s="122" t="inlineStr">
        <is>
          <t>Jayshiv Patel · CARBON, Software Engineer — 0.36; Safal Gupta · Consume, Senior Software Engineer — 0.27</t>
        </is>
      </c>
      <c r="AH93" s="122" t="n">
        <v>1</v>
      </c>
      <c r="AI93" s="122" t="inlineStr">
        <is>
          <t>POD Lead</t>
        </is>
      </c>
      <c r="AJ93" s="122" t="n"/>
    </row>
    <row r="94" ht="158" customHeight="1">
      <c r="A94" s="109" t="inlineStr">
        <is>
          <t>IRIS1653</t>
        </is>
      </c>
      <c r="B94" s="111" t="inlineStr">
        <is>
          <t>Sarvesh Yadav</t>
        </is>
      </c>
      <c r="C94" s="111" t="inlineStr">
        <is>
          <t>Technology</t>
        </is>
      </c>
      <c r="D94" s="114" t="inlineStr">
        <is>
          <t>Senior Software Engineer</t>
        </is>
      </c>
      <c r="E94" s="114" t="inlineStr">
        <is>
          <t>Technical Specialist</t>
        </is>
      </c>
      <c r="F94" s="114" t="inlineStr">
        <is>
          <t>L4 – Senior</t>
        </is>
      </c>
      <c r="G94" s="116" t="inlineStr">
        <is>
          <t>B1</t>
        </is>
      </c>
      <c r="H94" s="117" t="inlineStr">
        <is>
          <t>▲ Up</t>
        </is>
      </c>
      <c r="I94" s="111" t="inlineStr">
        <is>
          <t>IC</t>
        </is>
      </c>
      <c r="J94" s="142" t="n">
        <v>2</v>
      </c>
      <c r="K94" s="115" t="inlineStr">
        <is>
          <t>Low</t>
        </is>
      </c>
      <c r="L94" s="115" t="inlineStr">
        <is>
          <t>Performance Risk</t>
        </is>
      </c>
      <c r="M94" s="115" t="inlineStr">
        <is>
          <t>Performance first</t>
        </is>
      </c>
      <c r="N94" s="115" t="n"/>
      <c r="O94" s="115" t="inlineStr"/>
      <c r="P94" s="115" t="inlineStr"/>
      <c r="Q94" s="118" t="n">
        <v>100</v>
      </c>
      <c r="R94" s="168" t="inlineStr">
        <is>
          <t>Meets the level</t>
        </is>
      </c>
      <c r="S94" s="168" t="n">
        <v>103</v>
      </c>
      <c r="T94" s="168" t="n">
        <v>105</v>
      </c>
      <c r="U94" s="168" t="n">
        <v>96</v>
      </c>
      <c r="V94" s="168" t="n">
        <v>105</v>
      </c>
      <c r="W94" s="168" t="inlineStr">
        <is>
          <t>Programming &amp; stack, AI / GenAI</t>
        </is>
      </c>
      <c r="X94" s="168" t="inlineStr">
        <is>
          <r>
            <rPr>
              <rFont val="Calibri"/>
              <b val="1"/>
              <sz val="10"/>
            </rPr>
            <t>B2:</t>
          </r>
          <r>
            <rPr>
              <rFont val="Calibri"/>
              <sz val="10"/>
            </rPr>
            <t xml:space="preserve"> 87% of profile — close</t>
          </r>
        </is>
      </c>
      <c r="Y94" s="168" t="inlineStr">
        <is>
          <r>
            <rPr>
              <rFont val="Calibri"/>
              <b val="1"/>
              <sz val="10"/>
            </rPr>
            <t>Evidence:</t>
          </r>
          <r>
            <rPr>
              <rFont val="Calibri"/>
              <sz val="10"/>
            </rPr>
            <t xml:space="preserve"> Survey + KRAs | Core: Ownership 3/3, Problem solving 3/3, Communication &amp; collaboration 4/3, Client &amp; quality focus 3/3, Learning agility 3/3, Integrity &amp; compliance 3/3 | Future-ready: AI literacy 3/3, Data literacy 3/3, Digital fluency 4/3, Innovation 3/3 | Functional: Programming &amp; stack 2/3, System design 3/3, SQL &amp; data 3/3, Cloud &amp; DevOps 4/3, AI / GenAI 2/3, Product &amp; domain 4/3 | Leadership: Developing people 1/1, Decision making 1/1, Strategic acumen 1/1, Influence &amp; change 2/1</t>
          </r>
        </is>
      </c>
      <c r="Z94" s="119" t="inlineStr">
        <is>
          <t>AI / automation · Leadership &amp; people management · Technical depth &amp; architecture · Client, sales &amp; stakeholders · Strategy &amp; business acumen</t>
        </is>
      </c>
      <c r="AA94" s="169" t="inlineStr">
        <is>
          <t>Advanced Java; secure coding &amp; code-quality practices; unit/automated testing; system design fundamentals | People management: goal-setting &amp; feedback, 1:1 …</t>
        </is>
      </c>
      <c r="AB94" s="169" t="inlineStr">
        <is>
          <t>SE.APP-F: API design; secure coding; database access; automated testing; component design; accessibility; browser performance; UI …</t>
        </is>
      </c>
      <c r="AC94" s="169" t="inlineStr">
        <is>
          <t>AI / automation · Leadership &amp; people management · Technical depth &amp; architecture · Client, sales &amp; stakeholders · Strategy &amp; business acumen</t>
        </is>
      </c>
      <c r="AD94"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94" s="121" t="inlineStr">
        <is>
          <t>Customer Success &amp; Support · 100% of competencies evidenced; must-haves met</t>
        </is>
      </c>
      <c r="AF94" s="122" t="inlineStr">
        <is>
          <t>Giridhar Singh · Technical Architect — 0.37: technical, oracle, leadership, solution; Amruta Kadam · Engineering Manager — 0.37: technical, java, production, leadership; Bhavana Thakare · Lead Software Engineer – POD Lead — 0.33: production, database, tomcat, oracle</t>
        </is>
      </c>
      <c r="AG94" s="122" t="inlineStr">
        <is>
          <t>Siddhesh Kadam · CARBON, Senior Engineering Manager — 0.36; Sarfaraz Badi · CARBON, Senior Engineering Manager — 0.27</t>
        </is>
      </c>
      <c r="AH94" s="122" t="n"/>
      <c r="AI94" s="122" t="n"/>
      <c r="AJ94" s="122" t="n"/>
    </row>
    <row r="95" ht="158" customHeight="1">
      <c r="A95" s="109" t="inlineStr">
        <is>
          <t>IRIS2162</t>
        </is>
      </c>
      <c r="B95" s="111" t="inlineStr">
        <is>
          <t>Vikash Gupta</t>
        </is>
      </c>
      <c r="C95" s="111" t="inlineStr">
        <is>
          <t>Technology</t>
        </is>
      </c>
      <c r="D95" s="114" t="inlineStr">
        <is>
          <t>Senior Software Engineer</t>
        </is>
      </c>
      <c r="E95" s="114" t="inlineStr">
        <is>
          <t>Technical Specialist</t>
        </is>
      </c>
      <c r="F95" s="114" t="inlineStr">
        <is>
          <t>L4 – Senior</t>
        </is>
      </c>
      <c r="G95" s="116" t="inlineStr">
        <is>
          <t>B1</t>
        </is>
      </c>
      <c r="H95" s="117" t="inlineStr">
        <is>
          <t>▲ Up</t>
        </is>
      </c>
      <c r="I95" s="111" t="inlineStr">
        <is>
          <t>IC</t>
        </is>
      </c>
      <c r="J95" s="142" t="n">
        <v>4</v>
      </c>
      <c r="K95" s="115" t="inlineStr">
        <is>
          <t>High</t>
        </is>
      </c>
      <c r="L95" s="115" t="inlineStr">
        <is>
          <t>Trusted Professional</t>
        </is>
      </c>
      <c r="M95" s="115" t="inlineStr">
        <is>
          <t>Ready now</t>
        </is>
      </c>
      <c r="N95" s="115" t="n"/>
      <c r="O95" s="115" t="inlineStr">
        <is>
          <t>Yes</t>
        </is>
      </c>
      <c r="P95" s="115" t="inlineStr"/>
      <c r="Q95" s="118" t="n">
        <v>99</v>
      </c>
      <c r="R95" s="168" t="inlineStr">
        <is>
          <t>Meets the level</t>
        </is>
      </c>
      <c r="S95" s="168" t="n">
        <v>113</v>
      </c>
      <c r="T95" s="168" t="n">
        <v>102</v>
      </c>
      <c r="U95" s="168" t="n">
        <v>89</v>
      </c>
      <c r="V95" s="168" t="n">
        <v>105</v>
      </c>
      <c r="W95" s="168" t="inlineStr">
        <is>
          <t>System design, AI / GenAI</t>
        </is>
      </c>
      <c r="X95" s="168" t="inlineStr">
        <is>
          <r>
            <rPr>
              <rFont val="Calibri"/>
              <b val="1"/>
              <sz val="10"/>
            </rPr>
            <t>B2:</t>
          </r>
          <r>
            <rPr>
              <rFont val="Calibri"/>
              <sz val="10"/>
            </rPr>
            <t xml:space="preserve"> 85% of profile — close</t>
          </r>
        </is>
      </c>
      <c r="Y95" s="168" t="inlineStr">
        <is>
          <r>
            <rPr>
              <rFont val="Calibri"/>
              <b val="1"/>
              <sz val="10"/>
            </rPr>
            <t>Evidence:</t>
          </r>
          <r>
            <rPr>
              <rFont val="Calibri"/>
              <sz val="10"/>
            </rPr>
            <t xml:space="preserve"> Survey + KRAs | Core: Ownership 5/3, Problem solving 4/3, Communication &amp; collaboration 4/3, Client &amp; quality focus 5/3, Learning agility 3/3, Integrity &amp; compliance 3/3 | Future-ready: AI literacy 2/3, Data literacy 3/3, Digital fluency 4/3, Innovation 4/3 | Functional: Programming &amp; stack 3/3, System design 2/3, SQL &amp; data 3/3, Cloud &amp; DevOps 3/3, AI / GenAI 2/3, Product &amp; domain 3/3 | Leadership: Developing people 1/1, Decision making 1/1, Strategic acumen 1/1, Influence &amp; change 2/1</t>
          </r>
        </is>
      </c>
      <c r="Z95" s="119" t="inlineStr">
        <is>
          <t>Project / programme management · Technical depth &amp; architecture · Strategy &amp; business acumen · Broader exposure &amp; ownership</t>
        </is>
      </c>
      <c r="AA95" s="169" t="inlineStr">
        <is>
          <t>Advanced .NET MVC + Angular; secure coding &amp; code-quality practices; unit/automated testing; system design fundamentals</t>
        </is>
      </c>
      <c r="AB95" s="169" t="inlineStr">
        <is>
          <t>AI, GenAI &amp; Prompt Engineering; Project, Program &amp; Agile Management; Stakeholder &amp; Client Management</t>
        </is>
      </c>
      <c r="AC95" s="169" t="inlineStr">
        <is>
          <t>Leadership &amp; people management · Project / programme management · Technical depth &amp; architecture · Communication &amp; presentation · Strategy &amp; business acumen · Broader exposure &amp; ownership</t>
        </is>
      </c>
      <c r="AD95"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95" s="121" t="inlineStr">
        <is>
          <t>No strong match from survey evidence</t>
        </is>
      </c>
      <c r="AF95" s="122" t="inlineStr">
        <is>
          <t>Shubham Mhadgut · Senior Software Engineer — 0.43: development, use, technical, version; Chetan Yerpude · Software Engineer — 0.40: development, testing, debugging, ides; Amol Pawar · Senior Software Engineer — 0.38: development, use, improvements, version</t>
        </is>
      </c>
      <c r="AG95" s="122" t="inlineStr">
        <is>
          <t>Atharv Sameer Shevade · iDEAL, Trainee Software Engineer — 0.43; Siddhesh Kadam · CARBON, Senior Engineering Manager — 0.43; Manish Yadav · CARBON, Senior Software Engineer — 0.38</t>
        </is>
      </c>
      <c r="AH95" s="122" t="n"/>
      <c r="AI95" s="122" t="n"/>
      <c r="AJ95" s="122" t="n"/>
    </row>
    <row r="96" ht="158" customHeight="1">
      <c r="A96" s="109" t="inlineStr">
        <is>
          <t>IRIS1640</t>
        </is>
      </c>
      <c r="B96" s="111" t="inlineStr">
        <is>
          <t>Vivek Shinde</t>
        </is>
      </c>
      <c r="C96" s="111" t="inlineStr">
        <is>
          <t>Technology</t>
        </is>
      </c>
      <c r="D96" s="114" t="inlineStr">
        <is>
          <t>Senior Software Engineer</t>
        </is>
      </c>
      <c r="E96" s="114" t="inlineStr">
        <is>
          <t>Technical Specialist – POD Lead</t>
        </is>
      </c>
      <c r="F96" s="114" t="inlineStr">
        <is>
          <t>L4 – Senior</t>
        </is>
      </c>
      <c r="G96" s="116" t="inlineStr">
        <is>
          <t>B1</t>
        </is>
      </c>
      <c r="H96" s="117" t="inlineStr">
        <is>
          <t>▲ Up</t>
        </is>
      </c>
      <c r="I96" s="111" t="inlineStr">
        <is>
          <t>POD Lead</t>
        </is>
      </c>
      <c r="J96" s="142" t="n">
        <v>3</v>
      </c>
      <c r="K96" s="115" t="inlineStr">
        <is>
          <t>Low</t>
        </is>
      </c>
      <c r="L96" s="115" t="inlineStr">
        <is>
          <t>Reliable Specialist</t>
        </is>
      </c>
      <c r="M96" s="115" t="inlineStr">
        <is>
          <t>Develop in role</t>
        </is>
      </c>
      <c r="N96" s="115" t="n"/>
      <c r="O96" s="115" t="inlineStr">
        <is>
          <t>Yes</t>
        </is>
      </c>
      <c r="P96" s="115" t="inlineStr"/>
      <c r="Q96" s="118" t="n">
        <v>97</v>
      </c>
      <c r="R96" s="168" t="inlineStr">
        <is>
          <t>Meets the level</t>
        </is>
      </c>
      <c r="S96" s="168" t="n">
        <v>100</v>
      </c>
      <c r="T96" s="168" t="n">
        <v>92</v>
      </c>
      <c r="U96" s="168" t="n">
        <v>96</v>
      </c>
      <c r="V96" s="168" t="n">
        <v>100</v>
      </c>
      <c r="W96" s="168" t="inlineStr">
        <is>
          <t>System design, SQL &amp; data, Data literacy</t>
        </is>
      </c>
      <c r="X96" s="168" t="inlineStr">
        <is>
          <r>
            <rPr>
              <rFont val="Calibri"/>
              <b val="1"/>
              <sz val="10"/>
            </rPr>
            <t>B2:</t>
          </r>
          <r>
            <rPr>
              <rFont val="Calibri"/>
              <sz val="10"/>
            </rPr>
            <t xml:space="preserve"> 82% of profile — close</t>
          </r>
        </is>
      </c>
      <c r="Y96" s="168" t="inlineStr">
        <is>
          <r>
            <rPr>
              <rFont val="Calibri"/>
              <b val="1"/>
              <sz val="10"/>
            </rPr>
            <t>Evidence:</t>
          </r>
          <r>
            <rPr>
              <rFont val="Calibri"/>
              <sz val="10"/>
            </rPr>
            <t xml:space="preserve"> Survey + KRAs | Core: Ownership 3/3, Problem solving 3/3, Communication &amp; collaboration 3/3, Client &amp; quality focus 3/3, Learning agility 3/3, Integrity &amp; compliance 3/3 | Future-ready: AI literacy 3/3, Data literacy 2/3, Digital fluency 3/3, Innovation 3/3 | Functional: Programming &amp; stack 3/3, System design 2/3, SQL &amp; data 2/3, Cloud &amp; DevOps 4/3, AI / GenAI 3/3, Product &amp; domain 4/3 | Leadership: Developing people 2/2, Decision making 2/2, Strategic acumen 2/2, Influence &amp; change 2/2</t>
          </r>
        </is>
      </c>
      <c r="Z96" s="119" t="inlineStr">
        <is>
          <t>Leadership &amp; people management · Technical depth &amp; architecture</t>
        </is>
      </c>
      <c r="AA96" s="169" t="inlineStr">
        <is>
          <t>Spring AI/System Design &amp; Pattern</t>
        </is>
      </c>
      <c r="AB96" s="169" t="inlineStr">
        <is>
          <t>Stakeholder &amp; Client Management; Process Improvement &amp; Quality Mindset</t>
        </is>
      </c>
      <c r="AC96" s="169" t="inlineStr">
        <is>
          <t>Leadership &amp; people management · Technical depth &amp; architecture</t>
        </is>
      </c>
      <c r="AD96" s="169" t="n"/>
      <c r="AE96" s="121" t="inlineStr">
        <is>
          <t>No strong match from survey evidence</t>
        </is>
      </c>
      <c r="AF96" s="122" t="inlineStr">
        <is>
          <t>No material overlap found</t>
        </is>
      </c>
      <c r="AG96" s="122" t="inlineStr">
        <is>
          <t>Harsh Borad · CARBON, Software Engineer — 0.35; Gajanan Vadekar · CARBON, Software Engineer — 0.34; Imtiyaz Pathan · CARBON, Senior Software Engineer — 0.30</t>
        </is>
      </c>
      <c r="AH96" s="122" t="n">
        <v>3</v>
      </c>
      <c r="AI96" s="122" t="inlineStr">
        <is>
          <t>POD Lead</t>
        </is>
      </c>
      <c r="AJ96" s="122" t="n"/>
    </row>
    <row r="97" ht="171" customHeight="1">
      <c r="A97" s="109" t="inlineStr">
        <is>
          <t>IRIS2363</t>
        </is>
      </c>
      <c r="B97" s="111" t="inlineStr">
        <is>
          <t>Aayushi Sharma</t>
        </is>
      </c>
      <c r="C97" s="111" t="inlineStr">
        <is>
          <t>Technology</t>
        </is>
      </c>
      <c r="D97" s="114" t="inlineStr">
        <is>
          <t>Project Manager</t>
        </is>
      </c>
      <c r="E97" s="114" t="inlineStr">
        <is>
          <t>Associate Project Manager</t>
        </is>
      </c>
      <c r="F97" s="114" t="inlineStr">
        <is>
          <t>L5 – Manager</t>
        </is>
      </c>
      <c r="G97" s="116" t="inlineStr">
        <is>
          <t>B1</t>
        </is>
      </c>
      <c r="H97" s="139" t="inlineStr">
        <is>
          <t>▼ Down · protected</t>
        </is>
      </c>
      <c r="I97" s="111" t="inlineStr">
        <is>
          <t>IC</t>
        </is>
      </c>
      <c r="J97" s="142" t="n">
        <v>3</v>
      </c>
      <c r="K97" s="115" t="inlineStr">
        <is>
          <t>Medium</t>
        </is>
      </c>
      <c r="L97" s="115" t="inlineStr">
        <is>
          <t>Core Contributor</t>
        </is>
      </c>
      <c r="M97" s="115" t="inlineStr">
        <is>
          <t>Develop in role</t>
        </is>
      </c>
      <c r="N97" s="115" t="n"/>
      <c r="O97" s="115" t="inlineStr">
        <is>
          <t>N</t>
        </is>
      </c>
      <c r="P97" s="115" t="inlineStr">
        <is>
          <t>No successor needed currently.</t>
        </is>
      </c>
      <c r="Q97" s="118" t="n">
        <v>108</v>
      </c>
      <c r="R97" s="168" t="inlineStr">
        <is>
          <t>Exceeds — ready for stretch</t>
        </is>
      </c>
      <c r="S97" s="168" t="n">
        <v>110</v>
      </c>
      <c r="T97" s="168" t="n">
        <v>100</v>
      </c>
      <c r="U97" s="168" t="n">
        <v>110</v>
      </c>
      <c r="V97" s="168" t="n">
        <v>105</v>
      </c>
      <c r="W97" s="168" t="inlineStr">
        <is>
          <t>None — maintain and stretch</t>
        </is>
      </c>
      <c r="X97" s="168" t="inlineStr">
        <is>
          <r>
            <rPr>
              <rFont val="Calibri"/>
              <b val="1"/>
              <sz val="10"/>
            </rPr>
            <t>B2:</t>
          </r>
          <r>
            <rPr>
              <rFont val="Calibri"/>
              <sz val="10"/>
            </rPr>
            <t xml:space="preserve"> 93% of profile — ready on competencies</t>
          </r>
        </is>
      </c>
      <c r="Y97" s="168" t="inlineStr">
        <is>
          <r>
            <rPr>
              <rFont val="Calibri"/>
              <b val="1"/>
              <sz val="10"/>
            </rPr>
            <t>Evidence:</t>
          </r>
          <r>
            <rPr>
              <rFont val="Calibri"/>
              <sz val="10"/>
            </rPr>
            <t xml:space="preserve"> Survey + KRAs | Core: Ownership 3/3, Problem solving 4/3, Communication &amp; collaboration 4/3, Client &amp; quality focus 4/3, Learning agility 3/3, Integrity &amp; compliance 3/3 | Future-ready: AI literacy 3/3, Data literacy 3/3, Digital fluency 3/3, Innovation 3/3 | Functional: Project &amp; agile 4/3, Stakeholder mgmt 4/3, Communication 3/3, Quality &amp; process 3/3, Business acumen 3/3, Product &amp; domain 4/3 | Leadership: Developing people 1/1, Decision making 1/1, Strategic acumen 1/1, Influence &amp; change 2/1</t>
          </r>
        </is>
      </c>
      <c r="Z97" s="119" t="inlineStr">
        <is>
          <t>Certification / formal course</t>
        </is>
      </c>
      <c r="AA97" s="169" t="inlineStr">
        <is>
          <t>Agile/Scrum &amp; PMP fundamentals; risk &amp; stakeholder management; estimation; reporting/governance tools; Product visualization</t>
        </is>
      </c>
      <c r="AB97" s="169" t="inlineStr">
        <is>
          <t>AI, GenAI &amp; Prompt Engineering; People Leadership &amp; Mentoring; Project, Program &amp; Agile Management</t>
        </is>
      </c>
      <c r="AC97" s="169" t="inlineStr">
        <is>
          <t>AI / automation · Certification / formal course</t>
        </is>
      </c>
      <c r="AD97" s="169" t="inlineStr">
        <is>
          <t>-</t>
        </is>
      </c>
      <c r="AE97" s="121" t="inlineStr">
        <is>
          <t>No strong match from survey evidence</t>
        </is>
      </c>
      <c r="AF97" s="122" t="inlineStr">
        <is>
          <t>No material overlap found</t>
        </is>
      </c>
      <c r="AG97" s="122" t="inlineStr">
        <is>
          <t>No close match in other businesses</t>
        </is>
      </c>
      <c r="AH97" s="122" t="n"/>
      <c r="AI97" s="122" t="n"/>
      <c r="AJ97" s="122" t="n"/>
    </row>
    <row r="98" ht="171" customHeight="1">
      <c r="A98" s="109" t="inlineStr">
        <is>
          <t>IRIS2017</t>
        </is>
      </c>
      <c r="B98" s="111" t="inlineStr">
        <is>
          <t>Jerigan Gracias</t>
        </is>
      </c>
      <c r="C98" s="111" t="inlineStr">
        <is>
          <t>Technology</t>
        </is>
      </c>
      <c r="D98" s="114" t="inlineStr">
        <is>
          <t>Project Lead</t>
        </is>
      </c>
      <c r="E98" s="114" t="inlineStr">
        <is>
          <t>Associate Project Manager – POD Lead</t>
        </is>
      </c>
      <c r="F98" s="114" t="inlineStr">
        <is>
          <t>L5 – Lead · IC</t>
        </is>
      </c>
      <c r="G98" s="116" t="inlineStr">
        <is>
          <t>B1</t>
        </is>
      </c>
      <c r="H98" s="139" t="inlineStr">
        <is>
          <t>▼ Down · protected</t>
        </is>
      </c>
      <c r="I98" s="111" t="inlineStr">
        <is>
          <t>POD Lead</t>
        </is>
      </c>
      <c r="J98" s="142" t="n">
        <v>4</v>
      </c>
      <c r="K98" s="115" t="inlineStr">
        <is>
          <t>Medium</t>
        </is>
      </c>
      <c r="L98" s="115" t="inlineStr">
        <is>
          <t>Trusted Professional</t>
        </is>
      </c>
      <c r="M98" s="115" t="inlineStr">
        <is>
          <t>Ready in 6–12 months</t>
        </is>
      </c>
      <c r="N98" s="115" t="n"/>
      <c r="O98" s="115" t="inlineStr"/>
      <c r="P98" s="115" t="inlineStr"/>
      <c r="Q98" s="118" t="n">
        <v>109</v>
      </c>
      <c r="R98" s="168" t="inlineStr">
        <is>
          <t>Exceeds — ready for stretch</t>
        </is>
      </c>
      <c r="S98" s="168" t="n">
        <v>110</v>
      </c>
      <c r="T98" s="168" t="n">
        <v>100</v>
      </c>
      <c r="U98" s="168" t="n">
        <v>113</v>
      </c>
      <c r="V98" s="168" t="n">
        <v>105</v>
      </c>
      <c r="W98" s="168" t="inlineStr">
        <is>
          <t>None — maintain and stretch</t>
        </is>
      </c>
      <c r="X98" s="168" t="inlineStr">
        <is>
          <r>
            <rPr>
              <rFont val="Calibri"/>
              <b val="1"/>
              <sz val="10"/>
            </rPr>
            <t>B2:</t>
          </r>
          <r>
            <rPr>
              <rFont val="Calibri"/>
              <sz val="10"/>
            </rPr>
            <t xml:space="preserve"> 94% of profile — ready on competencies</t>
          </r>
        </is>
      </c>
      <c r="Y98" s="168"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3/3, Data literacy 3/3, Digital fluency 3/3, Innovation 3/3 | Functional: Project &amp; agile 4/3, Stakeholder mgmt 4/3, Communication 4/3, Quality &amp; process 4/3, Business acumen 3/3, Product &amp; domain 3/3 | Leadership: Developing people 2/2, Decision making 2/2, Strategic acumen 2/2, Influence &amp; change 3/2</t>
          </r>
        </is>
      </c>
      <c r="Z98" s="119" t="inlineStr">
        <is>
          <t>Leadership &amp; people management · Project / programme management · Technical depth &amp; architecture · Strategy &amp; business acumen</t>
        </is>
      </c>
      <c r="AA98" s="169" t="inlineStr">
        <is>
          <t>Agile/Scrum &amp; PMP fundamentals; risk &amp; stakeholder management; estimation; reporting/governance tools | People management: goal-setting &amp; feedback, 1:1 …</t>
        </is>
      </c>
      <c r="AB98" s="169" t="inlineStr">
        <is>
          <t>People Leadership &amp; Mentoring; Project, Program &amp; Agile Management; AI, GenAI &amp; Prompt Engineering</t>
        </is>
      </c>
      <c r="AC98" s="169" t="inlineStr">
        <is>
          <t>Leadership &amp; people management · Project / programme management · Technical depth &amp; architecture · Strategy &amp; business acumen</t>
        </is>
      </c>
      <c r="AD98"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98" s="121" t="inlineStr">
        <is>
          <t>Quality Assurance · 100% of competencies evidenced; must-haves met; Customer Success &amp; Support · 100% of competencies evidenced; must-haves met</t>
        </is>
      </c>
      <c r="AF98" s="122" t="inlineStr">
        <is>
          <t>Neha Singh · Business Analyst — 0.38: stakeholder, business, requirement, coordination</t>
        </is>
      </c>
      <c r="AG98" s="122" t="inlineStr">
        <is>
          <t>Zakiruddin Shaikh · Consume, Delivery Manager — 0.28</t>
        </is>
      </c>
      <c r="AH98" s="122" t="n">
        <v>1</v>
      </c>
      <c r="AI98" s="122" t="inlineStr">
        <is>
          <t>POD Lead</t>
        </is>
      </c>
      <c r="AJ98" s="122" t="n"/>
    </row>
    <row r="99" ht="171" customHeight="1">
      <c r="A99" s="109" t="inlineStr">
        <is>
          <t>IRIS1590</t>
        </is>
      </c>
      <c r="B99" s="111" t="inlineStr">
        <is>
          <t>Nivedita Wagh</t>
        </is>
      </c>
      <c r="C99" s="111" t="inlineStr">
        <is>
          <t>Technology</t>
        </is>
      </c>
      <c r="D99" s="114" t="inlineStr">
        <is>
          <t>Project Lead</t>
        </is>
      </c>
      <c r="E99" s="114" t="inlineStr">
        <is>
          <t>Project Manager – POD Lead</t>
        </is>
      </c>
      <c r="F99" s="114" t="inlineStr">
        <is>
          <t>L5 – Lead · IC</t>
        </is>
      </c>
      <c r="G99" s="116" t="inlineStr">
        <is>
          <t>B1</t>
        </is>
      </c>
      <c r="H99" s="139" t="inlineStr">
        <is>
          <t>▼ Down · protected</t>
        </is>
      </c>
      <c r="I99" s="111" t="inlineStr">
        <is>
          <t>POD Lead</t>
        </is>
      </c>
      <c r="J99" s="142" t="n">
        <v>3</v>
      </c>
      <c r="K99" s="115" t="inlineStr">
        <is>
          <t>Medium</t>
        </is>
      </c>
      <c r="L99" s="115" t="inlineStr">
        <is>
          <t>Reliable Specialist</t>
        </is>
      </c>
      <c r="M99" s="115" t="inlineStr">
        <is>
          <t>Develop in role</t>
        </is>
      </c>
      <c r="N99" s="115" t="n"/>
      <c r="O99" s="115" t="inlineStr">
        <is>
          <t>N</t>
        </is>
      </c>
      <c r="P99" s="115" t="inlineStr"/>
      <c r="Q99" s="118" t="n">
        <v>103</v>
      </c>
      <c r="R99" s="168" t="inlineStr">
        <is>
          <t>Meets the level</t>
        </is>
      </c>
      <c r="S99" s="168" t="n">
        <v>104</v>
      </c>
      <c r="T99" s="168" t="n">
        <v>100</v>
      </c>
      <c r="U99" s="168" t="n">
        <v>103</v>
      </c>
      <c r="V99" s="168" t="n">
        <v>105</v>
      </c>
      <c r="W99" s="168" t="inlineStr">
        <is>
          <t>Product &amp; domain, Problem solving</t>
        </is>
      </c>
      <c r="X99" s="168" t="inlineStr">
        <is>
          <r>
            <rPr>
              <rFont val="Calibri"/>
              <b val="1"/>
              <sz val="10"/>
            </rPr>
            <t>B3:</t>
          </r>
          <r>
            <rPr>
              <rFont val="Calibri"/>
              <sz val="10"/>
            </rPr>
            <t xml:space="preserve"> 93% of profile — ready on competencies</t>
          </r>
        </is>
      </c>
      <c r="Y99" s="168" t="inlineStr">
        <is>
          <r>
            <rPr>
              <rFont val="Calibri"/>
              <b val="1"/>
              <sz val="10"/>
            </rPr>
            <t>Evidence:</t>
          </r>
          <r>
            <rPr>
              <rFont val="Calibri"/>
              <sz val="10"/>
            </rPr>
            <t xml:space="preserve"> Survey + KRAs | Core: Ownership 4/3, Problem solving 2/3, Communication &amp; collaboration 4/3, Client &amp; quality focus 4/3, Learning agility 3/3, Integrity &amp; compliance 3/3 | Future-ready: AI literacy 3/3, Data literacy 3/3, Digital fluency 3/3, Innovation 3/3 | Functional: Project &amp; agile 5/4, Stakeholder mgmt 5/4, Communication 4/4, Quality &amp; process 4/4, Business acumen 4/4, Product &amp; domain 3/4 | Leadership: Developing people 3/3, Decision making 3/3, Strategic acumen 3/3, Influence &amp; change 4/3</t>
          </r>
        </is>
      </c>
      <c r="Z99" s="119" t="inlineStr">
        <is>
          <t>AI / automation · Project / programme management · Certification / formal course</t>
        </is>
      </c>
      <c r="AA99" s="169" t="inlineStr">
        <is>
          <t>PMP, SupTech Domain, Agile Scrum</t>
        </is>
      </c>
      <c r="AB99" s="169" t="inlineStr">
        <is>
          <t>Project, Program &amp; Agile Management; People Leadership &amp; Mentoring; Process Improvement &amp; Quality Mindset</t>
        </is>
      </c>
      <c r="AC99" s="169" t="inlineStr">
        <is>
          <t>AI / automation · Project / programme management · Certification / formal course</t>
        </is>
      </c>
      <c r="AD99" s="169" t="n"/>
      <c r="AE99" s="121" t="inlineStr">
        <is>
          <t>No strong match from survey evidence</t>
        </is>
      </c>
      <c r="AF99" s="122" t="inlineStr">
        <is>
          <t>Deepa Vaman Shinde · Project Manager — 0.37: project, planning, stakeholder, management; Ankita Karale · Business Analyst — 0.30: deliverables, project, stakeholder</t>
        </is>
      </c>
      <c r="AG99" s="122" t="inlineStr">
        <is>
          <t>No close match in other businesses</t>
        </is>
      </c>
      <c r="AH99" s="122" t="n">
        <v>2</v>
      </c>
      <c r="AI99" s="122" t="inlineStr">
        <is>
          <t>POD Lead</t>
        </is>
      </c>
      <c r="AJ99" s="122" t="n"/>
    </row>
    <row r="100" ht="132" customHeight="1">
      <c r="A100" s="109" t="inlineStr">
        <is>
          <t>IRIS2097</t>
        </is>
      </c>
      <c r="B100" s="111" t="inlineStr">
        <is>
          <t>Angitha A</t>
        </is>
      </c>
      <c r="C100" s="111" t="inlineStr">
        <is>
          <t>Technology</t>
        </is>
      </c>
      <c r="D100" s="114" t="inlineStr">
        <is>
          <t>Business Analyst</t>
        </is>
      </c>
      <c r="E100" s="114" t="inlineStr">
        <is>
          <t>Senior Business Analyst</t>
        </is>
      </c>
      <c r="F100" s="114" t="inlineStr">
        <is>
          <t>L3 – Professional / Associate</t>
        </is>
      </c>
      <c r="G100" s="116" t="inlineStr">
        <is>
          <t>A3</t>
        </is>
      </c>
      <c r="H100" s="117" t="inlineStr">
        <is>
          <t>▲ Up</t>
        </is>
      </c>
      <c r="I100" s="111" t="inlineStr">
        <is>
          <t>IC</t>
        </is>
      </c>
      <c r="J100" s="142" t="n">
        <v>4</v>
      </c>
      <c r="K100" s="115" t="inlineStr">
        <is>
          <t>High</t>
        </is>
      </c>
      <c r="L100" s="115" t="inlineStr">
        <is>
          <t>Trusted Professional</t>
        </is>
      </c>
      <c r="M100" s="115" t="inlineStr">
        <is>
          <t>Ready now</t>
        </is>
      </c>
      <c r="N100" s="115" t="n"/>
      <c r="O100" s="115" t="inlineStr"/>
      <c r="P100" s="115" t="inlineStr">
        <is>
          <t>Yet to be identified</t>
        </is>
      </c>
      <c r="Q100" s="118" t="n">
        <v>101</v>
      </c>
      <c r="R100" s="168" t="inlineStr">
        <is>
          <t>Meets the level</t>
        </is>
      </c>
      <c r="S100" s="168" t="n">
        <v>110</v>
      </c>
      <c r="T100" s="168" t="n">
        <v>100</v>
      </c>
      <c r="U100" s="168" t="n">
        <v>96</v>
      </c>
      <c r="V100" s="168" t="n"/>
      <c r="W100" s="168" t="inlineStr">
        <is>
          <t>Regulatory domain, SQL &amp; data</t>
        </is>
      </c>
      <c r="X100" s="168" t="inlineStr">
        <is>
          <r>
            <rPr>
              <rFont val="Calibri"/>
              <b val="1"/>
              <sz val="10"/>
            </rPr>
            <t>B1:</t>
          </r>
          <r>
            <rPr>
              <rFont val="Calibri"/>
              <sz val="10"/>
            </rPr>
            <t xml:space="preserve"> 88% of profile — close</t>
          </r>
        </is>
      </c>
      <c r="Y100" s="168" t="inlineStr">
        <is>
          <r>
            <rPr>
              <rFont val="Calibri"/>
              <b val="1"/>
              <sz val="10"/>
            </rPr>
            <t>Evidence:</t>
          </r>
          <r>
            <rPr>
              <rFont val="Calibri"/>
              <sz val="10"/>
            </rPr>
            <t xml:space="preserve"> Survey + KRAs | Core: Ownership 3/2, Problem solving 2/2, Communication &amp; collaboration 3/2, Client &amp; quality focus 4/2, Learning agility 2/2, Integrity &amp; compliance 2/2 | Future-ready: AI literacy 2/2, Data literacy 2/2, Digital fluency 2/2, Innovation 2/2 | Functional: Requirements 4/3, Regulatory domain 2/3, Product &amp; domain 3/3, SQL &amp; data 2/3, Stakeholder mgmt 4/3, Communication 3/3</t>
          </r>
        </is>
      </c>
      <c r="Z100" s="119" t="inlineStr">
        <is>
          <t>Project / programme management</t>
        </is>
      </c>
      <c r="AA100" s="169" t="inlineStr">
        <is>
          <t>Advanced Project Management, Risk Management, Stakeholder Management, Agile/Scrum Practices, Business Analysis Techniques</t>
        </is>
      </c>
      <c r="AB100" s="169" t="inlineStr">
        <is>
          <t>Project, Program &amp; Agile Management; AI, GenAI &amp; Prompt Engineering; Stakeholder &amp; Client Management</t>
        </is>
      </c>
      <c r="AC100" s="169" t="inlineStr">
        <is>
          <t>Project / programme management</t>
        </is>
      </c>
      <c r="AD100" s="169" t="inlineStr">
        <is>
          <t>Program Management, Leadership &amp; People Management, Strategic Planning, Client Relationship Management</t>
        </is>
      </c>
      <c r="AE100" s="121" t="inlineStr">
        <is>
          <t>No strong match from survey evidence</t>
        </is>
      </c>
      <c r="AF100" s="122" t="inlineStr">
        <is>
          <t>Neha Singh · Business Analyst — 0.32: stakeholder, coordination, documentation, issue; Ankita Karale · Business Analyst — 0.32: coordination, project, stakeholder, documentation; Kimaya Mundlye · Delivery Manager — 0.30: project, requirement, analysis, management</t>
        </is>
      </c>
      <c r="AG100" s="122" t="inlineStr">
        <is>
          <t>Aroosa Ghole · iDEAL, Team Lead – Business Analysis — 0.27; Silky Agarwal · iDEAL, Senior Business Analyst — 0.26</t>
        </is>
      </c>
      <c r="AH100" s="122" t="n"/>
      <c r="AI100" s="122" t="n"/>
      <c r="AJ100" s="122" t="n"/>
    </row>
    <row r="101" ht="132" customHeight="1">
      <c r="A101" s="109" t="inlineStr">
        <is>
          <t>IRIS1929</t>
        </is>
      </c>
      <c r="B101" s="111" t="inlineStr">
        <is>
          <t>Ankita Karale</t>
        </is>
      </c>
      <c r="C101" s="111" t="inlineStr">
        <is>
          <t>Technology</t>
        </is>
      </c>
      <c r="D101" s="114" t="inlineStr">
        <is>
          <t>Business Analyst</t>
        </is>
      </c>
      <c r="E101" s="114" t="inlineStr">
        <is>
          <t>Senior Business Analyst</t>
        </is>
      </c>
      <c r="F101" s="114" t="inlineStr">
        <is>
          <t>L3 – Professional / Associate</t>
        </is>
      </c>
      <c r="G101" s="116" t="inlineStr">
        <is>
          <t>A3</t>
        </is>
      </c>
      <c r="H101" s="117" t="inlineStr">
        <is>
          <t>▲ Up</t>
        </is>
      </c>
      <c r="I101" s="111" t="inlineStr">
        <is>
          <t>IC</t>
        </is>
      </c>
      <c r="J101" s="142" t="n">
        <v>1</v>
      </c>
      <c r="K101" s="115" t="inlineStr">
        <is>
          <t>Low</t>
        </is>
      </c>
      <c r="L101" s="115" t="inlineStr">
        <is>
          <t>Reliable Specialist</t>
        </is>
      </c>
      <c r="M101" s="115" t="inlineStr">
        <is>
          <t>Performance first</t>
        </is>
      </c>
      <c r="N101" s="115" t="n"/>
      <c r="O101" s="115" t="inlineStr">
        <is>
          <t>N</t>
        </is>
      </c>
      <c r="P101" s="115" t="inlineStr">
        <is>
          <t>No successor formally identified</t>
        </is>
      </c>
      <c r="Q101" s="118" t="n">
        <v>97</v>
      </c>
      <c r="R101" s="168" t="inlineStr">
        <is>
          <t>Meets the level</t>
        </is>
      </c>
      <c r="S101" s="168" t="n">
        <v>95</v>
      </c>
      <c r="T101" s="168" t="n">
        <v>88</v>
      </c>
      <c r="U101" s="168" t="n">
        <v>101</v>
      </c>
      <c r="V101" s="168" t="n"/>
      <c r="W101" s="168" t="inlineStr">
        <is>
          <t>Regulatory domain, Ownership, AI literacy</t>
        </is>
      </c>
      <c r="X101" s="168" t="inlineStr">
        <is>
          <r>
            <rPr>
              <rFont val="Calibri"/>
              <b val="1"/>
              <sz val="10"/>
            </rPr>
            <t>B1:</t>
          </r>
          <r>
            <rPr>
              <rFont val="Calibri"/>
              <sz val="10"/>
            </rPr>
            <t xml:space="preserve"> 84% of profile — close</t>
          </r>
        </is>
      </c>
      <c r="Y101" s="168" t="inlineStr">
        <is>
          <r>
            <rPr>
              <rFont val="Calibri"/>
              <b val="1"/>
              <sz val="10"/>
            </rPr>
            <t>Evidence:</t>
          </r>
          <r>
            <rPr>
              <rFont val="Calibri"/>
              <sz val="10"/>
            </rPr>
            <t xml:space="preserve"> Survey + KRAs | Core: Ownership 1/2, Problem solving 2/2, Communication &amp; collaboration 3/2, Client &amp; quality focus 2/2, Learning agility 2/2, Integrity &amp; compliance 2/2 | Future-ready: AI literacy 1/2, Data literacy 2/2, Digital fluency 2/2, Innovation 2/2 | Functional: Requirements 3/3, Regulatory domain 2/3, Product &amp; domain 3/3, SQL &amp; data 3/3, Stakeholder mgmt 4/3, Communication 4/3</t>
          </r>
        </is>
      </c>
      <c r="Z101" s="119" t="inlineStr">
        <is>
          <t>AI / automation · Product &amp; tool knowledge</t>
        </is>
      </c>
      <c r="AA101" s="169" t="inlineStr">
        <is>
          <t>Requirement engineering &amp; BRD writing; Agile/Scrum; domain · RegTech/XBRL knowledge; stakeholder management; Product knowledge</t>
        </is>
      </c>
      <c r="AB101" s="169" t="inlineStr">
        <is>
          <t>AI, GenAI &amp; Prompt Engineering; Project, Program &amp; Agile Management</t>
        </is>
      </c>
      <c r="AC101" s="169" t="inlineStr">
        <is>
          <t>AI / automation · Product &amp; tool knowledge</t>
        </is>
      </c>
      <c r="AD101" s="169" t="inlineStr">
        <is>
          <t>-</t>
        </is>
      </c>
      <c r="AE101" s="121" t="inlineStr">
        <is>
          <t>No strong match from survey evidence</t>
        </is>
      </c>
      <c r="AF101" s="122" t="inlineStr">
        <is>
          <t>Angitha A · Business Analyst — 0.32: coordination, project, stakeholder, documentation; Kimaya Mundlye · Delivery Manager — 0.31: interaction, project, client; Nivedita Wagh · Associate Project Manager – POD Lead — 0.30: deliverables, project, stakeholder</t>
        </is>
      </c>
      <c r="AG101" s="122" t="inlineStr">
        <is>
          <t>No close match in other businesses</t>
        </is>
      </c>
      <c r="AH101" s="122" t="n"/>
      <c r="AI101" s="122" t="n"/>
      <c r="AJ101" s="122" t="n"/>
    </row>
    <row r="102" ht="158" customHeight="1">
      <c r="A102" s="109" t="inlineStr">
        <is>
          <t>IRIS0553</t>
        </is>
      </c>
      <c r="B102" s="111" t="inlineStr">
        <is>
          <t>Chetan Galande</t>
        </is>
      </c>
      <c r="C102" s="111" t="inlineStr">
        <is>
          <t>Technology</t>
        </is>
      </c>
      <c r="D102" s="114" t="inlineStr">
        <is>
          <t>Business Analyst</t>
        </is>
      </c>
      <c r="E102" s="114" t="inlineStr">
        <is>
          <t>Business Analysis Specialist</t>
        </is>
      </c>
      <c r="F102" s="114" t="inlineStr">
        <is>
          <t>L3 – Professional / Associate</t>
        </is>
      </c>
      <c r="G102" s="116" t="inlineStr">
        <is>
          <t>A3</t>
        </is>
      </c>
      <c r="H102" s="117" t="inlineStr">
        <is>
          <t>▲ Up</t>
        </is>
      </c>
      <c r="I102" s="111" t="inlineStr">
        <is>
          <t>IC</t>
        </is>
      </c>
      <c r="J102" s="142" t="n">
        <v>4</v>
      </c>
      <c r="K102" s="115" t="inlineStr">
        <is>
          <t>High</t>
        </is>
      </c>
      <c r="L102" s="115" t="inlineStr">
        <is>
          <t>Trusted Professional</t>
        </is>
      </c>
      <c r="M102" s="115" t="inlineStr">
        <is>
          <t>Ready now</t>
        </is>
      </c>
      <c r="N102" s="115" t="n"/>
      <c r="O102" s="115" t="inlineStr"/>
      <c r="P102" s="115" t="inlineStr">
        <is>
          <t>Darshit Vora</t>
        </is>
      </c>
      <c r="Q102" s="118" t="n">
        <v>96</v>
      </c>
      <c r="R102" s="168" t="inlineStr">
        <is>
          <t>Meets the level</t>
        </is>
      </c>
      <c r="S102" s="168" t="n">
        <v>110</v>
      </c>
      <c r="T102" s="168" t="n">
        <v>92</v>
      </c>
      <c r="U102" s="168" t="n">
        <v>89</v>
      </c>
      <c r="V102" s="168" t="n">
        <v>100</v>
      </c>
      <c r="W102" s="168" t="inlineStr">
        <is>
          <t>Regulatory domain, SQL &amp; data, AI literacy</t>
        </is>
      </c>
      <c r="X102" s="168" t="inlineStr">
        <is>
          <r>
            <rPr>
              <rFont val="Calibri"/>
              <b val="1"/>
              <sz val="10"/>
            </rPr>
            <t>B2:</t>
          </r>
          <r>
            <rPr>
              <rFont val="Calibri"/>
              <sz val="10"/>
            </rPr>
            <t xml:space="preserve"> 81% of profile — close</t>
          </r>
        </is>
      </c>
      <c r="Y102" s="168" t="inlineStr">
        <is>
          <r>
            <rPr>
              <rFont val="Calibri"/>
              <b val="1"/>
              <sz val="10"/>
            </rPr>
            <t>Evidence:</t>
          </r>
          <r>
            <rPr>
              <rFont val="Calibri"/>
              <sz val="10"/>
            </rPr>
            <t xml:space="preserve"> Survey + KRAs | Core: Ownership 4/3, Problem solving 3/3, Communication &amp; collaboration 4/3, Client &amp; quality focus 5/3, Learning agility 3/3, Integrity &amp; compliance 3/3 | Future-ready: AI literacy 2/3, Data literacy 3/3, Digital fluency 3/3, Innovation 3/3 | Functional: Requirements 3/3, Regulatory domain 2/3, Product &amp; domain 3/3, SQL &amp; data 2/3, Stakeholder mgmt 3/3, Communication 3/3 | Leadership: Developing people 1/1, Decision making 1/1, Strategic acumen 1/1, Influence &amp; change 1/1</t>
          </r>
        </is>
      </c>
      <c r="Z102" s="119" t="inlineStr">
        <is>
          <t>AI / automation · Project / programme management · Certification / formal course</t>
        </is>
      </c>
      <c r="AA102" s="169" t="inlineStr">
        <is>
          <t>Requirement engineering &amp; BRD writing; Agile/Scrum; domain · RegTech/XBRL knowledge; stakeholder management</t>
        </is>
      </c>
      <c r="AB102" s="169" t="inlineStr">
        <is>
          <t>Stakeholder &amp; Client Management</t>
        </is>
      </c>
      <c r="AC102" s="169" t="inlineStr">
        <is>
          <t>AI / automation · Project / programme management · Certification / formal course</t>
        </is>
      </c>
      <c r="AD102"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02" s="121" t="inlineStr">
        <is>
          <t>No strong match from survey evidence</t>
        </is>
      </c>
      <c r="AF102" s="122" t="inlineStr">
        <is>
          <t>No material overlap found</t>
        </is>
      </c>
      <c r="AG102" s="122" t="inlineStr">
        <is>
          <t>No close match in other businesses</t>
        </is>
      </c>
      <c r="AH102" s="122" t="n"/>
      <c r="AI102" s="122" t="n"/>
      <c r="AJ102" s="122" t="n"/>
    </row>
    <row r="103" ht="132" customHeight="1">
      <c r="A103" s="109" t="inlineStr">
        <is>
          <t>IRIS2378</t>
        </is>
      </c>
      <c r="B103" s="111" t="inlineStr">
        <is>
          <t>Darshit Vora</t>
        </is>
      </c>
      <c r="C103" s="111" t="inlineStr">
        <is>
          <t>Technology</t>
        </is>
      </c>
      <c r="D103" s="114" t="inlineStr">
        <is>
          <t>Business Analyst</t>
        </is>
      </c>
      <c r="E103" s="114" t="inlineStr">
        <is>
          <t>Senior Business Analyst</t>
        </is>
      </c>
      <c r="F103" s="114" t="inlineStr">
        <is>
          <t>L3 – Professional / Associate</t>
        </is>
      </c>
      <c r="G103" s="116" t="inlineStr">
        <is>
          <t>A3</t>
        </is>
      </c>
      <c r="H103" s="117" t="inlineStr">
        <is>
          <t>▲ Up</t>
        </is>
      </c>
      <c r="I103" s="111" t="inlineStr">
        <is>
          <t>IC</t>
        </is>
      </c>
      <c r="J103" s="142" t="n">
        <v>4</v>
      </c>
      <c r="K103" s="115" t="inlineStr">
        <is>
          <t>High</t>
        </is>
      </c>
      <c r="L103" s="115" t="inlineStr">
        <is>
          <t>High Impact / Growth Talent</t>
        </is>
      </c>
      <c r="M103" s="115" t="inlineStr">
        <is>
          <t>Ready now</t>
        </is>
      </c>
      <c r="N103" s="115" t="inlineStr">
        <is>
          <t>Yes</t>
        </is>
      </c>
      <c r="O103" s="115" t="inlineStr"/>
      <c r="P103" s="115" t="inlineStr">
        <is>
          <t>Chetan Galande</t>
        </is>
      </c>
      <c r="Q103" s="118" t="n">
        <v>98</v>
      </c>
      <c r="R103" s="168" t="inlineStr">
        <is>
          <t>Meets the level</t>
        </is>
      </c>
      <c r="S103" s="168" t="n">
        <v>113</v>
      </c>
      <c r="T103" s="168" t="n">
        <v>88</v>
      </c>
      <c r="U103" s="168" t="n">
        <v>92</v>
      </c>
      <c r="V103" s="168" t="n"/>
      <c r="W103" s="168" t="inlineStr">
        <is>
          <t>SQL &amp; data, Stakeholder mgmt, Digital fluency</t>
        </is>
      </c>
      <c r="X103" s="168" t="inlineStr">
        <is>
          <r>
            <rPr>
              <rFont val="Calibri"/>
              <b val="1"/>
              <sz val="10"/>
            </rPr>
            <t>B1:</t>
          </r>
          <r>
            <rPr>
              <rFont val="Calibri"/>
              <sz val="10"/>
            </rPr>
            <t xml:space="preserve"> 85% of profile — close</t>
          </r>
        </is>
      </c>
      <c r="Y103" s="168" t="inlineStr">
        <is>
          <r>
            <rPr>
              <rFont val="Calibri"/>
              <b val="1"/>
              <sz val="10"/>
            </rPr>
            <t>Evidence:</t>
          </r>
          <r>
            <rPr>
              <rFont val="Calibri"/>
              <sz val="10"/>
            </rPr>
            <t xml:space="preserve"> Survey + KRAs | Core: Ownership 3/2, Problem solving 3/2, Communication &amp; collaboration 3/2, Client &amp; quality focus 3/2, Learning agility 2/2, Integrity &amp; compliance 2/2 | Future-ready: AI literacy 2/2, Data literacy 2/2, Digital fluency 1/2, Innovation 2/2 | Functional: Requirements 4/3, Regulatory domain 3/3, Product &amp; domain 3/3, SQL &amp; data 2/3, Stakeholder mgmt 2/3, Communication 3/3</t>
          </r>
        </is>
      </c>
      <c r="Z103" s="119" t="inlineStr">
        <is>
          <t>Product &amp; tool knowledge · Broader exposure &amp; ownership</t>
        </is>
      </c>
      <c r="AA103" s="169" t="inlineStr">
        <is>
          <t>Requirement engineering &amp; BRD writing; Agile/Scrum; domain · RegTech/XBRL knowledge; stakeholder management</t>
        </is>
      </c>
      <c r="AB103" s="169" t="inlineStr">
        <is>
          <t>AI, GenAI &amp; Prompt Engineering; Business Analysis &amp; Requirements Engineering</t>
        </is>
      </c>
      <c r="AC103" s="169" t="inlineStr">
        <is>
          <t>Product &amp; tool knowledge · Broader exposure &amp; ownership</t>
        </is>
      </c>
      <c r="AD103"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03" s="121" t="inlineStr">
        <is>
          <t>No strong match from survey evidence</t>
        </is>
      </c>
      <c r="AF103" s="122" t="inlineStr">
        <is>
          <t>Neha Singh · Business Analyst — 0.40: requirement, business, analysis, powerpoint</t>
        </is>
      </c>
      <c r="AG103" s="122" t="inlineStr">
        <is>
          <t>Saniya Baxi · CARBON, Trainee Business Analyst — 0.29</t>
        </is>
      </c>
      <c r="AH103" s="122" t="n"/>
      <c r="AI103" s="122" t="n"/>
      <c r="AJ103" s="122" t="n"/>
    </row>
    <row r="104" ht="132" customHeight="1">
      <c r="A104" s="109" t="inlineStr">
        <is>
          <t>IRIS2506</t>
        </is>
      </c>
      <c r="B104" s="111" t="inlineStr">
        <is>
          <t>Neha Singh</t>
        </is>
      </c>
      <c r="C104" s="111" t="inlineStr">
        <is>
          <t>Technology</t>
        </is>
      </c>
      <c r="D104" s="114" t="inlineStr">
        <is>
          <t>Business Analyst</t>
        </is>
      </c>
      <c r="E104" s="114" t="inlineStr">
        <is>
          <t>Senior Business Analyst</t>
        </is>
      </c>
      <c r="F104" s="114" t="inlineStr">
        <is>
          <t>L3 – Professional / Associate</t>
        </is>
      </c>
      <c r="G104" s="116" t="inlineStr">
        <is>
          <t>A3</t>
        </is>
      </c>
      <c r="H104" s="117" t="inlineStr">
        <is>
          <t>▲ Up</t>
        </is>
      </c>
      <c r="I104" s="111" t="inlineStr">
        <is>
          <t>IC</t>
        </is>
      </c>
      <c r="J104" s="142" t="n">
        <v>3</v>
      </c>
      <c r="K104" s="115" t="inlineStr">
        <is>
          <t>Medium</t>
        </is>
      </c>
      <c r="L104" s="115" t="inlineStr">
        <is>
          <t>Core Contributor</t>
        </is>
      </c>
      <c r="M104" s="115" t="inlineStr">
        <is>
          <t>Develop in role</t>
        </is>
      </c>
      <c r="N104" s="115" t="n"/>
      <c r="O104" s="115" t="inlineStr">
        <is>
          <t>N</t>
        </is>
      </c>
      <c r="P104" s="115" t="inlineStr"/>
      <c r="Q104" s="118" t="n">
        <v>100</v>
      </c>
      <c r="R104" s="168" t="inlineStr">
        <is>
          <t>Meets the level</t>
        </is>
      </c>
      <c r="S104" s="168" t="n">
        <v>110</v>
      </c>
      <c r="T104" s="168" t="n">
        <v>75</v>
      </c>
      <c r="U104" s="168" t="n">
        <v>104</v>
      </c>
      <c r="V104" s="168" t="n"/>
      <c r="W104" s="168" t="inlineStr">
        <is>
          <t>Regulatory domain, AI literacy, Digital fluency</t>
        </is>
      </c>
      <c r="X104" s="168" t="inlineStr">
        <is>
          <r>
            <rPr>
              <rFont val="Calibri"/>
              <b val="1"/>
              <sz val="10"/>
            </rPr>
            <t>B1:</t>
          </r>
          <r>
            <rPr>
              <rFont val="Calibri"/>
              <sz val="10"/>
            </rPr>
            <t xml:space="preserve"> 88% of profile — close</t>
          </r>
        </is>
      </c>
      <c r="Y104" s="168" t="inlineStr">
        <is>
          <r>
            <rPr>
              <rFont val="Calibri"/>
              <b val="1"/>
              <sz val="10"/>
            </rPr>
            <t>Evidence:</t>
          </r>
          <r>
            <rPr>
              <rFont val="Calibri"/>
              <sz val="10"/>
            </rPr>
            <t xml:space="preserve"> Survey + KRAs | Core: Ownership 2/2, Problem solving 3/2, Communication &amp; collaboration 3/2, Client &amp; quality focus 3/2, Learning agility 2/2, Integrity &amp; compliance 2/2 | Future-ready: AI literacy 1/2, Data literacy 2/2, Digital fluency 1/2, Innovation 2/2 | Functional: Requirements 4/3, Regulatory domain 2/3, Product &amp; domain 3/3, SQL &amp; data 3/3, Stakeholder mgmt 4/3, Communication 4/3</t>
          </r>
        </is>
      </c>
      <c r="Z104" s="119" t="inlineStr">
        <is>
          <t>Leadership &amp; people management · Product &amp; tool knowledge · Client, sales &amp; stakeholders · Broader exposure &amp; ownership</t>
        </is>
      </c>
      <c r="AA104" s="169" t="inlineStr">
        <is>
          <t>Requirement engineering &amp; BRD/user-story writing; Agile/Scrum basics; RegTech/XBRL domain onboarding; stakeholder communication; Product visualization</t>
        </is>
      </c>
      <c r="AB104" s="169" t="inlineStr">
        <is>
          <t>Stakeholder &amp; Client Management; AI, GenAI &amp; Prompt Engineering; Data Analytics, BI &amp; Visualisation</t>
        </is>
      </c>
      <c r="AC104" s="169" t="inlineStr">
        <is>
          <t>Leadership &amp; people management · Product &amp; tool knowledge · Client, sales &amp; stakeholders · Broader exposure &amp; ownership</t>
        </is>
      </c>
      <c r="AD104" s="169" t="inlineStr">
        <is>
          <t>-</t>
        </is>
      </c>
      <c r="AE104" s="121" t="inlineStr">
        <is>
          <t>No strong match from survey evidence</t>
        </is>
      </c>
      <c r="AF104" s="122" t="inlineStr">
        <is>
          <t>Darshit Vora · Business Analyst — 0.40: requirement, business, analysis, powerpoint; Jerigan Gracias · Associate Project Manager – POD Lead — 0.38: stakeholder, business, requirement, coordination; Abhishek Hegde · Senior Business Analyst — 0.38: stakeholder, analysis, powerpoint, gathering</t>
        </is>
      </c>
      <c r="AG104" s="122" t="inlineStr">
        <is>
          <t>Aroosa Ghole · iDEAL, Team Lead – Business Analysis — 0.28; Vidyasagar Reddy · iDEAL, Business Analyst — 0.28; Mohin Patel · iDEAL, Business Analyst — 0.26</t>
        </is>
      </c>
      <c r="AH104" s="122" t="n"/>
      <c r="AI104" s="122" t="n"/>
      <c r="AJ104" s="122" t="n"/>
    </row>
    <row r="105" ht="132" customHeight="1">
      <c r="A105" s="109" t="inlineStr">
        <is>
          <t>IRIS1852</t>
        </is>
      </c>
      <c r="B105" s="111" t="inlineStr">
        <is>
          <t>Prajakta Chavan</t>
        </is>
      </c>
      <c r="C105" s="111" t="inlineStr">
        <is>
          <t>Technology</t>
        </is>
      </c>
      <c r="D105" s="114" t="inlineStr">
        <is>
          <t>Business Analyst</t>
        </is>
      </c>
      <c r="E105" s="114" t="inlineStr">
        <is>
          <t>Senior Business Analyst</t>
        </is>
      </c>
      <c r="F105" s="114" t="inlineStr">
        <is>
          <t>L3 – Professional / Associate</t>
        </is>
      </c>
      <c r="G105" s="116" t="inlineStr">
        <is>
          <t>A3</t>
        </is>
      </c>
      <c r="H105" s="117" t="inlineStr">
        <is>
          <t>▲ Up</t>
        </is>
      </c>
      <c r="I105" s="111" t="inlineStr">
        <is>
          <t>IC</t>
        </is>
      </c>
      <c r="J105" s="142" t="n">
        <v>3</v>
      </c>
      <c r="K105" s="115" t="inlineStr">
        <is>
          <t>High</t>
        </is>
      </c>
      <c r="L105" s="115" t="inlineStr">
        <is>
          <t>Reliable Specialist</t>
        </is>
      </c>
      <c r="M105" s="115" t="inlineStr">
        <is>
          <t>Ready in 6–12 months</t>
        </is>
      </c>
      <c r="N105" s="115" t="n"/>
      <c r="O105" s="115" t="inlineStr">
        <is>
          <t>N</t>
        </is>
      </c>
      <c r="P105" s="115" t="inlineStr">
        <is>
          <t>No successor formally identified -Abhishek covers similar scope</t>
        </is>
      </c>
      <c r="Q105" s="118" t="n">
        <v>103</v>
      </c>
      <c r="R105" s="168" t="inlineStr">
        <is>
          <t>Meets the level</t>
        </is>
      </c>
      <c r="S105" s="168" t="n">
        <v>102</v>
      </c>
      <c r="T105" s="168" t="n">
        <v>100</v>
      </c>
      <c r="U105" s="168" t="n">
        <v>104</v>
      </c>
      <c r="V105" s="168" t="n"/>
      <c r="W105" s="168" t="inlineStr">
        <is>
          <t>SQL &amp; data, Learning agility</t>
        </is>
      </c>
      <c r="X105" s="168" t="inlineStr">
        <is>
          <r>
            <rPr>
              <rFont val="Calibri"/>
              <b val="1"/>
              <sz val="10"/>
            </rPr>
            <t>B1:</t>
          </r>
          <r>
            <rPr>
              <rFont val="Calibri"/>
              <sz val="10"/>
            </rPr>
            <t xml:space="preserve"> 90% of profile — close</t>
          </r>
        </is>
      </c>
      <c r="Y105" s="168" t="inlineStr">
        <is>
          <r>
            <rPr>
              <rFont val="Calibri"/>
              <b val="1"/>
              <sz val="10"/>
            </rPr>
            <t>Evidence:</t>
          </r>
          <r>
            <rPr>
              <rFont val="Calibri"/>
              <sz val="10"/>
            </rPr>
            <t xml:space="preserve"> Survey + KRAs | Core: Ownership 3/2, Problem solving 2/2, Communication &amp; collaboration 3/2, Client &amp; quality focus 3/2, Learning agility 1/2, Integrity &amp; compliance 2/2 | Future-ready: AI literacy 2/2, Data literacy 2/2, Digital fluency 2/2, Innovation 2/2 | Functional: Requirements 4/3, Regulatory domain 3/3, Product &amp; domain 3/3, SQL &amp; data 2/3, Stakeholder mgmt 4/3, Communication 4/3</t>
          </r>
        </is>
      </c>
      <c r="Z105" s="119" t="inlineStr">
        <is>
          <t>Project / programme management</t>
        </is>
      </c>
      <c r="AA105" s="169" t="inlineStr">
        <is>
          <t>Requirement engineering &amp; BRD writing; Agile/Scrum; domain · RegTech/XBRL knowledge; stakeholder management; Product knowledge</t>
        </is>
      </c>
      <c r="AB105" s="169" t="inlineStr">
        <is>
          <t>AI, GenAI &amp; Prompt Engineering</t>
        </is>
      </c>
      <c r="AC105" s="169" t="inlineStr">
        <is>
          <t>Project / programme management</t>
        </is>
      </c>
      <c r="AD105" s="169" t="inlineStr">
        <is>
          <t>-</t>
        </is>
      </c>
      <c r="AE105" s="121" t="inlineStr">
        <is>
          <t>No strong match from survey evidence</t>
        </is>
      </c>
      <c r="AF105" s="122" t="inlineStr">
        <is>
          <t>Pradnya Mhatre · Team Lead – Engineering — 0.32: requirement, client, chatgpt, gathering; Neha Singh · Business Analyst — 0.30: requirement, gathering, tracking, documentation</t>
        </is>
      </c>
      <c r="AG105" s="122" t="inlineStr">
        <is>
          <t>Silky Agarwal · iDEAL, Senior Business Analyst — 0.26</t>
        </is>
      </c>
      <c r="AH105" s="122" t="n"/>
      <c r="AI105" s="122" t="n"/>
      <c r="AJ105" s="122" t="n"/>
    </row>
    <row r="106" ht="132" customHeight="1">
      <c r="A106" s="109" t="inlineStr">
        <is>
          <t>IRIS2251</t>
        </is>
      </c>
      <c r="B106" s="111" t="inlineStr">
        <is>
          <t>Saurabh Dutta</t>
        </is>
      </c>
      <c r="C106" s="111" t="inlineStr">
        <is>
          <t>Technology</t>
        </is>
      </c>
      <c r="D106" s="114" t="inlineStr">
        <is>
          <t>Business Analyst</t>
        </is>
      </c>
      <c r="E106" s="114" t="inlineStr">
        <is>
          <t>Senior Business Analyst</t>
        </is>
      </c>
      <c r="F106" s="114" t="inlineStr">
        <is>
          <t>L3 – Professional / Associate</t>
        </is>
      </c>
      <c r="G106" s="116" t="inlineStr">
        <is>
          <t>A3</t>
        </is>
      </c>
      <c r="H106" s="117" t="inlineStr">
        <is>
          <t>▲ Up</t>
        </is>
      </c>
      <c r="I106" s="111" t="inlineStr">
        <is>
          <t>IC</t>
        </is>
      </c>
      <c r="J106" s="142" t="n">
        <v>4</v>
      </c>
      <c r="K106" s="115" t="inlineStr">
        <is>
          <t>High</t>
        </is>
      </c>
      <c r="L106" s="115" t="inlineStr">
        <is>
          <t>Core Contributor</t>
        </is>
      </c>
      <c r="M106" s="115" t="inlineStr">
        <is>
          <t>Ready now</t>
        </is>
      </c>
      <c r="N106" s="115" t="n"/>
      <c r="O106" s="115" t="inlineStr"/>
      <c r="P106" s="115" t="inlineStr">
        <is>
          <t>Parmesh Vala</t>
        </is>
      </c>
      <c r="Q106" s="118" t="n">
        <v>101</v>
      </c>
      <c r="R106" s="168" t="inlineStr">
        <is>
          <t>Meets the level</t>
        </is>
      </c>
      <c r="S106" s="168" t="n">
        <v>113</v>
      </c>
      <c r="T106" s="168" t="n">
        <v>75</v>
      </c>
      <c r="U106" s="168" t="n">
        <v>104</v>
      </c>
      <c r="V106" s="168" t="n"/>
      <c r="W106" s="168" t="inlineStr">
        <is>
          <t>SQL &amp; data, AI literacy, Data literacy</t>
        </is>
      </c>
      <c r="X106" s="168" t="inlineStr">
        <is>
          <r>
            <rPr>
              <rFont val="Calibri"/>
              <b val="1"/>
              <sz val="10"/>
            </rPr>
            <t>B1:</t>
          </r>
          <r>
            <rPr>
              <rFont val="Calibri"/>
              <sz val="10"/>
            </rPr>
            <t xml:space="preserve"> 91% of profile — ready on competencies</t>
          </r>
        </is>
      </c>
      <c r="Y106" s="168" t="inlineStr">
        <is>
          <r>
            <rPr>
              <rFont val="Calibri"/>
              <b val="1"/>
              <sz val="10"/>
            </rPr>
            <t>Evidence:</t>
          </r>
          <r>
            <rPr>
              <rFont val="Calibri"/>
              <sz val="10"/>
            </rPr>
            <t xml:space="preserve"> Survey + KRAs | Core: Ownership 4/2, Problem solving 3/2, Communication &amp; collaboration 3/2, Client &amp; quality focus 4/2, Learning agility 2/2, Integrity &amp; compliance 2/2 | Future-ready: AI literacy 1/2, Data literacy 1/2, Digital fluency 2/2, Innovation 2/2 | Functional: Requirements 4/3, Regulatory domain 3/3, Product &amp; domain 3/3, SQL &amp; data 2/3, Stakeholder mgmt 4/3, Communication 4/3</t>
          </r>
        </is>
      </c>
      <c r="Z106" s="119" t="inlineStr">
        <is>
          <t>Project / programme management</t>
        </is>
      </c>
      <c r="AA106" s="169" t="inlineStr">
        <is>
          <t>Requirement engineering &amp; BRD writing; Agile/Scrum; domain · RegTech/XBRL knowledge; stakeholder management</t>
        </is>
      </c>
      <c r="AB106" s="169" t="inlineStr">
        <is>
          <t>Project, Program &amp; Agile Management; AI, GenAI &amp; Prompt Engineering</t>
        </is>
      </c>
      <c r="AC106" s="169" t="inlineStr">
        <is>
          <t>Project / programme management</t>
        </is>
      </c>
      <c r="AD106"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06" s="121" t="inlineStr">
        <is>
          <t>No strong match from survey evidence</t>
        </is>
      </c>
      <c r="AF106" s="122" t="inlineStr">
        <is>
          <t>No material overlap found</t>
        </is>
      </c>
      <c r="AG106" s="122" t="inlineStr">
        <is>
          <t>Aroosa Ghole · iDEAL, Team Lead – Business Analysis — 0.33</t>
        </is>
      </c>
      <c r="AH106" s="122" t="n"/>
      <c r="AI106" s="122" t="n"/>
      <c r="AJ106" s="122" t="n"/>
    </row>
    <row r="107" ht="132" customHeight="1">
      <c r="A107" s="109" t="inlineStr">
        <is>
          <t>IRIS2364</t>
        </is>
      </c>
      <c r="B107" s="111" t="inlineStr">
        <is>
          <t>Srikant Mishra</t>
        </is>
      </c>
      <c r="C107" s="111" t="inlineStr">
        <is>
          <t>Technology</t>
        </is>
      </c>
      <c r="D107" s="114" t="inlineStr">
        <is>
          <t>Business Analyst</t>
        </is>
      </c>
      <c r="E107" s="114" t="inlineStr">
        <is>
          <t>Senior Business Analyst</t>
        </is>
      </c>
      <c r="F107" s="114" t="inlineStr">
        <is>
          <t>L3 – Professional / Associate</t>
        </is>
      </c>
      <c r="G107" s="116" t="inlineStr">
        <is>
          <t>A3</t>
        </is>
      </c>
      <c r="H107" s="117" t="inlineStr">
        <is>
          <t>▲ Up</t>
        </is>
      </c>
      <c r="I107" s="111" t="inlineStr">
        <is>
          <t>IC</t>
        </is>
      </c>
      <c r="J107" s="142" t="n">
        <v>4</v>
      </c>
      <c r="K107" s="115" t="inlineStr">
        <is>
          <t>High</t>
        </is>
      </c>
      <c r="L107" s="115" t="inlineStr">
        <is>
          <t>Future Leader</t>
        </is>
      </c>
      <c r="M107" s="115" t="inlineStr">
        <is>
          <t>Ready now</t>
        </is>
      </c>
      <c r="N107" s="115" t="inlineStr">
        <is>
          <t>Yes</t>
        </is>
      </c>
      <c r="O107" s="115" t="inlineStr">
        <is>
          <t>Y</t>
        </is>
      </c>
      <c r="P107" s="115" t="inlineStr">
        <is>
          <t>No successor formally identified</t>
        </is>
      </c>
      <c r="Q107" s="118" t="n">
        <v>100</v>
      </c>
      <c r="R107" s="168" t="inlineStr">
        <is>
          <t>Meets the level</t>
        </is>
      </c>
      <c r="S107" s="168" t="n">
        <v>98</v>
      </c>
      <c r="T107" s="168" t="n">
        <v>110</v>
      </c>
      <c r="U107" s="168" t="n">
        <v>98</v>
      </c>
      <c r="V107" s="168" t="n"/>
      <c r="W107" s="168" t="inlineStr">
        <is>
          <t>Regulatory domain, Learning agility</t>
        </is>
      </c>
      <c r="X107" s="168" t="inlineStr">
        <is>
          <r>
            <rPr>
              <rFont val="Calibri"/>
              <b val="1"/>
              <sz val="10"/>
            </rPr>
            <t>B1:</t>
          </r>
          <r>
            <rPr>
              <rFont val="Calibri"/>
              <sz val="10"/>
            </rPr>
            <t xml:space="preserve"> 89% of profile — close</t>
          </r>
        </is>
      </c>
      <c r="Y107" s="168" t="inlineStr">
        <is>
          <r>
            <rPr>
              <rFont val="Calibri"/>
              <b val="1"/>
              <sz val="10"/>
            </rPr>
            <t>Evidence:</t>
          </r>
          <r>
            <rPr>
              <rFont val="Calibri"/>
              <sz val="10"/>
            </rPr>
            <t xml:space="preserve"> Survey + KRAs | Core: Ownership 3/2, Problem solving 2/2, Communication &amp; collaboration 2/2, Client &amp; quality focus 3/2, Learning agility 1/2, Integrity &amp; compliance 2/2 | Future-ready: AI literacy 3/2, Data literacy 2/2, Digital fluency 3/2, Innovation 2/2 | Functional: Requirements 3/3, Regulatory domain 2/3, Product &amp; domain 4/3, SQL &amp; data 3/3, Stakeholder mgmt 3/3, Communication 3/3</t>
          </r>
        </is>
      </c>
      <c r="Z107" s="119" t="inlineStr">
        <is>
          <t>Technical depth &amp; architecture</t>
        </is>
      </c>
      <c r="AA107" s="169" t="inlineStr">
        <is>
          <t>Advanced requirement engineering &amp; stakeholder/vendor management; RegTech/XBRL/AI domain depth; workload &amp; delegation planning for a small team</t>
        </is>
      </c>
      <c r="AB107" s="169" t="inlineStr">
        <is>
          <t>Project, Program &amp; Agile Management</t>
        </is>
      </c>
      <c r="AC107" s="169" t="inlineStr">
        <is>
          <t>Technical depth &amp; architecture</t>
        </is>
      </c>
      <c r="AD107" s="169" t="inlineStr">
        <is>
          <t>People management fundamentals, performance coaching &amp; delegation, formal team-lead onboarding, cross-team stakeholder management</t>
        </is>
      </c>
      <c r="AE107" s="121" t="inlineStr">
        <is>
          <t>No strong match from survey evidence</t>
        </is>
      </c>
      <c r="AF107" s="122" t="inlineStr">
        <is>
          <t>No material overlap found</t>
        </is>
      </c>
      <c r="AG107" s="122" t="inlineStr">
        <is>
          <t>No close match in other businesses</t>
        </is>
      </c>
      <c r="AH107" s="122" t="n">
        <v>2</v>
      </c>
      <c r="AI107" s="122" t="inlineStr">
        <is>
          <t>Reports on record</t>
        </is>
      </c>
      <c r="AJ107" s="122" t="inlineStr">
        <is>
          <t>2 formal reports on an individual-contributor role — confirm the reporting line.</t>
        </is>
      </c>
    </row>
    <row r="108" ht="132" customHeight="1">
      <c r="A108" s="109" t="inlineStr">
        <is>
          <t>IRIS2140</t>
        </is>
      </c>
      <c r="B108" s="111" t="inlineStr">
        <is>
          <t>Aaqib Ahmad</t>
        </is>
      </c>
      <c r="C108" s="111" t="inlineStr">
        <is>
          <t>Technology</t>
        </is>
      </c>
      <c r="D108" s="114" t="inlineStr">
        <is>
          <t>Software Engineer</t>
        </is>
      </c>
      <c r="E108" s="114" t="inlineStr">
        <is>
          <t>Senior Software Engineer</t>
        </is>
      </c>
      <c r="F108" s="114" t="inlineStr">
        <is>
          <t>L3 – Professional / Associate</t>
        </is>
      </c>
      <c r="G108" s="116" t="inlineStr">
        <is>
          <t>A3</t>
        </is>
      </c>
      <c r="H108" s="117" t="inlineStr">
        <is>
          <t>▲ Up</t>
        </is>
      </c>
      <c r="I108" s="111" t="inlineStr">
        <is>
          <t>IC</t>
        </is>
      </c>
      <c r="J108" s="142" t="n">
        <v>4</v>
      </c>
      <c r="K108" s="115" t="inlineStr">
        <is>
          <t>Medium</t>
        </is>
      </c>
      <c r="L108" s="115" t="inlineStr">
        <is>
          <t>Emerging Talent</t>
        </is>
      </c>
      <c r="M108" s="115" t="inlineStr">
        <is>
          <t>Ready now</t>
        </is>
      </c>
      <c r="N108" s="115" t="n"/>
      <c r="O108" s="115" t="inlineStr">
        <is>
          <t>Yes</t>
        </is>
      </c>
      <c r="P108" s="115" t="inlineStr"/>
      <c r="Q108" s="118" t="n">
        <v>102</v>
      </c>
      <c r="R108" s="168" t="inlineStr">
        <is>
          <t>Meets the level</t>
        </is>
      </c>
      <c r="S108" s="168" t="n">
        <v>107</v>
      </c>
      <c r="T108" s="168" t="n">
        <v>105</v>
      </c>
      <c r="U108" s="168" t="n">
        <v>98</v>
      </c>
      <c r="V108" s="168" t="n"/>
      <c r="W108" s="168" t="inlineStr">
        <is>
          <t>System design</t>
        </is>
      </c>
      <c r="X108" s="168" t="inlineStr">
        <is>
          <r>
            <rPr>
              <rFont val="Calibri"/>
              <b val="1"/>
              <sz val="10"/>
            </rPr>
            <t>B1:</t>
          </r>
          <r>
            <rPr>
              <rFont val="Calibri"/>
              <sz val="10"/>
            </rPr>
            <t xml:space="preserve"> 89% of profile — close</t>
          </r>
        </is>
      </c>
      <c r="Y108" s="168" t="inlineStr">
        <is>
          <r>
            <rPr>
              <rFont val="Calibri"/>
              <b val="1"/>
              <sz val="10"/>
            </rPr>
            <t>Evidence:</t>
          </r>
          <r>
            <rPr>
              <rFont val="Calibri"/>
              <sz val="10"/>
            </rPr>
            <t xml:space="preserve"> Survey + KRAs | Core: Ownership 3/2, Problem solving 2/2, Communication &amp; collaboration 2/2, Client &amp; quality focus 4/2, Learning agility 2/2, Integrity &amp; compliance 2/2 | Future-ready: AI literacy 2/2, Data literacy 3/2, Digital fluency 2/2, Innovation 2/2 | Functional: Programming &amp; stack 3/3, System design 2/3, SQL &amp; data 4/3, Cloud &amp; DevOps 3/3, AI / GenAI 3/3, Product &amp; domain 3/3</t>
          </r>
        </is>
      </c>
      <c r="Z108" s="119" t="inlineStr">
        <is>
          <t>Project / programme management · Technical depth &amp; architecture · Broader exposure &amp; ownership</t>
        </is>
      </c>
      <c r="AA108" s="169" t="inlineStr">
        <is>
          <t>1. Incident Management, Problem Management, Root Cause Analysis · RCA, ITIL Foundation, Monitoring &amp; Alerting Tools 2. Git, CI/CD Basics, Docker Fundamentals, …</t>
        </is>
      </c>
      <c r="AB108" s="169" t="inlineStr">
        <is>
          <t>System Design &amp; Architecture; Cybersecurity &amp; Infrastructure; AI, GenAI &amp; Prompt Engineering</t>
        </is>
      </c>
      <c r="AC108" s="169" t="inlineStr">
        <is>
          <t>Project / programme management · Technical depth &amp; architecture · Strategy &amp; business acumen · Broader exposure &amp; ownership</t>
        </is>
      </c>
      <c r="AD108" s="169" t="n"/>
      <c r="AE108" s="121" t="inlineStr">
        <is>
          <t>No strong match from survey evidence</t>
        </is>
      </c>
      <c r="AF108" s="122" t="inlineStr">
        <is>
          <t>No material overlap found</t>
        </is>
      </c>
      <c r="AG108" s="122" t="inlineStr">
        <is>
          <t>No close match in other businesses</t>
        </is>
      </c>
      <c r="AH108" s="122" t="n"/>
      <c r="AI108" s="122" t="n"/>
      <c r="AJ108" s="122" t="n"/>
    </row>
    <row r="109" ht="132" customHeight="1">
      <c r="A109" s="109" t="inlineStr">
        <is>
          <t>IRIS2501</t>
        </is>
      </c>
      <c r="B109" s="111" t="inlineStr">
        <is>
          <t>Abhishek Kadam</t>
        </is>
      </c>
      <c r="C109" s="111" t="inlineStr">
        <is>
          <t>Technology</t>
        </is>
      </c>
      <c r="D109" s="114" t="inlineStr">
        <is>
          <t>Software Engineer</t>
        </is>
      </c>
      <c r="E109" s="114" t="inlineStr">
        <is>
          <t>Senior Software Engineer</t>
        </is>
      </c>
      <c r="F109" s="114" t="inlineStr">
        <is>
          <t>L3 – Professional / Associate</t>
        </is>
      </c>
      <c r="G109" s="116" t="inlineStr">
        <is>
          <t>A3</t>
        </is>
      </c>
      <c r="H109" s="117" t="inlineStr">
        <is>
          <t>▲ Up</t>
        </is>
      </c>
      <c r="I109" s="111" t="inlineStr">
        <is>
          <t>IC</t>
        </is>
      </c>
      <c r="J109" s="142" t="n">
        <v>2</v>
      </c>
      <c r="K109" s="115" t="inlineStr">
        <is>
          <t>Medium</t>
        </is>
      </c>
      <c r="L109" s="115" t="inlineStr">
        <is>
          <t>Emerging Talent</t>
        </is>
      </c>
      <c r="M109" s="115" t="inlineStr">
        <is>
          <t>Performance first</t>
        </is>
      </c>
      <c r="N109" s="115" t="n"/>
      <c r="O109" s="115" t="inlineStr"/>
      <c r="P109" s="115" t="inlineStr"/>
      <c r="Q109" s="118" t="n">
        <v>84</v>
      </c>
      <c r="R109" s="168" t="inlineStr">
        <is>
          <t>Developing</t>
        </is>
      </c>
      <c r="S109" s="168" t="n">
        <v>92</v>
      </c>
      <c r="T109" s="168" t="n">
        <v>88</v>
      </c>
      <c r="U109" s="168" t="n">
        <v>78</v>
      </c>
      <c r="V109" s="168" t="n"/>
      <c r="W109" s="168" t="inlineStr">
        <is>
          <t>System design, SQL &amp; data, Cloud &amp; DevOps</t>
        </is>
      </c>
      <c r="X109" s="168" t="inlineStr">
        <is>
          <r>
            <rPr>
              <rFont val="Calibri"/>
              <b val="1"/>
              <sz val="10"/>
            </rPr>
            <t>B1:</t>
          </r>
          <r>
            <rPr>
              <rFont val="Calibri"/>
              <sz val="10"/>
            </rPr>
            <t xml:space="preserve"> 72% of profile — not yet</t>
          </r>
        </is>
      </c>
      <c r="Y109" s="168" t="inlineStr">
        <is>
          <r>
            <rPr>
              <rFont val="Calibri"/>
              <b val="1"/>
              <sz val="10"/>
            </rPr>
            <t>Evidence:</t>
          </r>
          <r>
            <rPr>
              <rFont val="Calibri"/>
              <sz val="10"/>
            </rPr>
            <t xml:space="preserve"> Survey + KRAs | Core: Ownership 1/2, Problem solving 2/2, Communication &amp; collaboration 2/2, Client &amp; quality focus 2/2, Learning agility 2/2, Integrity &amp; compliance 2/2 | Future-ready: AI literacy 1/2, Data literacy 2/2, Digital fluency 2/2, Innovation 2/2 | Functional: Programming &amp; stack 3/3, System design 2/3, SQL &amp; data 2/3, Cloud &amp; DevOps 2/3, AI / GenAI 2/3, Product &amp; domain 3/3</t>
          </r>
        </is>
      </c>
      <c r="Z109" s="119" t="inlineStr">
        <is>
          <t>Product &amp; tool knowledge</t>
        </is>
      </c>
      <c r="AA109" s="169" t="inlineStr">
        <is>
          <t>Advanced Java; secure coding &amp; code-quality practices; unit/automated testing; system design fundamentals</t>
        </is>
      </c>
      <c r="AB109" s="169" t="inlineStr">
        <is>
          <t>Programming &amp; Tech-Stack Depth; Product, Platform &amp; Domain Knowledge; Project, Program &amp; Agile Management</t>
        </is>
      </c>
      <c r="AC109" s="169" t="inlineStr">
        <is>
          <t>Product &amp; tool knowledge</t>
        </is>
      </c>
      <c r="AD109"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09" s="121" t="inlineStr">
        <is>
          <t>No strong match from survey evidence</t>
        </is>
      </c>
      <c r="AF109" s="122" t="inlineStr">
        <is>
          <t>Kunal Sanjay Prasad · Software Engineer — 0.52: boot, spring, java, application; Arun Kumar · Senior Software Engineer — 0.45: boot, spring, java; Anup Salve · Lead Software Engineer – POD Lead — 0.37: spring, application, boot, java</t>
        </is>
      </c>
      <c r="AG109" s="122" t="inlineStr">
        <is>
          <t>No close match in other businesses</t>
        </is>
      </c>
      <c r="AH109" s="122" t="n"/>
      <c r="AI109" s="122" t="n"/>
      <c r="AJ109" s="122" t="n"/>
    </row>
    <row r="110" ht="132" customHeight="1">
      <c r="A110" s="109" t="inlineStr">
        <is>
          <t>IRIS2532</t>
        </is>
      </c>
      <c r="B110" s="111" t="inlineStr">
        <is>
          <t>Abhishek Patil</t>
        </is>
      </c>
      <c r="C110" s="111" t="inlineStr">
        <is>
          <t>Technology</t>
        </is>
      </c>
      <c r="D110" s="114" t="inlineStr">
        <is>
          <t>Software Engineer</t>
        </is>
      </c>
      <c r="E110" s="114" t="inlineStr">
        <is>
          <t>Senior Software Engineer</t>
        </is>
      </c>
      <c r="F110" s="114" t="inlineStr">
        <is>
          <t>L3 – Professional / Associate</t>
        </is>
      </c>
      <c r="G110" s="116" t="inlineStr">
        <is>
          <t>A3</t>
        </is>
      </c>
      <c r="H110" s="117" t="inlineStr">
        <is>
          <t>▲ Up</t>
        </is>
      </c>
      <c r="I110" s="111" t="inlineStr">
        <is>
          <t>IC</t>
        </is>
      </c>
      <c r="J110" s="142" t="inlineStr">
        <is>
          <t>Not rated · manager</t>
        </is>
      </c>
      <c r="K110" s="115" t="inlineStr">
        <is>
          <t>—</t>
        </is>
      </c>
      <c r="L110" s="115" t="inlineStr">
        <is>
          <t>Not placed · manager</t>
        </is>
      </c>
      <c r="M110" s="115" t="inlineStr">
        <is>
          <t>No rating data</t>
        </is>
      </c>
      <c r="N110" s="115" t="n"/>
      <c r="O110" s="115" t="inlineStr"/>
      <c r="P110" s="115" t="inlineStr"/>
      <c r="Q110" s="118" t="n">
        <v>93</v>
      </c>
      <c r="R110" s="168" t="inlineStr">
        <is>
          <t>Meets the level</t>
        </is>
      </c>
      <c r="S110" s="168" t="n">
        <v>87</v>
      </c>
      <c r="T110" s="168" t="n">
        <v>98</v>
      </c>
      <c r="U110" s="168" t="n">
        <v>96</v>
      </c>
      <c r="V110" s="168" t="n"/>
      <c r="W110" s="168" t="inlineStr">
        <is>
          <t>System design, AI / GenAI, Communication &amp; collaboration</t>
        </is>
      </c>
      <c r="X110" s="168" t="inlineStr">
        <is>
          <r>
            <rPr>
              <rFont val="Calibri"/>
              <b val="1"/>
              <sz val="10"/>
            </rPr>
            <t>B1:</t>
          </r>
          <r>
            <rPr>
              <rFont val="Calibri"/>
              <sz val="10"/>
            </rPr>
            <t xml:space="preserve"> 83% of profile — close</t>
          </r>
        </is>
      </c>
      <c r="Y110" s="168" t="inlineStr">
        <is>
          <r>
            <rPr>
              <rFont val="Calibri"/>
              <b val="1"/>
              <sz val="10"/>
            </rPr>
            <t>Evidence:</t>
          </r>
          <r>
            <rPr>
              <rFont val="Calibri"/>
              <sz val="10"/>
            </rPr>
            <t xml:space="preserve"> Survey + KRAs | Core: Ownership 2/2, Problem solving 3/2, Communication &amp; collaboration 1/2, Client &amp; quality focus 2/2, Learning agility 1/2, Integrity &amp; compliance 2/2 | Future-ready: AI literacy 1/2, Data literacy 3/2, Digital fluency 3/2, Innovation 2/2 | Functional: Programming &amp; stack 3/3, System design 2/3, SQL &amp; data 4/3, Cloud &amp; DevOps 3/3, AI / GenAI 2/3, Product &amp; domain 4/3</t>
          </r>
        </is>
      </c>
      <c r="Z110" s="119" t="inlineStr">
        <is>
          <t>Technical depth &amp; architecture · Strategy &amp; business acumen</t>
        </is>
      </c>
      <c r="AA110" s="169" t="inlineStr">
        <is>
          <t>Advanced Java + Angular; secure coding &amp; code-quality practices; unit/automated testing; system design fundamentals</t>
        </is>
      </c>
      <c r="AB110" s="169" t="inlineStr">
        <is>
          <t>System Design &amp; Architecture; AI, GenAI &amp; Prompt Engineering; Programming &amp; Tech-Stack Depth</t>
        </is>
      </c>
      <c r="AC110" s="169" t="inlineStr">
        <is>
          <t>Technical depth &amp; architecture · Strategy &amp; business acumen</t>
        </is>
      </c>
      <c r="AD110"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10" s="121" t="inlineStr">
        <is>
          <t>No strong match from survey evidence</t>
        </is>
      </c>
      <c r="AF110" s="122" t="inlineStr">
        <is>
          <t>Bhavana Thakare · Lead Software Engineer – POD Lead — 0.49: git, maven, hibernate, tomcat; Amaan Ullah · Trainee Software Engineer — 0.40: postgresql, boot, spring, bug; Anup Salve · Lead Software Engineer – POD Lead — 0.37: tomcat, maven, boot, spring</t>
        </is>
      </c>
      <c r="AG110" s="122" t="inlineStr">
        <is>
          <t>Atharv Sameer Shevade · iDEAL, Trainee Software Engineer — 0.32</t>
        </is>
      </c>
      <c r="AH110" s="122" t="n"/>
      <c r="AI110" s="122" t="n"/>
      <c r="AJ110" s="122" t="n"/>
    </row>
    <row r="111" ht="132" customHeight="1">
      <c r="A111" s="109" t="inlineStr">
        <is>
          <t>IRIS2488</t>
        </is>
      </c>
      <c r="B111" s="111" t="inlineStr">
        <is>
          <t>Ajay Chauhan</t>
        </is>
      </c>
      <c r="C111" s="111" t="inlineStr">
        <is>
          <t>Technology</t>
        </is>
      </c>
      <c r="D111" s="114" t="inlineStr">
        <is>
          <t>Software Engineer</t>
        </is>
      </c>
      <c r="E111" s="114" t="inlineStr">
        <is>
          <t>Senior Software Engineer</t>
        </is>
      </c>
      <c r="F111" s="114" t="inlineStr">
        <is>
          <t>L3 – Professional / Associate</t>
        </is>
      </c>
      <c r="G111" s="116" t="inlineStr">
        <is>
          <t>A3</t>
        </is>
      </c>
      <c r="H111" s="117" t="inlineStr">
        <is>
          <t>▲ Up</t>
        </is>
      </c>
      <c r="I111" s="111" t="inlineStr">
        <is>
          <t>IC</t>
        </is>
      </c>
      <c r="J111" s="142" t="n">
        <v>2</v>
      </c>
      <c r="K111" s="115" t="inlineStr">
        <is>
          <t>Low</t>
        </is>
      </c>
      <c r="L111" s="115" t="inlineStr">
        <is>
          <t>Reliable Specialist</t>
        </is>
      </c>
      <c r="M111" s="115" t="inlineStr">
        <is>
          <t>Performance first</t>
        </is>
      </c>
      <c r="N111" s="115" t="n"/>
      <c r="O111" s="115" t="inlineStr"/>
      <c r="P111" s="115" t="inlineStr">
        <is>
          <t>Not Yet</t>
        </is>
      </c>
      <c r="Q111" s="118" t="n">
        <v>95</v>
      </c>
      <c r="R111" s="168" t="inlineStr">
        <is>
          <t>Meets the level</t>
        </is>
      </c>
      <c r="S111" s="168" t="n">
        <v>83</v>
      </c>
      <c r="T111" s="168" t="n">
        <v>100</v>
      </c>
      <c r="U111" s="168" t="n">
        <v>100</v>
      </c>
      <c r="V111" s="168" t="n"/>
      <c r="W111" s="168" t="inlineStr">
        <is>
          <t>Ownership, Client &amp; quality focus</t>
        </is>
      </c>
      <c r="X111" s="168" t="inlineStr">
        <is>
          <r>
            <rPr>
              <rFont val="Calibri"/>
              <b val="1"/>
              <sz val="10"/>
            </rPr>
            <t>B1:</t>
          </r>
          <r>
            <rPr>
              <rFont val="Calibri"/>
              <sz val="10"/>
            </rPr>
            <t xml:space="preserve"> 82% of profile — close</t>
          </r>
        </is>
      </c>
      <c r="Y111" s="168" t="inlineStr">
        <is>
          <r>
            <rPr>
              <rFont val="Calibri"/>
              <b val="1"/>
              <sz val="10"/>
            </rPr>
            <t>Evidence:</t>
          </r>
          <r>
            <rPr>
              <rFont val="Calibri"/>
              <sz val="10"/>
            </rPr>
            <t xml:space="preserve"> Survey + KRAs | Core: Ownership 1/2, Problem solving 2/2, Communication &amp; collaboration 2/2, Client &amp; quality focus 1/2, Learning agility 2/2, Integrity &amp; compliance 2/2 | Future-ready: AI literacy 2/2, Data literacy 2/2, Digital fluency 2/2, Innovation 2/2 | Functional: Programming &amp; stack 3/3, System design 3/3, SQL &amp; data 3/3, Cloud &amp; DevOps 3/3, AI / GenAI 3/3, Product &amp; domain 3/3</t>
          </r>
        </is>
      </c>
      <c r="Z111" s="119" t="inlineStr">
        <is>
          <t>Technical depth &amp; architecture</t>
        </is>
      </c>
      <c r="AA111" s="169" t="inlineStr">
        <is>
          <t>1. Angular Architecture, Performance Optimization, Advanced TypeScript, State Management · NgRx 2. System Design, Design Patterns, Microservices Fundamentals, …</t>
        </is>
      </c>
      <c r="AB111" s="169" t="inlineStr">
        <is>
          <t>Programming &amp; Tech-Stack Depth; Database, SQL &amp; Data Engineering; Stakeholder &amp; Client Management</t>
        </is>
      </c>
      <c r="AC111" s="169" t="inlineStr">
        <is>
          <t>Technical depth &amp; architecture</t>
        </is>
      </c>
      <c r="AD111" s="169" t="n"/>
      <c r="AE111" s="121" t="inlineStr">
        <is>
          <t>No strong match from survey evidence</t>
        </is>
      </c>
      <c r="AF111" s="122" t="inlineStr">
        <is>
          <t>Bhavana Thakare · Lead Software Engineer – POD Lead — 0.31: maven, production, database, support; Amruta Kadam · Engineering Manager — 0.30: java, production, application, support; Sarvesh Yadav · Senior Software Engineer — 0.30: production, java, database, review</t>
        </is>
      </c>
      <c r="AG111" s="122" t="inlineStr">
        <is>
          <t>No close match in other businesses</t>
        </is>
      </c>
      <c r="AH111" s="122" t="n"/>
      <c r="AI111" s="122" t="n"/>
      <c r="AJ111" s="122" t="n"/>
    </row>
    <row r="112" ht="132" customHeight="1">
      <c r="A112" s="109" t="inlineStr">
        <is>
          <t>IRIS1955</t>
        </is>
      </c>
      <c r="B112" s="111" t="inlineStr">
        <is>
          <t>Akbar Basha</t>
        </is>
      </c>
      <c r="C112" s="111" t="inlineStr">
        <is>
          <t>Technology</t>
        </is>
      </c>
      <c r="D112" s="114" t="inlineStr">
        <is>
          <t>Senior Software Engineer</t>
        </is>
      </c>
      <c r="E112" s="114" t="inlineStr">
        <is>
          <t>Senior Database Engineer</t>
        </is>
      </c>
      <c r="F112" s="111" t="inlineStr">
        <is>
          <t>L4 – Senior</t>
        </is>
      </c>
      <c r="G112" s="26" t="inlineStr">
        <is>
          <t>A3</t>
        </is>
      </c>
      <c r="H112" s="147" t="inlineStr">
        <is>
          <t>• Same level</t>
        </is>
      </c>
      <c r="I112" s="111" t="inlineStr">
        <is>
          <t>IC</t>
        </is>
      </c>
      <c r="J112" s="142" t="inlineStr">
        <is>
          <t>Not rated · manager</t>
        </is>
      </c>
      <c r="K112" s="115" t="inlineStr">
        <is>
          <t>—</t>
        </is>
      </c>
      <c r="L112" s="115" t="inlineStr">
        <is>
          <t>Not placed · manager</t>
        </is>
      </c>
      <c r="M112" s="115" t="inlineStr">
        <is>
          <t>No rating data</t>
        </is>
      </c>
      <c r="N112" s="115" t="n"/>
      <c r="O112" s="115" t="inlineStr"/>
      <c r="P112" s="115" t="inlineStr"/>
      <c r="Q112" s="118" t="n">
        <v>113</v>
      </c>
      <c r="R112" s="168" t="inlineStr">
        <is>
          <t>Exceeds — ready for stretch</t>
        </is>
      </c>
      <c r="S112" s="168" t="n">
        <v>113</v>
      </c>
      <c r="T112" s="168" t="n">
        <v>115</v>
      </c>
      <c r="U112" s="168" t="n">
        <v>111</v>
      </c>
      <c r="V112" s="168" t="n"/>
      <c r="W112" s="168" t="inlineStr">
        <is>
          <t>System design</t>
        </is>
      </c>
      <c r="X112" s="168" t="inlineStr">
        <is>
          <r>
            <rPr>
              <rFont val="Calibri"/>
              <b val="1"/>
              <sz val="10"/>
            </rPr>
            <t>B1:</t>
          </r>
          <r>
            <rPr>
              <rFont val="Calibri"/>
              <sz val="10"/>
            </rPr>
            <t xml:space="preserve"> 101% of profile — ready on competencies</t>
          </r>
        </is>
      </c>
      <c r="Y112" s="168" t="inlineStr">
        <is>
          <r>
            <rPr>
              <rFont val="Calibri"/>
              <b val="1"/>
              <sz val="10"/>
            </rPr>
            <t>Evidence:</t>
          </r>
          <r>
            <rPr>
              <rFont val="Calibri"/>
              <sz val="10"/>
            </rPr>
            <t xml:space="preserve"> Survey | Core: Ownership 3/2, Problem solving 3/2, Communication &amp; collaboration 3/2, Client &amp; quality focus 3/2, Learning agility 2/2, Integrity &amp; compliance 2/2 | Future-ready: AI literacy 3/2, Data literacy 2/2, Digital fluency 3/2, Innovation 3/2 | Functional: Programming &amp; stack 4/3, System design 2/3, SQL &amp; data 4/3, Cloud &amp; DevOps 4/3, AI / GenAI 4/3, Product &amp; domain 4/3</t>
          </r>
        </is>
      </c>
      <c r="Z112" s="119" t="inlineStr">
        <is>
          <t>AI / automation · Project / programme management · Technical depth &amp; architecture · Broader exposure &amp; ownership</t>
        </is>
      </c>
      <c r="AA112" s="169" t="n"/>
      <c r="AB112" s="169" t="inlineStr">
        <is>
          <t>AI, GenAI &amp; Prompt Engineering; Project, Program &amp; Agile Management</t>
        </is>
      </c>
      <c r="AC112" s="169" t="inlineStr">
        <is>
          <t>AI / automation · Project / programme management · Technical depth &amp; architecture · Broader exposure &amp; ownership</t>
        </is>
      </c>
      <c r="AD112" s="169" t="n"/>
      <c r="AE112" s="121" t="inlineStr">
        <is>
          <t>Quality Assurance · 100% of competencies evidenced; must-haves met</t>
        </is>
      </c>
      <c r="AF112" s="122" t="inlineStr">
        <is>
          <t>Soham Narsinge · Trainee AI/ML Engineer — 0.46: openai, fastapi, llm, azure</t>
        </is>
      </c>
      <c r="AG112" s="122" t="inlineStr">
        <is>
          <t>Ayush Dattatraya Tikone · CARBON, AI/ML Engineer — 0.26; Dev Hinged · CARBON, Trainee AI/ML Engineer — 0.26; Vishal Nanaware · CARBON, Senior AI/ML Engineer — 0.25</t>
        </is>
      </c>
      <c r="AH112" s="122" t="n">
        <v>1</v>
      </c>
      <c r="AI112" s="122" t="inlineStr">
        <is>
          <t>Reports on record</t>
        </is>
      </c>
      <c r="AJ112" s="122" t="inlineStr">
        <is>
          <t>1 formal report on an individual-contributor role — confirm the reporting line.</t>
        </is>
      </c>
    </row>
    <row r="113" ht="132" customHeight="1">
      <c r="A113" s="109" t="inlineStr">
        <is>
          <t>IRIS2028</t>
        </is>
      </c>
      <c r="B113" s="111" t="inlineStr">
        <is>
          <t>Akhilesh Gore</t>
        </is>
      </c>
      <c r="C113" s="111" t="inlineStr">
        <is>
          <t>Technology</t>
        </is>
      </c>
      <c r="D113" s="114" t="inlineStr">
        <is>
          <t>Software Engineer</t>
        </is>
      </c>
      <c r="E113" s="114" t="inlineStr">
        <is>
          <t>Senior DevOps Engineer</t>
        </is>
      </c>
      <c r="F113" s="114" t="inlineStr">
        <is>
          <t>L3 – Professional / Associate</t>
        </is>
      </c>
      <c r="G113" s="116" t="inlineStr">
        <is>
          <t>A3</t>
        </is>
      </c>
      <c r="H113" s="117" t="inlineStr">
        <is>
          <t>▲ Up</t>
        </is>
      </c>
      <c r="I113" s="111" t="inlineStr">
        <is>
          <t>IC</t>
        </is>
      </c>
      <c r="J113" s="142" t="n">
        <v>3</v>
      </c>
      <c r="K113" s="115" t="inlineStr">
        <is>
          <t>Low</t>
        </is>
      </c>
      <c r="L113" s="115" t="inlineStr">
        <is>
          <t>Core Contributor</t>
        </is>
      </c>
      <c r="M113" s="115" t="inlineStr">
        <is>
          <t>Develop in role</t>
        </is>
      </c>
      <c r="N113" s="115" t="n"/>
      <c r="O113" s="115" t="inlineStr"/>
      <c r="P113" s="115" t="inlineStr"/>
      <c r="Q113" s="118" t="n">
        <v>94</v>
      </c>
      <c r="R113" s="168" t="inlineStr">
        <is>
          <t>Meets the level</t>
        </is>
      </c>
      <c r="S113" s="168" t="n">
        <v>107</v>
      </c>
      <c r="T113" s="168" t="n">
        <v>92</v>
      </c>
      <c r="U113" s="168" t="n">
        <v>87</v>
      </c>
      <c r="V113" s="168" t="n"/>
      <c r="W113" s="168" t="inlineStr">
        <is>
          <t>System design, Cloud &amp; DevOps, AI / GenAI</t>
        </is>
      </c>
      <c r="X113" s="168" t="inlineStr">
        <is>
          <r>
            <rPr>
              <rFont val="Calibri"/>
              <b val="1"/>
              <sz val="10"/>
            </rPr>
            <t>B1:</t>
          </r>
          <r>
            <rPr>
              <rFont val="Calibri"/>
              <sz val="10"/>
            </rPr>
            <t xml:space="preserve"> 82% of profile — close</t>
          </r>
        </is>
      </c>
      <c r="Y113" s="168" t="inlineStr">
        <is>
          <r>
            <rPr>
              <rFont val="Calibri"/>
              <b val="1"/>
              <sz val="10"/>
            </rPr>
            <t>Evidence:</t>
          </r>
          <r>
            <rPr>
              <rFont val="Calibri"/>
              <sz val="10"/>
            </rPr>
            <t xml:space="preserve"> Survey + KRAs | Core: Ownership 3/2, Problem solving 2/2, Communication &amp; collaboration 2/2, Client &amp; quality focus 3/2, Learning agility 2/2, Integrity &amp; compliance 2/2 | Future-ready: AI literacy 1/2, Data literacy 2/2, Digital fluency 3/2, Innovation 2/2 | Functional: Programming &amp; stack 3/3, System design 2/3, SQL &amp; data 3/3, Cloud &amp; DevOps 2/3, AI / GenAI 2/3, Product &amp; domain 4/3</t>
          </r>
        </is>
      </c>
      <c r="Z113" s="119" t="inlineStr">
        <is>
          <t>Technical depth &amp; architecture · Product &amp; tool knowledge</t>
        </is>
      </c>
      <c r="AA113" s="169" t="inlineStr">
        <is>
          <t>Advanced Software Deployment; secure coding &amp; code-quality practices; unit/automated testing; system design fundamentals</t>
        </is>
      </c>
      <c r="AB113" s="169" t="inlineStr">
        <is>
          <t>Cloud, DevOps &amp; CI/CD; AI, GenAI &amp; Prompt Engineering; Cybersecurity &amp; Infrastructure</t>
        </is>
      </c>
      <c r="AC113" s="169" t="inlineStr">
        <is>
          <t>Technical depth &amp; architecture · Product &amp; tool knowledge</t>
        </is>
      </c>
      <c r="AD113"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13" s="121" t="inlineStr">
        <is>
          <t>Customer Success &amp; Support · 83% of competencies evidenced; must-haves met</t>
        </is>
      </c>
      <c r="AF113" s="122" t="inlineStr">
        <is>
          <t>No material overlap found</t>
        </is>
      </c>
      <c r="AG113" s="122" t="inlineStr">
        <is>
          <t>No close match in other businesses</t>
        </is>
      </c>
      <c r="AH113" s="122" t="n"/>
      <c r="AI113" s="122" t="n"/>
      <c r="AJ113" s="122" t="n"/>
    </row>
    <row r="114" ht="132" customHeight="1">
      <c r="A114" s="109" t="inlineStr">
        <is>
          <t>IRIS2469</t>
        </is>
      </c>
      <c r="B114" s="111" t="inlineStr">
        <is>
          <t>Amiz Azad</t>
        </is>
      </c>
      <c r="C114" s="111" t="inlineStr">
        <is>
          <t>Technology</t>
        </is>
      </c>
      <c r="D114" s="111" t="inlineStr">
        <is>
          <t>Senior Software Engineer</t>
        </is>
      </c>
      <c r="E114" s="111" t="inlineStr">
        <is>
          <t>Senior Software Engineer</t>
        </is>
      </c>
      <c r="F114" s="111" t="inlineStr">
        <is>
          <t>L4 – Senior</t>
        </is>
      </c>
      <c r="G114" s="26" t="inlineStr">
        <is>
          <t>A3</t>
        </is>
      </c>
      <c r="H114" s="147" t="inlineStr">
        <is>
          <t>• Same level</t>
        </is>
      </c>
      <c r="I114" s="111" t="inlineStr">
        <is>
          <t>IC</t>
        </is>
      </c>
      <c r="J114" s="142" t="n">
        <v>4</v>
      </c>
      <c r="K114" s="115" t="inlineStr">
        <is>
          <t>High</t>
        </is>
      </c>
      <c r="L114" s="115" t="inlineStr">
        <is>
          <t>Future Leader</t>
        </is>
      </c>
      <c r="M114" s="115" t="inlineStr">
        <is>
          <t>Ready now</t>
        </is>
      </c>
      <c r="N114" s="115" t="inlineStr">
        <is>
          <t>Yes</t>
        </is>
      </c>
      <c r="O114" s="115" t="inlineStr">
        <is>
          <t>Yes</t>
        </is>
      </c>
      <c r="P114" s="115" t="inlineStr"/>
      <c r="Q114" s="118" t="n">
        <v>110</v>
      </c>
      <c r="R114" s="168" t="inlineStr">
        <is>
          <t>Exceeds — ready for stretch</t>
        </is>
      </c>
      <c r="S114" s="168" t="n">
        <v>117</v>
      </c>
      <c r="T114" s="168" t="n">
        <v>110</v>
      </c>
      <c r="U114" s="168" t="n">
        <v>107</v>
      </c>
      <c r="V114" s="168" t="n"/>
      <c r="W114" s="168" t="inlineStr">
        <is>
          <t>None — maintain and stretch</t>
        </is>
      </c>
      <c r="X114" s="168" t="inlineStr">
        <is>
          <r>
            <rPr>
              <rFont val="Calibri"/>
              <b val="1"/>
              <sz val="10"/>
            </rPr>
            <t>B1:</t>
          </r>
          <r>
            <rPr>
              <rFont val="Calibri"/>
              <sz val="10"/>
            </rPr>
            <t xml:space="preserve"> 100% of profile — ready on competencies</t>
          </r>
        </is>
      </c>
      <c r="Y114" s="168" t="inlineStr">
        <is>
          <r>
            <rPr>
              <rFont val="Calibri"/>
              <b val="1"/>
              <sz val="10"/>
            </rPr>
            <t>Evidence:</t>
          </r>
          <r>
            <rPr>
              <rFont val="Calibri"/>
              <sz val="10"/>
            </rPr>
            <t xml:space="preserve"> Survey + KRAs | Core: Ownership 4/2, Problem solving 3/2, Communication &amp; collaboration 3/2, Client &amp; quality focus 4/2, Learning agility 3/2, Integrity &amp; compliance 2/2 | Future-ready: AI literacy 3/2, Data literacy 2/2, Digital fluency 3/2, Innovation 2/2 | Functional: Programming &amp; stack 3/3, System design 3/3, SQL &amp; data 3/3, Cloud &amp; DevOps 3/3, AI / GenAI 4/3, Product &amp; domain 4/3</t>
          </r>
        </is>
      </c>
      <c r="Z114" s="119" t="inlineStr">
        <is>
          <t>Product &amp; tool knowledge</t>
        </is>
      </c>
      <c r="AA114" s="169" t="inlineStr">
        <is>
          <t>1. Enterprise Architecture, Advanced Angular Architecture, Microservices, API &amp; Integration Design 2. Advanced CI/CD, Kubernetes, Docker, AWS/Azure …</t>
        </is>
      </c>
      <c r="AB114" s="169" t="inlineStr">
        <is>
          <t>AI, GenAI &amp; Prompt Engineering; Database, SQL &amp; Data Engineering; Project, Program &amp; Agile Management</t>
        </is>
      </c>
      <c r="AC114" s="169" t="inlineStr">
        <is>
          <t>Product &amp; tool knowledge</t>
        </is>
      </c>
      <c r="AD114" s="169" t="n"/>
      <c r="AE114" s="121" t="inlineStr">
        <is>
          <t>No strong match from survey evidence</t>
        </is>
      </c>
      <c r="AF114" s="122" t="inlineStr">
        <is>
          <t>Himanshu Pawar · Lead Software Engineer — 0.37: technical, software, code, development</t>
        </is>
      </c>
      <c r="AG114" s="122" t="inlineStr">
        <is>
          <t>Imtiyaz Pathan · CARBON, Senior Software Engineer — 0.39; Siddhesh Kadam · CARBON, Senior Engineering Manager — 0.37; Anuj Pardeshi · CARBON, Software Engineer — 0.29</t>
        </is>
      </c>
      <c r="AH114" s="122" t="n"/>
      <c r="AI114" s="122" t="n"/>
      <c r="AJ114" s="122" t="n"/>
    </row>
    <row r="115" ht="132" customHeight="1">
      <c r="A115" s="109" t="inlineStr">
        <is>
          <t>IRIS2033</t>
        </is>
      </c>
      <c r="B115" s="111" t="inlineStr">
        <is>
          <t>Amol Pawar</t>
        </is>
      </c>
      <c r="C115" s="111" t="inlineStr">
        <is>
          <t>Technology</t>
        </is>
      </c>
      <c r="D115" s="114" t="inlineStr">
        <is>
          <t>Software Engineer</t>
        </is>
      </c>
      <c r="E115" s="114" t="inlineStr">
        <is>
          <t>Senior Software Engineer</t>
        </is>
      </c>
      <c r="F115" s="114" t="inlineStr">
        <is>
          <t>L3 – Professional / Associate</t>
        </is>
      </c>
      <c r="G115" s="116" t="inlineStr">
        <is>
          <t>A3</t>
        </is>
      </c>
      <c r="H115" s="117" t="inlineStr">
        <is>
          <t>▲ Up</t>
        </is>
      </c>
      <c r="I115" s="111" t="inlineStr">
        <is>
          <t>IC</t>
        </is>
      </c>
      <c r="J115" s="142" t="n">
        <v>4</v>
      </c>
      <c r="K115" s="115" t="inlineStr">
        <is>
          <t>High</t>
        </is>
      </c>
      <c r="L115" s="115" t="inlineStr">
        <is>
          <t>Trusted Professional</t>
        </is>
      </c>
      <c r="M115" s="115" t="inlineStr">
        <is>
          <t>Ready now</t>
        </is>
      </c>
      <c r="N115" s="115" t="n"/>
      <c r="O115" s="115" t="inlineStr"/>
      <c r="P115" s="115" t="inlineStr">
        <is>
          <t>Yet to be identified</t>
        </is>
      </c>
      <c r="Q115" s="118" t="n">
        <v>108</v>
      </c>
      <c r="R115" s="168" t="inlineStr">
        <is>
          <t>Exceeds — ready for stretch</t>
        </is>
      </c>
      <c r="S115" s="168" t="n">
        <v>110</v>
      </c>
      <c r="T115" s="168" t="n">
        <v>115</v>
      </c>
      <c r="U115" s="168" t="n">
        <v>104</v>
      </c>
      <c r="V115" s="168" t="n"/>
      <c r="W115" s="168" t="inlineStr">
        <is>
          <t>System design</t>
        </is>
      </c>
      <c r="X115" s="168" t="inlineStr">
        <is>
          <r>
            <rPr>
              <rFont val="Calibri"/>
              <b val="1"/>
              <sz val="10"/>
            </rPr>
            <t>B1:</t>
          </r>
          <r>
            <rPr>
              <rFont val="Calibri"/>
              <sz val="10"/>
            </rPr>
            <t xml:space="preserve"> 98% of profile — ready on competencies</t>
          </r>
        </is>
      </c>
      <c r="Y115" s="168" t="inlineStr">
        <is>
          <r>
            <rPr>
              <rFont val="Calibri"/>
              <b val="1"/>
              <sz val="10"/>
            </rPr>
            <t>Evidence:</t>
          </r>
          <r>
            <rPr>
              <rFont val="Calibri"/>
              <sz val="10"/>
            </rPr>
            <t xml:space="preserve"> Survey + KRAs | Core: Ownership 4/2, Problem solving 3/2, Communication &amp; collaboration 2/2, Client &amp; quality focus 4/2, Learning agility 2/2, Integrity &amp; compliance 2/2 | Future-ready: AI literacy 2/2, Data literacy 3/2, Digital fluency 3/2, Innovation 3/2 | Functional: Programming &amp; stack 3/3, System design 2/3, SQL &amp; data 4/3, Cloud &amp; DevOps 4/3, AI / GenAI 3/3, Product &amp; domain 4/3</t>
          </r>
        </is>
      </c>
      <c r="Z115" s="119" t="inlineStr">
        <is>
          <t>AI / automation · Leadership &amp; people management · Project / programme management · Technical depth &amp; architecture</t>
        </is>
      </c>
      <c r="AA115" s="169" t="inlineStr">
        <is>
          <t>Advanced System Architecture, Cloud Technologies · Azure, AI &amp; Automation, Performance Optimization, Secure Coding</t>
        </is>
      </c>
      <c r="AB115" s="169" t="inlineStr">
        <is>
          <t>AI, GenAI &amp; Prompt Engineering; Project, Program &amp; Agile Management; Stakeholder &amp; Client Management</t>
        </is>
      </c>
      <c r="AC115" s="169" t="inlineStr">
        <is>
          <t>AI / automation · Leadership &amp; people management · Project / programme management · Technical depth &amp; architecture</t>
        </is>
      </c>
      <c r="AD115" s="169" t="inlineStr">
        <is>
          <t>Technical Leadership, Solution Architecture, Stakeholder Management, Team Mentoring</t>
        </is>
      </c>
      <c r="AE115" s="121" t="inlineStr">
        <is>
          <t>No strong match from survey evidence</t>
        </is>
      </c>
      <c r="AF115" s="122" t="inlineStr">
        <is>
          <t>Paresh Patil · Senior Software Engineer — 0.41: server, sql, ssms, production; Shubham Mhadgut · Senior Software Engineer — 0.39: use, development, application, regularly; Vikash Gupta · Senior Software Engineer — 0.38: development, use, improvements, version</t>
        </is>
      </c>
      <c r="AG115" s="122" t="inlineStr">
        <is>
          <t>Atharv Sameer Shevade · iDEAL, Trainee Software Engineer — 0.38; Prasad Bhoite · iDEAL, Senior Database Engineer — 0.37; Manish Yadav · CARBON, Senior Software Engineer — 0.33</t>
        </is>
      </c>
      <c r="AH115" s="122" t="n"/>
      <c r="AI115" s="122" t="n"/>
      <c r="AJ115" s="122" t="n"/>
    </row>
    <row r="116" ht="158" customHeight="1">
      <c r="A116" s="109" t="inlineStr">
        <is>
          <t>IRIS1667</t>
        </is>
      </c>
      <c r="B116" s="111" t="inlineStr">
        <is>
          <t>Arun Kumar</t>
        </is>
      </c>
      <c r="C116" s="111" t="inlineStr">
        <is>
          <t>Technology</t>
        </is>
      </c>
      <c r="D116" s="114" t="inlineStr">
        <is>
          <t>Senior Software Engineer</t>
        </is>
      </c>
      <c r="E116" s="114" t="inlineStr">
        <is>
          <t>Technical Specialist</t>
        </is>
      </c>
      <c r="F116" s="114" t="inlineStr">
        <is>
          <t>L4 – Senior</t>
        </is>
      </c>
      <c r="G116" s="116" t="inlineStr">
        <is>
          <t>A3</t>
        </is>
      </c>
      <c r="H116" s="117" t="inlineStr">
        <is>
          <t>▲ Up</t>
        </is>
      </c>
      <c r="I116" s="111" t="inlineStr">
        <is>
          <t>IC</t>
        </is>
      </c>
      <c r="J116" s="142" t="n">
        <v>4</v>
      </c>
      <c r="K116" s="115" t="inlineStr">
        <is>
          <t>—</t>
        </is>
      </c>
      <c r="L116" s="115" t="inlineStr">
        <is>
          <t>Trusted Professional</t>
        </is>
      </c>
      <c r="M116" s="115" t="inlineStr">
        <is>
          <t>Ready in 6–12 months</t>
        </is>
      </c>
      <c r="N116" s="115" t="n"/>
      <c r="O116" s="115" t="inlineStr">
        <is>
          <t>Yes</t>
        </is>
      </c>
      <c r="P116" s="115" t="inlineStr"/>
      <c r="Q116" s="118" t="n">
        <v>110</v>
      </c>
      <c r="R116" s="168" t="inlineStr">
        <is>
          <t>Exceeds — ready for stretch</t>
        </is>
      </c>
      <c r="S116" s="168" t="n">
        <v>110</v>
      </c>
      <c r="T116" s="168" t="n">
        <v>110</v>
      </c>
      <c r="U116" s="168" t="n">
        <v>110</v>
      </c>
      <c r="V116" s="168" t="n">
        <v>110</v>
      </c>
      <c r="W116" s="168" t="inlineStr">
        <is>
          <t>None — maintain and stretch</t>
        </is>
      </c>
      <c r="X116" s="168" t="inlineStr">
        <is>
          <r>
            <rPr>
              <rFont val="Calibri"/>
              <b val="1"/>
              <sz val="10"/>
            </rPr>
            <t>B2:</t>
          </r>
          <r>
            <rPr>
              <rFont val="Calibri"/>
              <sz val="10"/>
            </rPr>
            <t xml:space="preserve"> 96% of profile — ready on competencies</t>
          </r>
        </is>
      </c>
      <c r="Y116" s="168"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3/3, Data literacy 4/3, Digital fluency 4/3, Innovation 3/3 | Functional: Programming &amp; stack 4/3, System design 3/3, SQL &amp; data 4/3, Cloud &amp; DevOps 4/3, AI / GenAI 3/3, Product &amp; domain 3/3 | Leadership: Developing people 1/1, Decision making 2/1, Strategic acumen 1/1, Influence &amp; change 2/1</t>
          </r>
        </is>
      </c>
      <c r="Z116" s="119" t="inlineStr">
        <is>
          <t>Technical depth &amp; architecture</t>
        </is>
      </c>
      <c r="AA116" s="169" t="inlineStr">
        <is>
          <t>1. Strategic Leadership, Performance Management, Coaching &amp; Mentoring, Conflict Resolution, Change Management 2. Program &amp; Portfolio Management, Agile …</t>
        </is>
      </c>
      <c r="AB116" s="169" t="inlineStr">
        <is>
          <t>Cloud, DevOps &amp; CI/CD; AI, GenAI &amp; Prompt Engineering</t>
        </is>
      </c>
      <c r="AC116" s="169" t="inlineStr">
        <is>
          <t>Technical depth &amp; architecture</t>
        </is>
      </c>
      <c r="AD116" s="169" t="n"/>
      <c r="AE116" s="121" t="inlineStr">
        <is>
          <t>No strong match from survey evidence</t>
        </is>
      </c>
      <c r="AF116" s="122" t="inlineStr">
        <is>
          <t>Kunal Sanjay Prasad · Software Engineer — 0.57: boot, spring, java, technical; Abhishek Kadam · Software Engineer — 0.45: boot, spring, java; Pushpendra Singh · Technical Architect – POD Lead — 0.41: boot, spring</t>
        </is>
      </c>
      <c r="AG116" s="122" t="inlineStr">
        <is>
          <t>No close match in other businesses</t>
        </is>
      </c>
      <c r="AH116" s="122" t="n"/>
      <c r="AI116" s="122" t="n"/>
      <c r="AJ116" s="122" t="n"/>
    </row>
    <row r="117" ht="158" customHeight="1">
      <c r="A117" s="109" t="inlineStr">
        <is>
          <t>IRIS1787</t>
        </is>
      </c>
      <c r="B117" s="111" t="inlineStr">
        <is>
          <t>Ateef Ansari</t>
        </is>
      </c>
      <c r="C117" s="111" t="inlineStr">
        <is>
          <t>Technology</t>
        </is>
      </c>
      <c r="D117" s="114" t="inlineStr">
        <is>
          <t>Senior Software Engineer</t>
        </is>
      </c>
      <c r="E117" s="114" t="inlineStr">
        <is>
          <t>Technical Specialist</t>
        </is>
      </c>
      <c r="F117" s="114" t="inlineStr">
        <is>
          <t>L4 – Senior</t>
        </is>
      </c>
      <c r="G117" s="116" t="inlineStr">
        <is>
          <t>A3</t>
        </is>
      </c>
      <c r="H117" s="117" t="inlineStr">
        <is>
          <t>▲ Up</t>
        </is>
      </c>
      <c r="I117" s="111" t="inlineStr">
        <is>
          <t>IC</t>
        </is>
      </c>
      <c r="J117" s="142" t="n">
        <v>4</v>
      </c>
      <c r="K117" s="115" t="inlineStr">
        <is>
          <t>High</t>
        </is>
      </c>
      <c r="L117" s="115" t="inlineStr">
        <is>
          <t>Trusted Professional</t>
        </is>
      </c>
      <c r="M117" s="115" t="inlineStr">
        <is>
          <t>Ready now</t>
        </is>
      </c>
      <c r="N117" s="115" t="n"/>
      <c r="O117" s="115" t="inlineStr">
        <is>
          <t>Yes</t>
        </is>
      </c>
      <c r="P117" s="115" t="inlineStr">
        <is>
          <t>Shubham Shrikhande</t>
        </is>
      </c>
      <c r="Q117" s="118" t="n">
        <v>102</v>
      </c>
      <c r="R117" s="168" t="inlineStr">
        <is>
          <t>Meets the level</t>
        </is>
      </c>
      <c r="S117" s="168" t="n">
        <v>110</v>
      </c>
      <c r="T117" s="168" t="n">
        <v>92</v>
      </c>
      <c r="U117" s="168" t="n">
        <v>101</v>
      </c>
      <c r="V117" s="168" t="n">
        <v>105</v>
      </c>
      <c r="W117" s="168" t="inlineStr">
        <is>
          <t>SQL &amp; data, Data literacy</t>
        </is>
      </c>
      <c r="X117" s="168" t="inlineStr">
        <is>
          <r>
            <rPr>
              <rFont val="Calibri"/>
              <b val="1"/>
              <sz val="10"/>
            </rPr>
            <t>B2:</t>
          </r>
          <r>
            <rPr>
              <rFont val="Calibri"/>
              <sz val="10"/>
            </rPr>
            <t xml:space="preserve"> 88% of profile — close</t>
          </r>
        </is>
      </c>
      <c r="Y117" s="168"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3/3, Data literacy 2/3, Digital fluency 3/3, Innovation 3/3 | Functional: Programming &amp; stack 3/3, System design 3/3, SQL &amp; data 2/3, Cloud &amp; DevOps 4/3, AI / GenAI 3/3, Product &amp; domain 4/3 | Leadership: Developing people 1/1, Decision making 1/1, Strategic acumen 1/1, Influence &amp; change 2/1</t>
          </r>
        </is>
      </c>
      <c r="Z117" s="119" t="inlineStr">
        <is>
          <t>Technical depth &amp; architecture · Client, sales &amp; stakeholders · Strategy &amp; business acumen · Certification / formal course · Broader exposure &amp; ownership</t>
        </is>
      </c>
      <c r="AA117" s="169" t="inlineStr">
        <is>
          <t>1. Enterprise Architecture, Advanced Angular Architecture, Microservices, API &amp; Integration Design 2. Advanced CI/CD, Kubernetes, Docker, AWS/Azure …</t>
        </is>
      </c>
      <c r="AB117" s="169" t="inlineStr">
        <is>
          <t>AI, GenAI &amp; Prompt Engineering; Programming &amp; Tech-Stack Depth; Process Improvement &amp; Quality Mindset</t>
        </is>
      </c>
      <c r="AC117" s="169" t="inlineStr">
        <is>
          <t>Technical depth &amp; architecture · Client, sales &amp; stakeholders · Strategy &amp; business acumen · Certification / formal course · Broader exposure &amp; ownership</t>
        </is>
      </c>
      <c r="AD117" s="169" t="n"/>
      <c r="AE117" s="121" t="inlineStr">
        <is>
          <t>No strong match from survey evidence</t>
        </is>
      </c>
      <c r="AF117" s="122" t="inlineStr">
        <is>
          <t>Hemant Sakunde · Trainee Software Engineer — 0.35: jenkins, docker, linux, intellij</t>
        </is>
      </c>
      <c r="AG117" s="122" t="inlineStr">
        <is>
          <t>No close match in other businesses</t>
        </is>
      </c>
      <c r="AH117" s="122" t="n"/>
      <c r="AI117" s="122" t="n"/>
      <c r="AJ117" s="122" t="n"/>
    </row>
    <row r="118" ht="132" customHeight="1">
      <c r="A118" s="109" t="inlineStr">
        <is>
          <t>IRIS2436</t>
        </is>
      </c>
      <c r="B118" s="111" t="inlineStr">
        <is>
          <t>Balram Mahato</t>
        </is>
      </c>
      <c r="C118" s="111" t="inlineStr">
        <is>
          <t>Technology</t>
        </is>
      </c>
      <c r="D118" s="114" t="inlineStr">
        <is>
          <t>Software Engineer</t>
        </is>
      </c>
      <c r="E118" s="114" t="inlineStr">
        <is>
          <t>Senior Software Engineer</t>
        </is>
      </c>
      <c r="F118" s="114" t="inlineStr">
        <is>
          <t>L3 – Professional / Associate</t>
        </is>
      </c>
      <c r="G118" s="116" t="inlineStr">
        <is>
          <t>A3</t>
        </is>
      </c>
      <c r="H118" s="117" t="inlineStr">
        <is>
          <t>▲ Up</t>
        </is>
      </c>
      <c r="I118" s="111" t="inlineStr">
        <is>
          <t>IC</t>
        </is>
      </c>
      <c r="J118" s="142" t="n">
        <v>4</v>
      </c>
      <c r="K118" s="115" t="inlineStr">
        <is>
          <t>High</t>
        </is>
      </c>
      <c r="L118" s="115" t="inlineStr">
        <is>
          <t>Trusted Professional</t>
        </is>
      </c>
      <c r="M118" s="115" t="inlineStr">
        <is>
          <t>Ready now</t>
        </is>
      </c>
      <c r="N118" s="115" t="n"/>
      <c r="O118" s="115" t="inlineStr"/>
      <c r="P118" s="115" t="inlineStr">
        <is>
          <t>Not Yet</t>
        </is>
      </c>
      <c r="Q118" s="118" t="n">
        <v>97</v>
      </c>
      <c r="R118" s="168" t="inlineStr">
        <is>
          <t>Meets the level</t>
        </is>
      </c>
      <c r="S118" s="168" t="n">
        <v>107</v>
      </c>
      <c r="T118" s="168" t="n">
        <v>88</v>
      </c>
      <c r="U118" s="168" t="n">
        <v>94</v>
      </c>
      <c r="V118" s="168" t="n"/>
      <c r="W118" s="168" t="inlineStr">
        <is>
          <t>SQL &amp; data, Data literacy</t>
        </is>
      </c>
      <c r="X118" s="168" t="inlineStr">
        <is>
          <r>
            <rPr>
              <rFont val="Calibri"/>
              <b val="1"/>
              <sz val="10"/>
            </rPr>
            <t>B1:</t>
          </r>
          <r>
            <rPr>
              <rFont val="Calibri"/>
              <sz val="10"/>
            </rPr>
            <t xml:space="preserve"> 84% of profile — close</t>
          </r>
        </is>
      </c>
      <c r="Y118" s="168" t="inlineStr">
        <is>
          <r>
            <rPr>
              <rFont val="Calibri"/>
              <b val="1"/>
              <sz val="10"/>
            </rPr>
            <t>Evidence:</t>
          </r>
          <r>
            <rPr>
              <rFont val="Calibri"/>
              <sz val="10"/>
            </rPr>
            <t xml:space="preserve"> Survey + KRAs | Core: Ownership 3/2, Problem solving 2/2, Communication &amp; collaboration 2/2, Client &amp; quality focus 3/2, Learning agility 2/2, Integrity &amp; compliance 2/2 | Future-ready: AI literacy 2/2, Data literacy 1/2, Digital fluency 2/2, Innovation 2/2 | Functional: Programming &amp; stack 3/3, System design 3/3, SQL &amp; data 2/3, Cloud &amp; DevOps 3/3, AI / GenAI 3/3, Product &amp; domain 3/3</t>
          </r>
        </is>
      </c>
      <c r="Z118" s="119" t="inlineStr">
        <is>
          <t>Technical depth &amp; architecture</t>
        </is>
      </c>
      <c r="AA118" s="169" t="inlineStr">
        <is>
          <t>1. Angular Architecture, Performance Optimization, Advanced TypeScript, State Management · NgRx 2. System Design, Design Patterns, Microservices Fundamentals, …</t>
        </is>
      </c>
      <c r="AB118" s="169" t="inlineStr">
        <is>
          <t>Cloud, DevOps &amp; CI/CD; AI, GenAI &amp; Prompt Engineering; Programming &amp; Tech-Stack Depth</t>
        </is>
      </c>
      <c r="AC118" s="169" t="inlineStr">
        <is>
          <t>Technical depth &amp; architecture</t>
        </is>
      </c>
      <c r="AD118" s="169" t="n"/>
      <c r="AE118" s="121" t="inlineStr">
        <is>
          <t>No strong match from survey evidence</t>
        </is>
      </c>
      <c r="AF118" s="122" t="inlineStr">
        <is>
          <t>Sharanagouda Patil · Technical Architect — 0.32: end, development; Khelendra Pratap Singh · Senior Software Engineer — 0.32: end, aws</t>
        </is>
      </c>
      <c r="AG118" s="122" t="inlineStr">
        <is>
          <t>Harsh Borad · CARBON, Software Engineer — 0.44; Bansi Amipara · CARBON, Software Engineer — 0.41; Meet Patel · CARBON, Trainee Software Engineer — 0.35</t>
        </is>
      </c>
      <c r="AH118" s="122" t="n"/>
      <c r="AI118" s="122" t="n"/>
      <c r="AJ118" s="122" t="n"/>
    </row>
    <row r="119" ht="158" customHeight="1">
      <c r="A119" s="109" t="inlineStr">
        <is>
          <t>IRIS1876</t>
        </is>
      </c>
      <c r="B119" s="111" t="inlineStr">
        <is>
          <t>Chaitanya Vadagabhaktula</t>
        </is>
      </c>
      <c r="C119" s="111" t="inlineStr">
        <is>
          <t>Technology</t>
        </is>
      </c>
      <c r="D119" s="114" t="inlineStr">
        <is>
          <t>Senior Software Engineer</t>
        </is>
      </c>
      <c r="E119" s="114" t="inlineStr">
        <is>
          <t>Database Specialist</t>
        </is>
      </c>
      <c r="F119" s="114" t="inlineStr">
        <is>
          <t>L4 – Senior</t>
        </is>
      </c>
      <c r="G119" s="116" t="inlineStr">
        <is>
          <t>A3</t>
        </is>
      </c>
      <c r="H119" s="117" t="inlineStr">
        <is>
          <t>▲ Up</t>
        </is>
      </c>
      <c r="I119" s="111" t="inlineStr">
        <is>
          <t>IC</t>
        </is>
      </c>
      <c r="J119" s="142" t="n">
        <v>3</v>
      </c>
      <c r="K119" s="115" t="inlineStr">
        <is>
          <t>Medium</t>
        </is>
      </c>
      <c r="L119" s="115" t="inlineStr">
        <is>
          <t>Core Contributor</t>
        </is>
      </c>
      <c r="M119" s="115" t="inlineStr">
        <is>
          <t>Develop in role</t>
        </is>
      </c>
      <c r="N119" s="115" t="n"/>
      <c r="O119" s="115" t="inlineStr"/>
      <c r="P119" s="115" t="inlineStr"/>
      <c r="Q119" s="118" t="n">
        <v>108</v>
      </c>
      <c r="R119" s="168" t="inlineStr">
        <is>
          <t>Exceeds — ready for stretch</t>
        </is>
      </c>
      <c r="S119" s="168" t="n">
        <v>110</v>
      </c>
      <c r="T119" s="168" t="n">
        <v>110</v>
      </c>
      <c r="U119" s="168" t="n">
        <v>107</v>
      </c>
      <c r="V119" s="168" t="n">
        <v>100</v>
      </c>
      <c r="W119" s="168" t="inlineStr">
        <is>
          <t>None — maintain and stretch</t>
        </is>
      </c>
      <c r="X119" s="168" t="inlineStr">
        <is>
          <r>
            <rPr>
              <rFont val="Calibri"/>
              <b val="1"/>
              <sz val="10"/>
            </rPr>
            <t>B2:</t>
          </r>
          <r>
            <rPr>
              <rFont val="Calibri"/>
              <sz val="10"/>
            </rPr>
            <t xml:space="preserve"> 92% of profile — ready on competencies</t>
          </r>
        </is>
      </c>
      <c r="Y119" s="168" t="inlineStr">
        <is>
          <r>
            <rPr>
              <rFont val="Calibri"/>
              <b val="1"/>
              <sz val="10"/>
            </rPr>
            <t>Evidence:</t>
          </r>
          <r>
            <rPr>
              <rFont val="Calibri"/>
              <sz val="10"/>
            </rPr>
            <t xml:space="preserve"> Survey + KRAs | Core: Ownership 4/3, Problem solving 4/3, Communication &amp; collaboration 3/3, Client &amp; quality focus 4/3, Learning agility 3/3, Integrity &amp; compliance 3/3 | Future-ready: AI literacy 3/3, Data literacy 4/3, Digital fluency 4/3, Innovation 3/3 | Functional: Programming &amp; stack 3/3, System design 3/3, SQL &amp; data 4/3, Cloud &amp; DevOps 3/3, AI / GenAI 3/3, Product &amp; domain 4/3 | Leadership: Developing people 1/1, Decision making 1/1, Strategic acumen 1/1, Influence &amp; change 1/1</t>
          </r>
        </is>
      </c>
      <c r="Z119" s="119" t="inlineStr">
        <is>
          <t>Leadership &amp; people management · Technical depth &amp; architecture · Product &amp; tool knowledge · Client, sales &amp; stakeholders · Strategy &amp; business acumen · Broader exposure &amp; ownership</t>
        </is>
      </c>
      <c r="AA119" s="169" t="inlineStr">
        <is>
          <t>Advanced System Architecture, Cloud Technologies · Azure, AI &amp; Automation, Performance Optimization, Secure Coding</t>
        </is>
      </c>
      <c r="AB119" s="169" t="inlineStr">
        <is>
          <t>Stakeholder &amp; Client Management; AI, GenAI &amp; Prompt Engineering; Programming &amp; Tech-Stack Depth</t>
        </is>
      </c>
      <c r="AC119" s="169" t="inlineStr">
        <is>
          <t>Leadership &amp; people management · Technical depth &amp; architecture · Product &amp; tool knowledge · Client, sales &amp; stakeholders · Strategy &amp; business acumen · Broader exposure &amp; ownership</t>
        </is>
      </c>
      <c r="AD119" s="169" t="inlineStr">
        <is>
          <t>Technical Leadership, Solution Architecture, Stakeholder Management, Team Mentoring</t>
        </is>
      </c>
      <c r="AE119" s="121" t="inlineStr">
        <is>
          <t>No strong match from survey evidence</t>
        </is>
      </c>
      <c r="AF119" s="122" t="inlineStr">
        <is>
          <t>Yash Raj · Database Engineer — 0.32: python, superset, etl, analytics</t>
        </is>
      </c>
      <c r="AG119" s="122" t="inlineStr">
        <is>
          <t>H Marenna · iDEAL, Senior Database Engineer — 0.39</t>
        </is>
      </c>
      <c r="AH119" s="122" t="n"/>
      <c r="AI119" s="122" t="n"/>
      <c r="AJ119" s="122" t="n"/>
    </row>
    <row r="120" ht="132" customHeight="1">
      <c r="A120" s="109" t="inlineStr">
        <is>
          <t>IRIS2293</t>
        </is>
      </c>
      <c r="B120" s="111" t="inlineStr">
        <is>
          <t>Chetan Yerpude</t>
        </is>
      </c>
      <c r="C120" s="111" t="inlineStr">
        <is>
          <t>Technology</t>
        </is>
      </c>
      <c r="D120" s="114" t="inlineStr">
        <is>
          <t>Software Engineer</t>
        </is>
      </c>
      <c r="E120" s="114" t="inlineStr">
        <is>
          <t>Senior Software Engineer</t>
        </is>
      </c>
      <c r="F120" s="114" t="inlineStr">
        <is>
          <t>L3 – Professional / Associate</t>
        </is>
      </c>
      <c r="G120" s="116" t="inlineStr">
        <is>
          <t>A3</t>
        </is>
      </c>
      <c r="H120" s="117" t="inlineStr">
        <is>
          <t>▲ Up</t>
        </is>
      </c>
      <c r="I120" s="111" t="inlineStr">
        <is>
          <t>IC</t>
        </is>
      </c>
      <c r="J120" s="142" t="n">
        <v>3</v>
      </c>
      <c r="K120" s="115" t="inlineStr">
        <is>
          <t>Medium</t>
        </is>
      </c>
      <c r="L120" s="115" t="inlineStr">
        <is>
          <t>Core Contributor</t>
        </is>
      </c>
      <c r="M120" s="115" t="inlineStr">
        <is>
          <t>Develop in role</t>
        </is>
      </c>
      <c r="N120" s="115" t="n"/>
      <c r="O120" s="115" t="inlineStr">
        <is>
          <t>Yes</t>
        </is>
      </c>
      <c r="P120" s="115" t="inlineStr"/>
      <c r="Q120" s="118" t="n">
        <v>93</v>
      </c>
      <c r="R120" s="168" t="inlineStr">
        <is>
          <t>Meets the level</t>
        </is>
      </c>
      <c r="S120" s="168" t="n">
        <v>95</v>
      </c>
      <c r="T120" s="168" t="n">
        <v>92</v>
      </c>
      <c r="U120" s="168" t="n">
        <v>92</v>
      </c>
      <c r="V120" s="168" t="n"/>
      <c r="W120" s="168" t="inlineStr">
        <is>
          <t>System design, AI / GenAI, Learning agility</t>
        </is>
      </c>
      <c r="X120" s="168" t="inlineStr">
        <is>
          <r>
            <rPr>
              <rFont val="Calibri"/>
              <b val="1"/>
              <sz val="10"/>
            </rPr>
            <t>B1:</t>
          </r>
          <r>
            <rPr>
              <rFont val="Calibri"/>
              <sz val="10"/>
            </rPr>
            <t xml:space="preserve"> 82% of profile — close</t>
          </r>
        </is>
      </c>
      <c r="Y120" s="168" t="inlineStr">
        <is>
          <r>
            <rPr>
              <rFont val="Calibri"/>
              <b val="1"/>
              <sz val="10"/>
            </rPr>
            <t>Evidence:</t>
          </r>
          <r>
            <rPr>
              <rFont val="Calibri"/>
              <sz val="10"/>
            </rPr>
            <t xml:space="preserve"> Survey + KRAs | Core: Ownership 2/2, Problem solving 3/2, Communication &amp; collaboration 2/2, Client &amp; quality focus 2/2, Learning agility 1/2, Integrity &amp; compliance 2/2 | Future-ready: AI literacy 1/2, Data literacy 2/2, Digital fluency 3/2, Innovation 2/2 | Functional: Programming &amp; stack 4/3, System design 2/3, SQL &amp; data 3/3, Cloud &amp; DevOps 3/3, AI / GenAI 2/3, Product &amp; domain 3/3</t>
          </r>
        </is>
      </c>
      <c r="Z120" s="119" t="inlineStr">
        <is>
          <t>Leadership &amp; people management · Project / programme management · Technical depth &amp; architecture · Broader exposure &amp; ownership</t>
        </is>
      </c>
      <c r="AA120" s="169" t="inlineStr">
        <is>
          <t>Reactive Programming/Spring AI/System Design &amp; Pattern</t>
        </is>
      </c>
      <c r="AB120" s="169" t="inlineStr">
        <is>
          <t>Product, Platform &amp; Domain Knowledge; Project, Program &amp; Agile Management; Stakeholder &amp; Client Management</t>
        </is>
      </c>
      <c r="AC120" s="169" t="inlineStr">
        <is>
          <t>Leadership &amp; people management · Project / programme management · Technical depth &amp; architecture · Broader exposure &amp; ownership</t>
        </is>
      </c>
      <c r="AD120" s="169" t="n"/>
      <c r="AE120" s="121" t="inlineStr">
        <is>
          <t>No strong match from survey evidence</t>
        </is>
      </c>
      <c r="AF120" s="122" t="inlineStr">
        <is>
          <t>Vikash Gupta · Senior Software Engineer — 0.40: development, testing, debugging, ides</t>
        </is>
      </c>
      <c r="AG120" s="122" t="inlineStr">
        <is>
          <t>Siddhesh Kadam · CARBON, Senior Engineering Manager — 0.36; Atharv Sameer Shevade · iDEAL, Trainee Software Engineer — 0.34</t>
        </is>
      </c>
      <c r="AH120" s="122" t="n"/>
      <c r="AI120" s="122" t="n"/>
      <c r="AJ120" s="122" t="n"/>
    </row>
    <row r="121" ht="132" customHeight="1">
      <c r="A121" s="109" t="inlineStr">
        <is>
          <t>IRIS2185</t>
        </is>
      </c>
      <c r="B121" s="111" t="inlineStr">
        <is>
          <t>Devkumar Nishad</t>
        </is>
      </c>
      <c r="C121" s="111" t="inlineStr">
        <is>
          <t>Technology</t>
        </is>
      </c>
      <c r="D121" s="114" t="inlineStr">
        <is>
          <t>Junior Software Engineer</t>
        </is>
      </c>
      <c r="E121" s="114" t="inlineStr">
        <is>
          <t>Senior Software Engineer</t>
        </is>
      </c>
      <c r="F121" s="114" t="inlineStr">
        <is>
          <t>L3 – Professional / Associate</t>
        </is>
      </c>
      <c r="G121" s="116" t="inlineStr">
        <is>
          <t>A3</t>
        </is>
      </c>
      <c r="H121" s="117" t="inlineStr">
        <is>
          <t>▲ Up</t>
        </is>
      </c>
      <c r="I121" s="111" t="inlineStr">
        <is>
          <t>IC</t>
        </is>
      </c>
      <c r="J121" s="142" t="n">
        <v>4</v>
      </c>
      <c r="K121" s="115" t="inlineStr">
        <is>
          <t>Medium</t>
        </is>
      </c>
      <c r="L121" s="115" t="inlineStr">
        <is>
          <t>Trusted Professional</t>
        </is>
      </c>
      <c r="M121" s="115" t="inlineStr">
        <is>
          <t>Ready in 6–12 months</t>
        </is>
      </c>
      <c r="N121" s="115" t="n"/>
      <c r="O121" s="115" t="inlineStr"/>
      <c r="P121" s="115" t="inlineStr"/>
      <c r="Q121" s="118" t="n">
        <v>90</v>
      </c>
      <c r="R121" s="168" t="inlineStr">
        <is>
          <t>Developing</t>
        </is>
      </c>
      <c r="S121" s="168" t="n">
        <v>93</v>
      </c>
      <c r="T121" s="168" t="n">
        <v>92</v>
      </c>
      <c r="U121" s="168" t="n">
        <v>87</v>
      </c>
      <c r="V121" s="168" t="n"/>
      <c r="W121" s="168" t="inlineStr">
        <is>
          <t>System design, SQL &amp; data, Cloud &amp; DevOps</t>
        </is>
      </c>
      <c r="X121" s="168" t="inlineStr">
        <is>
          <r>
            <rPr>
              <rFont val="Calibri"/>
              <b val="1"/>
              <sz val="10"/>
            </rPr>
            <t>B1:</t>
          </r>
          <r>
            <rPr>
              <rFont val="Calibri"/>
              <sz val="10"/>
            </rPr>
            <t xml:space="preserve"> 80% of profile — close</t>
          </r>
        </is>
      </c>
      <c r="Y121" s="168" t="inlineStr">
        <is>
          <r>
            <rPr>
              <rFont val="Calibri"/>
              <b val="1"/>
              <sz val="10"/>
            </rPr>
            <t>Evidence:</t>
          </r>
          <r>
            <rPr>
              <rFont val="Calibri"/>
              <sz val="10"/>
            </rPr>
            <t xml:space="preserve"> Survey + KRAs | Core: Ownership 3/2, Problem solving 1/2, Communication &amp; collaboration 3/2, Client &amp; quality focus 3/2, Learning agility 1/2, Integrity &amp; compliance 2/2 | Future-ready: AI literacy 2/2, Data literacy 1/2, Digital fluency 3/2, Innovation 2/2 | Functional: Programming &amp; stack 3/3, System design 2/3, SQL &amp; data 2/3, Cloud &amp; DevOps 2/3, AI / GenAI 3/3, Product &amp; domain 4/3</t>
          </r>
        </is>
      </c>
      <c r="Z121" s="119" t="inlineStr">
        <is>
          <t>Project / programme management</t>
        </is>
      </c>
      <c r="AA121" s="169" t="inlineStr">
        <is>
          <t>Taxonomy AI</t>
        </is>
      </c>
      <c r="AB121" s="169" t="inlineStr">
        <is>
          <t>AI, GenAI &amp; Prompt Engineering; Project, Program &amp; Agile Management; Stakeholder &amp; Client Management</t>
        </is>
      </c>
      <c r="AC121" s="169" t="inlineStr">
        <is>
          <t>Project / programme management</t>
        </is>
      </c>
      <c r="AD121" s="169" t="n"/>
      <c r="AE121" s="121" t="inlineStr">
        <is>
          <t>No strong match from survey evidence</t>
        </is>
      </c>
      <c r="AF121" s="122" t="inlineStr">
        <is>
          <t>No material overlap found</t>
        </is>
      </c>
      <c r="AG121" s="122" t="inlineStr">
        <is>
          <t>Meet Patel · CARBON, Trainee Software Engineer — 0.44</t>
        </is>
      </c>
      <c r="AH121" s="122" t="n"/>
      <c r="AI121" s="122" t="n"/>
      <c r="AJ121" s="122" t="n"/>
    </row>
    <row r="122" ht="132" customHeight="1">
      <c r="A122" s="109" t="inlineStr">
        <is>
          <t>IRIS1906</t>
        </is>
      </c>
      <c r="B122" s="111" t="inlineStr">
        <is>
          <t>Gaurav Ghare</t>
        </is>
      </c>
      <c r="C122" s="111" t="inlineStr">
        <is>
          <t>Technology</t>
        </is>
      </c>
      <c r="D122" s="111" t="inlineStr">
        <is>
          <t>Senior Software Engineer</t>
        </is>
      </c>
      <c r="E122" s="111" t="inlineStr">
        <is>
          <t>Senior Software Engineer</t>
        </is>
      </c>
      <c r="F122" s="111" t="inlineStr">
        <is>
          <t>L4 – Senior</t>
        </is>
      </c>
      <c r="G122" s="26" t="inlineStr">
        <is>
          <t>A3</t>
        </is>
      </c>
      <c r="H122" s="147" t="inlineStr">
        <is>
          <t>• Same level</t>
        </is>
      </c>
      <c r="I122" s="111" t="inlineStr">
        <is>
          <t>IC</t>
        </is>
      </c>
      <c r="J122" s="142" t="n">
        <v>3</v>
      </c>
      <c r="K122" s="115" t="inlineStr">
        <is>
          <t>Medium</t>
        </is>
      </c>
      <c r="L122" s="115" t="inlineStr">
        <is>
          <t>Emerging Talent</t>
        </is>
      </c>
      <c r="M122" s="115" t="inlineStr">
        <is>
          <t>Develop in role</t>
        </is>
      </c>
      <c r="N122" s="115" t="n"/>
      <c r="O122" s="115" t="inlineStr"/>
      <c r="P122" s="115" t="inlineStr">
        <is>
          <t>Not Yet</t>
        </is>
      </c>
      <c r="Q122" s="118" t="n">
        <v>104</v>
      </c>
      <c r="R122" s="168" t="inlineStr">
        <is>
          <t>Meets the level</t>
        </is>
      </c>
      <c r="S122" s="168" t="n">
        <v>107</v>
      </c>
      <c r="T122" s="168" t="n">
        <v>100</v>
      </c>
      <c r="U122" s="168" t="n">
        <v>103</v>
      </c>
      <c r="V122" s="168" t="n"/>
      <c r="W122" s="168" t="inlineStr">
        <is>
          <t>None — maintain and stretch</t>
        </is>
      </c>
      <c r="X122" s="168" t="inlineStr">
        <is>
          <r>
            <rPr>
              <rFont val="Calibri"/>
              <b val="1"/>
              <sz val="10"/>
            </rPr>
            <t>B1:</t>
          </r>
          <r>
            <rPr>
              <rFont val="Calibri"/>
              <sz val="10"/>
            </rPr>
            <t xml:space="preserve"> 89% of profile — close</t>
          </r>
        </is>
      </c>
      <c r="Y122" s="168"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2/2, Data literacy 2/2, Digital fluency 2/2, Innovation 2/2 | Functional: Programming &amp; stack 3/3, System design 3/3, SQL &amp; data 4/3, Cloud &amp; DevOps 3/3, AI / GenAI 3/3, Product &amp; domain 3/3</t>
          </r>
        </is>
      </c>
      <c r="Z122" s="119" t="inlineStr">
        <is>
          <t>Technical depth &amp; architecture</t>
        </is>
      </c>
      <c r="AA122" s="169" t="inlineStr">
        <is>
          <t>1. Enterprise Architecture, Advanced Angular Architecture, Microservices, API &amp; Integration Design 2. Advanced CI/CD, Kubernetes, Docker, AWS/Azure …</t>
        </is>
      </c>
      <c r="AB122" s="169" t="inlineStr">
        <is>
          <t>SE.APP-F: API design; secure coding; database access; automated testing; component design; accessibility; browser performance; UI …</t>
        </is>
      </c>
      <c r="AC122" s="169" t="inlineStr">
        <is>
          <t>Technical depth &amp; architecture</t>
        </is>
      </c>
      <c r="AD122" s="169" t="n"/>
      <c r="AE122" s="121" t="inlineStr">
        <is>
          <t>No strong match from survey evidence</t>
        </is>
      </c>
      <c r="AF122" s="122" t="inlineStr">
        <is>
          <t>Pradnya Mhatre · Team Lead – Engineering — 0.30: communication, client, issue, logs</t>
        </is>
      </c>
      <c r="AG122" s="122" t="inlineStr">
        <is>
          <t>H Marenna · iDEAL, Senior Database Engineer — 0.28</t>
        </is>
      </c>
      <c r="AH122" s="122" t="n"/>
      <c r="AI122" s="122" t="n"/>
      <c r="AJ122" s="122" t="n"/>
    </row>
    <row r="123" ht="132" customHeight="1">
      <c r="A123" s="109" t="inlineStr">
        <is>
          <t>IRIS2528</t>
        </is>
      </c>
      <c r="B123" s="111" t="inlineStr">
        <is>
          <t>Ghanshyam L Desale</t>
        </is>
      </c>
      <c r="C123" s="111" t="inlineStr">
        <is>
          <t>Technology</t>
        </is>
      </c>
      <c r="D123" s="114" t="inlineStr">
        <is>
          <t>Software Engineer</t>
        </is>
      </c>
      <c r="E123" s="114" t="inlineStr">
        <is>
          <t>Senior UI Developer</t>
        </is>
      </c>
      <c r="F123" s="114" t="inlineStr">
        <is>
          <t>L3 – Professional / Associate</t>
        </is>
      </c>
      <c r="G123" s="116" t="inlineStr">
        <is>
          <t>A3</t>
        </is>
      </c>
      <c r="H123" s="117" t="inlineStr">
        <is>
          <t>▲ Up</t>
        </is>
      </c>
      <c r="I123" s="111" t="inlineStr">
        <is>
          <t>IC</t>
        </is>
      </c>
      <c r="J123" s="142" t="n">
        <v>3</v>
      </c>
      <c r="K123" s="115" t="inlineStr">
        <is>
          <t>Medium</t>
        </is>
      </c>
      <c r="L123" s="115" t="inlineStr">
        <is>
          <t>Core Contributor</t>
        </is>
      </c>
      <c r="M123" s="115" t="inlineStr">
        <is>
          <t>Develop in role</t>
        </is>
      </c>
      <c r="N123" s="115" t="n"/>
      <c r="O123" s="115" t="inlineStr">
        <is>
          <t>N</t>
        </is>
      </c>
      <c r="P123" s="115" t="inlineStr"/>
      <c r="Q123" s="118" t="n">
        <v>96</v>
      </c>
      <c r="R123" s="168" t="inlineStr">
        <is>
          <t>Meets the level</t>
        </is>
      </c>
      <c r="S123" s="168" t="n">
        <v>100</v>
      </c>
      <c r="T123" s="168" t="n">
        <v>88</v>
      </c>
      <c r="U123" s="168" t="n">
        <v>98</v>
      </c>
      <c r="V123" s="168" t="n"/>
      <c r="W123" s="168" t="inlineStr">
        <is>
          <t>SQL &amp; data, Data literacy</t>
        </is>
      </c>
      <c r="X123" s="168" t="inlineStr">
        <is>
          <r>
            <rPr>
              <rFont val="Calibri"/>
              <b val="1"/>
              <sz val="10"/>
            </rPr>
            <t>B1:</t>
          </r>
          <r>
            <rPr>
              <rFont val="Calibri"/>
              <sz val="10"/>
            </rPr>
            <t xml:space="preserve"> 82% of profile — close</t>
          </r>
        </is>
      </c>
      <c r="Y123" s="168" t="inlineStr">
        <is>
          <r>
            <rPr>
              <rFont val="Calibri"/>
              <b val="1"/>
              <sz val="10"/>
            </rPr>
            <t>Evidence:</t>
          </r>
          <r>
            <rPr>
              <rFont val="Calibri"/>
              <sz val="10"/>
            </rPr>
            <t xml:space="preserve"> Survey + KRAs | Core: Ownership 2/2, Problem solving 2/2, Communication &amp; collaboration 2/2, Client &amp; quality focus 2/2, Learning agility 2/2, Integrity &amp; compliance 2/2 | Future-ready: AI literacy 2/2, Data literacy 1/2, Digital fluency 2/2, Innovation 2/2 | Functional: Programming &amp; stack 3/3, System design 3/3, SQL &amp; data 2/3, Cloud &amp; DevOps 3/3, AI / GenAI 3/3, Product &amp; domain 4/3</t>
          </r>
        </is>
      </c>
      <c r="Z123" s="119" t="inlineStr">
        <is>
          <t>AI / automation · Technical depth &amp; architecture</t>
        </is>
      </c>
      <c r="AA123" s="169" t="inlineStr">
        <is>
          <t>Advanced Angular/TypeScript; component architecture &amp; state management; code quality &amp; testing practices; secure coding</t>
        </is>
      </c>
      <c r="AB123" s="169" t="inlineStr">
        <is>
          <t>AI, GenAI &amp; Prompt Engineering; Programming &amp; Tech-Stack Depth; Stakeholder &amp; Client Management</t>
        </is>
      </c>
      <c r="AC123" s="169" t="inlineStr">
        <is>
          <t>AI / automation · Technical depth &amp; architecture</t>
        </is>
      </c>
      <c r="AD123" s="169" t="inlineStr">
        <is>
          <t>-</t>
        </is>
      </c>
      <c r="AE123" s="121" t="inlineStr">
        <is>
          <t>No strong match from survey evidence</t>
        </is>
      </c>
      <c r="AF123" s="122" t="inlineStr">
        <is>
          <t>No material overlap found</t>
        </is>
      </c>
      <c r="AG123" s="122" t="inlineStr">
        <is>
          <t>No close match in other businesses</t>
        </is>
      </c>
      <c r="AH123" s="122" t="n"/>
      <c r="AI123" s="122" t="n"/>
      <c r="AJ123" s="122" t="n"/>
    </row>
    <row r="124" ht="132" customHeight="1">
      <c r="A124" s="109" t="inlineStr">
        <is>
          <t>IRIS2074</t>
        </is>
      </c>
      <c r="B124" s="111" t="inlineStr">
        <is>
          <t>Govind Chidrawar</t>
        </is>
      </c>
      <c r="C124" s="111" t="inlineStr">
        <is>
          <t>Technology</t>
        </is>
      </c>
      <c r="D124" s="111" t="inlineStr">
        <is>
          <t>Senior Software Engineer</t>
        </is>
      </c>
      <c r="E124" s="111" t="inlineStr">
        <is>
          <t>Senior Software Engineer</t>
        </is>
      </c>
      <c r="F124" s="111" t="inlineStr">
        <is>
          <t>L4 – Senior</t>
        </is>
      </c>
      <c r="G124" s="26" t="inlineStr">
        <is>
          <t>A3</t>
        </is>
      </c>
      <c r="H124" s="147" t="inlineStr">
        <is>
          <t>• Same level</t>
        </is>
      </c>
      <c r="I124" s="111" t="inlineStr">
        <is>
          <t>IC</t>
        </is>
      </c>
      <c r="J124" s="142" t="n">
        <v>4</v>
      </c>
      <c r="K124" s="115" t="inlineStr">
        <is>
          <t>High</t>
        </is>
      </c>
      <c r="L124" s="115" t="inlineStr">
        <is>
          <t>High Impact / Growth Talent</t>
        </is>
      </c>
      <c r="M124" s="115" t="inlineStr">
        <is>
          <t>Ready now</t>
        </is>
      </c>
      <c r="N124" s="115" t="inlineStr">
        <is>
          <t>Yes</t>
        </is>
      </c>
      <c r="O124" s="115" t="inlineStr"/>
      <c r="P124" s="115" t="inlineStr"/>
      <c r="Q124" s="118" t="n">
        <v>98</v>
      </c>
      <c r="R124" s="168" t="inlineStr">
        <is>
          <t>Meets the level</t>
        </is>
      </c>
      <c r="S124" s="168" t="n">
        <v>105</v>
      </c>
      <c r="T124" s="168" t="n">
        <v>88</v>
      </c>
      <c r="U124" s="168" t="n">
        <v>98</v>
      </c>
      <c r="V124" s="168" t="n"/>
      <c r="W124" s="168" t="inlineStr">
        <is>
          <t>AI / GenAI, Learning agility</t>
        </is>
      </c>
      <c r="X124" s="168" t="inlineStr">
        <is>
          <r>
            <rPr>
              <rFont val="Calibri"/>
              <b val="1"/>
              <sz val="10"/>
            </rPr>
            <t>B1:</t>
          </r>
          <r>
            <rPr>
              <rFont val="Calibri"/>
              <sz val="10"/>
            </rPr>
            <t xml:space="preserve"> 88% of profile — close</t>
          </r>
        </is>
      </c>
      <c r="Y124" s="168" t="inlineStr">
        <is>
          <r>
            <rPr>
              <rFont val="Calibri"/>
              <b val="1"/>
              <sz val="10"/>
            </rPr>
            <t>Evidence:</t>
          </r>
          <r>
            <rPr>
              <rFont val="Calibri"/>
              <sz val="10"/>
            </rPr>
            <t xml:space="preserve"> Survey + KRAs | Core: Ownership 4/2, Problem solving 3/2, Communication &amp; collaboration 3/2, Client &amp; quality focus 4/2, Learning agility 1/2, Integrity &amp; compliance 2/2 | Future-ready: AI literacy 1/2, Data literacy 2/2, Digital fluency 2/2, Innovation 2/2 | Functional: Programming &amp; stack 3/3, System design 3/3, SQL &amp; data 3/3, Cloud &amp; DevOps 3/3, AI / GenAI 2/3, Product &amp; domain 4/3</t>
          </r>
        </is>
      </c>
      <c r="Z124" s="119" t="inlineStr">
        <is>
          <t>Technical depth &amp; architecture · Broader exposure &amp; ownership</t>
        </is>
      </c>
      <c r="AA124" s="169" t="inlineStr">
        <is>
          <t>Advanced Java; secure coding &amp; code-quality practices; unit/automated testing; system design fundamentals</t>
        </is>
      </c>
      <c r="AB124" s="169" t="inlineStr">
        <is>
          <t>AI, GenAI &amp; Prompt Engineering; Product, Platform &amp; Domain Knowledge; Stakeholder &amp; Client Management</t>
        </is>
      </c>
      <c r="AC124" s="169" t="inlineStr">
        <is>
          <t>Technical depth &amp; architecture · Broader exposure &amp; ownership</t>
        </is>
      </c>
      <c r="AD124"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24" s="121" t="inlineStr">
        <is>
          <t>Quality Assurance · 83% of competencies evidenced; must-haves met</t>
        </is>
      </c>
      <c r="AF124" s="122" t="inlineStr">
        <is>
          <t>Arpit Pagaria · Lead Software Engineer – POD Lead — 0.31: team, high-quality, guidance, boot; Anup Salve · Lead Software Engineer – POD Lead — 0.30: boot, spring, rest, apis</t>
        </is>
      </c>
      <c r="AG124" s="122" t="inlineStr">
        <is>
          <t>Jayshiv Patel · CARBON, Software Engineer — 0.27</t>
        </is>
      </c>
      <c r="AH124" s="122" t="n"/>
      <c r="AI124" s="122" t="n"/>
      <c r="AJ124" s="122" t="n"/>
    </row>
    <row r="125" ht="132" customHeight="1">
      <c r="A125" s="109" t="inlineStr">
        <is>
          <t>IRIS2186</t>
        </is>
      </c>
      <c r="B125" s="111" t="inlineStr">
        <is>
          <t>Harshal Chaudhari</t>
        </is>
      </c>
      <c r="C125" s="111" t="inlineStr">
        <is>
          <t>Technology</t>
        </is>
      </c>
      <c r="D125" s="114" t="inlineStr">
        <is>
          <t>Junior Software Engineer</t>
        </is>
      </c>
      <c r="E125" s="114" t="inlineStr">
        <is>
          <t>Senior Software Engineer</t>
        </is>
      </c>
      <c r="F125" s="114" t="inlineStr">
        <is>
          <t>L3 – Professional / Associate</t>
        </is>
      </c>
      <c r="G125" s="116" t="inlineStr">
        <is>
          <t>A3</t>
        </is>
      </c>
      <c r="H125" s="117" t="inlineStr">
        <is>
          <t>▲ Up</t>
        </is>
      </c>
      <c r="I125" s="111" t="inlineStr">
        <is>
          <t>IC</t>
        </is>
      </c>
      <c r="J125" s="142" t="n">
        <v>4</v>
      </c>
      <c r="K125" s="115" t="inlineStr">
        <is>
          <t>Medium</t>
        </is>
      </c>
      <c r="L125" s="115" t="inlineStr">
        <is>
          <t>Emerging Talent</t>
        </is>
      </c>
      <c r="M125" s="115" t="inlineStr">
        <is>
          <t>Ready now</t>
        </is>
      </c>
      <c r="N125" s="115" t="n"/>
      <c r="O125" s="115" t="inlineStr">
        <is>
          <t>Yes</t>
        </is>
      </c>
      <c r="P125" s="115" t="inlineStr"/>
      <c r="Q125" s="118" t="n">
        <v>87</v>
      </c>
      <c r="R125" s="168" t="inlineStr">
        <is>
          <t>Developing</t>
        </is>
      </c>
      <c r="S125" s="168" t="n">
        <v>102</v>
      </c>
      <c r="T125" s="168" t="n">
        <v>88</v>
      </c>
      <c r="U125" s="168" t="n">
        <v>78</v>
      </c>
      <c r="V125" s="168" t="n"/>
      <c r="W125" s="168" t="inlineStr">
        <is>
          <t>System design, SQL &amp; data, Cloud &amp; DevOps</t>
        </is>
      </c>
      <c r="X125" s="168" t="inlineStr">
        <is>
          <r>
            <rPr>
              <rFont val="Calibri"/>
              <b val="1"/>
              <sz val="10"/>
            </rPr>
            <t>B1:</t>
          </r>
          <r>
            <rPr>
              <rFont val="Calibri"/>
              <sz val="10"/>
            </rPr>
            <t xml:space="preserve"> 77% of profile — close</t>
          </r>
        </is>
      </c>
      <c r="Y125" s="168" t="inlineStr">
        <is>
          <r>
            <rPr>
              <rFont val="Calibri"/>
              <b val="1"/>
              <sz val="10"/>
            </rPr>
            <t>Evidence:</t>
          </r>
          <r>
            <rPr>
              <rFont val="Calibri"/>
              <sz val="10"/>
            </rPr>
            <t xml:space="preserve"> Survey + KRAs | Core: Ownership 4/2, Problem solving 3/2, Communication &amp; collaboration 2/2, Client &amp; quality focus 3/2, Learning agility 1/2, Integrity &amp; compliance 2/2 | Future-ready: AI literacy 1/2, Data literacy 2/2, Digital fluency 2/2, Innovation 2/2 | Functional: Programming &amp; stack 3/3, System design 2/3, SQL &amp; data 2/3, Cloud &amp; DevOps 2/3, AI / GenAI 2/3, Product &amp; domain 3/3</t>
          </r>
        </is>
      </c>
      <c r="Z125" s="119" t="inlineStr">
        <is>
          <t>Leadership &amp; people management · Project / programme management · Broader exposure &amp; ownership</t>
        </is>
      </c>
      <c r="AA125" s="169" t="inlineStr">
        <is>
          <t>Advanced .NET MVC; secure coding &amp; code-quality practices; unit/automated testing; system design fundamentals</t>
        </is>
      </c>
      <c r="AB125" s="169" t="inlineStr">
        <is>
          <t>Broader Ownership &amp; Cross-functional Exposure; AI, GenAI &amp; Prompt Engineering; Product, Platform &amp; Domain Knowledge</t>
        </is>
      </c>
      <c r="AC125" s="169" t="inlineStr">
        <is>
          <t>Leadership &amp; people management · Project / programme management · Broader exposure &amp; ownership</t>
        </is>
      </c>
      <c r="AD125"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25" s="121" t="inlineStr">
        <is>
          <t>No strong match from survey evidence</t>
        </is>
      </c>
      <c r="AF125" s="122" t="inlineStr">
        <is>
          <t>Priyadarshini Naidu · Senior Software Engineer — 0.34: desktop, application, excel</t>
        </is>
      </c>
      <c r="AG125" s="122" t="inlineStr">
        <is>
          <t>Pratik Ekhande · iDEAL, Software Engineer — 0.27; Akshata Sabale · iDEAL, Software Engineer — 0.27</t>
        </is>
      </c>
      <c r="AH125" s="122" t="n"/>
      <c r="AI125" s="122" t="n"/>
      <c r="AJ125" s="122" t="n"/>
    </row>
    <row r="126" ht="132" customHeight="1">
      <c r="A126" s="109" t="inlineStr">
        <is>
          <t>IRIS2253</t>
        </is>
      </c>
      <c r="B126" s="111" t="inlineStr">
        <is>
          <t>Harshal Wadode</t>
        </is>
      </c>
      <c r="C126" s="111" t="inlineStr">
        <is>
          <t>Technology</t>
        </is>
      </c>
      <c r="D126" s="114" t="inlineStr">
        <is>
          <t>Software Engineer</t>
        </is>
      </c>
      <c r="E126" s="114" t="inlineStr">
        <is>
          <t>Senior Software Engineer</t>
        </is>
      </c>
      <c r="F126" s="114" t="inlineStr">
        <is>
          <t>L3 – Professional / Associate</t>
        </is>
      </c>
      <c r="G126" s="116" t="inlineStr">
        <is>
          <t>A3</t>
        </is>
      </c>
      <c r="H126" s="117" t="inlineStr">
        <is>
          <t>▲ Up</t>
        </is>
      </c>
      <c r="I126" s="111" t="inlineStr">
        <is>
          <t>IC</t>
        </is>
      </c>
      <c r="J126" s="142" t="n">
        <v>3</v>
      </c>
      <c r="K126" s="115" t="inlineStr">
        <is>
          <t>Medium</t>
        </is>
      </c>
      <c r="L126" s="115" t="inlineStr">
        <is>
          <t>Emerging Talent</t>
        </is>
      </c>
      <c r="M126" s="115" t="inlineStr">
        <is>
          <t>Develop in role</t>
        </is>
      </c>
      <c r="N126" s="115" t="n"/>
      <c r="O126" s="115" t="inlineStr"/>
      <c r="P126" s="115" t="inlineStr"/>
      <c r="Q126" s="118" t="n">
        <v>105</v>
      </c>
      <c r="R126" s="168" t="inlineStr">
        <is>
          <t>Exceeds — ready for stretch</t>
        </is>
      </c>
      <c r="S126" s="168" t="n">
        <v>117</v>
      </c>
      <c r="T126" s="168" t="n">
        <v>98</v>
      </c>
      <c r="U126" s="168" t="n">
        <v>101</v>
      </c>
      <c r="V126" s="168" t="n"/>
      <c r="W126" s="168" t="inlineStr">
        <is>
          <t>AI / GenAI</t>
        </is>
      </c>
      <c r="X126" s="168" t="inlineStr">
        <is>
          <r>
            <rPr>
              <rFont val="Calibri"/>
              <b val="1"/>
              <sz val="10"/>
            </rPr>
            <t>B1:</t>
          </r>
          <r>
            <rPr>
              <rFont val="Calibri"/>
              <sz val="10"/>
            </rPr>
            <t xml:space="preserve"> 94% of profile — ready on competencies</t>
          </r>
        </is>
      </c>
      <c r="Y126" s="168" t="inlineStr">
        <is>
          <r>
            <rPr>
              <rFont val="Calibri"/>
              <b val="1"/>
              <sz val="10"/>
            </rPr>
            <t>Evidence:</t>
          </r>
          <r>
            <rPr>
              <rFont val="Calibri"/>
              <sz val="10"/>
            </rPr>
            <t xml:space="preserve"> Survey + KRAs | Core: Ownership 3/2, Problem solving 3/2, Communication &amp; collaboration 3/2, Client &amp; quality focus 3/2, Learning agility 2/2, Integrity &amp; compliance 3/2 | Future-ready: AI literacy 1/2, Data literacy 2/2, Digital fluency 3/2, Innovation 3/2 | Functional: Programming &amp; stack 3/3, System design 4/3, SQL &amp; data 3/3, Cloud &amp; DevOps 3/3, AI / GenAI 2/3, Product &amp; domain 4/3</t>
          </r>
        </is>
      </c>
      <c r="Z126" s="119" t="inlineStr">
        <is>
          <t>Leadership &amp; people management · Project / programme management · Technical depth &amp; architecture · Data, SQL &amp; analytics</t>
        </is>
      </c>
      <c r="AA126" s="169" t="inlineStr">
        <is>
          <t>Advanced .NET MVC; secure coding &amp; code-quality practices, Product Knowledge, Business Domain Understanding,</t>
        </is>
      </c>
      <c r="AB126" s="169" t="inlineStr">
        <is>
          <t>AI, GenAI &amp; Prompt Engineering; Programming &amp; Tech-Stack Depth; Database, SQL &amp; Data Engineering</t>
        </is>
      </c>
      <c r="AC126" s="169" t="inlineStr">
        <is>
          <t>Leadership &amp; people management · Project / programme management · Technical depth &amp; architecture · Data, SQL &amp; analytics · Product &amp; tool knowledge · Strategy &amp; business acumen</t>
        </is>
      </c>
      <c r="AD126" s="169" t="inlineStr">
        <is>
          <t>Solution Designing and Mentoring skills</t>
        </is>
      </c>
      <c r="AE126" s="121" t="inlineStr">
        <is>
          <t>Customer Success &amp; Support · 100% of competencies evidenced; must-haves met; Quality Assurance · 83% of competencies evidenced; must-haves met</t>
        </is>
      </c>
      <c r="AF126" s="122" t="inlineStr">
        <is>
          <t>Vikash Gupta · Senior Software Engineer — 0.31: systems, testing, frameworks, fixes</t>
        </is>
      </c>
      <c r="AG126" s="122" t="inlineStr">
        <is>
          <t>Siddhesh Kadam · CARBON, Senior Engineering Manager — 0.26; Prachi Digambar Raut · CARBON, Team Lead – Engineering — 0.26</t>
        </is>
      </c>
      <c r="AH126" s="122" t="n"/>
      <c r="AI126" s="122" t="n"/>
      <c r="AJ126" s="122" t="n"/>
    </row>
    <row r="127" ht="132" customHeight="1">
      <c r="A127" s="109" t="inlineStr">
        <is>
          <t>IRIS2073</t>
        </is>
      </c>
      <c r="B127" s="111" t="inlineStr">
        <is>
          <t>Hemalatha Visamsetti</t>
        </is>
      </c>
      <c r="C127" s="111" t="inlineStr">
        <is>
          <t>Technology</t>
        </is>
      </c>
      <c r="D127" s="111" t="inlineStr">
        <is>
          <t>Senior Software Engineer</t>
        </is>
      </c>
      <c r="E127" s="111" t="inlineStr">
        <is>
          <t>Senior Software Engineer</t>
        </is>
      </c>
      <c r="F127" s="111" t="inlineStr">
        <is>
          <t>L4 – Senior</t>
        </is>
      </c>
      <c r="G127" s="26" t="inlineStr">
        <is>
          <t>A3</t>
        </is>
      </c>
      <c r="H127" s="147" t="inlineStr">
        <is>
          <t>• Same level</t>
        </is>
      </c>
      <c r="I127" s="111" t="inlineStr">
        <is>
          <t>IC</t>
        </is>
      </c>
      <c r="J127" s="142" t="n">
        <v>4</v>
      </c>
      <c r="K127" s="115" t="inlineStr">
        <is>
          <t>Medium</t>
        </is>
      </c>
      <c r="L127" s="115" t="inlineStr">
        <is>
          <t>Trusted Professional</t>
        </is>
      </c>
      <c r="M127" s="115" t="inlineStr">
        <is>
          <t>Ready in 6–12 months</t>
        </is>
      </c>
      <c r="N127" s="115" t="n"/>
      <c r="O127" s="115" t="inlineStr"/>
      <c r="P127" s="115" t="inlineStr"/>
      <c r="Q127" s="118" t="n">
        <v>90</v>
      </c>
      <c r="R127" s="168" t="inlineStr">
        <is>
          <t>Developing</t>
        </is>
      </c>
      <c r="S127" s="168" t="n">
        <v>98</v>
      </c>
      <c r="T127" s="168" t="n">
        <v>92</v>
      </c>
      <c r="U127" s="168" t="n">
        <v>83</v>
      </c>
      <c r="V127" s="168" t="n"/>
      <c r="W127" s="168" t="inlineStr">
        <is>
          <t>Programming &amp; stack, System design, AI / GenAI</t>
        </is>
      </c>
      <c r="X127" s="168" t="inlineStr">
        <is>
          <r>
            <rPr>
              <rFont val="Calibri"/>
              <b val="1"/>
              <sz val="10"/>
            </rPr>
            <t>B1:</t>
          </r>
          <r>
            <rPr>
              <rFont val="Calibri"/>
              <sz val="10"/>
            </rPr>
            <t xml:space="preserve"> 81% of profile — close</t>
          </r>
        </is>
      </c>
      <c r="Y127" s="168" t="inlineStr">
        <is>
          <r>
            <rPr>
              <rFont val="Calibri"/>
              <b val="1"/>
              <sz val="10"/>
            </rPr>
            <t>Evidence:</t>
          </r>
          <r>
            <rPr>
              <rFont val="Calibri"/>
              <sz val="10"/>
            </rPr>
            <t xml:space="preserve"> Survey + KRAs | Core: Ownership 4/2, Problem solving 2/2, Communication &amp; collaboration 2/2, Client &amp; quality focus 4/2, Learning agility 1/2, Integrity &amp; compliance 2/2 | Future-ready: AI literacy 1/2, Data literacy 2/2, Digital fluency 3/2, Innovation 2/2 | Functional: Programming &amp; stack 2/3, System design 2/3, SQL &amp; data 3/3, Cloud &amp; DevOps 3/3, AI / GenAI 2/3, Product &amp; domain 3/3</t>
          </r>
        </is>
      </c>
      <c r="Z127" s="119" t="inlineStr">
        <is>
          <t>Leadership &amp; people management · Technical depth &amp; architecture</t>
        </is>
      </c>
      <c r="AA127" s="169" t="n"/>
      <c r="AB127" s="169" t="inlineStr">
        <is>
          <t>Cloud, DevOps &amp; CI/CD; AI, GenAI &amp; Prompt Engineering; Programming &amp; Tech-Stack Depth</t>
        </is>
      </c>
      <c r="AC127" s="169" t="inlineStr">
        <is>
          <t>Leadership &amp; people management · Technical depth &amp; architecture · Broader exposure &amp; ownership</t>
        </is>
      </c>
      <c r="AD127" s="169" t="n"/>
      <c r="AE127" s="121" t="inlineStr">
        <is>
          <t>No strong match from survey evidence</t>
        </is>
      </c>
      <c r="AF127" s="122" t="inlineStr">
        <is>
          <t>Shiveshdhar Dubey · Principal Software Engineer – POD Lead — 0.34: net, software; Anilkumar Aarumughan · Senior Software Engineer — 0.31: net, code, quality</t>
        </is>
      </c>
      <c r="AG127" s="122" t="inlineStr">
        <is>
          <t>Ayush Sharma · CARBON, Trainee Software Engineer — 0.37; Niraj Santosh Patil · Datatech, Software Engineer — 0.34; Swapnil Shirke · iDEAL, Team Lead – Engineering — 0.27</t>
        </is>
      </c>
      <c r="AH127" s="122" t="n"/>
      <c r="AI127" s="122" t="n"/>
      <c r="AJ127" s="122" t="n"/>
    </row>
    <row r="128" ht="132" customHeight="1">
      <c r="A128" s="109" t="inlineStr">
        <is>
          <t>IRIS2470</t>
        </is>
      </c>
      <c r="B128" s="111" t="inlineStr">
        <is>
          <t>Khelendra Pratap Singh</t>
        </is>
      </c>
      <c r="C128" s="111" t="inlineStr">
        <is>
          <t>Technology</t>
        </is>
      </c>
      <c r="D128" s="111" t="inlineStr">
        <is>
          <t>Senior Software Engineer</t>
        </is>
      </c>
      <c r="E128" s="111" t="inlineStr">
        <is>
          <t>Senior Software Engineer</t>
        </is>
      </c>
      <c r="F128" s="111" t="inlineStr">
        <is>
          <t>L4 – Senior</t>
        </is>
      </c>
      <c r="G128" s="26" t="inlineStr">
        <is>
          <t>A3</t>
        </is>
      </c>
      <c r="H128" s="147" t="inlineStr">
        <is>
          <t>• Same level</t>
        </is>
      </c>
      <c r="I128" s="111" t="inlineStr">
        <is>
          <t>IC</t>
        </is>
      </c>
      <c r="J128" s="142" t="n">
        <v>3</v>
      </c>
      <c r="K128" s="115" t="inlineStr">
        <is>
          <t>Medium</t>
        </is>
      </c>
      <c r="L128" s="115" t="inlineStr">
        <is>
          <t>Emerging Talent</t>
        </is>
      </c>
      <c r="M128" s="115" t="inlineStr">
        <is>
          <t>Develop in role</t>
        </is>
      </c>
      <c r="N128" s="115" t="n"/>
      <c r="O128" s="115" t="inlineStr"/>
      <c r="P128" s="115" t="inlineStr">
        <is>
          <t>Not Yet</t>
        </is>
      </c>
      <c r="Q128" s="118" t="n">
        <v>98</v>
      </c>
      <c r="R128" s="168" t="inlineStr">
        <is>
          <t>Meets the level</t>
        </is>
      </c>
      <c r="S128" s="168" t="n">
        <v>100</v>
      </c>
      <c r="T128" s="168" t="n">
        <v>88</v>
      </c>
      <c r="U128" s="168" t="n">
        <v>101</v>
      </c>
      <c r="V128" s="168" t="n"/>
      <c r="W128" s="168" t="inlineStr">
        <is>
          <t>SQL &amp; data, Data literacy</t>
        </is>
      </c>
      <c r="X128" s="168" t="inlineStr">
        <is>
          <r>
            <rPr>
              <rFont val="Calibri"/>
              <b val="1"/>
              <sz val="10"/>
            </rPr>
            <t>B1:</t>
          </r>
          <r>
            <rPr>
              <rFont val="Calibri"/>
              <sz val="10"/>
            </rPr>
            <t xml:space="preserve"> 84% of profile — close</t>
          </r>
        </is>
      </c>
      <c r="Y128" s="168" t="inlineStr">
        <is>
          <r>
            <rPr>
              <rFont val="Calibri"/>
              <b val="1"/>
              <sz val="10"/>
            </rPr>
            <t>Evidence:</t>
          </r>
          <r>
            <rPr>
              <rFont val="Calibri"/>
              <sz val="10"/>
            </rPr>
            <t xml:space="preserve"> Survey + KRAs | Core: Ownership 2/2, Problem solving 2/2, Communication &amp; collaboration 2/2, Client &amp; quality focus 2/2, Learning agility 2/2, Integrity &amp; compliance 2/2 | Future-ready: AI literacy 2/2, Data literacy 1/2, Digital fluency 2/2, Innovation 2/2 | Functional: Programming &amp; stack 3/3, System design 4/3, SQL &amp; data 2/3, Cloud &amp; DevOps 3/3, AI / GenAI 3/3, Product &amp; domain 4/3</t>
          </r>
        </is>
      </c>
      <c r="Z128" s="119" t="inlineStr">
        <is>
          <t>Technical depth &amp; architecture · Product &amp; tool knowledge</t>
        </is>
      </c>
      <c r="AA128" s="169" t="inlineStr">
        <is>
          <t>1. Enterprise Architecture, Advanced Angular Architecture, Microservices, API &amp; Integration Design 2. Advanced CI/CD, Kubernetes, Docker, AWS/Azure …</t>
        </is>
      </c>
      <c r="AB128" s="169" t="inlineStr">
        <is>
          <t>Programming &amp; Tech-Stack Depth; Cloud, DevOps &amp; CI/CD; AI, GenAI &amp; Prompt Engineering</t>
        </is>
      </c>
      <c r="AC128" s="169" t="inlineStr">
        <is>
          <t>Technical depth &amp; architecture · Product &amp; tool knowledge</t>
        </is>
      </c>
      <c r="AD128" s="169" t="n"/>
      <c r="AE128" s="121" t="inlineStr">
        <is>
          <t>No strong match from survey evidence</t>
        </is>
      </c>
      <c r="AF128" s="122" t="inlineStr">
        <is>
          <t>Balram Mahato · Software Engineer — 0.32: end, aws</t>
        </is>
      </c>
      <c r="AG128" s="122" t="inlineStr">
        <is>
          <t>Raj Chauhan · CARBON, Senior Software Engineer — 0.32; Sarfaraz Badi · CARBON, Senior Engineering Manager — 0.27; Bansi Amipara · CARBON, Software Engineer — 0.26</t>
        </is>
      </c>
      <c r="AH128" s="122" t="n"/>
      <c r="AI128" s="122" t="n"/>
      <c r="AJ128" s="122" t="n"/>
    </row>
    <row r="129" ht="132" customHeight="1">
      <c r="A129" s="109" t="inlineStr">
        <is>
          <t>IRIS2446</t>
        </is>
      </c>
      <c r="B129" s="111" t="inlineStr">
        <is>
          <t>Kunal Sanjay Prasad</t>
        </is>
      </c>
      <c r="C129" s="111" t="inlineStr">
        <is>
          <t>Technology</t>
        </is>
      </c>
      <c r="D129" s="114" t="inlineStr">
        <is>
          <t>Software Engineer</t>
        </is>
      </c>
      <c r="E129" s="114" t="inlineStr">
        <is>
          <t>Senior Software Engineer</t>
        </is>
      </c>
      <c r="F129" s="114" t="inlineStr">
        <is>
          <t>L3 – Professional / Associate</t>
        </is>
      </c>
      <c r="G129" s="116" t="inlineStr">
        <is>
          <t>A3</t>
        </is>
      </c>
      <c r="H129" s="117" t="inlineStr">
        <is>
          <t>▲ Up</t>
        </is>
      </c>
      <c r="I129" s="111" t="inlineStr">
        <is>
          <t>IC</t>
        </is>
      </c>
      <c r="J129" s="142" t="n">
        <v>2</v>
      </c>
      <c r="K129" s="115" t="inlineStr">
        <is>
          <t>Low</t>
        </is>
      </c>
      <c r="L129" s="115" t="inlineStr">
        <is>
          <t>Emerging Talent</t>
        </is>
      </c>
      <c r="M129" s="115" t="inlineStr">
        <is>
          <t>Performance first</t>
        </is>
      </c>
      <c r="N129" s="115" t="n"/>
      <c r="O129" s="115" t="inlineStr"/>
      <c r="P129" s="115" t="inlineStr"/>
      <c r="Q129" s="118" t="n">
        <v>81</v>
      </c>
      <c r="R129" s="168" t="inlineStr">
        <is>
          <t>Developing</t>
        </is>
      </c>
      <c r="S129" s="168" t="n">
        <v>78</v>
      </c>
      <c r="T129" s="168" t="n">
        <v>92</v>
      </c>
      <c r="U129" s="168" t="n">
        <v>78</v>
      </c>
      <c r="V129" s="168" t="n"/>
      <c r="W129" s="168" t="inlineStr">
        <is>
          <t>System design, SQL &amp; data, Cloud &amp; DevOps</t>
        </is>
      </c>
      <c r="X129" s="168" t="inlineStr">
        <is>
          <r>
            <rPr>
              <rFont val="Calibri"/>
              <b val="1"/>
              <sz val="10"/>
            </rPr>
            <t>B1:</t>
          </r>
          <r>
            <rPr>
              <rFont val="Calibri"/>
              <sz val="10"/>
            </rPr>
            <t xml:space="preserve"> 72% of profile — not yet</t>
          </r>
        </is>
      </c>
      <c r="Y129" s="168" t="inlineStr">
        <is>
          <r>
            <rPr>
              <rFont val="Calibri"/>
              <b val="1"/>
              <sz val="10"/>
            </rPr>
            <t>Evidence:</t>
          </r>
          <r>
            <rPr>
              <rFont val="Calibri"/>
              <sz val="10"/>
            </rPr>
            <t xml:space="preserve"> Survey + KRAs | Core: Ownership 1/2, Problem solving 3/2, Communication &amp; collaboration 1/2, Client &amp; quality focus 1/2, Learning agility 2/2, Integrity &amp; compliance 2/2 | Future-ready: AI literacy 1/2, Data literacy 2/2, Digital fluency 3/2, Innovation 2/2 | Functional: Programming &amp; stack 3/3, System design 2/3, SQL &amp; data 2/3, Cloud &amp; DevOps 2/3, AI / GenAI 2/3, Product &amp; domain 3/3</t>
          </r>
        </is>
      </c>
      <c r="Z129" s="119" t="inlineStr">
        <is>
          <t>Technical depth &amp; architecture</t>
        </is>
      </c>
      <c r="AA129" s="169" t="inlineStr">
        <is>
          <t>Advanced Java; secure coding &amp; code-quality practices; unit/automated testing; system design fundamentals</t>
        </is>
      </c>
      <c r="AB129" s="169" t="inlineStr">
        <is>
          <t>AI, GenAI &amp; Prompt Engineering; Programming &amp; Tech-Stack Depth; Product, Platform &amp; Domain Knowledge</t>
        </is>
      </c>
      <c r="AC129" s="169" t="inlineStr">
        <is>
          <t>Technical depth &amp; architecture</t>
        </is>
      </c>
      <c r="AD129"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29" s="121" t="inlineStr">
        <is>
          <t>No strong match from survey evidence</t>
        </is>
      </c>
      <c r="AF129" s="122" t="inlineStr">
        <is>
          <t>Arun Kumar · Senior Software Engineer — 0.57: boot, spring, java, technical; Abhishek Kadam · Software Engineer — 0.52: boot, spring, java, application; Mahtab Shah · Software Engineer — 0.47: java, boot, spring, solutions</t>
        </is>
      </c>
      <c r="AG129" s="122" t="inlineStr">
        <is>
          <t>Krishnadev Arya · Datatech, Software Engineer — 0.30; Sumeet Laxman Kurdia · iDEAL, Trainee Software Engineer — 0.28</t>
        </is>
      </c>
      <c r="AH129" s="122" t="n"/>
      <c r="AI129" s="122" t="n"/>
      <c r="AJ129" s="122" t="n"/>
    </row>
    <row r="130" ht="132" customHeight="1">
      <c r="A130" s="109" t="inlineStr">
        <is>
          <t>IRIS2422</t>
        </is>
      </c>
      <c r="B130" s="111" t="inlineStr">
        <is>
          <t>Mahtab Shah</t>
        </is>
      </c>
      <c r="C130" s="111" t="inlineStr">
        <is>
          <t>Technology</t>
        </is>
      </c>
      <c r="D130" s="114" t="inlineStr">
        <is>
          <t>Software Engineer</t>
        </is>
      </c>
      <c r="E130" s="114" t="inlineStr">
        <is>
          <t>Senior Software Engineer</t>
        </is>
      </c>
      <c r="F130" s="114" t="inlineStr">
        <is>
          <t>L3 – Professional / Associate</t>
        </is>
      </c>
      <c r="G130" s="116" t="inlineStr">
        <is>
          <t>A3</t>
        </is>
      </c>
      <c r="H130" s="117" t="inlineStr">
        <is>
          <t>▲ Up</t>
        </is>
      </c>
      <c r="I130" s="111" t="inlineStr">
        <is>
          <t>IC</t>
        </is>
      </c>
      <c r="J130" s="142" t="n">
        <v>3</v>
      </c>
      <c r="K130" s="115" t="inlineStr">
        <is>
          <t>Medium</t>
        </is>
      </c>
      <c r="L130" s="115" t="inlineStr">
        <is>
          <t>Emerging Talent</t>
        </is>
      </c>
      <c r="M130" s="115" t="inlineStr">
        <is>
          <t>Develop in role</t>
        </is>
      </c>
      <c r="N130" s="115" t="n"/>
      <c r="O130" s="115" t="inlineStr"/>
      <c r="P130" s="115" t="inlineStr">
        <is>
          <t>Aqib Shah</t>
        </is>
      </c>
      <c r="Q130" s="118" t="n">
        <v>98</v>
      </c>
      <c r="R130" s="168" t="inlineStr">
        <is>
          <t>Meets the level</t>
        </is>
      </c>
      <c r="S130" s="168" t="n">
        <v>110</v>
      </c>
      <c r="T130" s="168" t="n">
        <v>92</v>
      </c>
      <c r="U130" s="168" t="n">
        <v>92</v>
      </c>
      <c r="V130" s="168" t="n"/>
      <c r="W130" s="168" t="inlineStr">
        <is>
          <t>System design, SQL &amp; data, Data literacy</t>
        </is>
      </c>
      <c r="X130" s="168" t="inlineStr">
        <is>
          <r>
            <rPr>
              <rFont val="Calibri"/>
              <b val="1"/>
              <sz val="10"/>
            </rPr>
            <t>B1:</t>
          </r>
          <r>
            <rPr>
              <rFont val="Calibri"/>
              <sz val="10"/>
            </rPr>
            <t xml:space="preserve"> 86% of profile — close</t>
          </r>
        </is>
      </c>
      <c r="Y130" s="168" t="inlineStr">
        <is>
          <r>
            <rPr>
              <rFont val="Calibri"/>
              <b val="1"/>
              <sz val="10"/>
            </rPr>
            <t>Evidence:</t>
          </r>
          <r>
            <rPr>
              <rFont val="Calibri"/>
              <sz val="10"/>
            </rPr>
            <t xml:space="preserve"> Survey + KRAs | Core: Ownership 3/2, Problem solving 3/2, Communication &amp; collaboration 2/2, Client &amp; quality focus 3/2, Learning agility 2/2, Integrity &amp; compliance 2/2 | Future-ready: AI literacy 2/2, Data literacy 1/2, Digital fluency 3/2, Innovation 2/2 | Functional: Programming &amp; stack 4/3, System design 2/3, SQL &amp; data 2/3, Cloud &amp; DevOps 3/3, AI / GenAI 3/3, Product &amp; domain 3/3</t>
          </r>
        </is>
      </c>
      <c r="Z130" s="119" t="inlineStr">
        <is>
          <t>Project / programme management · Technical depth &amp; architecture · Broader exposure &amp; ownership</t>
        </is>
      </c>
      <c r="AA130" s="169" t="inlineStr">
        <is>
          <t>1. Angular Architecture &amp; Performance 2. System Design Fundamentals 3. Secure Coding &amp; Testing Automation 4. Technical Leadership &amp; Code Reviews 5. CI/CD &amp; …</t>
        </is>
      </c>
      <c r="AB130" s="169" t="inlineStr">
        <is>
          <t>Broader Ownership &amp; Cross-functional Exposure; Programming &amp; Tech-Stack Depth; Project, Program &amp; Agile Management</t>
        </is>
      </c>
      <c r="AC130" s="169" t="inlineStr">
        <is>
          <t>Project / programme management · Technical depth &amp; architecture · Strategy &amp; business acumen · Broader exposure &amp; ownership</t>
        </is>
      </c>
      <c r="AD130" s="169" t="n"/>
      <c r="AE130" s="121" t="inlineStr">
        <is>
          <t>No strong match from survey evidence</t>
        </is>
      </c>
      <c r="AF130" s="122" t="inlineStr">
        <is>
          <t>Swati Patil · Senior Software Engineer — 0.49: angular, sql, git, software; Kunal Sanjay Prasad · Software Engineer — 0.47: java, boot, spring, solutions; Anilkumar Aarumughan · Senior Software Engineer — 0.42: angular, sql, code, quality</t>
        </is>
      </c>
      <c r="AG130" s="122" t="inlineStr">
        <is>
          <t>Siddhesh Kadam · CARBON, Senior Engineering Manager — 0.27; Krishnadev Arya · Datatech, Software Engineer — 0.26</t>
        </is>
      </c>
      <c r="AH130" s="122" t="n"/>
      <c r="AI130" s="122" t="n"/>
      <c r="AJ130" s="122" t="n"/>
    </row>
    <row r="131" ht="132" customHeight="1">
      <c r="A131" s="109" t="inlineStr">
        <is>
          <t>IRIS2299</t>
        </is>
      </c>
      <c r="B131" s="111" t="inlineStr">
        <is>
          <t>Mukesh Babulal Suthar</t>
        </is>
      </c>
      <c r="C131" s="111" t="inlineStr">
        <is>
          <t>Technology</t>
        </is>
      </c>
      <c r="D131" s="111" t="inlineStr">
        <is>
          <t>Senior Software Engineer</t>
        </is>
      </c>
      <c r="E131" s="111" t="inlineStr">
        <is>
          <t>Senior Software Engineer</t>
        </is>
      </c>
      <c r="F131" s="111" t="inlineStr">
        <is>
          <t>L4 – Senior</t>
        </is>
      </c>
      <c r="G131" s="26" t="inlineStr">
        <is>
          <t>A3</t>
        </is>
      </c>
      <c r="H131" s="147" t="inlineStr">
        <is>
          <t>• Same level</t>
        </is>
      </c>
      <c r="I131" s="111" t="inlineStr">
        <is>
          <t>IC</t>
        </is>
      </c>
      <c r="J131" s="142" t="n">
        <v>4</v>
      </c>
      <c r="K131" s="115" t="inlineStr">
        <is>
          <t>High</t>
        </is>
      </c>
      <c r="L131" s="115" t="inlineStr">
        <is>
          <t>Trusted Professional</t>
        </is>
      </c>
      <c r="M131" s="115" t="inlineStr">
        <is>
          <t>Ready now</t>
        </is>
      </c>
      <c r="N131" s="115" t="n"/>
      <c r="O131" s="115" t="inlineStr">
        <is>
          <t>Yes</t>
        </is>
      </c>
      <c r="P131" s="115" t="inlineStr"/>
      <c r="Q131" s="118" t="n">
        <v>96</v>
      </c>
      <c r="R131" s="168" t="inlineStr">
        <is>
          <t>Meets the level</t>
        </is>
      </c>
      <c r="S131" s="168" t="n">
        <v>107</v>
      </c>
      <c r="T131" s="168" t="n">
        <v>88</v>
      </c>
      <c r="U131" s="168" t="n">
        <v>92</v>
      </c>
      <c r="V131" s="168" t="n"/>
      <c r="W131" s="168" t="inlineStr">
        <is>
          <t>System design, SQL &amp; data, Data literacy</t>
        </is>
      </c>
      <c r="X131" s="168" t="inlineStr">
        <is>
          <r>
            <rPr>
              <rFont val="Calibri"/>
              <b val="1"/>
              <sz val="10"/>
            </rPr>
            <t>B1:</t>
          </r>
          <r>
            <rPr>
              <rFont val="Calibri"/>
              <sz val="10"/>
            </rPr>
            <t xml:space="preserve"> 83% of profile — close</t>
          </r>
        </is>
      </c>
      <c r="Y131" s="168" t="inlineStr">
        <is>
          <r>
            <rPr>
              <rFont val="Calibri"/>
              <b val="1"/>
              <sz val="10"/>
            </rPr>
            <t>Evidence:</t>
          </r>
          <r>
            <rPr>
              <rFont val="Calibri"/>
              <sz val="10"/>
            </rPr>
            <t xml:space="preserve"> Survey + KRAs | Core: Ownership 3/2, Problem solving 2/2, Communication &amp; collaboration 2/2, Client &amp; quality focus 3/2, Learning agility 2/2, Integrity &amp; compliance 2/2 | Future-ready: AI literacy 2/2, Data literacy 1/2, Digital fluency 2/2, Innovation 2/2 | Functional: Programming &amp; stack 3/3, System design 2/3, SQL &amp; data 2/3, Cloud &amp; DevOps 4/3, AI / GenAI 3/3, Product &amp; domain 3/3</t>
          </r>
        </is>
      </c>
      <c r="Z131" s="119" t="inlineStr">
        <is>
          <t>Answered · no common topic</t>
        </is>
      </c>
      <c r="AA131" s="169" t="inlineStr">
        <is>
          <t>Advanced .NET MVC; secure coding &amp; code-quality practices; unit/automated testing; system design fundamentals</t>
        </is>
      </c>
      <c r="AB131" s="169" t="inlineStr">
        <is>
          <t>AI, GenAI &amp; Prompt Engineering; Stakeholder &amp; Client Management</t>
        </is>
      </c>
      <c r="AC131" s="169" t="inlineStr">
        <is>
          <t>Answered · no common topic</t>
        </is>
      </c>
      <c r="AD131"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31" s="121" t="inlineStr">
        <is>
          <t>No strong match from survey evidence</t>
        </is>
      </c>
      <c r="AF131" s="122" t="inlineStr">
        <is>
          <t>Prajwal Chitode · Software Engineer — 0.36: development, code, fixes, deployment; Rushikesh Shrikhande · Trainee Software Engineer — 0.34: claude, code, development, fixes; Shubham Nimse · Trainee Software Engineer — 0.32: fixes, studio, visual, feature</t>
        </is>
      </c>
      <c r="AG131" s="122" t="inlineStr">
        <is>
          <t>Meet Patel · CARBON, Trainee Software Engineer — 0.43; Harsh Borad · CARBON, Software Engineer — 0.37; Imtiyaz Pathan · CARBON, Senior Software Engineer — 0.35</t>
        </is>
      </c>
      <c r="AH131" s="122" t="n"/>
      <c r="AI131" s="122" t="n"/>
      <c r="AJ131" s="122" t="n"/>
    </row>
    <row r="132" ht="132" customHeight="1">
      <c r="A132" s="109" t="inlineStr">
        <is>
          <t>IRIS2089</t>
        </is>
      </c>
      <c r="B132" s="111" t="inlineStr">
        <is>
          <t>Nilesh Mohite</t>
        </is>
      </c>
      <c r="C132" s="111" t="inlineStr">
        <is>
          <t>Technology</t>
        </is>
      </c>
      <c r="D132" s="114" t="inlineStr">
        <is>
          <t>Software Engineer</t>
        </is>
      </c>
      <c r="E132" s="114" t="inlineStr">
        <is>
          <t>Senior Software Engineer</t>
        </is>
      </c>
      <c r="F132" s="114" t="inlineStr">
        <is>
          <t>L3 – Professional / Associate</t>
        </is>
      </c>
      <c r="G132" s="116" t="inlineStr">
        <is>
          <t>A3</t>
        </is>
      </c>
      <c r="H132" s="117" t="inlineStr">
        <is>
          <t>▲ Up</t>
        </is>
      </c>
      <c r="I132" s="111" t="inlineStr">
        <is>
          <t>IC</t>
        </is>
      </c>
      <c r="J132" s="142" t="n">
        <v>4</v>
      </c>
      <c r="K132" s="115" t="inlineStr">
        <is>
          <t>Medium</t>
        </is>
      </c>
      <c r="L132" s="115" t="inlineStr">
        <is>
          <t>High Impact / Growth Talent</t>
        </is>
      </c>
      <c r="M132" s="115" t="inlineStr">
        <is>
          <t>Ready in 6–12 months</t>
        </is>
      </c>
      <c r="N132" s="115" t="inlineStr">
        <is>
          <t>Yes</t>
        </is>
      </c>
      <c r="O132" s="115" t="inlineStr"/>
      <c r="P132" s="115" t="inlineStr"/>
      <c r="Q132" s="118" t="n">
        <v>87</v>
      </c>
      <c r="R132" s="168" t="inlineStr">
        <is>
          <t>Developing</t>
        </is>
      </c>
      <c r="S132" s="168" t="n">
        <v>98</v>
      </c>
      <c r="T132" s="168" t="n">
        <v>92</v>
      </c>
      <c r="U132" s="168" t="n">
        <v>78</v>
      </c>
      <c r="V132" s="168" t="n"/>
      <c r="W132" s="168" t="inlineStr">
        <is>
          <t>Programming &amp; stack, System design, SQL &amp; data</t>
        </is>
      </c>
      <c r="X132" s="168" t="inlineStr">
        <is>
          <r>
            <rPr>
              <rFont val="Calibri"/>
              <b val="1"/>
              <sz val="10"/>
            </rPr>
            <t>B1:</t>
          </r>
          <r>
            <rPr>
              <rFont val="Calibri"/>
              <sz val="10"/>
            </rPr>
            <t xml:space="preserve"> 78% of profile — close</t>
          </r>
        </is>
      </c>
      <c r="Y132" s="168" t="inlineStr">
        <is>
          <r>
            <rPr>
              <rFont val="Calibri"/>
              <b val="1"/>
              <sz val="10"/>
            </rPr>
            <t>Evidence:</t>
          </r>
          <r>
            <rPr>
              <rFont val="Calibri"/>
              <sz val="10"/>
            </rPr>
            <t xml:space="preserve"> Survey + KRAs | Core: Ownership 4/2, Problem solving 2/2, Communication &amp; collaboration 1/2, Client &amp; quality focus 4/2, Learning agility 2/2, Integrity &amp; compliance 2/2 | Future-ready: AI literacy 2/2, Data literacy 1/2, Digital fluency 3/2, Innovation 2/2 | Functional: Programming &amp; stack 2/3, System design 2/3, SQL &amp; data 2/3, Cloud &amp; DevOps 2/3, AI / GenAI 3/3, Product &amp; domain 3/3</t>
          </r>
        </is>
      </c>
      <c r="Z132" s="119" t="inlineStr">
        <is>
          <t>AI / automation · Project / programme management · Technical depth &amp; architecture · Broader exposure &amp; ownership</t>
        </is>
      </c>
      <c r="AA132" s="169" t="inlineStr">
        <is>
          <t>Advanced Java; secure coding &amp; code-quality practices; unit/automated testing; system design fundamentals</t>
        </is>
      </c>
      <c r="AB132" s="169" t="inlineStr">
        <is>
          <t>System Design &amp; Architecture; AI, GenAI &amp; Prompt Engineering; Broader Ownership &amp; Cross-functional Exposure</t>
        </is>
      </c>
      <c r="AC132" s="169" t="inlineStr">
        <is>
          <t>AI / automation · Project / programme management · Technical depth &amp; architecture · Broader exposure &amp; ownership</t>
        </is>
      </c>
      <c r="AD132"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32" s="121" t="inlineStr">
        <is>
          <t>No strong match from survey evidence</t>
        </is>
      </c>
      <c r="AF132" s="122" t="inlineStr">
        <is>
          <t>No material overlap found</t>
        </is>
      </c>
      <c r="AG132" s="122" t="inlineStr">
        <is>
          <t>No close match in other businesses</t>
        </is>
      </c>
      <c r="AH132" s="122" t="n"/>
      <c r="AI132" s="122" t="n"/>
      <c r="AJ132" s="122" t="n"/>
    </row>
    <row r="133" ht="132" customHeight="1">
      <c r="A133" s="109" t="inlineStr">
        <is>
          <t>IRIS2474</t>
        </is>
      </c>
      <c r="B133" s="111" t="inlineStr">
        <is>
          <t>Pankaj Sharma</t>
        </is>
      </c>
      <c r="C133" s="111" t="inlineStr">
        <is>
          <t>Technology</t>
        </is>
      </c>
      <c r="D133" s="114" t="inlineStr">
        <is>
          <t>Software Engineer</t>
        </is>
      </c>
      <c r="E133" s="114" t="inlineStr">
        <is>
          <t>Senior Software Engineer</t>
        </is>
      </c>
      <c r="F133" s="114" t="inlineStr">
        <is>
          <t>L3 – Professional / Associate</t>
        </is>
      </c>
      <c r="G133" s="116" t="inlineStr">
        <is>
          <t>A3</t>
        </is>
      </c>
      <c r="H133" s="117" t="inlineStr">
        <is>
          <t>▲ Up</t>
        </is>
      </c>
      <c r="I133" s="111" t="inlineStr">
        <is>
          <t>IC</t>
        </is>
      </c>
      <c r="J133" s="142" t="n">
        <v>3</v>
      </c>
      <c r="K133" s="115" t="inlineStr">
        <is>
          <t>Medium</t>
        </is>
      </c>
      <c r="L133" s="115" t="inlineStr">
        <is>
          <t>Emerging Talent</t>
        </is>
      </c>
      <c r="M133" s="115" t="inlineStr">
        <is>
          <t>Develop in role</t>
        </is>
      </c>
      <c r="N133" s="115" t="n"/>
      <c r="O133" s="115" t="inlineStr"/>
      <c r="P133" s="115" t="inlineStr">
        <is>
          <t>Not Yet</t>
        </is>
      </c>
      <c r="Q133" s="118" t="n">
        <v>104</v>
      </c>
      <c r="R133" s="168" t="inlineStr">
        <is>
          <t>Meets the level</t>
        </is>
      </c>
      <c r="S133" s="168" t="n">
        <v>100</v>
      </c>
      <c r="T133" s="168" t="n">
        <v>105</v>
      </c>
      <c r="U133" s="168" t="n">
        <v>107</v>
      </c>
      <c r="V133" s="168" t="n"/>
      <c r="W133" s="168" t="inlineStr">
        <is>
          <t>None — maintain and stretch</t>
        </is>
      </c>
      <c r="X133" s="168" t="inlineStr">
        <is>
          <r>
            <rPr>
              <rFont val="Calibri"/>
              <b val="1"/>
              <sz val="10"/>
            </rPr>
            <t>B1:</t>
          </r>
          <r>
            <rPr>
              <rFont val="Calibri"/>
              <sz val="10"/>
            </rPr>
            <t xml:space="preserve"> 90% of profile — close</t>
          </r>
        </is>
      </c>
      <c r="Y133" s="168" t="inlineStr">
        <is>
          <r>
            <rPr>
              <rFont val="Calibri"/>
              <b val="1"/>
              <sz val="10"/>
            </rPr>
            <t>Evidence:</t>
          </r>
          <r>
            <rPr>
              <rFont val="Calibri"/>
              <sz val="10"/>
            </rPr>
            <t xml:space="preserve"> Survey + KRAs | Core: Ownership 2/2, Problem solving 2/2, Communication &amp; collaboration 2/2, Client &amp; quality focus 2/2, Learning agility 2/2, Integrity &amp; compliance 2/2 | Future-ready: AI literacy 2/2, Data literacy 2/2, Digital fluency 3/2, Innovation 2/2 | Functional: Programming &amp; stack 4/3, System design 3/3, SQL &amp; data 3/3, Cloud &amp; DevOps 4/3, AI / GenAI 3/3, Product &amp; domain 3/3</t>
          </r>
        </is>
      </c>
      <c r="Z133" s="119" t="inlineStr">
        <is>
          <t>AI / automation · Technical depth &amp; architecture</t>
        </is>
      </c>
      <c r="AA133" s="169" t="inlineStr">
        <is>
          <t>1. Angular Architecture, Performance Optimization, Advanced TypeScript, State Management · NgRx 2. System Design, Design Patterns, Microservices Fundamentals, …</t>
        </is>
      </c>
      <c r="AB133" s="169" t="inlineStr">
        <is>
          <t>AI, GenAI &amp; Prompt Engineering; Programming &amp; Tech-Stack Depth; Cloud, DevOps &amp; CI/CD</t>
        </is>
      </c>
      <c r="AC133" s="169" t="inlineStr">
        <is>
          <t>AI / automation · Technical depth &amp; architecture</t>
        </is>
      </c>
      <c r="AD133" s="169" t="n"/>
      <c r="AE133" s="121" t="inlineStr">
        <is>
          <t>No strong match from survey evidence</t>
        </is>
      </c>
      <c r="AF133" s="122" t="inlineStr">
        <is>
          <t>No material overlap found</t>
        </is>
      </c>
      <c r="AG133" s="122" t="inlineStr">
        <is>
          <t>Meet Patel · CARBON, Trainee Software Engineer — 0.33</t>
        </is>
      </c>
      <c r="AH133" s="122" t="n"/>
      <c r="AI133" s="122" t="n"/>
      <c r="AJ133" s="122" t="n"/>
    </row>
    <row r="134" ht="132" customHeight="1">
      <c r="A134" s="109" t="inlineStr">
        <is>
          <t>IRIS2256</t>
        </is>
      </c>
      <c r="B134" s="111" t="inlineStr">
        <is>
          <t>Prajwal Chitode</t>
        </is>
      </c>
      <c r="C134" s="111" t="inlineStr">
        <is>
          <t>Technology</t>
        </is>
      </c>
      <c r="D134" s="114" t="inlineStr">
        <is>
          <t>Software Engineer</t>
        </is>
      </c>
      <c r="E134" s="114" t="inlineStr">
        <is>
          <t>Senior Software Engineer</t>
        </is>
      </c>
      <c r="F134" s="114" t="inlineStr">
        <is>
          <t>L2 – Trainee</t>
        </is>
      </c>
      <c r="G134" s="116" t="inlineStr">
        <is>
          <t>A3</t>
        </is>
      </c>
      <c r="H134" s="117" t="inlineStr">
        <is>
          <t>▲ Up</t>
        </is>
      </c>
      <c r="I134" s="111" t="inlineStr">
        <is>
          <t>IC</t>
        </is>
      </c>
      <c r="J134" s="142" t="n">
        <v>3</v>
      </c>
      <c r="K134" s="115" t="inlineStr">
        <is>
          <t>Medium</t>
        </is>
      </c>
      <c r="L134" s="115" t="inlineStr">
        <is>
          <t>Trusted Professional</t>
        </is>
      </c>
      <c r="M134" s="115" t="inlineStr">
        <is>
          <t>Develop in role</t>
        </is>
      </c>
      <c r="N134" s="115" t="n"/>
      <c r="O134" s="115" t="inlineStr"/>
      <c r="P134" s="115" t="inlineStr"/>
      <c r="Q134" s="118" t="n">
        <v>91</v>
      </c>
      <c r="R134" s="168" t="inlineStr">
        <is>
          <t>Meets the level</t>
        </is>
      </c>
      <c r="S134" s="168" t="n">
        <v>83</v>
      </c>
      <c r="T134" s="168" t="n">
        <v>98</v>
      </c>
      <c r="U134" s="168" t="n">
        <v>92</v>
      </c>
      <c r="V134" s="168" t="n"/>
      <c r="W134" s="168" t="inlineStr">
        <is>
          <t>System design, SQL &amp; data, Client &amp; quality focus</t>
        </is>
      </c>
      <c r="X134" s="168" t="inlineStr">
        <is>
          <r>
            <rPr>
              <rFont val="Calibri"/>
              <b val="1"/>
              <sz val="10"/>
            </rPr>
            <t>B1:</t>
          </r>
          <r>
            <rPr>
              <rFont val="Calibri"/>
              <sz val="10"/>
            </rPr>
            <t xml:space="preserve"> 80% of profile — close</t>
          </r>
        </is>
      </c>
      <c r="Y134" s="168" t="inlineStr">
        <is>
          <r>
            <rPr>
              <rFont val="Calibri"/>
              <b val="1"/>
              <sz val="10"/>
            </rPr>
            <t>Evidence:</t>
          </r>
          <r>
            <rPr>
              <rFont val="Calibri"/>
              <sz val="10"/>
            </rPr>
            <t xml:space="preserve"> Survey + KRAs | Core: Ownership 2/2, Problem solving 2/2, Communication &amp; collaboration 2/2, Client &amp; quality focus 1/2, Learning agility 1/2, Integrity &amp; compliance 2/2 | Future-ready: AI literacy 3/2, Data literacy 1/2, Digital fluency 3/2, Innovation 2/2 | Functional: Programming &amp; stack 3/3, System design 2/3, SQL &amp; data 2/3, Cloud &amp; DevOps 3/3, AI / GenAI 4/3, Product &amp; domain 3/3</t>
          </r>
        </is>
      </c>
      <c r="Z134" s="119" t="inlineStr">
        <is>
          <t>AI / automation</t>
        </is>
      </c>
      <c r="AA134" s="169" t="inlineStr">
        <is>
          <t>Taxonomy AI</t>
        </is>
      </c>
      <c r="AB134" s="169" t="inlineStr">
        <is>
          <t>AI, GenAI &amp; Prompt Engineering; Programming &amp; Tech-Stack Depth</t>
        </is>
      </c>
      <c r="AC134" s="169" t="inlineStr">
        <is>
          <t>AI / automation</t>
        </is>
      </c>
      <c r="AD134" s="169" t="n"/>
      <c r="AE134" s="121" t="inlineStr">
        <is>
          <t>No strong match from survey evidence</t>
        </is>
      </c>
      <c r="AF134" s="122" t="inlineStr">
        <is>
          <t>Mukesh Babulal Suthar · Senior Software Engineer — 0.36: development, code, fixes, deployment; Faisal Pathan · UI Developer — 0.32: code, development, frontend, bug; Rushikesh Shrikhande · Trainee Software Engineer — 0.31: code, development, modules, fixes</t>
        </is>
      </c>
      <c r="AG134" s="122" t="inlineStr">
        <is>
          <t>Atharv Sameer Shevade · iDEAL, Trainee Software Engineer — 0.32; Kuldip D Shah · CARBON, Software Engineer — 0.32; Harsh Borad · CARBON, Software Engineer — 0.31</t>
        </is>
      </c>
      <c r="AH134" s="122" t="n"/>
      <c r="AI134" s="122" t="n"/>
      <c r="AJ134" s="122" t="n"/>
    </row>
    <row r="135" ht="132" customHeight="1">
      <c r="A135" s="109" t="inlineStr">
        <is>
          <t>IRIS2438</t>
        </is>
      </c>
      <c r="B135" s="111" t="inlineStr">
        <is>
          <t>Pranay Usatkar</t>
        </is>
      </c>
      <c r="C135" s="111" t="inlineStr">
        <is>
          <t>Technology</t>
        </is>
      </c>
      <c r="D135" s="114" t="inlineStr">
        <is>
          <t>Software Engineer</t>
        </is>
      </c>
      <c r="E135" s="114" t="inlineStr">
        <is>
          <t>Senior Software Engineer</t>
        </is>
      </c>
      <c r="F135" s="114" t="inlineStr">
        <is>
          <t>L3 – Professional / Associate</t>
        </is>
      </c>
      <c r="G135" s="116" t="inlineStr">
        <is>
          <t>A3</t>
        </is>
      </c>
      <c r="H135" s="117" t="inlineStr">
        <is>
          <t>▲ Up</t>
        </is>
      </c>
      <c r="I135" s="111" t="inlineStr">
        <is>
          <t>IC</t>
        </is>
      </c>
      <c r="J135" s="142" t="n">
        <v>2</v>
      </c>
      <c r="K135" s="115" t="inlineStr">
        <is>
          <t>Low</t>
        </is>
      </c>
      <c r="L135" s="115" t="inlineStr">
        <is>
          <t>Emerging Talent</t>
        </is>
      </c>
      <c r="M135" s="115" t="inlineStr">
        <is>
          <t>Performance first</t>
        </is>
      </c>
      <c r="N135" s="115" t="n"/>
      <c r="O135" s="115" t="inlineStr"/>
      <c r="P135" s="115" t="inlineStr"/>
      <c r="Q135" s="118" t="n">
        <v>92</v>
      </c>
      <c r="R135" s="168" t="inlineStr">
        <is>
          <t>Meets the level</t>
        </is>
      </c>
      <c r="S135" s="168" t="n">
        <v>92</v>
      </c>
      <c r="T135" s="168" t="n">
        <v>100</v>
      </c>
      <c r="U135" s="168" t="n">
        <v>89</v>
      </c>
      <c r="V135" s="168" t="n"/>
      <c r="W135" s="168" t="inlineStr">
        <is>
          <t>System design, Cloud &amp; DevOps, Ownership</t>
        </is>
      </c>
      <c r="X135" s="168" t="inlineStr">
        <is>
          <r>
            <rPr>
              <rFont val="Calibri"/>
              <b val="1"/>
              <sz val="10"/>
            </rPr>
            <t>B1:</t>
          </r>
          <r>
            <rPr>
              <rFont val="Calibri"/>
              <sz val="10"/>
            </rPr>
            <t xml:space="preserve"> 79% of profile — close</t>
          </r>
        </is>
      </c>
      <c r="Y135" s="168" t="inlineStr">
        <is>
          <r>
            <rPr>
              <rFont val="Calibri"/>
              <b val="1"/>
              <sz val="10"/>
            </rPr>
            <t>Evidence:</t>
          </r>
          <r>
            <rPr>
              <rFont val="Calibri"/>
              <sz val="10"/>
            </rPr>
            <t xml:space="preserve"> Survey + KRAs | Core: Ownership 1/2, Problem solving 2/2, Communication &amp; collaboration 2/2, Client &amp; quality focus 2/2, Learning agility 2/2, Integrity &amp; compliance 2/2 | Future-ready: AI literacy 2/2, Data literacy 2/2, Digital fluency 2/2, Innovation 2/2 | Functional: Programming &amp; stack 3/3, System design 2/3, SQL &amp; data 3/3, Cloud &amp; DevOps 2/3, AI / GenAI 3/3, Product &amp; domain 3/3</t>
          </r>
        </is>
      </c>
      <c r="Z135" s="119" t="inlineStr"/>
      <c r="AA135" s="169" t="inlineStr">
        <is>
          <t>Advanced Java; secure coding &amp; code-quality practices; unit/automated testing; system design fundamentals</t>
        </is>
      </c>
      <c r="AB135" s="169" t="inlineStr">
        <is>
          <t>AI, GenAI &amp; Prompt Engineering; Programming &amp; Tech-Stack Depth; Database, SQL &amp; Data Engineering</t>
        </is>
      </c>
      <c r="AC135" s="169" t="inlineStr"/>
      <c r="AD135"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35" s="121" t="inlineStr">
        <is>
          <t>No strong match from survey evidence</t>
        </is>
      </c>
      <c r="AF135" s="122" t="inlineStr">
        <is>
          <t>No material overlap found</t>
        </is>
      </c>
      <c r="AG135" s="122" t="inlineStr">
        <is>
          <t>Akshata Sabale · iDEAL, Software Engineer — 0.34; Ayush Sharma · CARBON, Trainee Software Engineer — 0.29; Varsha Patil · iDEAL, Software Engineer — 0.28</t>
        </is>
      </c>
      <c r="AH135" s="122" t="n"/>
      <c r="AI135" s="122" t="n"/>
      <c r="AJ135" s="122" t="n"/>
    </row>
    <row r="136" ht="132" customHeight="1">
      <c r="A136" s="109" t="inlineStr">
        <is>
          <t>IRIS1945</t>
        </is>
      </c>
      <c r="B136" s="111" t="inlineStr">
        <is>
          <t>Priyadarshini Naidu</t>
        </is>
      </c>
      <c r="C136" s="111" t="inlineStr">
        <is>
          <t>Technology</t>
        </is>
      </c>
      <c r="D136" s="114" t="inlineStr">
        <is>
          <t>Software Engineer</t>
        </is>
      </c>
      <c r="E136" s="114" t="inlineStr">
        <is>
          <t>Senior Software Engineer</t>
        </is>
      </c>
      <c r="F136" s="114" t="inlineStr">
        <is>
          <t>L3 – Professional / Associate</t>
        </is>
      </c>
      <c r="G136" s="116" t="inlineStr">
        <is>
          <t>A3</t>
        </is>
      </c>
      <c r="H136" s="117" t="inlineStr">
        <is>
          <t>▲ Up</t>
        </is>
      </c>
      <c r="I136" s="111" t="inlineStr">
        <is>
          <t>IC</t>
        </is>
      </c>
      <c r="J136" s="142" t="n">
        <v>4</v>
      </c>
      <c r="K136" s="115" t="inlineStr">
        <is>
          <t>High</t>
        </is>
      </c>
      <c r="L136" s="115" t="inlineStr">
        <is>
          <t>Emerging Talent</t>
        </is>
      </c>
      <c r="M136" s="115" t="inlineStr">
        <is>
          <t>Ready now</t>
        </is>
      </c>
      <c r="N136" s="115" t="n"/>
      <c r="O136" s="115" t="inlineStr">
        <is>
          <t>Yes</t>
        </is>
      </c>
      <c r="P136" s="115" t="inlineStr"/>
      <c r="Q136" s="118" t="n">
        <v>95</v>
      </c>
      <c r="R136" s="168" t="inlineStr">
        <is>
          <t>Meets the level</t>
        </is>
      </c>
      <c r="S136" s="168" t="n">
        <v>102</v>
      </c>
      <c r="T136" s="168" t="n">
        <v>105</v>
      </c>
      <c r="U136" s="168" t="n">
        <v>87</v>
      </c>
      <c r="V136" s="168" t="n"/>
      <c r="W136" s="168" t="inlineStr">
        <is>
          <t>System design, SQL &amp; data, AI / GenAI</t>
        </is>
      </c>
      <c r="X136" s="168" t="inlineStr">
        <is>
          <r>
            <rPr>
              <rFont val="Calibri"/>
              <b val="1"/>
              <sz val="10"/>
            </rPr>
            <t>B1:</t>
          </r>
          <r>
            <rPr>
              <rFont val="Calibri"/>
              <sz val="10"/>
            </rPr>
            <t xml:space="preserve"> 85% of profile — close</t>
          </r>
        </is>
      </c>
      <c r="Y136" s="168" t="inlineStr">
        <is>
          <r>
            <rPr>
              <rFont val="Calibri"/>
              <b val="1"/>
              <sz val="10"/>
            </rPr>
            <t>Evidence:</t>
          </r>
          <r>
            <rPr>
              <rFont val="Calibri"/>
              <sz val="10"/>
            </rPr>
            <t xml:space="preserve"> Survey + KRAs | Core: Ownership 4/2, Problem solving 2/2, Communication &amp; collaboration 3/2, Client &amp; quality focus 4/2, Learning agility 1/2, Integrity &amp; compliance 2/2 | Future-ready: AI literacy 2/2, Data literacy 2/2, Digital fluency 3/2, Innovation 2/2 | Functional: Programming &amp; stack 3/3, System design 2/3, SQL &amp; data 2/3, Cloud &amp; DevOps 3/3, AI / GenAI 2/3, Product &amp; domain 4/3</t>
          </r>
        </is>
      </c>
      <c r="Z136" s="119" t="inlineStr">
        <is>
          <t>Project / programme management · Technical depth &amp; architecture</t>
        </is>
      </c>
      <c r="AA136" s="169" t="inlineStr">
        <is>
          <t>Advanced .NET MVC; secure coding &amp; code-quality practices; unit/automated testing; system design fundamentals</t>
        </is>
      </c>
      <c r="AB136" s="169" t="inlineStr">
        <is>
          <t>AI, GenAI &amp; Prompt Engineering; Project, Program &amp; Agile Management; Stakeholder &amp; Client Management</t>
        </is>
      </c>
      <c r="AC136" s="169" t="inlineStr">
        <is>
          <t>Project / programme management · Technical depth &amp; architecture</t>
        </is>
      </c>
      <c r="AD136"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36" s="121" t="inlineStr">
        <is>
          <t>No strong match from survey evidence</t>
        </is>
      </c>
      <c r="AF136" s="122" t="inlineStr">
        <is>
          <t>Harshal Chaudhari · Senior Software Engineer — 0.34: desktop, application, excel</t>
        </is>
      </c>
      <c r="AG136" s="122" t="inlineStr">
        <is>
          <t>No close match in other businesses</t>
        </is>
      </c>
      <c r="AH136" s="122" t="n"/>
      <c r="AI136" s="122" t="n"/>
      <c r="AJ136" s="122" t="n"/>
    </row>
    <row r="137" ht="132" customHeight="1">
      <c r="A137" s="109" t="inlineStr">
        <is>
          <t>IRIS2221</t>
        </is>
      </c>
      <c r="B137" s="111" t="inlineStr">
        <is>
          <t>Rajshree Bhosale</t>
        </is>
      </c>
      <c r="C137" s="111" t="inlineStr">
        <is>
          <t>Technology</t>
        </is>
      </c>
      <c r="D137" s="114" t="inlineStr">
        <is>
          <t>Software Engineer</t>
        </is>
      </c>
      <c r="E137" s="114" t="inlineStr">
        <is>
          <t>Senior UI Developer</t>
        </is>
      </c>
      <c r="F137" s="114" t="inlineStr">
        <is>
          <t>L3 – Professional / Associate</t>
        </is>
      </c>
      <c r="G137" s="116" t="inlineStr">
        <is>
          <t>A3</t>
        </is>
      </c>
      <c r="H137" s="117" t="inlineStr">
        <is>
          <t>▲ Up</t>
        </is>
      </c>
      <c r="I137" s="111" t="inlineStr">
        <is>
          <t>IC</t>
        </is>
      </c>
      <c r="J137" s="142" t="n">
        <v>4</v>
      </c>
      <c r="K137" s="115" t="inlineStr">
        <is>
          <t>High</t>
        </is>
      </c>
      <c r="L137" s="115" t="inlineStr">
        <is>
          <t>High Impact / Growth Talent</t>
        </is>
      </c>
      <c r="M137" s="115" t="inlineStr">
        <is>
          <t>Ready now</t>
        </is>
      </c>
      <c r="N137" s="115" t="inlineStr">
        <is>
          <t>Yes</t>
        </is>
      </c>
      <c r="O137" s="115" t="inlineStr">
        <is>
          <t>Yes</t>
        </is>
      </c>
      <c r="P137" s="115" t="inlineStr"/>
      <c r="Q137" s="118" t="n">
        <v>100</v>
      </c>
      <c r="R137" s="168" t="inlineStr">
        <is>
          <t>Meets the level</t>
        </is>
      </c>
      <c r="S137" s="168" t="n">
        <v>107</v>
      </c>
      <c r="T137" s="168" t="n">
        <v>105</v>
      </c>
      <c r="U137" s="168" t="n">
        <v>94</v>
      </c>
      <c r="V137" s="168" t="n"/>
      <c r="W137" s="168" t="inlineStr">
        <is>
          <t>SQL &amp; data</t>
        </is>
      </c>
      <c r="X137" s="168" t="inlineStr">
        <is>
          <r>
            <rPr>
              <rFont val="Calibri"/>
              <b val="1"/>
              <sz val="10"/>
            </rPr>
            <t>B1:</t>
          </r>
          <r>
            <rPr>
              <rFont val="Calibri"/>
              <sz val="10"/>
            </rPr>
            <t xml:space="preserve"> 88% of profile — close</t>
          </r>
        </is>
      </c>
      <c r="Y137" s="168" t="inlineStr">
        <is>
          <r>
            <rPr>
              <rFont val="Calibri"/>
              <b val="1"/>
              <sz val="10"/>
            </rPr>
            <t>Evidence:</t>
          </r>
          <r>
            <rPr>
              <rFont val="Calibri"/>
              <sz val="10"/>
            </rPr>
            <t xml:space="preserve"> Survey + KRAs | Core: Ownership 4/2, Problem solving 2/2, Communication &amp; collaboration 2/2, Client &amp; quality focus 3/2, Learning agility 2/2, Integrity &amp; compliance 2/2 | Future-ready: AI literacy 2/2, Data literacy 2/2, Digital fluency 3/2, Innovation 2/2 | Functional: Programming &amp; stack 3/3, System design 3/3, SQL &amp; data 2/3, Cloud &amp; DevOps 3/3, AI / GenAI 3/3, Product &amp; domain 3/3</t>
          </r>
        </is>
      </c>
      <c r="Z137" s="119" t="inlineStr">
        <is>
          <t>Technical depth &amp; architecture</t>
        </is>
      </c>
      <c r="AA137" s="169" t="inlineStr">
        <is>
          <t>Architecture &amp; Scalability</t>
        </is>
      </c>
      <c r="AB137" s="169" t="inlineStr">
        <is>
          <t>Programming &amp; Tech-Stack Depth; AI, GenAI &amp; Prompt Engineering; Product, Platform &amp; Domain Knowledge</t>
        </is>
      </c>
      <c r="AC137" s="169" t="inlineStr">
        <is>
          <t>Technical depth &amp; architecture</t>
        </is>
      </c>
      <c r="AD137" s="169" t="n"/>
      <c r="AE137" s="121" t="inlineStr">
        <is>
          <t>No strong match from survey evidence</t>
        </is>
      </c>
      <c r="AF137" s="122" t="inlineStr">
        <is>
          <t>No material overlap found</t>
        </is>
      </c>
      <c r="AG137" s="122" t="inlineStr">
        <is>
          <t>Kuldip D Shah · CARBON, Software Engineer — 0.26; Atharv Sameer Shevade · iDEAL, Trainee Software Engineer — 0.25</t>
        </is>
      </c>
      <c r="AH137" s="122" t="n"/>
      <c r="AI137" s="122" t="n"/>
      <c r="AJ137" s="122" t="n"/>
    </row>
    <row r="138" ht="132" customHeight="1">
      <c r="A138" s="109" t="inlineStr">
        <is>
          <t>IRIS2030</t>
        </is>
      </c>
      <c r="B138" s="111" t="inlineStr">
        <is>
          <t>Ritesh Gadekar</t>
        </is>
      </c>
      <c r="C138" s="111" t="inlineStr">
        <is>
          <t>Technology</t>
        </is>
      </c>
      <c r="D138" s="114" t="inlineStr">
        <is>
          <t>Software Engineer</t>
        </is>
      </c>
      <c r="E138" s="114" t="inlineStr">
        <is>
          <t>Senior Software Engineer</t>
        </is>
      </c>
      <c r="F138" s="114" t="inlineStr">
        <is>
          <t>L3 – Professional / Associate</t>
        </is>
      </c>
      <c r="G138" s="116" t="inlineStr">
        <is>
          <t>A3</t>
        </is>
      </c>
      <c r="H138" s="117" t="inlineStr">
        <is>
          <t>▲ Up</t>
        </is>
      </c>
      <c r="I138" s="111" t="inlineStr">
        <is>
          <t>IC</t>
        </is>
      </c>
      <c r="J138" s="142" t="n">
        <v>4</v>
      </c>
      <c r="K138" s="115" t="inlineStr">
        <is>
          <t>High</t>
        </is>
      </c>
      <c r="L138" s="115" t="inlineStr">
        <is>
          <t>Trusted Professional</t>
        </is>
      </c>
      <c r="M138" s="115" t="inlineStr">
        <is>
          <t>Ready now</t>
        </is>
      </c>
      <c r="N138" s="115" t="n"/>
      <c r="O138" s="115" t="inlineStr">
        <is>
          <t>Yes</t>
        </is>
      </c>
      <c r="P138" s="115" t="inlineStr"/>
      <c r="Q138" s="118" t="n">
        <v>89</v>
      </c>
      <c r="R138" s="168" t="inlineStr">
        <is>
          <t>Developing</t>
        </is>
      </c>
      <c r="S138" s="168" t="n">
        <v>105</v>
      </c>
      <c r="T138" s="168" t="n">
        <v>92</v>
      </c>
      <c r="U138" s="168" t="n">
        <v>78</v>
      </c>
      <c r="V138" s="168" t="n"/>
      <c r="W138" s="168" t="inlineStr">
        <is>
          <t>System design, SQL &amp; data, Cloud &amp; DevOps</t>
        </is>
      </c>
      <c r="X138" s="168" t="inlineStr">
        <is>
          <r>
            <rPr>
              <rFont val="Calibri"/>
              <b val="1"/>
              <sz val="10"/>
            </rPr>
            <t>B1:</t>
          </r>
          <r>
            <rPr>
              <rFont val="Calibri"/>
              <sz val="10"/>
            </rPr>
            <t xml:space="preserve"> 81% of profile — close</t>
          </r>
        </is>
      </c>
      <c r="Y138" s="168" t="inlineStr">
        <is>
          <r>
            <rPr>
              <rFont val="Calibri"/>
              <b val="1"/>
              <sz val="10"/>
            </rPr>
            <t>Evidence:</t>
          </r>
          <r>
            <rPr>
              <rFont val="Calibri"/>
              <sz val="10"/>
            </rPr>
            <t xml:space="preserve"> Survey + KRAs | Core: Ownership 4/2, Problem solving 3/2, Communication &amp; collaboration 3/2, Client &amp; quality focus 4/2, Learning agility 1/2, Integrity &amp; compliance 2/2 | Future-ready: AI literacy 2/2, Data literacy 1/2, Digital fluency 2/2, Innovation 3/2 | Functional: Programming &amp; stack 3/3, System design 2/3, SQL &amp; data 2/3, Cloud &amp; DevOps 2/3, AI / GenAI 2/3, Product &amp; domain 3/3</t>
          </r>
        </is>
      </c>
      <c r="Z138" s="119" t="inlineStr">
        <is>
          <t>Leadership &amp; people management · Technical depth &amp; architecture · Broader exposure &amp; ownership</t>
        </is>
      </c>
      <c r="AA138" s="169" t="inlineStr">
        <is>
          <t>Advanced .NET MVC; secure coding &amp; code-quality practices; unit/automated testing; system design fundamentals</t>
        </is>
      </c>
      <c r="AB138" s="169" t="inlineStr">
        <is>
          <t>System Design &amp; Architecture; Cloud, DevOps &amp; CI/CD; AI, GenAI &amp; Prompt Engineering</t>
        </is>
      </c>
      <c r="AC138" s="169" t="inlineStr">
        <is>
          <t>Leadership &amp; people management · Project / programme management · Technical depth &amp; architecture · Broader exposure &amp; ownership</t>
        </is>
      </c>
      <c r="AD138"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38" s="121" t="inlineStr">
        <is>
          <t>No strong match from survey evidence</t>
        </is>
      </c>
      <c r="AF138" s="122" t="inlineStr">
        <is>
          <t>No material overlap found</t>
        </is>
      </c>
      <c r="AG138" s="122" t="inlineStr">
        <is>
          <t>Swapnil Shirke · iDEAL, Team Lead – Engineering — 0.26</t>
        </is>
      </c>
      <c r="AH138" s="122" t="n"/>
      <c r="AI138" s="122" t="n"/>
      <c r="AJ138" s="122" t="n"/>
    </row>
    <row r="139" ht="132" customHeight="1">
      <c r="A139" s="109" t="inlineStr">
        <is>
          <t>IRIS2257</t>
        </is>
      </c>
      <c r="B139" s="111" t="inlineStr">
        <is>
          <t>Rudransh Nemade</t>
        </is>
      </c>
      <c r="C139" s="111" t="inlineStr">
        <is>
          <t>Technology</t>
        </is>
      </c>
      <c r="D139" s="114" t="inlineStr">
        <is>
          <t>Trainee Software Engineer</t>
        </is>
      </c>
      <c r="E139" s="114" t="inlineStr">
        <is>
          <t>Senior Software Engineer</t>
        </is>
      </c>
      <c r="F139" s="114" t="inlineStr">
        <is>
          <t>L2 – Trainee</t>
        </is>
      </c>
      <c r="G139" s="116" t="inlineStr">
        <is>
          <t>A3</t>
        </is>
      </c>
      <c r="H139" s="117" t="inlineStr">
        <is>
          <t>▲ Up</t>
        </is>
      </c>
      <c r="I139" s="111" t="inlineStr">
        <is>
          <t>IC</t>
        </is>
      </c>
      <c r="J139" s="142" t="n">
        <v>4</v>
      </c>
      <c r="K139" s="115" t="inlineStr">
        <is>
          <t>Medium</t>
        </is>
      </c>
      <c r="L139" s="115" t="inlineStr">
        <is>
          <t>Emerging Talent</t>
        </is>
      </c>
      <c r="M139" s="115" t="inlineStr">
        <is>
          <t>Ready in 6–12 months</t>
        </is>
      </c>
      <c r="N139" s="115" t="n"/>
      <c r="O139" s="115" t="inlineStr"/>
      <c r="P139" s="115" t="inlineStr"/>
      <c r="Q139" s="118" t="n">
        <v>86</v>
      </c>
      <c r="R139" s="168" t="inlineStr">
        <is>
          <t>Developing</t>
        </is>
      </c>
      <c r="S139" s="168" t="n">
        <v>98</v>
      </c>
      <c r="T139" s="168" t="n">
        <v>75</v>
      </c>
      <c r="U139" s="168" t="n">
        <v>83</v>
      </c>
      <c r="V139" s="168" t="n"/>
      <c r="W139" s="168" t="inlineStr">
        <is>
          <t>System design, SQL &amp; data, AI / GenAI</t>
        </is>
      </c>
      <c r="X139" s="168" t="inlineStr">
        <is>
          <r>
            <rPr>
              <rFont val="Calibri"/>
              <b val="1"/>
              <sz val="10"/>
            </rPr>
            <t>B1:</t>
          </r>
          <r>
            <rPr>
              <rFont val="Calibri"/>
              <sz val="10"/>
            </rPr>
            <t xml:space="preserve"> 76% of profile — close</t>
          </r>
        </is>
      </c>
      <c r="Y139" s="168" t="inlineStr">
        <is>
          <r>
            <rPr>
              <rFont val="Calibri"/>
              <b val="1"/>
              <sz val="10"/>
            </rPr>
            <t>Evidence:</t>
          </r>
          <r>
            <rPr>
              <rFont val="Calibri"/>
              <sz val="10"/>
            </rPr>
            <t xml:space="preserve"> Survey + KRAs | Core: Ownership 3/2, Problem solving 2/2, Communication &amp; collaboration 2/2, Client &amp; quality focus 4/2, Learning agility 1/2, Integrity &amp; compliance 2/2 | Future-ready: AI literacy 1/2, Data literacy 1/2, Digital fluency 2/2, Innovation 2/2 | Functional: Programming &amp; stack 3/3, System design 2/3, SQL &amp; data 2/3, Cloud &amp; DevOps 3/3, AI / GenAI 2/3, Product &amp; domain 3/3</t>
          </r>
        </is>
      </c>
      <c r="Z139" s="119" t="inlineStr">
        <is>
          <t>Answered · no common topic</t>
        </is>
      </c>
      <c r="AA139" s="169" t="inlineStr">
        <is>
          <t>Advanced Java ;secure coding &amp; code-quality practices; unit/automated testing; system design fundamentals</t>
        </is>
      </c>
      <c r="AB139" s="169" t="inlineStr">
        <is>
          <t>AI, GenAI &amp; Prompt Engineering</t>
        </is>
      </c>
      <c r="AC139" s="169" t="inlineStr">
        <is>
          <t>Answered · no common topic</t>
        </is>
      </c>
      <c r="AD139"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39" s="121" t="inlineStr">
        <is>
          <t>No strong match from survey evidence</t>
        </is>
      </c>
      <c r="AF139" s="122" t="inlineStr">
        <is>
          <t>No material overlap found</t>
        </is>
      </c>
      <c r="AG139" s="122" t="inlineStr">
        <is>
          <t>No close match in other businesses</t>
        </is>
      </c>
      <c r="AH139" s="122" t="n"/>
      <c r="AI139" s="122" t="n"/>
      <c r="AJ139" s="122" t="n"/>
    </row>
    <row r="140" ht="67" customHeight="1">
      <c r="A140" s="109" t="inlineStr">
        <is>
          <t>IRIS2433</t>
        </is>
      </c>
      <c r="B140" s="111" t="inlineStr">
        <is>
          <t>Sadhna Sahu</t>
        </is>
      </c>
      <c r="C140" s="111" t="inlineStr">
        <is>
          <t>Technology</t>
        </is>
      </c>
      <c r="D140" s="114" t="inlineStr">
        <is>
          <t>Software Engineer</t>
        </is>
      </c>
      <c r="E140" s="114" t="inlineStr">
        <is>
          <t>Senior Software Engineer</t>
        </is>
      </c>
      <c r="F140" s="114" t="inlineStr">
        <is>
          <t>Not in current mapping files</t>
        </is>
      </c>
      <c r="G140" s="116" t="inlineStr">
        <is>
          <t>A3</t>
        </is>
      </c>
      <c r="H140" s="140" t="inlineStr">
        <is>
          <t>● Newly mapped</t>
        </is>
      </c>
      <c r="I140" s="111" t="inlineStr">
        <is>
          <t>IC</t>
        </is>
      </c>
      <c r="J140" s="142" t="inlineStr">
        <is>
          <t>Not rated · manager</t>
        </is>
      </c>
      <c r="K140" s="115" t="inlineStr">
        <is>
          <t>—</t>
        </is>
      </c>
      <c r="L140" s="115" t="inlineStr">
        <is>
          <t>Not placed · manager</t>
        </is>
      </c>
      <c r="M140" s="115" t="inlineStr">
        <is>
          <t>No rating data</t>
        </is>
      </c>
      <c r="N140" s="115" t="n"/>
      <c r="O140" s="115" t="inlineStr"/>
      <c r="P140" s="115" t="inlineStr"/>
      <c r="Q140" s="118" t="n"/>
      <c r="R140" s="168" t="inlineStr">
        <is>
          <t>Not assessed — no survey or KRA evidence</t>
        </is>
      </c>
      <c r="S140" s="168" t="n"/>
      <c r="T140" s="168" t="n"/>
      <c r="U140" s="168" t="n"/>
      <c r="V140" s="168" t="n"/>
      <c r="W140" s="168" t="n"/>
      <c r="X140" s="168" t="n"/>
      <c r="Y140" s="168" t="inlineStr">
        <is>
          <r>
            <rPr>
              <rFont val="Calibri"/>
              <b val="1"/>
              <sz val="10"/>
            </rPr>
            <t>Required at A3:</t>
          </r>
          <r>
            <rPr>
              <rFont val="Calibri"/>
              <sz val="10"/>
            </rPr>
            <t xml:space="preserve"> Core 2 · Future-ready 2 · Functional Programming &amp; stack 3 · System design 3 · SQL &amp; data 3 · Cloud &amp; DevOps 3 · AI / GenAI 3 · Product &amp; domain 3 — rate in manager validation using sheet 4.</t>
          </r>
        </is>
      </c>
      <c r="Z140" s="119" t="inlineStr"/>
      <c r="AA140" s="169" t="n"/>
      <c r="AB140" s="169" t="inlineStr">
        <is>
          <t>SE.APP-F: API design; secure coding; database access; automated testing; component design; accessibility; browser performance; UI …</t>
        </is>
      </c>
      <c r="AC140" s="169" t="inlineStr"/>
      <c r="AD140" s="169" t="n"/>
      <c r="AE140" s="121" t="n"/>
      <c r="AF140" s="122" t="inlineStr">
        <is>
          <t>No survey text</t>
        </is>
      </c>
      <c r="AG140" s="122" t="inlineStr">
        <is>
          <t>No survey text</t>
        </is>
      </c>
      <c r="AH140" s="122" t="n"/>
      <c r="AI140" s="122" t="n"/>
      <c r="AJ140" s="122" t="n"/>
    </row>
    <row r="141" ht="132" customHeight="1">
      <c r="A141" s="109" t="inlineStr">
        <is>
          <t>IRIS2476</t>
        </is>
      </c>
      <c r="B141" s="111" t="inlineStr">
        <is>
          <t>Sagar Soni</t>
        </is>
      </c>
      <c r="C141" s="111" t="inlineStr">
        <is>
          <t>Technology</t>
        </is>
      </c>
      <c r="D141" s="114" t="inlineStr">
        <is>
          <t>Software Engineer</t>
        </is>
      </c>
      <c r="E141" s="114" t="inlineStr">
        <is>
          <t>Senior Software Engineer</t>
        </is>
      </c>
      <c r="F141" s="114" t="inlineStr">
        <is>
          <t>L3 – Professional / Associate</t>
        </is>
      </c>
      <c r="G141" s="116" t="inlineStr">
        <is>
          <t>A3</t>
        </is>
      </c>
      <c r="H141" s="117" t="inlineStr">
        <is>
          <t>▲ Up</t>
        </is>
      </c>
      <c r="I141" s="111" t="inlineStr">
        <is>
          <t>IC</t>
        </is>
      </c>
      <c r="J141" s="142" t="n">
        <v>3</v>
      </c>
      <c r="K141" s="115" t="inlineStr">
        <is>
          <t>Low</t>
        </is>
      </c>
      <c r="L141" s="115" t="inlineStr">
        <is>
          <t>Core Contributor</t>
        </is>
      </c>
      <c r="M141" s="115" t="inlineStr">
        <is>
          <t>Develop in role</t>
        </is>
      </c>
      <c r="N141" s="115" t="n"/>
      <c r="O141" s="115" t="inlineStr"/>
      <c r="P141" s="115" t="inlineStr"/>
      <c r="Q141" s="118" t="n">
        <v>91</v>
      </c>
      <c r="R141" s="168" t="inlineStr">
        <is>
          <t>Meets the level</t>
        </is>
      </c>
      <c r="S141" s="168" t="n">
        <v>107</v>
      </c>
      <c r="T141" s="168" t="n">
        <v>88</v>
      </c>
      <c r="U141" s="168" t="n">
        <v>83</v>
      </c>
      <c r="V141" s="168" t="n"/>
      <c r="W141" s="168" t="inlineStr">
        <is>
          <t>Programming &amp; stack, System design, AI / GenAI</t>
        </is>
      </c>
      <c r="X141" s="168" t="inlineStr">
        <is>
          <r>
            <rPr>
              <rFont val="Calibri"/>
              <b val="1"/>
              <sz val="10"/>
            </rPr>
            <t>B1:</t>
          </r>
          <r>
            <rPr>
              <rFont val="Calibri"/>
              <sz val="10"/>
            </rPr>
            <t xml:space="preserve"> 79% of profile — close</t>
          </r>
        </is>
      </c>
      <c r="Y141" s="168" t="inlineStr">
        <is>
          <r>
            <rPr>
              <rFont val="Calibri"/>
              <b val="1"/>
              <sz val="10"/>
            </rPr>
            <t>Evidence:</t>
          </r>
          <r>
            <rPr>
              <rFont val="Calibri"/>
              <sz val="10"/>
            </rPr>
            <t xml:space="preserve"> Survey + KRAs | Core: Ownership 2/2, Problem solving 2/2, Communication &amp; collaboration 3/2, Client &amp; quality focus 2/2, Learning agility 2/2, Integrity &amp; compliance 3/2 | Future-ready: AI literacy 1/2, Data literacy 2/2, Digital fluency 2/2, Innovation 2/2 | Functional: Programming &amp; stack 2/3, System design 2/3, SQL &amp; data 3/3, Cloud &amp; DevOps 3/3, AI / GenAI 2/3, Product &amp; domain 3/3</t>
          </r>
        </is>
      </c>
      <c r="Z141" s="119" t="inlineStr">
        <is>
          <t>Leadership &amp; people management · Technical depth &amp; architecture</t>
        </is>
      </c>
      <c r="AA141" s="169" t="inlineStr">
        <is>
          <t>Advanced Java; secure coding &amp; code-quality practices; unit/automated testing; system design fundamentals</t>
        </is>
      </c>
      <c r="AB141" s="169" t="inlineStr">
        <is>
          <t>Cloud, DevOps &amp; CI/CD; Programming &amp; Tech-Stack Depth; Project, Program &amp; Agile Management</t>
        </is>
      </c>
      <c r="AC141" s="169" t="inlineStr">
        <is>
          <t>Leadership &amp; people management · Technical depth &amp; architecture</t>
        </is>
      </c>
      <c r="AD141"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41" s="121" t="inlineStr">
        <is>
          <t>No strong match from survey evidence</t>
        </is>
      </c>
      <c r="AF141" s="122" t="inlineStr">
        <is>
          <t>Rushikesh Shrikhande · Trainee Software Engineer — 0.41: mysql, git, sts, ide</t>
        </is>
      </c>
      <c r="AG141" s="122" t="inlineStr">
        <is>
          <t>No close match in other businesses</t>
        </is>
      </c>
      <c r="AH141" s="122" t="n"/>
      <c r="AI141" s="122" t="n"/>
      <c r="AJ141" s="122" t="n"/>
    </row>
    <row r="142" ht="132" customHeight="1">
      <c r="A142" s="109" t="inlineStr">
        <is>
          <t>IRIS2194</t>
        </is>
      </c>
      <c r="B142" s="111" t="inlineStr">
        <is>
          <t>Sahil Chavan</t>
        </is>
      </c>
      <c r="C142" s="111" t="inlineStr">
        <is>
          <t>Technology</t>
        </is>
      </c>
      <c r="D142" s="114" t="inlineStr">
        <is>
          <t>Software Engineer</t>
        </is>
      </c>
      <c r="E142" s="114" t="inlineStr">
        <is>
          <t>Senior Software Engineer</t>
        </is>
      </c>
      <c r="F142" s="114" t="inlineStr">
        <is>
          <t>L3 – Professional / Associate</t>
        </is>
      </c>
      <c r="G142" s="116" t="inlineStr">
        <is>
          <t>A3</t>
        </is>
      </c>
      <c r="H142" s="117" t="inlineStr">
        <is>
          <t>▲ Up</t>
        </is>
      </c>
      <c r="I142" s="111" t="inlineStr">
        <is>
          <t>IC</t>
        </is>
      </c>
      <c r="J142" s="142" t="n">
        <v>3</v>
      </c>
      <c r="K142" s="115" t="inlineStr">
        <is>
          <t>Medium</t>
        </is>
      </c>
      <c r="L142" s="115" t="inlineStr">
        <is>
          <t>Core Contributor</t>
        </is>
      </c>
      <c r="M142" s="115" t="inlineStr">
        <is>
          <t>Develop in role</t>
        </is>
      </c>
      <c r="N142" s="115" t="n"/>
      <c r="O142" s="115" t="inlineStr">
        <is>
          <t>Yes</t>
        </is>
      </c>
      <c r="P142" s="115" t="inlineStr"/>
      <c r="Q142" s="118" t="n">
        <v>97</v>
      </c>
      <c r="R142" s="168" t="inlineStr">
        <is>
          <t>Meets the level</t>
        </is>
      </c>
      <c r="S142" s="168" t="n">
        <v>107</v>
      </c>
      <c r="T142" s="168" t="n">
        <v>92</v>
      </c>
      <c r="U142" s="168" t="n">
        <v>92</v>
      </c>
      <c r="V142" s="168" t="n"/>
      <c r="W142" s="168" t="inlineStr">
        <is>
          <t>System design, SQL &amp; data, Data literacy</t>
        </is>
      </c>
      <c r="X142" s="168" t="inlineStr">
        <is>
          <r>
            <rPr>
              <rFont val="Calibri"/>
              <b val="1"/>
              <sz val="10"/>
            </rPr>
            <t>B1:</t>
          </r>
          <r>
            <rPr>
              <rFont val="Calibri"/>
              <sz val="10"/>
            </rPr>
            <t xml:space="preserve"> 84% of profile — close</t>
          </r>
        </is>
      </c>
      <c r="Y142" s="168"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3/2, Data literacy 1/2, Digital fluency 2/2, Innovation 2/2 | Functional: Programming &amp; stack 3/3, System design 2/3, SQL &amp; data 2/3, Cloud &amp; DevOps 3/3, AI / GenAI 4/3, Product &amp; domain 3/3</t>
          </r>
        </is>
      </c>
      <c r="Z142" s="119" t="inlineStr">
        <is>
          <t>Client, sales &amp; stakeholders · Broader exposure &amp; ownership</t>
        </is>
      </c>
      <c r="AA142" s="169" t="inlineStr">
        <is>
          <t>Reactive Programming/Spring AI/System Design &amp; Pattern</t>
        </is>
      </c>
      <c r="AB142" s="169" t="inlineStr">
        <is>
          <t>AI, GenAI &amp; Prompt Engineering</t>
        </is>
      </c>
      <c r="AC142" s="169" t="inlineStr">
        <is>
          <t>Client, sales &amp; stakeholders · Broader exposure &amp; ownership</t>
        </is>
      </c>
      <c r="AD142" s="169" t="n"/>
      <c r="AE142" s="121" t="inlineStr">
        <is>
          <t>No strong match from survey evidence</t>
        </is>
      </c>
      <c r="AF142" s="122" t="inlineStr">
        <is>
          <t>No material overlap found</t>
        </is>
      </c>
      <c r="AG142" s="122" t="inlineStr">
        <is>
          <t>No close match in other businesses</t>
        </is>
      </c>
      <c r="AH142" s="122" t="n"/>
      <c r="AI142" s="122" t="n"/>
      <c r="AJ142" s="122" t="n"/>
    </row>
    <row r="143" ht="132" customHeight="1">
      <c r="A143" s="109" t="inlineStr">
        <is>
          <t>IRIS2183</t>
        </is>
      </c>
      <c r="B143" s="111" t="inlineStr">
        <is>
          <t>Saikiran Rowlo</t>
        </is>
      </c>
      <c r="C143" s="111" t="inlineStr">
        <is>
          <t>Technology</t>
        </is>
      </c>
      <c r="D143" s="114" t="inlineStr">
        <is>
          <t>Junior Software Engineer</t>
        </is>
      </c>
      <c r="E143" s="114" t="inlineStr">
        <is>
          <t>Senior Software Engineer</t>
        </is>
      </c>
      <c r="F143" s="114" t="inlineStr">
        <is>
          <t>L3 – Professional / Associate</t>
        </is>
      </c>
      <c r="G143" s="116" t="inlineStr">
        <is>
          <t>A3</t>
        </is>
      </c>
      <c r="H143" s="117" t="inlineStr">
        <is>
          <t>▲ Up</t>
        </is>
      </c>
      <c r="I143" s="111" t="inlineStr">
        <is>
          <t>IC</t>
        </is>
      </c>
      <c r="J143" s="142" t="n">
        <v>4</v>
      </c>
      <c r="K143" s="115" t="inlineStr">
        <is>
          <t>Medium</t>
        </is>
      </c>
      <c r="L143" s="115" t="inlineStr">
        <is>
          <t>Emerging Talent</t>
        </is>
      </c>
      <c r="M143" s="115" t="inlineStr">
        <is>
          <t>Ready in 6–12 months</t>
        </is>
      </c>
      <c r="N143" s="115" t="n"/>
      <c r="O143" s="115" t="inlineStr"/>
      <c r="P143" s="115" t="inlineStr"/>
      <c r="Q143" s="118" t="n">
        <v>86</v>
      </c>
      <c r="R143" s="168" t="inlineStr">
        <is>
          <t>Developing</t>
        </is>
      </c>
      <c r="S143" s="168" t="n">
        <v>90</v>
      </c>
      <c r="T143" s="168" t="n">
        <v>88</v>
      </c>
      <c r="U143" s="168" t="n">
        <v>83</v>
      </c>
      <c r="V143" s="168" t="n"/>
      <c r="W143" s="168" t="inlineStr">
        <is>
          <t>System design, Cloud &amp; DevOps, AI / GenAI</t>
        </is>
      </c>
      <c r="X143" s="168" t="inlineStr">
        <is>
          <r>
            <rPr>
              <rFont val="Calibri"/>
              <b val="1"/>
              <sz val="10"/>
            </rPr>
            <t>B1:</t>
          </r>
          <r>
            <rPr>
              <rFont val="Calibri"/>
              <sz val="10"/>
            </rPr>
            <t xml:space="preserve"> 76% of profile — close</t>
          </r>
        </is>
      </c>
      <c r="Y143" s="168" t="inlineStr">
        <is>
          <r>
            <rPr>
              <rFont val="Calibri"/>
              <b val="1"/>
              <sz val="10"/>
            </rPr>
            <t>Evidence:</t>
          </r>
          <r>
            <rPr>
              <rFont val="Calibri"/>
              <sz val="10"/>
            </rPr>
            <t xml:space="preserve"> Survey + KRAs | Core: Ownership 3/2, Problem solving 2/2, Communication &amp; collaboration 1/2, Client &amp; quality focus 3/2, Learning agility 1/2, Integrity &amp; compliance 2/2 | Future-ready: AI literacy 1/2, Data literacy 2/2, Digital fluency 2/2, Innovation 2/2 | Functional: Programming &amp; stack 3/3, System design 2/3, SQL &amp; data 3/3, Cloud &amp; DevOps 2/3, AI / GenAI 2/3, Product &amp; domain 3/3</t>
          </r>
        </is>
      </c>
      <c r="Z143" s="119" t="inlineStr">
        <is>
          <t>AI / automation</t>
        </is>
      </c>
      <c r="AA143" s="169" t="inlineStr">
        <is>
          <t>Advanced Java; secure coding &amp; code-quality practices; unit/automated testing; system design fundamentals</t>
        </is>
      </c>
      <c r="AB143" s="169" t="inlineStr">
        <is>
          <t>SE.APP-F: API design; secure coding; database access; automated testing; component design; accessibility; browser performance; UI …</t>
        </is>
      </c>
      <c r="AC143" s="169" t="inlineStr">
        <is>
          <t>AI / automation</t>
        </is>
      </c>
      <c r="AD143"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43" s="121" t="inlineStr">
        <is>
          <t>No strong match from survey evidence</t>
        </is>
      </c>
      <c r="AF143" s="122" t="inlineStr">
        <is>
          <t>No material overlap found</t>
        </is>
      </c>
      <c r="AG143" s="122" t="inlineStr">
        <is>
          <t>Siddhesh Kadam · CARBON, Senior Engineering Manager — 0.26</t>
        </is>
      </c>
      <c r="AH143" s="122" t="n"/>
      <c r="AI143" s="122" t="n"/>
      <c r="AJ143" s="122" t="n"/>
    </row>
    <row r="144" ht="132" customHeight="1">
      <c r="A144" s="109" t="inlineStr">
        <is>
          <t>IRIS1871</t>
        </is>
      </c>
      <c r="B144" s="111" t="inlineStr">
        <is>
          <t>Sandeep Mehta</t>
        </is>
      </c>
      <c r="C144" s="111" t="inlineStr">
        <is>
          <t>Technology</t>
        </is>
      </c>
      <c r="D144" s="114" t="inlineStr">
        <is>
          <t>Software Engineer</t>
        </is>
      </c>
      <c r="E144" s="114" t="inlineStr">
        <is>
          <t>Senior Software Engineer</t>
        </is>
      </c>
      <c r="F144" s="114" t="inlineStr">
        <is>
          <t>L3 – Professional / Associate</t>
        </is>
      </c>
      <c r="G144" s="116" t="inlineStr">
        <is>
          <t>A3</t>
        </is>
      </c>
      <c r="H144" s="117" t="inlineStr">
        <is>
          <t>▲ Up</t>
        </is>
      </c>
      <c r="I144" s="111" t="inlineStr">
        <is>
          <t>IC</t>
        </is>
      </c>
      <c r="J144" s="142" t="n">
        <v>4</v>
      </c>
      <c r="K144" s="115" t="inlineStr">
        <is>
          <t>Medium</t>
        </is>
      </c>
      <c r="L144" s="115" t="inlineStr">
        <is>
          <t>Trusted Professional</t>
        </is>
      </c>
      <c r="M144" s="115" t="inlineStr">
        <is>
          <t>Ready in 6–12 months</t>
        </is>
      </c>
      <c r="N144" s="115" t="n"/>
      <c r="O144" s="115" t="inlineStr">
        <is>
          <t>Yes</t>
        </is>
      </c>
      <c r="P144" s="115" t="inlineStr"/>
      <c r="Q144" s="118" t="n">
        <v>84</v>
      </c>
      <c r="R144" s="168" t="inlineStr">
        <is>
          <t>Developing</t>
        </is>
      </c>
      <c r="S144" s="168" t="n">
        <v>98</v>
      </c>
      <c r="T144" s="168" t="n">
        <v>80</v>
      </c>
      <c r="U144" s="168" t="n">
        <v>78</v>
      </c>
      <c r="V144" s="168" t="n"/>
      <c r="W144" s="168" t="inlineStr">
        <is>
          <t>System design, SQL &amp; data, Cloud &amp; DevOps</t>
        </is>
      </c>
      <c r="X144" s="168" t="inlineStr">
        <is>
          <r>
            <rPr>
              <rFont val="Calibri"/>
              <b val="1"/>
              <sz val="10"/>
            </rPr>
            <t>B1:</t>
          </r>
          <r>
            <rPr>
              <rFont val="Calibri"/>
              <sz val="10"/>
            </rPr>
            <t xml:space="preserve"> 76% of profile — close</t>
          </r>
        </is>
      </c>
      <c r="Y144" s="168" t="inlineStr">
        <is>
          <r>
            <rPr>
              <rFont val="Calibri"/>
              <b val="1"/>
              <sz val="10"/>
            </rPr>
            <t>Evidence:</t>
          </r>
          <r>
            <rPr>
              <rFont val="Calibri"/>
              <sz val="10"/>
            </rPr>
            <t xml:space="preserve"> Survey + KRAs | Core: Ownership 3/2, Problem solving 2/2, Communication &amp; collaboration 2/2, Client &amp; quality focus 4/2, Learning agility 1/2, Integrity &amp; compliance 2/2 | Future-ready: AI literacy 1/2, Data literacy 1/2, Digital fluency 3/2, Innovation 2/2 | Functional: Programming &amp; stack 3/3, System design 2/3, SQL &amp; data 2/3, Cloud &amp; DevOps 2/3, AI / GenAI 2/3, Product &amp; domain 3/3</t>
          </r>
        </is>
      </c>
      <c r="Z144" s="119" t="inlineStr">
        <is>
          <t>Leadership &amp; people management · Technical depth &amp; architecture</t>
        </is>
      </c>
      <c r="AA144" s="169" t="inlineStr">
        <is>
          <t>Advanced Java; secure coding &amp; code-quality practices; unit/automated testing; system design fundamentals</t>
        </is>
      </c>
      <c r="AB144" s="169" t="inlineStr">
        <is>
          <t>AI, GenAI &amp; Prompt Engineering; Project, Program &amp; Agile Management</t>
        </is>
      </c>
      <c r="AC144" s="169" t="inlineStr">
        <is>
          <t>Leadership &amp; people management · Technical depth &amp; architecture</t>
        </is>
      </c>
      <c r="AD144"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44" s="121" t="inlineStr">
        <is>
          <t>No strong match from survey evidence</t>
        </is>
      </c>
      <c r="AF144" s="122" t="inlineStr">
        <is>
          <t>Pushpendra Singh · Technical Architect – POD Lead — 0.50: boot, spring, intellij, design</t>
        </is>
      </c>
      <c r="AG144" s="122" t="inlineStr">
        <is>
          <t>Imtiyaz Pathan · CARBON, Senior Software Engineer — 0.31</t>
        </is>
      </c>
      <c r="AH144" s="122" t="n"/>
      <c r="AI144" s="122" t="n"/>
      <c r="AJ144" s="122" t="n"/>
    </row>
    <row r="145" ht="132" customHeight="1">
      <c r="A145" s="109" t="inlineStr">
        <is>
          <t>IRIS2267</t>
        </is>
      </c>
      <c r="B145" s="111" t="inlineStr">
        <is>
          <t>Saurabh Jaykumar Wanjari</t>
        </is>
      </c>
      <c r="C145" s="111" t="inlineStr">
        <is>
          <t>Technology</t>
        </is>
      </c>
      <c r="D145" s="114" t="inlineStr">
        <is>
          <t>Software Engineer</t>
        </is>
      </c>
      <c r="E145" s="114" t="inlineStr">
        <is>
          <t>Senior Software Engineer</t>
        </is>
      </c>
      <c r="F145" s="114" t="inlineStr">
        <is>
          <t>L2 – Trainee</t>
        </is>
      </c>
      <c r="G145" s="116" t="inlineStr">
        <is>
          <t>A3</t>
        </is>
      </c>
      <c r="H145" s="117" t="inlineStr">
        <is>
          <t>▲ Up</t>
        </is>
      </c>
      <c r="I145" s="111" t="inlineStr">
        <is>
          <t>IC</t>
        </is>
      </c>
      <c r="J145" s="142" t="n">
        <v>4</v>
      </c>
      <c r="K145" s="115" t="inlineStr">
        <is>
          <t>High</t>
        </is>
      </c>
      <c r="L145" s="115" t="inlineStr">
        <is>
          <t>Future Leader</t>
        </is>
      </c>
      <c r="M145" s="115" t="inlineStr">
        <is>
          <t>Ready now</t>
        </is>
      </c>
      <c r="N145" s="115" t="inlineStr">
        <is>
          <t>Yes</t>
        </is>
      </c>
      <c r="O145" s="115" t="inlineStr">
        <is>
          <t>Yes</t>
        </is>
      </c>
      <c r="P145" s="115" t="inlineStr">
        <is>
          <t>Viranchi</t>
        </is>
      </c>
      <c r="Q145" s="118" t="n">
        <v>98</v>
      </c>
      <c r="R145" s="168" t="inlineStr">
        <is>
          <t>Meets the level</t>
        </is>
      </c>
      <c r="S145" s="168" t="n">
        <v>110</v>
      </c>
      <c r="T145" s="168" t="n">
        <v>88</v>
      </c>
      <c r="U145" s="168" t="n">
        <v>96</v>
      </c>
      <c r="V145" s="168" t="n"/>
      <c r="W145" s="168" t="inlineStr">
        <is>
          <t>System design, SQL &amp; data, Data literacy</t>
        </is>
      </c>
      <c r="X145" s="168" t="inlineStr">
        <is>
          <r>
            <rPr>
              <rFont val="Calibri"/>
              <b val="1"/>
              <sz val="10"/>
            </rPr>
            <t>B1:</t>
          </r>
          <r>
            <rPr>
              <rFont val="Calibri"/>
              <sz val="10"/>
            </rPr>
            <t xml:space="preserve"> 87% of profile — close</t>
          </r>
        </is>
      </c>
      <c r="Y145" s="168" t="inlineStr">
        <is>
          <r>
            <rPr>
              <rFont val="Calibri"/>
              <b val="1"/>
              <sz val="10"/>
            </rPr>
            <t>Evidence:</t>
          </r>
          <r>
            <rPr>
              <rFont val="Calibri"/>
              <sz val="10"/>
            </rPr>
            <t xml:space="preserve"> Survey + KRAs | Core: Ownership 4/2, Problem solving 2/2, Communication &amp; collaboration 3/2, Client &amp; quality focus 4/2, Learning agility 2/2, Integrity &amp; compliance 2/2 | Future-ready: AI literacy 2/2, Data literacy 1/2, Digital fluency 2/2, Innovation 2/2 | Functional: Programming &amp; stack 3/3, System design 2/3, SQL &amp; data 2/3, Cloud &amp; DevOps 4/3, AI / GenAI 4/3, Product &amp; domain 3/3</t>
          </r>
        </is>
      </c>
      <c r="Z145" s="119" t="inlineStr">
        <is>
          <t>AI / automation · Technical depth &amp; architecture · Broader exposure &amp; ownership</t>
        </is>
      </c>
      <c r="AA145" s="169" t="inlineStr">
        <is>
          <t>1. Angular Architecture &amp; Performance 2. System Design Fundamentals 3. Secure Coding &amp; Testing Automation 4. Technical Leadership &amp; Code Reviews 5. CI/CD &amp; …</t>
        </is>
      </c>
      <c r="AB145" s="169" t="inlineStr">
        <is>
          <t>AI, GenAI &amp; Prompt Engineering; Product, Platform &amp; Domain Knowledge; Stakeholder &amp; Client Management</t>
        </is>
      </c>
      <c r="AC145" s="169" t="inlineStr">
        <is>
          <t>AI / automation · Technical depth &amp; architecture · Broader exposure &amp; ownership</t>
        </is>
      </c>
      <c r="AD145" s="169" t="n"/>
      <c r="AE145" s="121" t="inlineStr">
        <is>
          <t>No strong match from survey evidence</t>
        </is>
      </c>
      <c r="AF145" s="122" t="inlineStr">
        <is>
          <t>Hemant Sakunde · Trainee Software Engineer — 0.39: docker, pam, devops, claude</t>
        </is>
      </c>
      <c r="AG145" s="122" t="inlineStr">
        <is>
          <t>Parthiban Thangaraj · Corporate, Senior DevOps Engineer — 0.31</t>
        </is>
      </c>
      <c r="AH145" s="122" t="n"/>
      <c r="AI145" s="122" t="n"/>
      <c r="AJ145" s="122" t="n"/>
    </row>
    <row r="146" ht="132" customHeight="1">
      <c r="A146" s="109" t="inlineStr">
        <is>
          <t>IRIS2424</t>
        </is>
      </c>
      <c r="B146" s="111" t="inlineStr">
        <is>
          <t>Saurabh Padalkar</t>
        </is>
      </c>
      <c r="C146" s="111" t="inlineStr">
        <is>
          <t>Technology</t>
        </is>
      </c>
      <c r="D146" s="114" t="inlineStr">
        <is>
          <t>Software Engineer</t>
        </is>
      </c>
      <c r="E146" s="114" t="inlineStr">
        <is>
          <t>Senior AI/ML Engineer</t>
        </is>
      </c>
      <c r="F146" s="114" t="inlineStr">
        <is>
          <t>L3 – Professional / Associate</t>
        </is>
      </c>
      <c r="G146" s="116" t="inlineStr">
        <is>
          <t>A3</t>
        </is>
      </c>
      <c r="H146" s="117" t="inlineStr">
        <is>
          <t>▲ Up</t>
        </is>
      </c>
      <c r="I146" s="111" t="inlineStr">
        <is>
          <t>IC</t>
        </is>
      </c>
      <c r="J146" s="142" t="n">
        <v>3</v>
      </c>
      <c r="K146" s="115" t="inlineStr">
        <is>
          <t>Medium</t>
        </is>
      </c>
      <c r="L146" s="115" t="inlineStr">
        <is>
          <t>Core Contributor</t>
        </is>
      </c>
      <c r="M146" s="115" t="inlineStr">
        <is>
          <t>Develop in role</t>
        </is>
      </c>
      <c r="N146" s="115" t="n"/>
      <c r="O146" s="115" t="inlineStr">
        <is>
          <t>N</t>
        </is>
      </c>
      <c r="P146" s="115" t="inlineStr">
        <is>
          <t>No successor needed at this level currently.</t>
        </is>
      </c>
      <c r="Q146" s="118" t="n">
        <v>109</v>
      </c>
      <c r="R146" s="168" t="inlineStr">
        <is>
          <t>Exceeds — ready for stretch</t>
        </is>
      </c>
      <c r="S146" s="168" t="n">
        <v>100</v>
      </c>
      <c r="T146" s="168" t="n">
        <v>110</v>
      </c>
      <c r="U146" s="168" t="n">
        <v>113</v>
      </c>
      <c r="V146" s="168" t="n"/>
      <c r="W146" s="168" t="inlineStr">
        <is>
          <t>None — maintain and stretch</t>
        </is>
      </c>
      <c r="X146" s="168" t="inlineStr">
        <is>
          <r>
            <rPr>
              <rFont val="Calibri"/>
              <b val="1"/>
              <sz val="10"/>
            </rPr>
            <t>B1:</t>
          </r>
          <r>
            <rPr>
              <rFont val="Calibri"/>
              <sz val="10"/>
            </rPr>
            <t xml:space="preserve"> 94% of profile — ready on competencies</t>
          </r>
        </is>
      </c>
      <c r="Y146" s="168" t="inlineStr">
        <is>
          <r>
            <rPr>
              <rFont val="Calibri"/>
              <b val="1"/>
              <sz val="10"/>
            </rPr>
            <t>Evidence:</t>
          </r>
          <r>
            <rPr>
              <rFont val="Calibri"/>
              <sz val="10"/>
            </rPr>
            <t xml:space="preserve"> Survey + KRAs | Core: Ownership 2/2, Problem solving 2/2, Communication &amp; collaboration 2/2, Client &amp; quality focus 2/2, Learning agility 2/2, Integrity &amp; compliance 2/2 | Future-ready: AI literacy 3/2, Data literacy 2/2, Digital fluency 3/2, Innovation 2/2 | Functional: Programming &amp; stack 4/3, System design 3/3, SQL &amp; data 3/3, Cloud &amp; DevOps 4/3, AI / GenAI 4/3, Product &amp; domain 4/3</t>
          </r>
        </is>
      </c>
      <c r="Z146" s="119" t="inlineStr">
        <is>
          <t>AI / automation · Technical depth &amp; architecture</t>
        </is>
      </c>
      <c r="AA146" s="169" t="inlineStr">
        <is>
          <t>Advanced Python; secure coding &amp; code-quality practices; unit/automated testing; system design fundamentals</t>
        </is>
      </c>
      <c r="AB146" s="169" t="inlineStr">
        <is>
          <t>AI, GenAI &amp; Prompt Engineering; Project, Program &amp; Agile Management</t>
        </is>
      </c>
      <c r="AC146" s="169" t="inlineStr">
        <is>
          <t>AI / automation · Technical depth &amp; architecture</t>
        </is>
      </c>
      <c r="AD146" s="169" t="inlineStr">
        <is>
          <t>-</t>
        </is>
      </c>
      <c r="AE146" s="121" t="inlineStr">
        <is>
          <t>No strong match from survey evidence</t>
        </is>
      </c>
      <c r="AF146" s="122" t="inlineStr">
        <is>
          <t>No material overlap found</t>
        </is>
      </c>
      <c r="AG146" s="122" t="inlineStr">
        <is>
          <t>Mandar Ukrulkar · CARBON, AI/ML Engineer — 0.38; Parthiban Thangaraj · Corporate, Senior DevOps Engineer — 0.25</t>
        </is>
      </c>
      <c r="AH146" s="122" t="n"/>
      <c r="AI146" s="122" t="n"/>
      <c r="AJ146" s="122" t="n"/>
    </row>
    <row r="147" ht="132" customHeight="1">
      <c r="A147" s="109" t="inlineStr">
        <is>
          <t>IRIS2537</t>
        </is>
      </c>
      <c r="B147" s="111" t="inlineStr">
        <is>
          <t>Shritesh Aher</t>
        </is>
      </c>
      <c r="C147" s="111" t="inlineStr">
        <is>
          <t>Technology</t>
        </is>
      </c>
      <c r="D147" s="114" t="inlineStr">
        <is>
          <t>Software Engineer</t>
        </is>
      </c>
      <c r="E147" s="114" t="inlineStr">
        <is>
          <t>Senior UI Developer</t>
        </is>
      </c>
      <c r="F147" s="114" t="inlineStr">
        <is>
          <t>Not in current mapping files</t>
        </is>
      </c>
      <c r="G147" s="116" t="inlineStr">
        <is>
          <t>A3</t>
        </is>
      </c>
      <c r="H147" s="140" t="inlineStr">
        <is>
          <t>● Newly mapped</t>
        </is>
      </c>
      <c r="I147" s="111" t="inlineStr">
        <is>
          <t>IC</t>
        </is>
      </c>
      <c r="J147" s="142" t="inlineStr">
        <is>
          <t>Not rated · manager</t>
        </is>
      </c>
      <c r="K147" s="115" t="inlineStr">
        <is>
          <t>—</t>
        </is>
      </c>
      <c r="L147" s="115" t="inlineStr">
        <is>
          <t>Not placed · manager</t>
        </is>
      </c>
      <c r="M147" s="115" t="inlineStr">
        <is>
          <t>No rating data</t>
        </is>
      </c>
      <c r="N147" s="115" t="n"/>
      <c r="O147" s="115" t="inlineStr"/>
      <c r="P147" s="115" t="inlineStr"/>
      <c r="Q147" s="118" t="n">
        <v>82</v>
      </c>
      <c r="R147" s="168" t="inlineStr">
        <is>
          <t>Developing</t>
        </is>
      </c>
      <c r="S147" s="168" t="n">
        <v>95</v>
      </c>
      <c r="T147" s="168" t="n">
        <v>88</v>
      </c>
      <c r="U147" s="168" t="n">
        <v>72</v>
      </c>
      <c r="V147" s="168" t="n"/>
      <c r="W147" s="168" t="inlineStr">
        <is>
          <t>Programming &amp; stack, System design, SQL &amp; data</t>
        </is>
      </c>
      <c r="X147" s="168" t="inlineStr">
        <is>
          <r>
            <rPr>
              <rFont val="Calibri"/>
              <b val="1"/>
              <sz val="10"/>
            </rPr>
            <t>B1:</t>
          </r>
          <r>
            <rPr>
              <rFont val="Calibri"/>
              <sz val="10"/>
            </rPr>
            <t xml:space="preserve"> 71% of profile — not yet</t>
          </r>
        </is>
      </c>
      <c r="Y147" s="168" t="inlineStr">
        <is>
          <r>
            <rPr>
              <rFont val="Calibri"/>
              <b val="1"/>
              <sz val="10"/>
            </rPr>
            <t>Evidence:</t>
          </r>
          <r>
            <rPr>
              <rFont val="Calibri"/>
              <sz val="10"/>
            </rPr>
            <t xml:space="preserve"> Survey | Core: Ownership 3/2, Problem solving 1/2, Communication &amp; collaboration 2/2, Client &amp; quality focus 2/2, Learning agility 2/2, Integrity &amp; compliance 2/2 | Future-ready: AI literacy 1/2, Data literacy 2/2, Digital fluency 2/2, Innovation 2/2 | Functional: Programming &amp; stack 2/3, System design 2/3, SQL &amp; data 2/3, Cloud &amp; DevOps 2/3, AI / GenAI 2/3, Product &amp; domain 3/3</t>
          </r>
        </is>
      </c>
      <c r="Z147" s="119" t="inlineStr">
        <is>
          <t>Technical depth &amp; architecture</t>
        </is>
      </c>
      <c r="AA147" s="169" t="n"/>
      <c r="AB147" s="169" t="inlineStr">
        <is>
          <t>Programming &amp; Tech-Stack Depth; Project, Program &amp; Agile Management</t>
        </is>
      </c>
      <c r="AC147" s="169" t="inlineStr">
        <is>
          <t>Technical depth &amp; architecture</t>
        </is>
      </c>
      <c r="AD147" s="169" t="n"/>
      <c r="AE147" s="121" t="inlineStr">
        <is>
          <t>No strong match from survey evidence</t>
        </is>
      </c>
      <c r="AF147" s="122" t="inlineStr">
        <is>
          <t>No material overlap found</t>
        </is>
      </c>
      <c r="AG147" s="122" t="inlineStr">
        <is>
          <t>No close match in other businesses</t>
        </is>
      </c>
      <c r="AH147" s="122" t="n"/>
      <c r="AI147" s="122" t="n"/>
      <c r="AJ147" s="122" t="n"/>
    </row>
    <row r="148" ht="132" customHeight="1">
      <c r="A148" s="109" t="inlineStr">
        <is>
          <t>IRIS2132</t>
        </is>
      </c>
      <c r="B148" s="111" t="inlineStr">
        <is>
          <t>Shubham Mhadgut</t>
        </is>
      </c>
      <c r="C148" s="111" t="inlineStr">
        <is>
          <t>Technology</t>
        </is>
      </c>
      <c r="D148" s="114" t="inlineStr">
        <is>
          <t>Software Engineer</t>
        </is>
      </c>
      <c r="E148" s="114" t="inlineStr">
        <is>
          <t>Senior Software Engineer</t>
        </is>
      </c>
      <c r="F148" s="114" t="inlineStr">
        <is>
          <t>L3 – Professional / Associate</t>
        </is>
      </c>
      <c r="G148" s="116" t="inlineStr">
        <is>
          <t>A3</t>
        </is>
      </c>
      <c r="H148" s="117" t="inlineStr">
        <is>
          <t>▲ Up</t>
        </is>
      </c>
      <c r="I148" s="111" t="inlineStr">
        <is>
          <t>IC</t>
        </is>
      </c>
      <c r="J148" s="142" t="n">
        <v>4</v>
      </c>
      <c r="K148" s="115" t="inlineStr">
        <is>
          <t>High</t>
        </is>
      </c>
      <c r="L148" s="115" t="inlineStr">
        <is>
          <t>Emerging Talent</t>
        </is>
      </c>
      <c r="M148" s="115" t="inlineStr">
        <is>
          <t>Ready now</t>
        </is>
      </c>
      <c r="N148" s="115" t="n"/>
      <c r="O148" s="115" t="inlineStr">
        <is>
          <t>Yes</t>
        </is>
      </c>
      <c r="P148" s="115" t="inlineStr"/>
      <c r="Q148" s="118" t="n">
        <v>103</v>
      </c>
      <c r="R148" s="168" t="inlineStr">
        <is>
          <t>Meets the level</t>
        </is>
      </c>
      <c r="S148" s="168" t="n">
        <v>113</v>
      </c>
      <c r="T148" s="168" t="n">
        <v>92</v>
      </c>
      <c r="U148" s="168" t="n">
        <v>101</v>
      </c>
      <c r="V148" s="168" t="n"/>
      <c r="W148" s="168" t="inlineStr">
        <is>
          <t>AI / GenAI</t>
        </is>
      </c>
      <c r="X148" s="168" t="inlineStr">
        <is>
          <r>
            <rPr>
              <rFont val="Calibri"/>
              <b val="1"/>
              <sz val="10"/>
            </rPr>
            <t>B1:</t>
          </r>
          <r>
            <rPr>
              <rFont val="Calibri"/>
              <sz val="10"/>
            </rPr>
            <t xml:space="preserve"> 93% of profile — ready on competencies</t>
          </r>
        </is>
      </c>
      <c r="Y148" s="168" t="inlineStr">
        <is>
          <r>
            <rPr>
              <rFont val="Calibri"/>
              <b val="1"/>
              <sz val="10"/>
            </rPr>
            <t>Evidence:</t>
          </r>
          <r>
            <rPr>
              <rFont val="Calibri"/>
              <sz val="10"/>
            </rPr>
            <t xml:space="preserve"> Survey + KRAs | Core: Ownership 4/2, Problem solving 3/2, Communication &amp; collaboration 3/2, Client &amp; quality focus 4/2, Learning agility 2/2, Integrity &amp; compliance 2/2 | Future-ready: AI literacy 1/2, Data literacy 2/2, Digital fluency 3/2, Innovation 2/2 | Functional: Programming &amp; stack 4/3, System design 3/3, SQL &amp; data 3/3, Cloud &amp; DevOps 3/3, AI / GenAI 2/3, Product &amp; domain 4/3</t>
          </r>
        </is>
      </c>
      <c r="Z148" s="119" t="inlineStr">
        <is>
          <t>Technical depth &amp; architecture · Strategy &amp; business acumen · Broader exposure &amp; ownership</t>
        </is>
      </c>
      <c r="AA148" s="169" t="inlineStr">
        <is>
          <t>Architecture &amp; Scalability/Spring AI/System Design &amp; Pattern</t>
        </is>
      </c>
      <c r="AB148" s="169" t="inlineStr">
        <is>
          <t>Project, Program &amp; Agile Management; Stakeholder &amp; Client Management; Broader Ownership &amp; Cross-functional Exposure</t>
        </is>
      </c>
      <c r="AC148" s="169" t="inlineStr">
        <is>
          <t>Leadership &amp; people management · Technical depth &amp; architecture · Client, sales &amp; stakeholders · Strategy &amp; business acumen · Broader exposure &amp; ownership</t>
        </is>
      </c>
      <c r="AD148" s="169" t="n"/>
      <c r="AE148" s="121" t="inlineStr">
        <is>
          <t>No strong match from survey evidence</t>
        </is>
      </c>
      <c r="AF148" s="122" t="inlineStr">
        <is>
          <t>Sharanagouda Patil · Technical Architect — 0.44: backend, development, application, technical; Vikash Gupta · Senior Software Engineer — 0.43: development, use, technical, version; Amol Pawar · Senior Software Engineer — 0.39: use, development, application, regularly</t>
        </is>
      </c>
      <c r="AG148" s="122" t="inlineStr">
        <is>
          <t>Atharv Sameer Shevade · iDEAL, Trainee Software Engineer — 0.44; Manish Yadav · CARBON, Senior Software Engineer — 0.37; Siddhesh Kadam · CARBON, Senior Engineering Manager — 0.35</t>
        </is>
      </c>
      <c r="AH148" s="122" t="n"/>
      <c r="AI148" s="122" t="n"/>
      <c r="AJ148" s="122" t="n"/>
    </row>
    <row r="149" ht="132" customHeight="1">
      <c r="A149" s="109" t="inlineStr">
        <is>
          <t>IRIS2298</t>
        </is>
      </c>
      <c r="B149" s="111" t="inlineStr">
        <is>
          <t>Shubham Shrikhande</t>
        </is>
      </c>
      <c r="C149" s="111" t="inlineStr">
        <is>
          <t>Technology</t>
        </is>
      </c>
      <c r="D149" s="114" t="inlineStr">
        <is>
          <t>Software Engineer</t>
        </is>
      </c>
      <c r="E149" s="114" t="inlineStr">
        <is>
          <t>Senior Software Engineer</t>
        </is>
      </c>
      <c r="F149" s="114" t="inlineStr">
        <is>
          <t>L3 – Professional / Associate</t>
        </is>
      </c>
      <c r="G149" s="116" t="inlineStr">
        <is>
          <t>A3</t>
        </is>
      </c>
      <c r="H149" s="117" t="inlineStr">
        <is>
          <t>▲ Up</t>
        </is>
      </c>
      <c r="I149" s="111" t="inlineStr">
        <is>
          <t>IC</t>
        </is>
      </c>
      <c r="J149" s="142" t="n">
        <v>4</v>
      </c>
      <c r="K149" s="115" t="inlineStr">
        <is>
          <t>High</t>
        </is>
      </c>
      <c r="L149" s="115" t="inlineStr">
        <is>
          <t>High Impact / Growth Talent</t>
        </is>
      </c>
      <c r="M149" s="115" t="inlineStr">
        <is>
          <t>Ready now</t>
        </is>
      </c>
      <c r="N149" s="115" t="inlineStr">
        <is>
          <t>Yes</t>
        </is>
      </c>
      <c r="O149" s="115" t="inlineStr">
        <is>
          <t>Yes</t>
        </is>
      </c>
      <c r="P149" s="115" t="inlineStr">
        <is>
          <t>Not Yet</t>
        </is>
      </c>
      <c r="Q149" s="118" t="n">
        <v>94</v>
      </c>
      <c r="R149" s="168" t="inlineStr">
        <is>
          <t>Meets the level</t>
        </is>
      </c>
      <c r="S149" s="168" t="n">
        <v>107</v>
      </c>
      <c r="T149" s="168" t="n">
        <v>88</v>
      </c>
      <c r="U149" s="168" t="n">
        <v>89</v>
      </c>
      <c r="V149" s="168" t="n"/>
      <c r="W149" s="168" t="inlineStr">
        <is>
          <t>System design, SQL &amp; data, Data literacy</t>
        </is>
      </c>
      <c r="X149" s="168" t="inlineStr">
        <is>
          <r>
            <rPr>
              <rFont val="Calibri"/>
              <b val="1"/>
              <sz val="10"/>
            </rPr>
            <t>B1:</t>
          </r>
          <r>
            <rPr>
              <rFont val="Calibri"/>
              <sz val="10"/>
            </rPr>
            <t xml:space="preserve"> 81% of profile — close</t>
          </r>
        </is>
      </c>
      <c r="Y149" s="168" t="inlineStr">
        <is>
          <r>
            <rPr>
              <rFont val="Calibri"/>
              <b val="1"/>
              <sz val="10"/>
            </rPr>
            <t>Evidence:</t>
          </r>
          <r>
            <rPr>
              <rFont val="Calibri"/>
              <sz val="10"/>
            </rPr>
            <t xml:space="preserve"> Survey + KRAs | Core: Ownership 3/2, Problem solving 2/2, Communication &amp; collaboration 2/2, Client &amp; quality focus 3/2, Learning agility 2/2, Integrity &amp; compliance 2/2 | Future-ready: AI literacy 2/2, Data literacy 1/2, Digital fluency 2/2, Innovation 2/2 | Functional: Programming &amp; stack 3/3, System design 2/3, SQL &amp; data 2/3, Cloud &amp; DevOps 3/3, AI / GenAI 3/3, Product &amp; domain 3/3</t>
          </r>
        </is>
      </c>
      <c r="Z149" s="119" t="inlineStr">
        <is>
          <t>Leadership &amp; people management · Technical depth &amp; architecture</t>
        </is>
      </c>
      <c r="AA149" s="169" t="inlineStr">
        <is>
          <t>1. Angular Architecture &amp; Performance 2. System Design Fundamentals 3. Secure Coding &amp; Testing Automation 4. Technical Leadership &amp; Code Reviews 5. CI/CD &amp; …</t>
        </is>
      </c>
      <c r="AB149" s="169" t="inlineStr">
        <is>
          <t>Cloud, DevOps &amp; CI/CD; AI, GenAI &amp; Prompt Engineering; Project, Program &amp; Agile Management</t>
        </is>
      </c>
      <c r="AC149" s="169" t="inlineStr">
        <is>
          <t>Leadership &amp; people management · Technical depth &amp; architecture</t>
        </is>
      </c>
      <c r="AD149" s="169" t="n"/>
      <c r="AE149" s="121" t="inlineStr">
        <is>
          <t>No strong match from survey evidence</t>
        </is>
      </c>
      <c r="AF149" s="122" t="inlineStr">
        <is>
          <t>Mahtab Shah · Software Engineer — 0.34: java, sql, docker; Prathmesh Ramdas Sutar · Lead Software Engineer — 0.30: java, docker, sql</t>
        </is>
      </c>
      <c r="AG149" s="122" t="inlineStr">
        <is>
          <t>Krishnadev Arya · Datatech, Software Engineer — 0.27</t>
        </is>
      </c>
      <c r="AH149" s="122" t="n"/>
      <c r="AI149" s="122" t="n"/>
      <c r="AJ149" s="122" t="n"/>
    </row>
    <row r="150" ht="132" customHeight="1">
      <c r="A150" s="109" t="inlineStr">
        <is>
          <t>IRIS2291</t>
        </is>
      </c>
      <c r="B150" s="111" t="inlineStr">
        <is>
          <t>Shubham Yadav</t>
        </is>
      </c>
      <c r="C150" s="111" t="inlineStr">
        <is>
          <t>Technology</t>
        </is>
      </c>
      <c r="D150" s="114" t="inlineStr">
        <is>
          <t>Software Engineer</t>
        </is>
      </c>
      <c r="E150" s="114" t="inlineStr">
        <is>
          <t>Senior UI Developer</t>
        </is>
      </c>
      <c r="F150" s="114" t="inlineStr">
        <is>
          <t>L3 – Professional / Associate</t>
        </is>
      </c>
      <c r="G150" s="116" t="inlineStr">
        <is>
          <t>A3</t>
        </is>
      </c>
      <c r="H150" s="117" t="inlineStr">
        <is>
          <t>▲ Up</t>
        </is>
      </c>
      <c r="I150" s="111" t="inlineStr">
        <is>
          <t>IC</t>
        </is>
      </c>
      <c r="J150" s="142" t="inlineStr">
        <is>
          <t>Not rated · manager</t>
        </is>
      </c>
      <c r="K150" s="115" t="inlineStr">
        <is>
          <t>—</t>
        </is>
      </c>
      <c r="L150" s="115" t="inlineStr">
        <is>
          <t>Not placed · manager</t>
        </is>
      </c>
      <c r="M150" s="115" t="inlineStr">
        <is>
          <t>No rating data</t>
        </is>
      </c>
      <c r="N150" s="115" t="n"/>
      <c r="O150" s="115" t="inlineStr"/>
      <c r="P150" s="115" t="inlineStr"/>
      <c r="Q150" s="118" t="n">
        <v>84</v>
      </c>
      <c r="R150" s="168" t="inlineStr">
        <is>
          <t>Developing</t>
        </is>
      </c>
      <c r="S150" s="168" t="n">
        <v>100</v>
      </c>
      <c r="T150" s="168" t="n">
        <v>75</v>
      </c>
      <c r="U150" s="168" t="n">
        <v>78</v>
      </c>
      <c r="V150" s="168" t="n"/>
      <c r="W150" s="168" t="inlineStr">
        <is>
          <t>Programming &amp; stack, System design, SQL &amp; data</t>
        </is>
      </c>
      <c r="X150" s="168" t="inlineStr">
        <is>
          <r>
            <rPr>
              <rFont val="Calibri"/>
              <b val="1"/>
              <sz val="10"/>
            </rPr>
            <t>B1:</t>
          </r>
          <r>
            <rPr>
              <rFont val="Calibri"/>
              <sz val="10"/>
            </rPr>
            <t xml:space="preserve"> 72% of profile — not yet</t>
          </r>
        </is>
      </c>
      <c r="Y150" s="168" t="inlineStr">
        <is>
          <r>
            <rPr>
              <rFont val="Calibri"/>
              <b val="1"/>
              <sz val="10"/>
            </rPr>
            <t>Evidence:</t>
          </r>
          <r>
            <rPr>
              <rFont val="Calibri"/>
              <sz val="10"/>
            </rPr>
            <t xml:space="preserve"> KRAs only | Core: Ownership 2/2, Problem solving 2/2, Communication &amp; collaboration 2/2, Client &amp; quality focus 2/2, Learning agility 2/2, Integrity &amp; compliance 2/2 | Future-ready: AI literacy 1/2, Data literacy 1/2, Digital fluency 2/2, Innovation 2/2 | Functional: Programming &amp; stack 2/3, System design 2/3, SQL &amp; data 2/3, Cloud &amp; DevOps 3/3, AI / GenAI 2/3, Product &amp; domain 3/3</t>
          </r>
        </is>
      </c>
      <c r="Z150" s="119" t="inlineStr"/>
      <c r="AA150" s="169" t="inlineStr">
        <is>
          <t>Advanced Angular; secure coding &amp; code-quality practices; unit/automated testing; system design fundamentals | People management: goal-setting &amp; feedback, 1:1 …</t>
        </is>
      </c>
      <c r="AB150" s="169" t="inlineStr">
        <is>
          <t>SE.APP-F: API design; secure coding; database access; automated testing; component design; accessibility; browser performance; UI …</t>
        </is>
      </c>
      <c r="AC150" s="169" t="inlineStr"/>
      <c r="AD150"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150" s="121" t="inlineStr">
        <is>
          <t>No strong match from survey evidence</t>
        </is>
      </c>
      <c r="AF150" s="122" t="inlineStr">
        <is>
          <t>No survey text</t>
        </is>
      </c>
      <c r="AG150" s="122" t="inlineStr">
        <is>
          <t>No survey text</t>
        </is>
      </c>
      <c r="AH150" s="122" t="n">
        <v>1</v>
      </c>
      <c r="AI150" s="122" t="inlineStr">
        <is>
          <t>Reports on record</t>
        </is>
      </c>
      <c r="AJ150" s="122" t="inlineStr">
        <is>
          <t>1 formal report on an individual-contributor role — confirm the reporting line.</t>
        </is>
      </c>
    </row>
    <row r="151" ht="132" customHeight="1">
      <c r="A151" s="109" t="inlineStr">
        <is>
          <t>IRIS2026</t>
        </is>
      </c>
      <c r="B151" s="111" t="inlineStr">
        <is>
          <t>Shubhangi Vaidya</t>
        </is>
      </c>
      <c r="C151" s="111" t="inlineStr">
        <is>
          <t>Technology</t>
        </is>
      </c>
      <c r="D151" s="114" t="inlineStr">
        <is>
          <t>Software Engineer</t>
        </is>
      </c>
      <c r="E151" s="114" t="inlineStr">
        <is>
          <t>Senior Software Engineer</t>
        </is>
      </c>
      <c r="F151" s="114" t="inlineStr">
        <is>
          <t>L3 – Professional / Associate</t>
        </is>
      </c>
      <c r="G151" s="116" t="inlineStr">
        <is>
          <t>A3</t>
        </is>
      </c>
      <c r="H151" s="117" t="inlineStr">
        <is>
          <t>▲ Up</t>
        </is>
      </c>
      <c r="I151" s="111" t="inlineStr">
        <is>
          <t>IC</t>
        </is>
      </c>
      <c r="J151" s="142" t="n">
        <v>4</v>
      </c>
      <c r="K151" s="115" t="inlineStr">
        <is>
          <t>Medium</t>
        </is>
      </c>
      <c r="L151" s="115" t="inlineStr">
        <is>
          <t>Trusted Professional</t>
        </is>
      </c>
      <c r="M151" s="115" t="inlineStr">
        <is>
          <t>Ready in 6–12 months</t>
        </is>
      </c>
      <c r="N151" s="115" t="n"/>
      <c r="O151" s="115" t="inlineStr"/>
      <c r="P151" s="115" t="inlineStr"/>
      <c r="Q151" s="118" t="n">
        <v>92</v>
      </c>
      <c r="R151" s="168" t="inlineStr">
        <is>
          <t>Meets the level</t>
        </is>
      </c>
      <c r="S151" s="168" t="n">
        <v>102</v>
      </c>
      <c r="T151" s="168" t="n">
        <v>100</v>
      </c>
      <c r="U151" s="168" t="n">
        <v>83</v>
      </c>
      <c r="V151" s="168" t="n"/>
      <c r="W151" s="168" t="inlineStr">
        <is>
          <t>Programming &amp; stack, System design, SQL &amp; data</t>
        </is>
      </c>
      <c r="X151" s="168" t="inlineStr">
        <is>
          <r>
            <rPr>
              <rFont val="Calibri"/>
              <b val="1"/>
              <sz val="10"/>
            </rPr>
            <t>B1:</t>
          </r>
          <r>
            <rPr>
              <rFont val="Calibri"/>
              <sz val="10"/>
            </rPr>
            <t xml:space="preserve"> 80% of profile — close</t>
          </r>
        </is>
      </c>
      <c r="Y151" s="168" t="inlineStr">
        <is>
          <r>
            <rPr>
              <rFont val="Calibri"/>
              <b val="1"/>
              <sz val="10"/>
            </rPr>
            <t>Evidence:</t>
          </r>
          <r>
            <rPr>
              <rFont val="Calibri"/>
              <sz val="10"/>
            </rPr>
            <t xml:space="preserve"> Survey + KRAs | Core: Ownership 3/2, Problem solving 3/2, Communication &amp; collaboration 2/2, Client &amp; quality focus 3/2, Learning agility 1/2, Integrity &amp; compliance 2/2 | Future-ready: AI literacy 2/2, Data literacy 2/2, Digital fluency 2/2, Innovation 2/2 | Functional: Programming &amp; stack 2/3, System design 2/3, SQL &amp; data 2/3, Cloud &amp; DevOps 3/3, AI / GenAI 3/3, Product &amp; domain 3/3</t>
          </r>
        </is>
      </c>
      <c r="Z151" s="119" t="inlineStr">
        <is>
          <t>Answered · no common topic</t>
        </is>
      </c>
      <c r="AA151" s="169" t="inlineStr">
        <is>
          <t>Advanced .NET MVC; secure coding &amp; code-quality practices; unit/automated testing; system design fundamentals</t>
        </is>
      </c>
      <c r="AB151" s="169" t="inlineStr">
        <is>
          <t>AI, GenAI &amp; Prompt Engineering; Product, Platform &amp; Domain Knowledge</t>
        </is>
      </c>
      <c r="AC151" s="169" t="inlineStr">
        <is>
          <t>Answered · no common topic</t>
        </is>
      </c>
      <c r="AD151" s="169" t="n"/>
      <c r="AE151" s="121" t="inlineStr">
        <is>
          <t>No strong match from survey evidence</t>
        </is>
      </c>
      <c r="AF151" s="122" t="inlineStr">
        <is>
          <t>No material overlap found</t>
        </is>
      </c>
      <c r="AG151" s="122" t="inlineStr">
        <is>
          <t>No close match in other businesses</t>
        </is>
      </c>
      <c r="AH151" s="122" t="n"/>
      <c r="AI151" s="122" t="n"/>
      <c r="AJ151" s="122" t="n"/>
    </row>
    <row r="152" ht="132" customHeight="1">
      <c r="A152" s="109" t="inlineStr">
        <is>
          <t>IRIS2058</t>
        </is>
      </c>
      <c r="B152" s="111" t="inlineStr">
        <is>
          <t>Siddharth Dhone</t>
        </is>
      </c>
      <c r="C152" s="111" t="inlineStr">
        <is>
          <t>Technology</t>
        </is>
      </c>
      <c r="D152" s="111" t="inlineStr">
        <is>
          <t>Senior Software Engineer</t>
        </is>
      </c>
      <c r="E152" s="111" t="inlineStr">
        <is>
          <t>Senior Software Engineer</t>
        </is>
      </c>
      <c r="F152" s="111" t="inlineStr">
        <is>
          <t>L4 – Senior</t>
        </is>
      </c>
      <c r="G152" s="26" t="inlineStr">
        <is>
          <t>A3</t>
        </is>
      </c>
      <c r="H152" s="147" t="inlineStr">
        <is>
          <t>• Same level</t>
        </is>
      </c>
      <c r="I152" s="111" t="inlineStr">
        <is>
          <t>IC</t>
        </is>
      </c>
      <c r="J152" s="142" t="n">
        <v>4</v>
      </c>
      <c r="K152" s="115" t="inlineStr">
        <is>
          <t>High</t>
        </is>
      </c>
      <c r="L152" s="115" t="inlineStr">
        <is>
          <t>High Impact / Growth Talent</t>
        </is>
      </c>
      <c r="M152" s="115" t="inlineStr">
        <is>
          <t>Ready now</t>
        </is>
      </c>
      <c r="N152" s="115" t="inlineStr">
        <is>
          <t>Yes</t>
        </is>
      </c>
      <c r="O152" s="115" t="inlineStr"/>
      <c r="P152" s="115" t="inlineStr"/>
      <c r="Q152" s="118" t="n">
        <v>95</v>
      </c>
      <c r="R152" s="168" t="inlineStr">
        <is>
          <t>Meets the level</t>
        </is>
      </c>
      <c r="S152" s="168" t="n">
        <v>113</v>
      </c>
      <c r="T152" s="168" t="n">
        <v>88</v>
      </c>
      <c r="U152" s="168" t="n">
        <v>87</v>
      </c>
      <c r="V152" s="168" t="n"/>
      <c r="W152" s="168" t="inlineStr">
        <is>
          <t>System design, SQL &amp; data, AI / GenAI</t>
        </is>
      </c>
      <c r="X152" s="168" t="inlineStr">
        <is>
          <r>
            <rPr>
              <rFont val="Calibri"/>
              <b val="1"/>
              <sz val="10"/>
            </rPr>
            <t>B1:</t>
          </r>
          <r>
            <rPr>
              <rFont val="Calibri"/>
              <sz val="10"/>
            </rPr>
            <t xml:space="preserve"> 84% of profile — close</t>
          </r>
        </is>
      </c>
      <c r="Y152" s="168" t="inlineStr">
        <is>
          <r>
            <rPr>
              <rFont val="Calibri"/>
              <b val="1"/>
              <sz val="10"/>
            </rPr>
            <t>Evidence:</t>
          </r>
          <r>
            <rPr>
              <rFont val="Calibri"/>
              <sz val="10"/>
            </rPr>
            <t xml:space="preserve"> Survey + KRAs | Core: Ownership 4/2, Problem solving 3/2, Communication &amp; collaboration 3/2, Client &amp; quality focus 3/2, Learning agility 2/2, Integrity &amp; compliance 2/2 | Future-ready: AI literacy 1/2, Data literacy 2/2, Digital fluency 2/2, Innovation 2/2 | Functional: Programming &amp; stack 3/3, System design 2/3, SQL &amp; data 2/3, Cloud &amp; DevOps 3/3, AI / GenAI 2/3, Product &amp; domain 4/3</t>
          </r>
        </is>
      </c>
      <c r="Z152" s="119" t="inlineStr">
        <is>
          <t>Leadership &amp; people management</t>
        </is>
      </c>
      <c r="AA152" s="169" t="inlineStr">
        <is>
          <t>Advanced Java; secure coding &amp; code-quality practices; unit/automated testing; system design fundamentals</t>
        </is>
      </c>
      <c r="AB152" s="169" t="inlineStr">
        <is>
          <t>Broader Ownership &amp; Cross-functional Exposure</t>
        </is>
      </c>
      <c r="AC152" s="169" t="inlineStr">
        <is>
          <t>Leadership &amp; people management</t>
        </is>
      </c>
      <c r="AD152"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52" s="121" t="inlineStr">
        <is>
          <t>No strong match from survey evidence</t>
        </is>
      </c>
      <c r="AF152" s="122" t="inlineStr">
        <is>
          <t>Anurag Gupta · Trainee UI Developer — 0.32: reliable, develop, features, code</t>
        </is>
      </c>
      <c r="AG152" s="122" t="inlineStr">
        <is>
          <t>Gajanan Vadekar · CARBON, Software Engineer — 0.31; Ayush Sharma · CARBON, Trainee Software Engineer — 0.29</t>
        </is>
      </c>
      <c r="AH152" s="122" t="n"/>
      <c r="AI152" s="122" t="n"/>
      <c r="AJ152" s="122" t="n"/>
    </row>
    <row r="153" ht="132" customHeight="1">
      <c r="A153" s="109" t="inlineStr">
        <is>
          <t>IRIS2068</t>
        </is>
      </c>
      <c r="B153" s="111" t="inlineStr">
        <is>
          <t>Sonal Bagul</t>
        </is>
      </c>
      <c r="C153" s="111" t="inlineStr">
        <is>
          <t>Technology</t>
        </is>
      </c>
      <c r="D153" s="111" t="inlineStr">
        <is>
          <t>Senior Software Engineer</t>
        </is>
      </c>
      <c r="E153" s="111" t="inlineStr">
        <is>
          <t>Senior Software Engineer</t>
        </is>
      </c>
      <c r="F153" s="111" t="inlineStr">
        <is>
          <t>L4 – Senior</t>
        </is>
      </c>
      <c r="G153" s="26" t="inlineStr">
        <is>
          <t>A3</t>
        </is>
      </c>
      <c r="H153" s="147" t="inlineStr">
        <is>
          <t>• Same level</t>
        </is>
      </c>
      <c r="I153" s="111" t="inlineStr">
        <is>
          <t>IC</t>
        </is>
      </c>
      <c r="J153" s="142" t="n">
        <v>3</v>
      </c>
      <c r="K153" s="115" t="inlineStr">
        <is>
          <t>Low</t>
        </is>
      </c>
      <c r="L153" s="115" t="inlineStr">
        <is>
          <t>Reliable Specialist</t>
        </is>
      </c>
      <c r="M153" s="115" t="inlineStr">
        <is>
          <t>Develop in role</t>
        </is>
      </c>
      <c r="N153" s="115" t="n"/>
      <c r="O153" s="115" t="inlineStr"/>
      <c r="P153" s="115" t="inlineStr"/>
      <c r="Q153" s="118" t="n">
        <v>86</v>
      </c>
      <c r="R153" s="168" t="inlineStr">
        <is>
          <t>Developing</t>
        </is>
      </c>
      <c r="S153" s="168" t="n">
        <v>98</v>
      </c>
      <c r="T153" s="168" t="n">
        <v>88</v>
      </c>
      <c r="U153" s="168" t="n">
        <v>78</v>
      </c>
      <c r="V153" s="168" t="n"/>
      <c r="W153" s="168" t="inlineStr">
        <is>
          <t>Programming &amp; stack, System design, Cloud &amp; DevOps</t>
        </is>
      </c>
      <c r="X153" s="168" t="inlineStr">
        <is>
          <r>
            <rPr>
              <rFont val="Calibri"/>
              <b val="1"/>
              <sz val="10"/>
            </rPr>
            <t>B1:</t>
          </r>
          <r>
            <rPr>
              <rFont val="Calibri"/>
              <sz val="10"/>
            </rPr>
            <t xml:space="preserve"> 75% of profile — not yet</t>
          </r>
        </is>
      </c>
      <c r="Y153" s="168" t="inlineStr">
        <is>
          <r>
            <rPr>
              <rFont val="Calibri"/>
              <b val="1"/>
              <sz val="10"/>
            </rPr>
            <t>Evidence:</t>
          </r>
          <r>
            <rPr>
              <rFont val="Calibri"/>
              <sz val="10"/>
            </rPr>
            <t xml:space="preserve"> Survey + KRAs | Core: Ownership 2/2, Problem solving 3/2, Communication &amp; collaboration 2/2, Client &amp; quality focus 3/2, Learning agility 1/2, Integrity &amp; compliance 2/2 | Future-ready: AI literacy 1/2, Data literacy 2/2, Digital fluency 2/2, Innovation 2/2 | Functional: Programming &amp; stack 2/3, System design 2/3, SQL &amp; data 3/3, Cloud &amp; DevOps 2/3, AI / GenAI 2/3, Product &amp; domain 3/3</t>
          </r>
        </is>
      </c>
      <c r="Z153" s="119" t="inlineStr">
        <is>
          <t>Project / programme management · Technical depth &amp; architecture</t>
        </is>
      </c>
      <c r="AA153" s="169" t="inlineStr">
        <is>
          <t>Advanced Java; secure coding &amp; code-quality practices; unit/automated testing; system design fundamentals</t>
        </is>
      </c>
      <c r="AB153" s="169" t="inlineStr">
        <is>
          <t>Project, Program &amp; Agile Management; AI, GenAI &amp; Prompt Engineering; Programming &amp; Tech-Stack Depth</t>
        </is>
      </c>
      <c r="AC153" s="169" t="inlineStr">
        <is>
          <t>Project / programme management · Technical depth &amp; architecture</t>
        </is>
      </c>
      <c r="AD153"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53" s="121" t="inlineStr">
        <is>
          <t>No strong match from survey evidence</t>
        </is>
      </c>
      <c r="AF153" s="122" t="inlineStr">
        <is>
          <t>Rajeev Gupta · UI Developer — 0.37: vscode, new, stack, linux</t>
        </is>
      </c>
      <c r="AG153" s="122" t="inlineStr">
        <is>
          <t>No close match in other businesses</t>
        </is>
      </c>
      <c r="AH153" s="122" t="n"/>
      <c r="AI153" s="122" t="n"/>
      <c r="AJ153" s="122" t="n"/>
    </row>
    <row r="154" ht="132" customHeight="1">
      <c r="A154" s="109" t="inlineStr">
        <is>
          <t>IRIS2295</t>
        </is>
      </c>
      <c r="B154" s="111" t="inlineStr">
        <is>
          <t>Sourav Moharana</t>
        </is>
      </c>
      <c r="C154" s="111" t="inlineStr">
        <is>
          <t>Technology</t>
        </is>
      </c>
      <c r="D154" s="114" t="inlineStr">
        <is>
          <t>Software Engineer</t>
        </is>
      </c>
      <c r="E154" s="114" t="inlineStr">
        <is>
          <t>Senior Software Engineer</t>
        </is>
      </c>
      <c r="F154" s="114" t="inlineStr">
        <is>
          <t>L3 – Professional / Associate</t>
        </is>
      </c>
      <c r="G154" s="116" t="inlineStr">
        <is>
          <t>A3</t>
        </is>
      </c>
      <c r="H154" s="117" t="inlineStr">
        <is>
          <t>▲ Up</t>
        </is>
      </c>
      <c r="I154" s="111" t="inlineStr">
        <is>
          <t>IC</t>
        </is>
      </c>
      <c r="J154" s="142" t="n">
        <v>4</v>
      </c>
      <c r="K154" s="115" t="inlineStr">
        <is>
          <t>High</t>
        </is>
      </c>
      <c r="L154" s="115" t="inlineStr">
        <is>
          <t>Trusted Professional</t>
        </is>
      </c>
      <c r="M154" s="115" t="inlineStr">
        <is>
          <t>Ready now</t>
        </is>
      </c>
      <c r="N154" s="115" t="n"/>
      <c r="O154" s="115" t="inlineStr">
        <is>
          <t>Yes</t>
        </is>
      </c>
      <c r="P154" s="115" t="inlineStr"/>
      <c r="Q154" s="118" t="n">
        <v>98</v>
      </c>
      <c r="R154" s="168" t="inlineStr">
        <is>
          <t>Meets the level</t>
        </is>
      </c>
      <c r="S154" s="168" t="n">
        <v>107</v>
      </c>
      <c r="T154" s="168" t="n">
        <v>92</v>
      </c>
      <c r="U154" s="168" t="n">
        <v>94</v>
      </c>
      <c r="V154" s="168" t="n"/>
      <c r="W154" s="168" t="inlineStr">
        <is>
          <t>SQL &amp; data, Data literacy</t>
        </is>
      </c>
      <c r="X154" s="168" t="inlineStr">
        <is>
          <r>
            <rPr>
              <rFont val="Calibri"/>
              <b val="1"/>
              <sz val="10"/>
            </rPr>
            <t>B1:</t>
          </r>
          <r>
            <rPr>
              <rFont val="Calibri"/>
              <sz val="10"/>
            </rPr>
            <t xml:space="preserve"> 85% of profile — close</t>
          </r>
        </is>
      </c>
      <c r="Y154" s="168" t="inlineStr">
        <is>
          <r>
            <rPr>
              <rFont val="Calibri"/>
              <b val="1"/>
              <sz val="10"/>
            </rPr>
            <t>Evidence:</t>
          </r>
          <r>
            <rPr>
              <rFont val="Calibri"/>
              <sz val="10"/>
            </rPr>
            <t xml:space="preserve"> Survey + KRAs | Core: Ownership 3/2, Problem solving 2/2, Communication &amp; collaboration 2/2, Client &amp; quality focus 3/2, Learning agility 2/2, Integrity &amp; compliance 2/2 | Future-ready: AI literacy 2/2, Data literacy 1/2, Digital fluency 3/2, Innovation 2/2 | Functional: Programming &amp; stack 3/3, System design 3/3, SQL &amp; data 2/3, Cloud &amp; DevOps 3/3, AI / GenAI 3/3, Product &amp; domain 3/3</t>
          </r>
        </is>
      </c>
      <c r="Z154" s="119" t="inlineStr">
        <is>
          <t>Leadership &amp; people management · Technical depth &amp; architecture · Strategy &amp; business acumen</t>
        </is>
      </c>
      <c r="AA154" s="169" t="inlineStr">
        <is>
          <t>Reactive Programming/Spring AI/System Design &amp; Pattern</t>
        </is>
      </c>
      <c r="AB154" s="169" t="inlineStr">
        <is>
          <t>System Design &amp; Architecture; AI, GenAI &amp; Prompt Engineering; Programming &amp; Tech-Stack Depth</t>
        </is>
      </c>
      <c r="AC154" s="169" t="inlineStr">
        <is>
          <t>Leadership &amp; people management · Technical depth &amp; architecture · Strategy &amp; business acumen</t>
        </is>
      </c>
      <c r="AD154" s="169" t="n"/>
      <c r="AE154" s="121" t="inlineStr">
        <is>
          <t>No strong match from survey evidence</t>
        </is>
      </c>
      <c r="AF154" s="122" t="inlineStr">
        <is>
          <t>No material overlap found</t>
        </is>
      </c>
      <c r="AG154" s="122" t="inlineStr">
        <is>
          <t>Shivam Dhumal · Datatech, Software Engineer — 0.26</t>
        </is>
      </c>
      <c r="AH154" s="122" t="n"/>
      <c r="AI154" s="122" t="n"/>
      <c r="AJ154" s="122" t="n"/>
    </row>
    <row r="155" ht="132" customHeight="1">
      <c r="A155" s="109" t="inlineStr">
        <is>
          <t>IRIS2004</t>
        </is>
      </c>
      <c r="B155" s="111" t="inlineStr">
        <is>
          <t>Swati Patil</t>
        </is>
      </c>
      <c r="C155" s="111" t="inlineStr">
        <is>
          <t>Technology</t>
        </is>
      </c>
      <c r="D155" s="114" t="inlineStr">
        <is>
          <t>Software Engineer</t>
        </is>
      </c>
      <c r="E155" s="114" t="inlineStr">
        <is>
          <t>Senior Software Engineer</t>
        </is>
      </c>
      <c r="F155" s="114" t="inlineStr">
        <is>
          <t>L3 – Professional / Associate</t>
        </is>
      </c>
      <c r="G155" s="116" t="inlineStr">
        <is>
          <t>A3</t>
        </is>
      </c>
      <c r="H155" s="117" t="inlineStr">
        <is>
          <t>▲ Up</t>
        </is>
      </c>
      <c r="I155" s="111" t="inlineStr">
        <is>
          <t>IC</t>
        </is>
      </c>
      <c r="J155" s="142" t="n">
        <v>3</v>
      </c>
      <c r="K155" s="115" t="inlineStr">
        <is>
          <t>Low</t>
        </is>
      </c>
      <c r="L155" s="115" t="inlineStr">
        <is>
          <t>Reliable Specialist</t>
        </is>
      </c>
      <c r="M155" s="115" t="inlineStr">
        <is>
          <t>Develop in role</t>
        </is>
      </c>
      <c r="N155" s="115" t="n"/>
      <c r="O155" s="115" t="inlineStr"/>
      <c r="P155" s="115" t="inlineStr"/>
      <c r="Q155" s="118" t="n">
        <v>87</v>
      </c>
      <c r="R155" s="168" t="inlineStr">
        <is>
          <t>Developing</t>
        </is>
      </c>
      <c r="S155" s="168" t="n">
        <v>83</v>
      </c>
      <c r="T155" s="168" t="n">
        <v>92</v>
      </c>
      <c r="U155" s="168" t="n">
        <v>87</v>
      </c>
      <c r="V155" s="168" t="n"/>
      <c r="W155" s="168" t="inlineStr">
        <is>
          <t>System design, Cloud &amp; DevOps, AI / GenAI</t>
        </is>
      </c>
      <c r="X155" s="168" t="inlineStr">
        <is>
          <r>
            <rPr>
              <rFont val="Calibri"/>
              <b val="1"/>
              <sz val="10"/>
            </rPr>
            <t>B1:</t>
          </r>
          <r>
            <rPr>
              <rFont val="Calibri"/>
              <sz val="10"/>
            </rPr>
            <t xml:space="preserve"> 76% of profile — close</t>
          </r>
        </is>
      </c>
      <c r="Y155" s="168" t="inlineStr">
        <is>
          <r>
            <rPr>
              <rFont val="Calibri"/>
              <b val="1"/>
              <sz val="10"/>
            </rPr>
            <t>Evidence:</t>
          </r>
          <r>
            <rPr>
              <rFont val="Calibri"/>
              <sz val="10"/>
            </rPr>
            <t xml:space="preserve"> Survey + KRAs | Core: Ownership 2/2, Problem solving 2/2, Communication &amp; collaboration 1/2, Client &amp; quality focus 2/2, Learning agility 1/2, Integrity &amp; compliance 2/2 | Future-ready: AI literacy 1/2, Data literacy 2/2, Digital fluency 3/2, Innovation 2/2 | Functional: Programming &amp; stack 3/3, System design 2/3, SQL &amp; data 3/3, Cloud &amp; DevOps 2/3, AI / GenAI 2/3, Product &amp; domain 4/3</t>
          </r>
        </is>
      </c>
      <c r="Z155" s="119" t="inlineStr">
        <is>
          <t>Answered · no common topic</t>
        </is>
      </c>
      <c r="AA155" s="169" t="inlineStr">
        <is>
          <t>Advanced Java; secure coding &amp; code-quality practices; unit/automated testing; system design fundamentals</t>
        </is>
      </c>
      <c r="AB155" s="169" t="inlineStr">
        <is>
          <t>Project, Program &amp; Agile Management</t>
        </is>
      </c>
      <c r="AC155" s="169" t="inlineStr">
        <is>
          <t>Answered · no common topic</t>
        </is>
      </c>
      <c r="AD155"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55" s="121" t="inlineStr">
        <is>
          <t>No strong match from survey evidence</t>
        </is>
      </c>
      <c r="AF155" s="122" t="inlineStr">
        <is>
          <t>Mahtab Shah · Software Engineer — 0.49: angular, sql, git, software; Anurag Gupta · Trainee UI Developer — 0.39: software, angular, sql, develop; Anilkumar Aarumughan · Senior Software Engineer — 0.30: angular, sql</t>
        </is>
      </c>
      <c r="AG155" s="122" t="inlineStr">
        <is>
          <t>Krishnadev Arya · Datatech, Software Engineer — 0.33; Varsha Patil · iDEAL, Software Engineer — 0.31; Ayush Sharma · CARBON, Trainee Software Engineer — 0.29</t>
        </is>
      </c>
      <c r="AH155" s="122" t="n"/>
      <c r="AI155" s="122" t="n"/>
      <c r="AJ155" s="122" t="n"/>
    </row>
    <row r="156" ht="132" customHeight="1">
      <c r="A156" s="109" t="inlineStr">
        <is>
          <t>IRIS2459</t>
        </is>
      </c>
      <c r="B156" s="111" t="inlineStr">
        <is>
          <t>Viranchi Suresh Bhure</t>
        </is>
      </c>
      <c r="C156" s="111" t="inlineStr">
        <is>
          <t>Technology</t>
        </is>
      </c>
      <c r="D156" s="114" t="inlineStr">
        <is>
          <t>Software Engineer</t>
        </is>
      </c>
      <c r="E156" s="114" t="inlineStr">
        <is>
          <t>Senior Software Engineer</t>
        </is>
      </c>
      <c r="F156" s="114" t="inlineStr">
        <is>
          <t>L3 – Professional / Associate</t>
        </is>
      </c>
      <c r="G156" s="116" t="inlineStr">
        <is>
          <t>A3</t>
        </is>
      </c>
      <c r="H156" s="117" t="inlineStr">
        <is>
          <t>▲ Up</t>
        </is>
      </c>
      <c r="I156" s="111" t="inlineStr">
        <is>
          <t>IC</t>
        </is>
      </c>
      <c r="J156" s="142" t="n">
        <v>3</v>
      </c>
      <c r="K156" s="115" t="inlineStr">
        <is>
          <t>Medium</t>
        </is>
      </c>
      <c r="L156" s="115" t="inlineStr">
        <is>
          <t>Emerging Talent</t>
        </is>
      </c>
      <c r="M156" s="115" t="inlineStr">
        <is>
          <t>Develop in role</t>
        </is>
      </c>
      <c r="N156" s="115" t="n"/>
      <c r="O156" s="115" t="inlineStr"/>
      <c r="P156" s="115" t="inlineStr">
        <is>
          <t>Not Yet</t>
        </is>
      </c>
      <c r="Q156" s="118" t="n">
        <v>98</v>
      </c>
      <c r="R156" s="168" t="inlineStr">
        <is>
          <t>Meets the level</t>
        </is>
      </c>
      <c r="S156" s="168" t="n">
        <v>107</v>
      </c>
      <c r="T156" s="168" t="n">
        <v>92</v>
      </c>
      <c r="U156" s="168" t="n">
        <v>94</v>
      </c>
      <c r="V156" s="168" t="n"/>
      <c r="W156" s="168" t="inlineStr">
        <is>
          <t>SQL &amp; data, Data literacy</t>
        </is>
      </c>
      <c r="X156" s="168" t="inlineStr">
        <is>
          <r>
            <rPr>
              <rFont val="Calibri"/>
              <b val="1"/>
              <sz val="10"/>
            </rPr>
            <t>B1:</t>
          </r>
          <r>
            <rPr>
              <rFont val="Calibri"/>
              <sz val="10"/>
            </rPr>
            <t xml:space="preserve"> 85% of profile — close</t>
          </r>
        </is>
      </c>
      <c r="Y156" s="168"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2/2, Data literacy 1/2, Digital fluency 3/2, Innovation 2/2 | Functional: Programming &amp; stack 3/3, System design 3/3, SQL &amp; data 2/3, Cloud &amp; DevOps 3/3, AI / GenAI 3/3, Product &amp; domain 3/3</t>
          </r>
        </is>
      </c>
      <c r="Z156" s="119" t="inlineStr">
        <is>
          <t>Leadership &amp; people management · Technical depth &amp; architecture · Strategy &amp; business acumen · Broader exposure &amp; ownership</t>
        </is>
      </c>
      <c r="AA156" s="169" t="inlineStr">
        <is>
          <t>1. Angular Architecture, Performance Optimization, Advanced TypeScript, State Management · NgRx 2. System Design, Design Patterns, Microservices Fundamentals, …</t>
        </is>
      </c>
      <c r="AB156" s="169" t="inlineStr">
        <is>
          <t>AI, GenAI &amp; Prompt Engineering; Programming &amp; Tech-Stack Depth; Database, SQL &amp; Data Engineering</t>
        </is>
      </c>
      <c r="AC156" s="169" t="inlineStr">
        <is>
          <t>Leadership &amp; people management · Technical depth &amp; architecture · Strategy &amp; business acumen · Broader exposure &amp; ownership</t>
        </is>
      </c>
      <c r="AD156" s="169" t="n"/>
      <c r="AE156" s="121" t="inlineStr">
        <is>
          <t>No strong match from survey evidence</t>
        </is>
      </c>
      <c r="AF156" s="122" t="inlineStr">
        <is>
          <t>No material overlap found</t>
        </is>
      </c>
      <c r="AG156" s="122" t="inlineStr">
        <is>
          <t>No close match in other businesses</t>
        </is>
      </c>
      <c r="AH156" s="122" t="n"/>
      <c r="AI156" s="122" t="n"/>
      <c r="AJ156" s="122" t="n"/>
    </row>
    <row r="157" ht="132" customHeight="1">
      <c r="A157" s="109" t="inlineStr">
        <is>
          <t>IRIS2447</t>
        </is>
      </c>
      <c r="B157" s="111" t="inlineStr">
        <is>
          <t>Yash Chikane</t>
        </is>
      </c>
      <c r="C157" s="111" t="inlineStr">
        <is>
          <t>Technology</t>
        </is>
      </c>
      <c r="D157" s="114" t="inlineStr">
        <is>
          <t>Senior Software Engineer - AI/ML</t>
        </is>
      </c>
      <c r="E157" s="114" t="inlineStr">
        <is>
          <t>Senior AI/ML Engineer</t>
        </is>
      </c>
      <c r="F157" s="114" t="inlineStr">
        <is>
          <t>Not in current mapping files</t>
        </is>
      </c>
      <c r="G157" s="116" t="inlineStr">
        <is>
          <t>A3</t>
        </is>
      </c>
      <c r="H157" s="140" t="inlineStr">
        <is>
          <t>● Newly mapped</t>
        </is>
      </c>
      <c r="I157" s="111" t="inlineStr">
        <is>
          <t>IC</t>
        </is>
      </c>
      <c r="J157" s="142" t="inlineStr">
        <is>
          <t>Not rated · manager</t>
        </is>
      </c>
      <c r="K157" s="115" t="inlineStr">
        <is>
          <t>—</t>
        </is>
      </c>
      <c r="L157" s="115" t="inlineStr">
        <is>
          <t>Not placed · manager</t>
        </is>
      </c>
      <c r="M157" s="115" t="inlineStr">
        <is>
          <t>No rating data</t>
        </is>
      </c>
      <c r="N157" s="115" t="n"/>
      <c r="O157" s="115" t="inlineStr"/>
      <c r="P157" s="115" t="inlineStr"/>
      <c r="Q157" s="118" t="n">
        <v>94</v>
      </c>
      <c r="R157" s="168" t="inlineStr">
        <is>
          <t>Meets the level</t>
        </is>
      </c>
      <c r="S157" s="168" t="n">
        <v>95</v>
      </c>
      <c r="T157" s="168" t="n">
        <v>110</v>
      </c>
      <c r="U157" s="168" t="n">
        <v>87</v>
      </c>
      <c r="V157" s="168" t="n"/>
      <c r="W157" s="168" t="inlineStr">
        <is>
          <t>System design, SQL &amp; data, Cloud &amp; DevOps</t>
        </is>
      </c>
      <c r="X157" s="168" t="inlineStr">
        <is>
          <r>
            <rPr>
              <rFont val="Calibri"/>
              <b val="1"/>
              <sz val="10"/>
            </rPr>
            <t>B1:</t>
          </r>
          <r>
            <rPr>
              <rFont val="Calibri"/>
              <sz val="10"/>
            </rPr>
            <t xml:space="preserve"> 82% of profile — close</t>
          </r>
        </is>
      </c>
      <c r="Y157" s="168" t="inlineStr">
        <is>
          <r>
            <rPr>
              <rFont val="Calibri"/>
              <b val="1"/>
              <sz val="10"/>
            </rPr>
            <t>Evidence:</t>
          </r>
          <r>
            <rPr>
              <rFont val="Calibri"/>
              <sz val="10"/>
            </rPr>
            <t xml:space="preserve"> Survey | Core: Ownership 2/2, Problem solving 3/2, Communication &amp; collaboration 2/2, Client &amp; quality focus 2/2, Learning agility 1/2, Integrity &amp; compliance 2/2 | Future-ready: AI literacy 3/2, Data literacy 2/2, Digital fluency 3/2, Innovation 2/2 | Functional: Programming &amp; stack 3/3, System design 2/3, SQL &amp; data 2/3, Cloud &amp; DevOps 2/3, AI / GenAI 4/3, Product &amp; domain 3/3</t>
          </r>
        </is>
      </c>
      <c r="Z157" s="119" t="inlineStr">
        <is>
          <t>AI / automation · Certification / formal course</t>
        </is>
      </c>
      <c r="AA157" s="169" t="n"/>
      <c r="AB157" s="169" t="inlineStr">
        <is>
          <t>AI, GenAI &amp; Prompt Engineering; Programming &amp; Tech-Stack Depth; Database, SQL &amp; Data Engineering</t>
        </is>
      </c>
      <c r="AC157" s="169" t="inlineStr">
        <is>
          <t>AI / automation · Certification / formal course</t>
        </is>
      </c>
      <c r="AD157" s="169" t="n"/>
      <c r="AE157" s="121" t="inlineStr">
        <is>
          <t>No strong match from survey evidence</t>
        </is>
      </c>
      <c r="AF157" s="122" t="inlineStr">
        <is>
          <t>No material overlap found</t>
        </is>
      </c>
      <c r="AG157" s="122" t="inlineStr">
        <is>
          <t>No close match in other businesses</t>
        </is>
      </c>
      <c r="AH157" s="122" t="n"/>
      <c r="AI157" s="122" t="n"/>
      <c r="AJ157" s="122" t="n"/>
    </row>
    <row r="158" ht="132" customHeight="1">
      <c r="A158" s="109" t="inlineStr">
        <is>
          <t>IRIS2529</t>
        </is>
      </c>
      <c r="B158" s="111" t="inlineStr">
        <is>
          <t>Yash Raj</t>
        </is>
      </c>
      <c r="C158" s="111" t="inlineStr">
        <is>
          <t>Technology</t>
        </is>
      </c>
      <c r="D158" s="114" t="inlineStr">
        <is>
          <t>Software Engineer</t>
        </is>
      </c>
      <c r="E158" s="114" t="inlineStr">
        <is>
          <t>Senior Database Engineer</t>
        </is>
      </c>
      <c r="F158" s="114" t="inlineStr">
        <is>
          <t>L3 – Professional / Associate</t>
        </is>
      </c>
      <c r="G158" s="116" t="inlineStr">
        <is>
          <t>A3</t>
        </is>
      </c>
      <c r="H158" s="117" t="inlineStr">
        <is>
          <t>▲ Up</t>
        </is>
      </c>
      <c r="I158" s="111" t="inlineStr">
        <is>
          <t>IC</t>
        </is>
      </c>
      <c r="J158" s="142" t="n">
        <v>3</v>
      </c>
      <c r="K158" s="115" t="inlineStr">
        <is>
          <t>Medium</t>
        </is>
      </c>
      <c r="L158" s="115" t="inlineStr">
        <is>
          <t>Reliable Specialist</t>
        </is>
      </c>
      <c r="M158" s="115" t="inlineStr">
        <is>
          <t>Develop in role</t>
        </is>
      </c>
      <c r="N158" s="115" t="n"/>
      <c r="O158" s="115" t="inlineStr"/>
      <c r="P158" s="115" t="inlineStr"/>
      <c r="Q158" s="118" t="n">
        <v>98</v>
      </c>
      <c r="R158" s="168" t="inlineStr">
        <is>
          <t>Meets the level</t>
        </is>
      </c>
      <c r="S158" s="168" t="n">
        <v>102</v>
      </c>
      <c r="T158" s="168" t="n">
        <v>98</v>
      </c>
      <c r="U158" s="168" t="n">
        <v>96</v>
      </c>
      <c r="V158" s="168" t="n"/>
      <c r="W158" s="168" t="inlineStr">
        <is>
          <t>System design, AI / GenAI, Learning agility</t>
        </is>
      </c>
      <c r="X158" s="168" t="inlineStr">
        <is>
          <r>
            <rPr>
              <rFont val="Calibri"/>
              <b val="1"/>
              <sz val="10"/>
            </rPr>
            <t>B1:</t>
          </r>
          <r>
            <rPr>
              <rFont val="Calibri"/>
              <sz val="10"/>
            </rPr>
            <t xml:space="preserve"> 87% of profile — close</t>
          </r>
        </is>
      </c>
      <c r="Y158" s="168" t="inlineStr">
        <is>
          <r>
            <rPr>
              <rFont val="Calibri"/>
              <b val="1"/>
              <sz val="10"/>
            </rPr>
            <t>Evidence:</t>
          </r>
          <r>
            <rPr>
              <rFont val="Calibri"/>
              <sz val="10"/>
            </rPr>
            <t xml:space="preserve"> Survey + KRAs | Core: Ownership 3/2, Problem solving 3/2, Communication &amp; collaboration 2/2, Client &amp; quality focus 3/2, Learning agility 1/2, Integrity &amp; compliance 2/2 | Future-ready: AI literacy 1/2, Data literacy 3/2, Digital fluency 3/2, Innovation 2/2 | Functional: Programming &amp; stack 4/3, System design 2/3, SQL &amp; data 4/3, Cloud &amp; DevOps 3/3, AI / GenAI 2/3, Product &amp; domain 3/3</t>
          </r>
        </is>
      </c>
      <c r="Z158" s="119" t="inlineStr">
        <is>
          <t>Technical depth &amp; architecture · Data, SQL &amp; analytics · Certification / formal course</t>
        </is>
      </c>
      <c r="AA158" s="169" t="inlineStr">
        <is>
          <t>Advanced technology stack; secure coding &amp; code-quality practices; unit/automated testing; system design fundamentals</t>
        </is>
      </c>
      <c r="AB158" s="169" t="inlineStr">
        <is>
          <t>Cloud, DevOps &amp; CI/CD; Database, SQL &amp; Data Engineering; Programming &amp; Tech-Stack Depth</t>
        </is>
      </c>
      <c r="AC158" s="169" t="inlineStr">
        <is>
          <t>Technical depth &amp; architecture · Data, SQL &amp; analytics · Certification / formal course</t>
        </is>
      </c>
      <c r="AD158"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58" s="121" t="inlineStr">
        <is>
          <t>No strong match from survey evidence</t>
        </is>
      </c>
      <c r="AF158" s="122" t="inlineStr">
        <is>
          <t>Chaitanya Vadagabhaktula · Senior Database Engineer — 0.32: python, superset, etl, analytics</t>
        </is>
      </c>
      <c r="AG158" s="122" t="inlineStr">
        <is>
          <t>No close match in other businesses</t>
        </is>
      </c>
      <c r="AH158" s="122" t="n"/>
      <c r="AI158" s="122" t="n"/>
      <c r="AJ158" s="122" t="n"/>
    </row>
    <row r="159" ht="132" customHeight="1">
      <c r="A159" s="109" t="inlineStr">
        <is>
          <t>IRIS2507</t>
        </is>
      </c>
      <c r="B159" s="111" t="inlineStr">
        <is>
          <t>Tanishq Gupta</t>
        </is>
      </c>
      <c r="C159" s="111" t="inlineStr">
        <is>
          <t>Technology</t>
        </is>
      </c>
      <c r="D159" s="111" t="inlineStr">
        <is>
          <t>Business Analyst</t>
        </is>
      </c>
      <c r="E159" s="111" t="inlineStr">
        <is>
          <t>Business Analyst</t>
        </is>
      </c>
      <c r="F159" s="111" t="inlineStr">
        <is>
          <t>L3 – Professional / Associate</t>
        </is>
      </c>
      <c r="G159" s="26" t="inlineStr">
        <is>
          <t>A2</t>
        </is>
      </c>
      <c r="H159" s="147" t="inlineStr">
        <is>
          <t>• Same level</t>
        </is>
      </c>
      <c r="I159" s="111" t="inlineStr">
        <is>
          <t>IC</t>
        </is>
      </c>
      <c r="J159" s="142" t="n">
        <v>3</v>
      </c>
      <c r="K159" s="115" t="inlineStr">
        <is>
          <t>Medium</t>
        </is>
      </c>
      <c r="L159" s="115" t="inlineStr">
        <is>
          <t>Core Contributor</t>
        </is>
      </c>
      <c r="M159" s="115" t="inlineStr">
        <is>
          <t>Develop in role</t>
        </is>
      </c>
      <c r="N159" s="115" t="n"/>
      <c r="O159" s="115" t="inlineStr">
        <is>
          <t>N</t>
        </is>
      </c>
      <c r="P159" s="115" t="inlineStr"/>
      <c r="Q159" s="118" t="n">
        <v>102</v>
      </c>
      <c r="R159" s="168" t="inlineStr">
        <is>
          <t>Meets the level</t>
        </is>
      </c>
      <c r="S159" s="168" t="n">
        <v>98</v>
      </c>
      <c r="T159" s="168" t="n">
        <v>88</v>
      </c>
      <c r="U159" s="168" t="n">
        <v>110</v>
      </c>
      <c r="V159" s="168" t="n"/>
      <c r="W159" s="168" t="inlineStr">
        <is>
          <t>Learning agility, AI literacy</t>
        </is>
      </c>
      <c r="X159" s="168" t="inlineStr">
        <is>
          <r>
            <rPr>
              <rFont val="Calibri"/>
              <b val="1"/>
              <sz val="10"/>
            </rPr>
            <t>A3:</t>
          </r>
          <r>
            <rPr>
              <rFont val="Calibri"/>
              <sz val="10"/>
            </rPr>
            <t xml:space="preserve"> 89% of profile — close</t>
          </r>
        </is>
      </c>
      <c r="Y159" s="168" t="inlineStr">
        <is>
          <r>
            <rPr>
              <rFont val="Calibri"/>
              <b val="1"/>
              <sz val="10"/>
            </rPr>
            <t>Evidence:</t>
          </r>
          <r>
            <rPr>
              <rFont val="Calibri"/>
              <sz val="10"/>
            </rPr>
            <t xml:space="preserve"> Survey + KRAs | Core: Ownership 2/2, Problem solving 3/2, Communication &amp; collaboration 3/2, Client &amp; quality focus 2/2, Learning agility 1/2, Integrity &amp; compliance 2/2 | Future-ready: AI literacy 1/2, Data literacy 2/2, Digital fluency 2/2, Innovation 2/2 | Functional: Requirements 3/2, Regulatory domain 2/2, Product &amp; domain 3/2, SQL &amp; data 2/2, Stakeholder mgmt 2/2, Communication 3/2</t>
          </r>
        </is>
      </c>
      <c r="Z159" s="119" t="inlineStr">
        <is>
          <t>Product &amp; tool knowledge · Client, sales &amp; stakeholders · Strategy &amp; business acumen · Certification / formal course · Broader exposure &amp; ownership</t>
        </is>
      </c>
      <c r="AA159" s="169" t="inlineStr">
        <is>
          <t>Requirement engineering &amp; BRD/user-story writing; Agile/Scrum basics; RegTech/XBRL domain onboarding; stakeholder communication; Product visualization</t>
        </is>
      </c>
      <c r="AB159" s="169" t="inlineStr">
        <is>
          <t>Product, Platform &amp; Domain Knowledge; Business Analysis &amp; Requirements Engineering; Stakeholder &amp; Client Management</t>
        </is>
      </c>
      <c r="AC159" s="169" t="inlineStr">
        <is>
          <t>Project / programme management · Product &amp; tool knowledge · Client, sales &amp; stakeholders · Strategy &amp; business acumen · Certification / formal course · Broader exposure &amp; ownership</t>
        </is>
      </c>
      <c r="AD159" s="169" t="inlineStr">
        <is>
          <t>-</t>
        </is>
      </c>
      <c r="AE159" s="121" t="inlineStr">
        <is>
          <t>No strong match from survey evidence</t>
        </is>
      </c>
      <c r="AF159" s="122" t="inlineStr">
        <is>
          <t>No material overlap found</t>
        </is>
      </c>
      <c r="AG159" s="122" t="inlineStr">
        <is>
          <t>Dhaval Lotwala · CARBON, Senior Business Analyst — 0.38; Aroosa Ghole · iDEAL, Team Lead – Business Analysis — 0.28; Saniya Baxi · CARBON, Trainee Business Analyst — 0.27</t>
        </is>
      </c>
      <c r="AH159" s="122" t="n"/>
      <c r="AI159" s="122" t="n"/>
      <c r="AJ159" s="122" t="n"/>
    </row>
    <row r="160" ht="132" customHeight="1">
      <c r="A160" s="109" t="inlineStr">
        <is>
          <t>IRIS2451</t>
        </is>
      </c>
      <c r="B160" s="111" t="inlineStr">
        <is>
          <t>Anurag Gupta</t>
        </is>
      </c>
      <c r="C160" s="111" t="inlineStr">
        <is>
          <t>Technology</t>
        </is>
      </c>
      <c r="D160" s="114" t="inlineStr">
        <is>
          <t>Trainee Software Engineer</t>
        </is>
      </c>
      <c r="E160" s="114" t="inlineStr">
        <is>
          <t>UI Developer</t>
        </is>
      </c>
      <c r="F160" s="114" t="inlineStr">
        <is>
          <t>L2 – Trainee</t>
        </is>
      </c>
      <c r="G160" s="116" t="inlineStr">
        <is>
          <t>A2</t>
        </is>
      </c>
      <c r="H160" s="117" t="inlineStr">
        <is>
          <t>▲ Up</t>
        </is>
      </c>
      <c r="I160" s="111" t="inlineStr">
        <is>
          <t>IC</t>
        </is>
      </c>
      <c r="J160" s="142" t="n">
        <v>3</v>
      </c>
      <c r="K160" s="115" t="inlineStr">
        <is>
          <t>Medium</t>
        </is>
      </c>
      <c r="L160" s="115" t="inlineStr">
        <is>
          <t>Trusted Professional</t>
        </is>
      </c>
      <c r="M160" s="115" t="inlineStr">
        <is>
          <t>Develop in role</t>
        </is>
      </c>
      <c r="N160" s="115" t="n"/>
      <c r="O160" s="115" t="inlineStr"/>
      <c r="P160" s="115" t="inlineStr"/>
      <c r="Q160" s="118" t="n">
        <v>91</v>
      </c>
      <c r="R160" s="168" t="inlineStr">
        <is>
          <t>Meets the level</t>
        </is>
      </c>
      <c r="S160" s="168" t="n">
        <v>95</v>
      </c>
      <c r="T160" s="168" t="n">
        <v>105</v>
      </c>
      <c r="U160" s="168" t="n">
        <v>83</v>
      </c>
      <c r="V160" s="168" t="n"/>
      <c r="W160" s="168" t="inlineStr">
        <is>
          <t>System design, Cloud &amp; DevOps, Learning agility</t>
        </is>
      </c>
      <c r="X160" s="168" t="inlineStr">
        <is>
          <r>
            <rPr>
              <rFont val="Calibri"/>
              <b val="1"/>
              <sz val="10"/>
            </rPr>
            <t>A3:</t>
          </r>
          <r>
            <rPr>
              <rFont val="Calibri"/>
              <sz val="10"/>
            </rPr>
            <t xml:space="preserve"> 77% of profile — close</t>
          </r>
        </is>
      </c>
      <c r="Y160" s="168" t="inlineStr">
        <is>
          <r>
            <rPr>
              <rFont val="Calibri"/>
              <b val="1"/>
              <sz val="10"/>
            </rPr>
            <t>Evidence:</t>
          </r>
          <r>
            <rPr>
              <rFont val="Calibri"/>
              <sz val="10"/>
            </rPr>
            <t xml:space="preserve"> Survey + KRAs | Core: Ownership 3/2, Problem solving 2/2, Communication &amp; collaboration 2/2, Client &amp; quality focus 2/2, Learning agility 1/2, Integrity &amp; compliance 2/2 | Future-ready: AI literacy 2/2, Data literacy 2/2, Digital fluency 3/2, Innovation 2/2 | Functional: Programming &amp; stack 2/2, System design 1/2, SQL &amp; data 2/2, Cloud &amp; DevOps 1/2, AI / GenAI 2/2, Product &amp; domain 2/2</t>
          </r>
        </is>
      </c>
      <c r="Z160" s="119" t="inlineStr">
        <is>
          <t>Leadership &amp; people management · Project / programme management · Technical depth &amp; architecture · Broader exposure &amp; ownership</t>
        </is>
      </c>
      <c r="AA160" s="169" t="inlineStr">
        <is>
          <t>Taxonomy AI</t>
        </is>
      </c>
      <c r="AB160" s="169" t="inlineStr">
        <is>
          <t>Cloud, DevOps &amp; CI/CD; Broader Ownership &amp; Cross-functional Exposure; AI, GenAI &amp; Prompt Engineering</t>
        </is>
      </c>
      <c r="AC160" s="169" t="inlineStr">
        <is>
          <t>Leadership &amp; people management · Project / programme management · Technical depth &amp; architecture · Broader exposure &amp; ownership</t>
        </is>
      </c>
      <c r="AD160" s="169" t="n"/>
      <c r="AE160" s="121" t="inlineStr">
        <is>
          <t>No strong match from survey evidence</t>
        </is>
      </c>
      <c r="AF160" s="122" t="inlineStr">
        <is>
          <t>Mayuresh Raghunath Mahale · Trainee Software Engineer — 0.46: software, nodejs, javascript, build; Swati Patil · Senior Software Engineer — 0.39: software, angular, sql, develop; Alwina Shaikh · Lead Software Engineer – POD Lead — 0.37: nodejs, angular, features</t>
        </is>
      </c>
      <c r="AG160" s="122" t="inlineStr">
        <is>
          <t>Ayush Sharma · CARBON, Trainee Software Engineer — 0.41; Niraj Santosh Patil · Datatech, Software Engineer — 0.29; Siddhesh Kadam · CARBON, Senior Engineering Manager — 0.28</t>
        </is>
      </c>
      <c r="AH160" s="122" t="n"/>
      <c r="AI160" s="122" t="n"/>
      <c r="AJ160" s="122" t="n"/>
    </row>
    <row r="161" ht="132" customHeight="1">
      <c r="A161" s="109" t="inlineStr">
        <is>
          <t>IRIS2482</t>
        </is>
      </c>
      <c r="B161" s="111" t="inlineStr">
        <is>
          <t>Aquib Shah</t>
        </is>
      </c>
      <c r="C161" s="111" t="inlineStr">
        <is>
          <t>Technology</t>
        </is>
      </c>
      <c r="D161" s="114" t="inlineStr">
        <is>
          <t>Trainee Software Engineer</t>
        </is>
      </c>
      <c r="E161" s="114" t="inlineStr">
        <is>
          <t>Software Engineer</t>
        </is>
      </c>
      <c r="F161" s="114" t="inlineStr">
        <is>
          <t>L2 – Trainee</t>
        </is>
      </c>
      <c r="G161" s="116" t="inlineStr">
        <is>
          <t>A2</t>
        </is>
      </c>
      <c r="H161" s="117" t="inlineStr">
        <is>
          <t>▲ Up</t>
        </is>
      </c>
      <c r="I161" s="111" t="inlineStr">
        <is>
          <t>IC</t>
        </is>
      </c>
      <c r="J161" s="142" t="n">
        <v>2</v>
      </c>
      <c r="K161" s="115" t="inlineStr">
        <is>
          <t>Medium</t>
        </is>
      </c>
      <c r="L161" s="115" t="inlineStr">
        <is>
          <t>High Impact / Growth Talent</t>
        </is>
      </c>
      <c r="M161" s="115" t="inlineStr">
        <is>
          <t>Performance first</t>
        </is>
      </c>
      <c r="N161" s="115" t="n"/>
      <c r="O161" s="115" t="inlineStr"/>
      <c r="P161" s="115" t="inlineStr"/>
      <c r="Q161" s="118" t="n">
        <v>94</v>
      </c>
      <c r="R161" s="168" t="inlineStr">
        <is>
          <t>Meets the level</t>
        </is>
      </c>
      <c r="S161" s="168" t="n">
        <v>107</v>
      </c>
      <c r="T161" s="168" t="n">
        <v>100</v>
      </c>
      <c r="U161" s="168" t="n">
        <v>83</v>
      </c>
      <c r="V161" s="168" t="n"/>
      <c r="W161" s="168" t="inlineStr">
        <is>
          <t>System design, Cloud &amp; DevOps</t>
        </is>
      </c>
      <c r="X161" s="168" t="inlineStr">
        <is>
          <r>
            <rPr>
              <rFont val="Calibri"/>
              <b val="1"/>
              <sz val="10"/>
            </rPr>
            <t>A3:</t>
          </r>
          <r>
            <rPr>
              <rFont val="Calibri"/>
              <sz val="10"/>
            </rPr>
            <t xml:space="preserve"> 80% of profile — close</t>
          </r>
        </is>
      </c>
      <c r="Y161" s="168" t="inlineStr">
        <is>
          <r>
            <rPr>
              <rFont val="Calibri"/>
              <b val="1"/>
              <sz val="10"/>
            </rPr>
            <t>Evidence:</t>
          </r>
          <r>
            <rPr>
              <rFont val="Calibri"/>
              <sz val="10"/>
            </rPr>
            <t xml:space="preserve"> Survey + KRAs | Core: Ownership 2/2, Problem solving 3/2, Communication &amp; collaboration 3/2, Client &amp; quality focus 2/2, Learning agility 2/2, Integrity &amp; compliance 2/2 | Future-ready: AI literacy 2/2, Data literacy 2/2, Digital fluency 2/2, Innovation 2/2 | Functional: Programming &amp; stack 2/2, System design 1/2, SQL &amp; data 2/2, Cloud &amp; DevOps 1/2, AI / GenAI 2/2, Product &amp; domain 2/2</t>
          </r>
        </is>
      </c>
      <c r="Z161" s="119" t="inlineStr">
        <is>
          <t>AI / automation · Technical depth &amp; architecture · Product &amp; tool knowledge</t>
        </is>
      </c>
      <c r="AA161" s="169" t="inlineStr">
        <is>
          <t>Advanced Java; secure coding &amp; code-quality practices; unit/automated testing; system design fundamentals</t>
        </is>
      </c>
      <c r="AB161" s="169" t="inlineStr">
        <is>
          <t>Programming &amp; Tech-Stack Depth; Database, SQL &amp; Data Engineering; Product, Platform &amp; Domain Knowledge</t>
        </is>
      </c>
      <c r="AC161" s="169" t="inlineStr">
        <is>
          <t>AI / automation · Technical depth &amp; architecture · Product &amp; tool knowledge</t>
        </is>
      </c>
      <c r="AD161"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61" s="121" t="inlineStr">
        <is>
          <t>Customer Success &amp; Support · 100% of competencies evidenced; must-haves met</t>
        </is>
      </c>
      <c r="AF161" s="122" t="inlineStr">
        <is>
          <t>—</t>
        </is>
      </c>
      <c r="AG161" s="122" t="inlineStr">
        <is>
          <t>No close match in other businesses</t>
        </is>
      </c>
      <c r="AH161" s="122" t="n"/>
      <c r="AI161" s="122" t="n"/>
      <c r="AJ161" s="122" t="n"/>
    </row>
    <row r="162" ht="132" customHeight="1">
      <c r="A162" s="109" t="inlineStr">
        <is>
          <t>IRIS2321</t>
        </is>
      </c>
      <c r="B162" s="111" t="inlineStr">
        <is>
          <t>Chandani Gusain</t>
        </is>
      </c>
      <c r="C162" s="111" t="inlineStr">
        <is>
          <t>Technology</t>
        </is>
      </c>
      <c r="D162" s="114" t="inlineStr">
        <is>
          <t>Software Engineer</t>
        </is>
      </c>
      <c r="E162" s="114" t="inlineStr">
        <is>
          <t>UI Developer</t>
        </is>
      </c>
      <c r="F162" s="111" t="inlineStr">
        <is>
          <t>L3 – Professional / Associate</t>
        </is>
      </c>
      <c r="G162" s="26" t="inlineStr">
        <is>
          <t>A2</t>
        </is>
      </c>
      <c r="H162" s="147" t="inlineStr">
        <is>
          <t>• Same level</t>
        </is>
      </c>
      <c r="I162" s="111" t="inlineStr">
        <is>
          <t>IC</t>
        </is>
      </c>
      <c r="J162" s="142" t="n">
        <v>3</v>
      </c>
      <c r="K162" s="115" t="inlineStr">
        <is>
          <t>High</t>
        </is>
      </c>
      <c r="L162" s="115" t="inlineStr">
        <is>
          <t>Trusted Professional</t>
        </is>
      </c>
      <c r="M162" s="115" t="inlineStr">
        <is>
          <t>Ready in 6–12 months</t>
        </is>
      </c>
      <c r="N162" s="115" t="n"/>
      <c r="O162" s="115" t="inlineStr">
        <is>
          <t>Yes</t>
        </is>
      </c>
      <c r="P162" s="115" t="inlineStr"/>
      <c r="Q162" s="118" t="n">
        <v>95</v>
      </c>
      <c r="R162" s="168" t="inlineStr">
        <is>
          <t>Meets the level</t>
        </is>
      </c>
      <c r="S162" s="168" t="n">
        <v>98</v>
      </c>
      <c r="T162" s="168" t="n">
        <v>100</v>
      </c>
      <c r="U162" s="168" t="n">
        <v>92</v>
      </c>
      <c r="V162" s="168" t="n"/>
      <c r="W162" s="168" t="inlineStr">
        <is>
          <t>SQL &amp; data, Learning agility</t>
        </is>
      </c>
      <c r="X162" s="168" t="inlineStr">
        <is>
          <r>
            <rPr>
              <rFont val="Calibri"/>
              <b val="1"/>
              <sz val="10"/>
            </rPr>
            <t>A3:</t>
          </r>
          <r>
            <rPr>
              <rFont val="Calibri"/>
              <sz val="10"/>
            </rPr>
            <t xml:space="preserve"> 80% of profile — close</t>
          </r>
        </is>
      </c>
      <c r="Y162" s="168" t="inlineStr">
        <is>
          <r>
            <rPr>
              <rFont val="Calibri"/>
              <b val="1"/>
              <sz val="10"/>
            </rPr>
            <t>Evidence:</t>
          </r>
          <r>
            <rPr>
              <rFont val="Calibri"/>
              <sz val="10"/>
            </rPr>
            <t xml:space="preserve"> Survey + KRAs | Core: Ownership 3/2, Problem solving 3/2, Communication &amp; collaboration 2/2, Client &amp; quality focus 2/2, Learning agility 1/2, Integrity &amp; compliance 2/2 | Future-ready: AI literacy 2/2, Data literacy 2/2, Digital fluency 2/2, Innovation 2/2 | Functional: Programming &amp; stack 2/2, System design 2/2, SQL &amp; data 1/2, Cloud &amp; DevOps 2/2, AI / GenAI 2/2, Product &amp; domain 2/2</t>
          </r>
        </is>
      </c>
      <c r="Z162" s="119" t="inlineStr">
        <is>
          <t>Leadership &amp; people management · Technical depth &amp; architecture</t>
        </is>
      </c>
      <c r="AA162" s="169" t="inlineStr">
        <is>
          <t>Architecture &amp; Scalability</t>
        </is>
      </c>
      <c r="AB162" s="169" t="inlineStr">
        <is>
          <t>AI, GenAI &amp; Prompt Engineering; Project, Program &amp; Agile Management; Stakeholder &amp; Client Management</t>
        </is>
      </c>
      <c r="AC162" s="169" t="inlineStr">
        <is>
          <t>Leadership &amp; people management · Technical depth &amp; architecture</t>
        </is>
      </c>
      <c r="AD162" s="169" t="n"/>
      <c r="AE162" s="121" t="inlineStr">
        <is>
          <t>No strong match from survey evidence</t>
        </is>
      </c>
      <c r="AF162" s="122" t="inlineStr">
        <is>
          <t>No material overlap found</t>
        </is>
      </c>
      <c r="AG162" s="122" t="inlineStr">
        <is>
          <t>Sharad Mane · Consume, Senior Software Engineer — 0.27</t>
        </is>
      </c>
      <c r="AH162" s="122" t="n"/>
      <c r="AI162" s="122" t="n"/>
      <c r="AJ162" s="122" t="n"/>
    </row>
    <row r="163" ht="132" customHeight="1">
      <c r="A163" s="109" t="inlineStr">
        <is>
          <t>IRIS2524</t>
        </is>
      </c>
      <c r="B163" s="111" t="inlineStr">
        <is>
          <t>Chetna Vijay Nile</t>
        </is>
      </c>
      <c r="C163" s="111" t="inlineStr">
        <is>
          <t>Technology</t>
        </is>
      </c>
      <c r="D163" s="111" t="inlineStr">
        <is>
          <t>Software Engineer</t>
        </is>
      </c>
      <c r="E163" s="111" t="inlineStr">
        <is>
          <t>Software Engineer</t>
        </is>
      </c>
      <c r="F163" s="111" t="inlineStr">
        <is>
          <t>L3 – Professional / Associate</t>
        </is>
      </c>
      <c r="G163" s="26" t="inlineStr">
        <is>
          <t>A2</t>
        </is>
      </c>
      <c r="H163" s="147" t="inlineStr">
        <is>
          <t>• Same level</t>
        </is>
      </c>
      <c r="I163" s="111" t="inlineStr">
        <is>
          <t>IC</t>
        </is>
      </c>
      <c r="J163" s="142" t="n">
        <v>2</v>
      </c>
      <c r="K163" s="115" t="inlineStr">
        <is>
          <t>Low</t>
        </is>
      </c>
      <c r="L163" s="115" t="inlineStr">
        <is>
          <t>Emerging Talent</t>
        </is>
      </c>
      <c r="M163" s="115" t="inlineStr">
        <is>
          <t>Performance first</t>
        </is>
      </c>
      <c r="N163" s="115" t="n"/>
      <c r="O163" s="115" t="inlineStr"/>
      <c r="P163" s="115" t="inlineStr"/>
      <c r="Q163" s="118" t="n">
        <v>72</v>
      </c>
      <c r="R163" s="168" t="inlineStr">
        <is>
          <t>Gap — development plan needed</t>
        </is>
      </c>
      <c r="S163" s="168" t="n">
        <v>75</v>
      </c>
      <c r="T163" s="168" t="n">
        <v>80</v>
      </c>
      <c r="U163" s="168" t="n">
        <v>67</v>
      </c>
      <c r="V163" s="168" t="n"/>
      <c r="W163" s="168" t="inlineStr">
        <is>
          <t>System design, SQL &amp; data, Cloud &amp; DevOps</t>
        </is>
      </c>
      <c r="X163" s="168" t="inlineStr">
        <is>
          <r>
            <rPr>
              <rFont val="Calibri"/>
              <b val="1"/>
              <sz val="10"/>
            </rPr>
            <t>A3:</t>
          </r>
          <r>
            <rPr>
              <rFont val="Calibri"/>
              <sz val="10"/>
            </rPr>
            <t xml:space="preserve"> 61% of profile — not yet</t>
          </r>
        </is>
      </c>
      <c r="Y163" s="168" t="inlineStr">
        <is>
          <r>
            <rPr>
              <rFont val="Calibri"/>
              <b val="1"/>
              <sz val="10"/>
            </rPr>
            <t>Evidence:</t>
          </r>
          <r>
            <rPr>
              <rFont val="Calibri"/>
              <sz val="10"/>
            </rPr>
            <t xml:space="preserve"> Survey + KRAs | Core: Ownership 1/2, Problem solving 2/2, Communication &amp; collaboration 1/2, Client &amp; quality focus 1/2, Learning agility 2/2, Integrity &amp; compliance 2/2 | Future-ready: AI literacy 1/2, Data literacy 1/2, Digital fluency 3/2, Innovation 2/2 | Functional: Programming &amp; stack 2/2, System design 1/2, SQL &amp; data 1/2, Cloud &amp; DevOps 1/2, AI / GenAI 1/2, Product &amp; domain 2/2</t>
          </r>
        </is>
      </c>
      <c r="Z163" s="119" t="inlineStr">
        <is>
          <t>Leadership &amp; people management · Project / programme management · Technical depth &amp; architecture</t>
        </is>
      </c>
      <c r="AA163" s="169" t="inlineStr">
        <is>
          <t>Advanced Java + Angular; secure coding &amp; code-quality practices; unit/automated testing; system design fundamentals</t>
        </is>
      </c>
      <c r="AB163" s="169" t="inlineStr">
        <is>
          <t>AI, GenAI &amp; Prompt Engineering; Programming &amp; Tech-Stack Depth; Product, Platform &amp; Domain Knowledge</t>
        </is>
      </c>
      <c r="AC163" s="169" t="inlineStr">
        <is>
          <t>Leadership &amp; people management · Project / programme management · Technical depth &amp; architecture</t>
        </is>
      </c>
      <c r="AD163"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63" s="121" t="inlineStr">
        <is>
          <t>No strong match from survey evidence</t>
        </is>
      </c>
      <c r="AF163" s="122" t="inlineStr">
        <is>
          <t>No material overlap found</t>
        </is>
      </c>
      <c r="AG163" s="122" t="inlineStr">
        <is>
          <t>Shivam Dhumal · Datatech, Software Engineer — 0.62; Waqar Tarique · Consume, Senior Software Engineer — 0.39; Pratik Ekhande · iDEAL, Software Engineer — 0.27</t>
        </is>
      </c>
      <c r="AH163" s="122" t="n"/>
      <c r="AI163" s="122" t="n"/>
      <c r="AJ163" s="122" t="n"/>
    </row>
    <row r="164" ht="132" customHeight="1">
      <c r="A164" s="109" t="inlineStr">
        <is>
          <t>IRIS2396</t>
        </is>
      </c>
      <c r="B164" s="111" t="inlineStr">
        <is>
          <t>Chirag Suryawanshi</t>
        </is>
      </c>
      <c r="C164" s="111" t="inlineStr">
        <is>
          <t>Technology</t>
        </is>
      </c>
      <c r="D164" s="114" t="inlineStr">
        <is>
          <t>Trainee Software Engineer</t>
        </is>
      </c>
      <c r="E164" s="114" t="inlineStr">
        <is>
          <t>Software Engineer</t>
        </is>
      </c>
      <c r="F164" s="114" t="inlineStr">
        <is>
          <t>L2 – Trainee</t>
        </is>
      </c>
      <c r="G164" s="116" t="inlineStr">
        <is>
          <t>A2</t>
        </is>
      </c>
      <c r="H164" s="117" t="inlineStr">
        <is>
          <t>▲ Up</t>
        </is>
      </c>
      <c r="I164" s="111" t="inlineStr">
        <is>
          <t>IC</t>
        </is>
      </c>
      <c r="J164" s="142" t="n">
        <v>4</v>
      </c>
      <c r="K164" s="115" t="inlineStr">
        <is>
          <t>High</t>
        </is>
      </c>
      <c r="L164" s="115" t="inlineStr">
        <is>
          <t>High Impact / Growth Talent</t>
        </is>
      </c>
      <c r="M164" s="115" t="inlineStr">
        <is>
          <t>Ready now</t>
        </is>
      </c>
      <c r="N164" s="115" t="inlineStr">
        <is>
          <t>Yes</t>
        </is>
      </c>
      <c r="O164" s="115" t="inlineStr">
        <is>
          <t>Yes</t>
        </is>
      </c>
      <c r="P164" s="115" t="inlineStr"/>
      <c r="Q164" s="118" t="n">
        <v>92</v>
      </c>
      <c r="R164" s="168" t="inlineStr">
        <is>
          <t>Meets the level</t>
        </is>
      </c>
      <c r="S164" s="168" t="n">
        <v>107</v>
      </c>
      <c r="T164" s="168" t="n">
        <v>92</v>
      </c>
      <c r="U164" s="168" t="n">
        <v>83</v>
      </c>
      <c r="V164" s="168" t="n"/>
      <c r="W164" s="168" t="inlineStr">
        <is>
          <t>SQL &amp; data, Cloud &amp; DevOps, Data literacy</t>
        </is>
      </c>
      <c r="X164" s="168" t="inlineStr">
        <is>
          <r>
            <rPr>
              <rFont val="Calibri"/>
              <b val="1"/>
              <sz val="10"/>
            </rPr>
            <t>A3:</t>
          </r>
          <r>
            <rPr>
              <rFont val="Calibri"/>
              <sz val="10"/>
            </rPr>
            <t xml:space="preserve"> 78% of profile — close</t>
          </r>
        </is>
      </c>
      <c r="Y164" s="168" t="inlineStr">
        <is>
          <r>
            <rPr>
              <rFont val="Calibri"/>
              <b val="1"/>
              <sz val="10"/>
            </rPr>
            <t>Evidence:</t>
          </r>
          <r>
            <rPr>
              <rFont val="Calibri"/>
              <sz val="10"/>
            </rPr>
            <t xml:space="preserve"> Survey + KRAs | Core: Ownership 4/2, Problem solving 2/2, Communication &amp; collaboration 2/2, Client &amp; quality focus 4/2, Learning agility 2/2, Integrity &amp; compliance 2/2 | Future-ready: AI literacy 2/2, Data literacy 1/2, Digital fluency 2/2, Innovation 3/2 | Functional: Programming &amp; stack 2/2, System design 2/2, SQL &amp; data 1/2, Cloud &amp; DevOps 1/2, AI / GenAI 2/2, Product &amp; domain 2/2</t>
          </r>
        </is>
      </c>
      <c r="Z164" s="119" t="inlineStr">
        <is>
          <t>Answered · no common topic</t>
        </is>
      </c>
      <c r="AA164" s="169" t="inlineStr">
        <is>
          <t>Reactive Programming/Spring AI/System Design &amp; Pattern</t>
        </is>
      </c>
      <c r="AB164" s="169" t="inlineStr">
        <is>
          <t>Process Improvement &amp; Quality Mindset</t>
        </is>
      </c>
      <c r="AC164" s="169" t="inlineStr">
        <is>
          <t>Answered · no common topic</t>
        </is>
      </c>
      <c r="AD164" s="169" t="n"/>
      <c r="AE164" s="121" t="inlineStr">
        <is>
          <t>No strong match from survey evidence</t>
        </is>
      </c>
      <c r="AF164" s="122" t="inlineStr">
        <is>
          <t>No material overlap found</t>
        </is>
      </c>
      <c r="AG164" s="122" t="inlineStr">
        <is>
          <t>No close match in other businesses</t>
        </is>
      </c>
      <c r="AH164" s="122" t="n"/>
      <c r="AI164" s="122" t="n"/>
      <c r="AJ164" s="122" t="n"/>
    </row>
    <row r="165" ht="132" customHeight="1">
      <c r="A165" s="109" t="inlineStr">
        <is>
          <t>IRIS2320</t>
        </is>
      </c>
      <c r="B165" s="111" t="inlineStr">
        <is>
          <t>Faisal Pathan</t>
        </is>
      </c>
      <c r="C165" s="111" t="inlineStr">
        <is>
          <t>Technology</t>
        </is>
      </c>
      <c r="D165" s="114" t="inlineStr">
        <is>
          <t>Software Engineer</t>
        </is>
      </c>
      <c r="E165" s="114" t="inlineStr">
        <is>
          <t>UI Developer</t>
        </is>
      </c>
      <c r="F165" s="111" t="inlineStr">
        <is>
          <t>L3 – Professional / Associate</t>
        </is>
      </c>
      <c r="G165" s="26" t="inlineStr">
        <is>
          <t>A2</t>
        </is>
      </c>
      <c r="H165" s="147" t="inlineStr">
        <is>
          <t>• Same level</t>
        </is>
      </c>
      <c r="I165" s="111" t="inlineStr">
        <is>
          <t>IC</t>
        </is>
      </c>
      <c r="J165" s="142" t="n">
        <v>4</v>
      </c>
      <c r="K165" s="115" t="inlineStr">
        <is>
          <t>High</t>
        </is>
      </c>
      <c r="L165" s="115" t="inlineStr">
        <is>
          <t>High Impact / Growth Talent</t>
        </is>
      </c>
      <c r="M165" s="115" t="inlineStr">
        <is>
          <t>Ready now</t>
        </is>
      </c>
      <c r="N165" s="115" t="inlineStr">
        <is>
          <t>Yes</t>
        </is>
      </c>
      <c r="O165" s="115" t="inlineStr">
        <is>
          <t>Yes</t>
        </is>
      </c>
      <c r="P165" s="115" t="inlineStr"/>
      <c r="Q165" s="118" t="n">
        <v>91</v>
      </c>
      <c r="R165" s="168" t="inlineStr">
        <is>
          <t>Meets the level</t>
        </is>
      </c>
      <c r="S165" s="168" t="n">
        <v>110</v>
      </c>
      <c r="T165" s="168" t="n">
        <v>80</v>
      </c>
      <c r="U165" s="168" t="n">
        <v>83</v>
      </c>
      <c r="V165" s="168" t="n"/>
      <c r="W165" s="168" t="inlineStr">
        <is>
          <t>SQL &amp; data, AI / GenAI, Data literacy</t>
        </is>
      </c>
      <c r="X165" s="168" t="inlineStr">
        <is>
          <r>
            <rPr>
              <rFont val="Calibri"/>
              <b val="1"/>
              <sz val="10"/>
            </rPr>
            <t>A3:</t>
          </r>
          <r>
            <rPr>
              <rFont val="Calibri"/>
              <sz val="10"/>
            </rPr>
            <t xml:space="preserve"> 77% of profile — close</t>
          </r>
        </is>
      </c>
      <c r="Y165" s="168" t="inlineStr">
        <is>
          <r>
            <rPr>
              <rFont val="Calibri"/>
              <b val="1"/>
              <sz val="10"/>
            </rPr>
            <t>Evidence:</t>
          </r>
          <r>
            <rPr>
              <rFont val="Calibri"/>
              <sz val="10"/>
            </rPr>
            <t xml:space="preserve"> Survey + KRAs | Core: Ownership 4/2, Problem solving 2/2, Communication &amp; collaboration 3/2, Client &amp; quality focus 4/2, Learning agility 2/2, Integrity &amp; compliance 2/2 | Future-ready: AI literacy 1/2, Data literacy 1/2, Digital fluency 3/2, Innovation 2/2 | Functional: Programming &amp; stack 2/2, System design 2/2, SQL &amp; data 1/2, Cloud &amp; DevOps 2/2, AI / GenAI 1/2, Product &amp; domain 2/2</t>
          </r>
        </is>
      </c>
      <c r="Z165" s="119" t="inlineStr">
        <is>
          <t>Leadership &amp; people management · Project / programme management · Technical depth &amp; architecture · Broader exposure &amp; ownership</t>
        </is>
      </c>
      <c r="AA165" s="169" t="inlineStr">
        <is>
          <t>Architecture &amp; Scalability</t>
        </is>
      </c>
      <c r="AB165" s="169" t="inlineStr">
        <is>
          <t>AI, GenAI &amp; Prompt Engineering; Programming &amp; Tech-Stack Depth; Product, Platform &amp; Domain Knowledge</t>
        </is>
      </c>
      <c r="AC165" s="169" t="inlineStr">
        <is>
          <t>Leadership &amp; people management · Project / programme management · Technical depth &amp; architecture · Broader exposure &amp; ownership</t>
        </is>
      </c>
      <c r="AD165" s="169" t="n"/>
      <c r="AE165" s="121" t="inlineStr">
        <is>
          <t>No strong match from survey evidence</t>
        </is>
      </c>
      <c r="AF165" s="122" t="inlineStr">
        <is>
          <t>Mahtab Shah · Software Engineer — 0.35: git, feature, software, delivery; Himanshu Pawar · Lead Software Engineer — 0.34: code, quality, software, technical; Rushikesh Shrikhande · Trainee Software Engineer — 0.34: code, git, development, bug</t>
        </is>
      </c>
      <c r="AG165" s="122" t="inlineStr">
        <is>
          <t>Siddhesh Kadam · CARBON, Senior Engineering Manager — 0.43; Imtiyaz Pathan · CARBON, Senior Software Engineer — 0.39; Ayushi Prajapati · CARBON, Trainee UI Developer — 0.36</t>
        </is>
      </c>
      <c r="AH165" s="122" t="n"/>
      <c r="AI165" s="122" t="n"/>
      <c r="AJ165" s="122" t="n"/>
    </row>
    <row r="166" ht="132" customHeight="1">
      <c r="A166" s="109" t="inlineStr">
        <is>
          <t>IRIS2385</t>
        </is>
      </c>
      <c r="B166" s="111" t="inlineStr">
        <is>
          <t>Hemant Sakunde</t>
        </is>
      </c>
      <c r="C166" s="111" t="inlineStr">
        <is>
          <t>Technology</t>
        </is>
      </c>
      <c r="D166" s="114" t="inlineStr">
        <is>
          <t>Trainee Software Engineer</t>
        </is>
      </c>
      <c r="E166" s="114" t="inlineStr">
        <is>
          <t>Software Engineer</t>
        </is>
      </c>
      <c r="F166" s="114" t="inlineStr">
        <is>
          <t>L2 – Trainee</t>
        </is>
      </c>
      <c r="G166" s="116" t="inlineStr">
        <is>
          <t>A2</t>
        </is>
      </c>
      <c r="H166" s="117" t="inlineStr">
        <is>
          <t>▲ Up</t>
        </is>
      </c>
      <c r="I166" s="111" t="inlineStr">
        <is>
          <t>IC</t>
        </is>
      </c>
      <c r="J166" s="142" t="n">
        <v>4</v>
      </c>
      <c r="K166" s="115" t="inlineStr">
        <is>
          <t>High</t>
        </is>
      </c>
      <c r="L166" s="115" t="inlineStr">
        <is>
          <t>Trusted Professional</t>
        </is>
      </c>
      <c r="M166" s="115" t="inlineStr">
        <is>
          <t>Ready now</t>
        </is>
      </c>
      <c r="N166" s="115" t="n"/>
      <c r="O166" s="115" t="inlineStr"/>
      <c r="P166" s="115" t="inlineStr">
        <is>
          <t>Not Yet</t>
        </is>
      </c>
      <c r="Q166" s="118" t="n">
        <v>101</v>
      </c>
      <c r="R166" s="168" t="inlineStr">
        <is>
          <t>Meets the level</t>
        </is>
      </c>
      <c r="S166" s="168" t="n">
        <v>110</v>
      </c>
      <c r="T166" s="168" t="n">
        <v>105</v>
      </c>
      <c r="U166" s="168" t="n">
        <v>95</v>
      </c>
      <c r="V166" s="168" t="n"/>
      <c r="W166" s="168" t="inlineStr">
        <is>
          <t>System design</t>
        </is>
      </c>
      <c r="X166" s="168" t="inlineStr">
        <is>
          <r>
            <rPr>
              <rFont val="Calibri"/>
              <b val="1"/>
              <sz val="10"/>
            </rPr>
            <t>A3:</t>
          </r>
          <r>
            <rPr>
              <rFont val="Calibri"/>
              <sz val="10"/>
            </rPr>
            <t xml:space="preserve"> 87% of profile — close</t>
          </r>
        </is>
      </c>
      <c r="Y166" s="168" t="inlineStr">
        <is>
          <r>
            <rPr>
              <rFont val="Calibri"/>
              <b val="1"/>
              <sz val="10"/>
            </rPr>
            <t>Evidence:</t>
          </r>
          <r>
            <rPr>
              <rFont val="Calibri"/>
              <sz val="10"/>
            </rPr>
            <t xml:space="preserve"> Survey + KRAs | Core: Ownership 3/2, Problem solving 2/2, Communication &amp; collaboration 3/2, Client &amp; quality focus 4/2, Learning agility 2/2, Integrity &amp; compliance 2/2 | Future-ready: AI literacy 2/2, Data literacy 2/2, Digital fluency 3/2, Innovation 2/2 | Functional: Programming &amp; stack 2/2, System design 1/2, SQL &amp; data 2/2, Cloud &amp; DevOps 3/2, AI / GenAI 2/2, Product &amp; domain 2/2</t>
          </r>
        </is>
      </c>
      <c r="Z166" s="119" t="inlineStr">
        <is>
          <t>Technical depth &amp; architecture</t>
        </is>
      </c>
      <c r="AA166" s="169" t="inlineStr">
        <is>
          <t>1. Angular, TypeScript, RxJS, Angular Material, Responsive UI Development 2. Secure Coding Practices, OWASP Top 10, ESLint/SonarQube, Code Review Best …</t>
        </is>
      </c>
      <c r="AB166" s="169" t="inlineStr">
        <is>
          <t>AI, GenAI &amp; Prompt Engineering; Stakeholder &amp; Client Management</t>
        </is>
      </c>
      <c r="AC166" s="169" t="inlineStr">
        <is>
          <t>Technical depth &amp; architecture</t>
        </is>
      </c>
      <c r="AD166" s="169" t="n"/>
      <c r="AE166" s="121" t="inlineStr">
        <is>
          <t>No strong match from survey evidence</t>
        </is>
      </c>
      <c r="AF166" s="122" t="inlineStr">
        <is>
          <t>Saurabh Jaykumar Wanjari · Software Engineer — 0.39: docker, pam, devops, claude; Ateef Ansari · Senior Software Engineer — 0.35: jenkins, docker, linux, intellij; Amaan Ullah · Trainee Software Engineer — 0.31: postgresql, risk, stack, angular</t>
        </is>
      </c>
      <c r="AG166" s="122" t="inlineStr">
        <is>
          <t>Meet Patel · CARBON, Trainee Software Engineer — 0.30</t>
        </is>
      </c>
      <c r="AH166" s="122" t="n"/>
      <c r="AI166" s="122" t="n"/>
      <c r="AJ166" s="122" t="n"/>
    </row>
    <row r="167" ht="132" customHeight="1">
      <c r="A167" s="109" t="inlineStr">
        <is>
          <t>IRIS2322</t>
        </is>
      </c>
      <c r="B167" s="111" t="inlineStr">
        <is>
          <t>Lalita Dixit</t>
        </is>
      </c>
      <c r="C167" s="111" t="inlineStr">
        <is>
          <t>Technology</t>
        </is>
      </c>
      <c r="D167" s="114" t="inlineStr">
        <is>
          <t>Software Engineer</t>
        </is>
      </c>
      <c r="E167" s="114" t="inlineStr">
        <is>
          <t>UI Developer</t>
        </is>
      </c>
      <c r="F167" s="111" t="inlineStr">
        <is>
          <t>L3 – Professional / Associate</t>
        </is>
      </c>
      <c r="G167" s="26" t="inlineStr">
        <is>
          <t>A2</t>
        </is>
      </c>
      <c r="H167" s="147" t="inlineStr">
        <is>
          <t>• Same level</t>
        </is>
      </c>
      <c r="I167" s="111" t="inlineStr">
        <is>
          <t>IC</t>
        </is>
      </c>
      <c r="J167" s="142" t="n">
        <v>3</v>
      </c>
      <c r="K167" s="115" t="inlineStr">
        <is>
          <t>Medium</t>
        </is>
      </c>
      <c r="L167" s="115" t="inlineStr">
        <is>
          <t>Reliable Specialist</t>
        </is>
      </c>
      <c r="M167" s="115" t="inlineStr">
        <is>
          <t>Develop in role</t>
        </is>
      </c>
      <c r="N167" s="115" t="n"/>
      <c r="O167" s="115" t="inlineStr">
        <is>
          <t>Yes</t>
        </is>
      </c>
      <c r="P167" s="115" t="inlineStr"/>
      <c r="Q167" s="118" t="n">
        <v>90</v>
      </c>
      <c r="R167" s="168" t="inlineStr">
        <is>
          <t>Developing</t>
        </is>
      </c>
      <c r="S167" s="168" t="n">
        <v>102</v>
      </c>
      <c r="T167" s="168" t="n">
        <v>80</v>
      </c>
      <c r="U167" s="168" t="n">
        <v>87</v>
      </c>
      <c r="V167" s="168" t="n"/>
      <c r="W167" s="168" t="inlineStr">
        <is>
          <t>SQL &amp; data, AI / GenAI, Learning agility</t>
        </is>
      </c>
      <c r="X167" s="168" t="inlineStr">
        <is>
          <r>
            <rPr>
              <rFont val="Calibri"/>
              <b val="1"/>
              <sz val="10"/>
            </rPr>
            <t>A3:</t>
          </r>
          <r>
            <rPr>
              <rFont val="Calibri"/>
              <sz val="10"/>
            </rPr>
            <t xml:space="preserve"> 77% of profile — close</t>
          </r>
        </is>
      </c>
      <c r="Y167" s="168" t="inlineStr">
        <is>
          <r>
            <rPr>
              <rFont val="Calibri"/>
              <b val="1"/>
              <sz val="10"/>
            </rPr>
            <t>Evidence:</t>
          </r>
          <r>
            <rPr>
              <rFont val="Calibri"/>
              <sz val="10"/>
            </rPr>
            <t xml:space="preserve"> Survey + KRAs | Core: Ownership 2/2, Problem solving 3/2, Communication &amp; collaboration 3/2, Client &amp; quality focus 3/2, Learning agility 1/2, Integrity &amp; compliance 2/2 | Future-ready: AI literacy 1/2, Data literacy 1/2, Digital fluency 3/2, Innovation 2/2 | Functional: Programming &amp; stack 3/2, System design 2/2, SQL &amp; data 1/2, Cloud &amp; DevOps 2/2, AI / GenAI 1/2, Product &amp; domain 2/2</t>
          </r>
        </is>
      </c>
      <c r="Z167" s="119" t="inlineStr">
        <is>
          <t>Leadership &amp; people management · Project / programme management · Technical depth &amp; architecture</t>
        </is>
      </c>
      <c r="AA167" s="169" t="n"/>
      <c r="AB167" s="169" t="inlineStr">
        <is>
          <t>Project, Program &amp; Agile Management; AI, GenAI &amp; Prompt Engineering; Product, Platform &amp; Domain Knowledge</t>
        </is>
      </c>
      <c r="AC167" s="169" t="inlineStr">
        <is>
          <t>Leadership &amp; people management · Project / programme management · Technical depth &amp; architecture</t>
        </is>
      </c>
      <c r="AD167" s="169" t="n"/>
      <c r="AE167" s="121" t="inlineStr">
        <is>
          <t>No strong match from survey evidence</t>
        </is>
      </c>
      <c r="AF167" s="122" t="inlineStr">
        <is>
          <t>Anilkumar Aarumughan · Senior Software Engineer — 0.50: angular, problems, code, quality; Mahtab Shah · Software Engineer — 0.33: angular, git, code, quality</t>
        </is>
      </c>
      <c r="AG167" s="122" t="inlineStr">
        <is>
          <t>No close match in other businesses</t>
        </is>
      </c>
      <c r="AH167" s="122" t="n"/>
      <c r="AI167" s="122" t="n"/>
      <c r="AJ167" s="122" t="n"/>
    </row>
    <row r="168" ht="132" customHeight="1">
      <c r="A168" s="109" t="inlineStr">
        <is>
          <t>IRIS2525</t>
        </is>
      </c>
      <c r="B168" s="111" t="inlineStr">
        <is>
          <t>Rajeev Gupta</t>
        </is>
      </c>
      <c r="C168" s="111" t="inlineStr">
        <is>
          <t>Technology</t>
        </is>
      </c>
      <c r="D168" s="114" t="inlineStr">
        <is>
          <t>Software Engineer</t>
        </is>
      </c>
      <c r="E168" s="114" t="inlineStr">
        <is>
          <t>UI Developer</t>
        </is>
      </c>
      <c r="F168" s="111" t="inlineStr">
        <is>
          <t>L3 – Professional / Associate</t>
        </is>
      </c>
      <c r="G168" s="26" t="inlineStr">
        <is>
          <t>A2</t>
        </is>
      </c>
      <c r="H168" s="147" t="inlineStr">
        <is>
          <t>• Same level</t>
        </is>
      </c>
      <c r="I168" s="111" t="inlineStr">
        <is>
          <t>IC</t>
        </is>
      </c>
      <c r="J168" s="142" t="n">
        <v>3</v>
      </c>
      <c r="K168" s="115" t="inlineStr">
        <is>
          <t>Medium</t>
        </is>
      </c>
      <c r="L168" s="115" t="inlineStr">
        <is>
          <t>Trusted Professional</t>
        </is>
      </c>
      <c r="M168" s="115" t="inlineStr">
        <is>
          <t>Develop in role</t>
        </is>
      </c>
      <c r="N168" s="115" t="n"/>
      <c r="O168" s="115" t="inlineStr"/>
      <c r="P168" s="115" t="inlineStr"/>
      <c r="Q168" s="118" t="n">
        <v>84</v>
      </c>
      <c r="R168" s="168" t="inlineStr">
        <is>
          <t>Developing</t>
        </is>
      </c>
      <c r="S168" s="168" t="n">
        <v>92</v>
      </c>
      <c r="T168" s="168" t="n">
        <v>92</v>
      </c>
      <c r="U168" s="168" t="n">
        <v>75</v>
      </c>
      <c r="V168" s="168" t="n"/>
      <c r="W168" s="168" t="inlineStr">
        <is>
          <t>Programming &amp; stack, SQL &amp; data, Cloud &amp; DevOps</t>
        </is>
      </c>
      <c r="X168" s="168" t="inlineStr">
        <is>
          <r>
            <rPr>
              <rFont val="Calibri"/>
              <b val="1"/>
              <sz val="10"/>
            </rPr>
            <t>A3:</t>
          </r>
          <r>
            <rPr>
              <rFont val="Calibri"/>
              <sz val="10"/>
            </rPr>
            <t xml:space="preserve"> 71% of profile — not yet</t>
          </r>
        </is>
      </c>
      <c r="Y168" s="168" t="inlineStr">
        <is>
          <r>
            <rPr>
              <rFont val="Calibri"/>
              <b val="1"/>
              <sz val="10"/>
            </rPr>
            <t>Evidence:</t>
          </r>
          <r>
            <rPr>
              <rFont val="Calibri"/>
              <sz val="10"/>
            </rPr>
            <t xml:space="preserve"> Survey + KRAs | Core: Ownership 2/2, Problem solving 2/2, Communication &amp; collaboration 2/2, Client &amp; quality focus 2/2, Learning agility 1/2, Integrity &amp; compliance 2/2 | Future-ready: AI literacy 2/2, Data literacy 1/2, Digital fluency 2/2, Innovation 3/2 | Functional: Programming &amp; stack 1/2, System design 2/2, SQL &amp; data 1/2, Cloud &amp; DevOps 1/2, AI / GenAI 2/2, Product &amp; domain 2/2</t>
          </r>
        </is>
      </c>
      <c r="Z168" s="119" t="inlineStr">
        <is>
          <t>Answered · no common topic</t>
        </is>
      </c>
      <c r="AA168" s="169" t="inlineStr">
        <is>
          <t>Taxonomy AI</t>
        </is>
      </c>
      <c r="AB168" s="169" t="inlineStr">
        <is>
          <t>Programming &amp; Tech-Stack Depth; AI, GenAI &amp; Prompt Engineering; Cybersecurity &amp; Infrastructure</t>
        </is>
      </c>
      <c r="AC168" s="169" t="inlineStr">
        <is>
          <t>Answered · no common topic</t>
        </is>
      </c>
      <c r="AD168" s="169" t="n"/>
      <c r="AE168" s="121" t="inlineStr">
        <is>
          <t>No strong match from survey evidence</t>
        </is>
      </c>
      <c r="AF168" s="122" t="inlineStr">
        <is>
          <t>Sonal Bagul · Senior Software Engineer — 0.37: vscode, new, stack, linux</t>
        </is>
      </c>
      <c r="AG168" s="122" t="inlineStr">
        <is>
          <t>No close match in other businesses</t>
        </is>
      </c>
      <c r="AH168" s="122" t="n"/>
      <c r="AI168" s="122" t="n"/>
      <c r="AJ168" s="122" t="n"/>
    </row>
    <row r="169" ht="132" customHeight="1">
      <c r="A169" s="109" t="inlineStr">
        <is>
          <t>IRIS2314</t>
        </is>
      </c>
      <c r="B169" s="111" t="inlineStr">
        <is>
          <t>Shubham Nimse</t>
        </is>
      </c>
      <c r="C169" s="111" t="inlineStr">
        <is>
          <t>Technology</t>
        </is>
      </c>
      <c r="D169" s="114" t="inlineStr">
        <is>
          <t>Trainee Software Engineer</t>
        </is>
      </c>
      <c r="E169" s="114" t="inlineStr">
        <is>
          <t>Software Engineer</t>
        </is>
      </c>
      <c r="F169" s="114" t="inlineStr">
        <is>
          <t>L2 – Trainee</t>
        </is>
      </c>
      <c r="G169" s="116" t="inlineStr">
        <is>
          <t>A2</t>
        </is>
      </c>
      <c r="H169" s="117" t="inlineStr">
        <is>
          <t>▲ Up</t>
        </is>
      </c>
      <c r="I169" s="111" t="inlineStr">
        <is>
          <t>IC</t>
        </is>
      </c>
      <c r="J169" s="142" t="n">
        <v>4</v>
      </c>
      <c r="K169" s="115" t="inlineStr">
        <is>
          <t>High</t>
        </is>
      </c>
      <c r="L169" s="115" t="inlineStr">
        <is>
          <t>Trusted Professional</t>
        </is>
      </c>
      <c r="M169" s="115" t="inlineStr">
        <is>
          <t>Ready now</t>
        </is>
      </c>
      <c r="N169" s="115" t="n"/>
      <c r="O169" s="115" t="inlineStr"/>
      <c r="P169" s="115" t="inlineStr"/>
      <c r="Q169" s="118" t="n">
        <v>90</v>
      </c>
      <c r="R169" s="168" t="inlineStr">
        <is>
          <t>Developing</t>
        </is>
      </c>
      <c r="S169" s="168" t="n">
        <v>102</v>
      </c>
      <c r="T169" s="168" t="n">
        <v>88</v>
      </c>
      <c r="U169" s="168" t="n">
        <v>83</v>
      </c>
      <c r="V169" s="168" t="n"/>
      <c r="W169" s="168" t="inlineStr">
        <is>
          <t>System design, SQL &amp; data, Problem solving</t>
        </is>
      </c>
      <c r="X169" s="168" t="inlineStr">
        <is>
          <r>
            <rPr>
              <rFont val="Calibri"/>
              <b val="1"/>
              <sz val="10"/>
            </rPr>
            <t>A3:</t>
          </r>
          <r>
            <rPr>
              <rFont val="Calibri"/>
              <sz val="10"/>
            </rPr>
            <t xml:space="preserve"> 76% of profile — close</t>
          </r>
        </is>
      </c>
      <c r="Y169" s="168" t="inlineStr">
        <is>
          <r>
            <rPr>
              <rFont val="Calibri"/>
              <b val="1"/>
              <sz val="10"/>
            </rPr>
            <t>Evidence:</t>
          </r>
          <r>
            <rPr>
              <rFont val="Calibri"/>
              <sz val="10"/>
            </rPr>
            <t xml:space="preserve"> Survey + KRAs | Core: Ownership 3/2, Problem solving 1/2, Communication &amp; collaboration 3/2, Client &amp; quality focus 3/2, Learning agility 2/2, Integrity &amp; compliance 2/2 | Future-ready: AI literacy 2/2, Data literacy 1/2, Digital fluency 2/2, Innovation 2/2 | Functional: Programming &amp; stack 2/2, System design 1/2, SQL &amp; data 1/2, Cloud &amp; DevOps 2/2, AI / GenAI 2/2, Product &amp; domain 2/2</t>
          </r>
        </is>
      </c>
      <c r="Z169" s="119" t="inlineStr">
        <is>
          <t>Project / programme management · Technical depth &amp; architecture</t>
        </is>
      </c>
      <c r="AA169" s="169" t="inlineStr">
        <is>
          <t>Taxonomy AI</t>
        </is>
      </c>
      <c r="AB169" s="169" t="inlineStr">
        <is>
          <t>AI, GenAI &amp; Prompt Engineering</t>
        </is>
      </c>
      <c r="AC169" s="169" t="inlineStr">
        <is>
          <t>Project / programme management · Technical depth &amp; architecture</t>
        </is>
      </c>
      <c r="AD169" s="169" t="n"/>
      <c r="AE169" s="121" t="inlineStr">
        <is>
          <t>No strong match from survey evidence</t>
        </is>
      </c>
      <c r="AF169" s="122" t="inlineStr">
        <is>
          <t>Mukesh Babulal Suthar · Senior Software Engineer — 0.32: fixes, studio, visual, feature</t>
        </is>
      </c>
      <c r="AG169" s="122" t="inlineStr">
        <is>
          <t>Akshata Sabale · iDEAL, Software Engineer — 0.35; Manish Yadav · CARBON, Senior Software Engineer — 0.29; Ayush Sharma · CARBON, Trainee Software Engineer — 0.26</t>
        </is>
      </c>
      <c r="AH169" s="122" t="n"/>
      <c r="AI169" s="122" t="n"/>
      <c r="AJ169" s="122" t="n"/>
    </row>
    <row r="170" ht="132" customHeight="1">
      <c r="A170" s="109" t="inlineStr">
        <is>
          <t>IRIS2483</t>
        </is>
      </c>
      <c r="B170" s="111" t="inlineStr">
        <is>
          <t>Soham Narsinge</t>
        </is>
      </c>
      <c r="C170" s="111" t="inlineStr">
        <is>
          <t>Technology</t>
        </is>
      </c>
      <c r="D170" s="114" t="inlineStr">
        <is>
          <t>Trainee Software Engineer</t>
        </is>
      </c>
      <c r="E170" s="114" t="inlineStr">
        <is>
          <t>AI/ML Engineer</t>
        </is>
      </c>
      <c r="F170" s="114" t="inlineStr">
        <is>
          <t>Not in current mapping files</t>
        </is>
      </c>
      <c r="G170" s="116" t="inlineStr">
        <is>
          <t>A2</t>
        </is>
      </c>
      <c r="H170" s="140" t="inlineStr">
        <is>
          <t>● Newly mapped</t>
        </is>
      </c>
      <c r="I170" s="111" t="inlineStr">
        <is>
          <t>IC</t>
        </is>
      </c>
      <c r="J170" s="142" t="inlineStr">
        <is>
          <t>Not rated · manager</t>
        </is>
      </c>
      <c r="K170" s="115" t="inlineStr">
        <is>
          <t>—</t>
        </is>
      </c>
      <c r="L170" s="115" t="inlineStr">
        <is>
          <t>Not placed · manager</t>
        </is>
      </c>
      <c r="M170" s="115" t="inlineStr">
        <is>
          <t>No rating data</t>
        </is>
      </c>
      <c r="N170" s="115" t="n"/>
      <c r="O170" s="115" t="inlineStr"/>
      <c r="P170" s="115" t="inlineStr"/>
      <c r="Q170" s="118" t="n">
        <v>96</v>
      </c>
      <c r="R170" s="168" t="inlineStr">
        <is>
          <t>Meets the level</t>
        </is>
      </c>
      <c r="S170" s="168" t="n">
        <v>107</v>
      </c>
      <c r="T170" s="168" t="n">
        <v>115</v>
      </c>
      <c r="U170" s="168" t="n">
        <v>82</v>
      </c>
      <c r="V170" s="168" t="n"/>
      <c r="W170" s="168" t="inlineStr">
        <is>
          <t>Programming &amp; stack, System design, Product &amp; domain</t>
        </is>
      </c>
      <c r="X170" s="168" t="inlineStr">
        <is>
          <r>
            <rPr>
              <rFont val="Calibri"/>
              <b val="1"/>
              <sz val="10"/>
            </rPr>
            <t>A3:</t>
          </r>
          <r>
            <rPr>
              <rFont val="Calibri"/>
              <sz val="10"/>
            </rPr>
            <t xml:space="preserve"> 86% of profile — close</t>
          </r>
        </is>
      </c>
      <c r="Y170" s="168" t="inlineStr">
        <is>
          <r>
            <rPr>
              <rFont val="Calibri"/>
              <b val="1"/>
              <sz val="10"/>
            </rPr>
            <t>Evidence:</t>
          </r>
          <r>
            <rPr>
              <rFont val="Calibri"/>
              <sz val="10"/>
            </rPr>
            <t xml:space="preserve"> Survey | Core: Ownership 3/2, Problem solving 2/2, Communication &amp; collaboration 2/2, Client &amp; quality focus 3/2, Learning agility 2/2, Integrity &amp; compliance 2/2 | Future-ready: AI literacy 3/2, Data literacy 2/2, Digital fluency 3/2, Innovation 3/2 | Functional: Programming &amp; stack 1/2, System design 1/2, SQL &amp; data 2/2, Cloud &amp; DevOps 3/2, AI / GenAI 3/2, Product &amp; domain 1/2</t>
          </r>
        </is>
      </c>
      <c r="Z170" s="119" t="inlineStr">
        <is>
          <t>AI / automation · Project / programme management · Technical depth &amp; architecture · Product &amp; tool knowledge · Broader exposure &amp; ownership</t>
        </is>
      </c>
      <c r="AA170" s="169" t="n"/>
      <c r="AB170" s="169" t="inlineStr">
        <is>
          <t>AI, GenAI &amp; Prompt Engineering; Broader Ownership &amp; Cross-functional Exposure; Cloud, DevOps &amp; CI/CD</t>
        </is>
      </c>
      <c r="AC170" s="169" t="inlineStr">
        <is>
          <t>AI / automation · Leadership &amp; people management · Project / programme management · Technical depth &amp; architecture · Product &amp; tool knowledge · Broader exposure &amp; ownership</t>
        </is>
      </c>
      <c r="AD170" s="169" t="n"/>
      <c r="AE170" s="121" t="inlineStr">
        <is>
          <t>No strong match from survey evidence</t>
        </is>
      </c>
      <c r="AF170" s="122" t="inlineStr">
        <is>
          <t>Akbar Basha · Senior Database Engineer — 0.46: openai, fastapi, llm, azure</t>
        </is>
      </c>
      <c r="AG170" s="122" t="inlineStr">
        <is>
          <t>Ayush Dattatraya Tikone · CARBON, AI/ML Engineer — 0.36; Manasvi Sharma · CARBON, Senior AI/ML Engineer — 0.35; Jay Gudhka · iDEAL, Senior Software Engineer — 0.26</t>
        </is>
      </c>
      <c r="AH170" s="122" t="n"/>
      <c r="AI170" s="122" t="n"/>
      <c r="AJ170" s="122" t="n"/>
    </row>
    <row r="171" ht="132" customHeight="1">
      <c r="A171" s="109" t="inlineStr">
        <is>
          <t>IRIS2429</t>
        </is>
      </c>
      <c r="B171" s="111" t="inlineStr">
        <is>
          <t>Subham Chakrabertty</t>
        </is>
      </c>
      <c r="C171" s="111" t="inlineStr">
        <is>
          <t>Technology</t>
        </is>
      </c>
      <c r="D171" s="114" t="inlineStr">
        <is>
          <t>Trainee Software Engineer</t>
        </is>
      </c>
      <c r="E171" s="114" t="inlineStr">
        <is>
          <t>Software Engineer</t>
        </is>
      </c>
      <c r="F171" s="114" t="inlineStr">
        <is>
          <t>L2 – Trainee</t>
        </is>
      </c>
      <c r="G171" s="116" t="inlineStr">
        <is>
          <t>A2</t>
        </is>
      </c>
      <c r="H171" s="117" t="inlineStr">
        <is>
          <t>▲ Up</t>
        </is>
      </c>
      <c r="I171" s="111" t="inlineStr">
        <is>
          <t>IC</t>
        </is>
      </c>
      <c r="J171" s="142" t="n">
        <v>4</v>
      </c>
      <c r="K171" s="115" t="inlineStr">
        <is>
          <t>Medium</t>
        </is>
      </c>
      <c r="L171" s="115" t="inlineStr">
        <is>
          <t>Trusted Professional</t>
        </is>
      </c>
      <c r="M171" s="115" t="inlineStr">
        <is>
          <t>Ready in 6–12 months</t>
        </is>
      </c>
      <c r="N171" s="115" t="n"/>
      <c r="O171" s="115" t="inlineStr"/>
      <c r="P171" s="115" t="inlineStr"/>
      <c r="Q171" s="118" t="n">
        <v>106</v>
      </c>
      <c r="R171" s="168" t="inlineStr">
        <is>
          <t>Exceeds — ready for stretch</t>
        </is>
      </c>
      <c r="S171" s="168" t="n">
        <v>110</v>
      </c>
      <c r="T171" s="168" t="n">
        <v>105</v>
      </c>
      <c r="U171" s="168" t="n">
        <v>103</v>
      </c>
      <c r="V171" s="168" t="n"/>
      <c r="W171" s="168" t="inlineStr">
        <is>
          <t>None — maintain and stretch</t>
        </is>
      </c>
      <c r="X171" s="168" t="inlineStr">
        <is>
          <r>
            <rPr>
              <rFont val="Calibri"/>
              <b val="1"/>
              <sz val="10"/>
            </rPr>
            <t>A3:</t>
          </r>
          <r>
            <rPr>
              <rFont val="Calibri"/>
              <sz val="10"/>
            </rPr>
            <t xml:space="preserve"> 90% of profile — ready on competencies</t>
          </r>
        </is>
      </c>
      <c r="Y171" s="168" t="inlineStr">
        <is>
          <r>
            <rPr>
              <rFont val="Calibri"/>
              <b val="1"/>
              <sz val="10"/>
            </rPr>
            <t>Evidence:</t>
          </r>
          <r>
            <rPr>
              <rFont val="Calibri"/>
              <sz val="10"/>
            </rPr>
            <t xml:space="preserve"> Survey + KRAs | Core: Ownership 3/2, Problem solving 2/2, Communication &amp; collaboration 3/2, Client &amp; quality focus 4/2, Learning agility 2/2, Integrity &amp; compliance 2/2 | Future-ready: AI literacy 2/2, Data literacy 2/2, Digital fluency 3/2, Innovation 2/2 | Functional: Programming &amp; stack 2/2, System design 2/2, SQL &amp; data 2/2, Cloud &amp; DevOps 2/2, AI / GenAI 2/2, Product &amp; domain 3/2</t>
          </r>
        </is>
      </c>
      <c r="Z171" s="119" t="inlineStr">
        <is>
          <t>Technical depth &amp; architecture · Broader exposure &amp; ownership</t>
        </is>
      </c>
      <c r="AA171" s="169" t="inlineStr">
        <is>
          <t>Taxonomy AI</t>
        </is>
      </c>
      <c r="AB171" s="169" t="inlineStr">
        <is>
          <t>System Design &amp; Architecture; Broader Ownership &amp; Cross-functional Exposure; Cloud, DevOps &amp; CI/CD</t>
        </is>
      </c>
      <c r="AC171" s="169" t="inlineStr">
        <is>
          <t>Technical depth &amp; architecture · Product &amp; tool knowledge · Broader exposure &amp; ownership</t>
        </is>
      </c>
      <c r="AD171" s="169" t="n"/>
      <c r="AE171" s="121" t="inlineStr">
        <is>
          <t>Quality Assurance · 83% of competencies evidenced; must-haves met</t>
        </is>
      </c>
      <c r="AF171" s="122" t="inlineStr">
        <is>
          <t>Rushikesh Shrikhande · Trainee Software Engineer — 0.31: code, writing, features, sql</t>
        </is>
      </c>
      <c r="AG171" s="122" t="inlineStr">
        <is>
          <t>Akshata Sabale · iDEAL, Software Engineer — 0.38; Atharv Sameer Shevade · iDEAL, Trainee Software Engineer — 0.28; Vaibhav Govind Gahat · iDEAL, Software Engineer — 0.28</t>
        </is>
      </c>
      <c r="AH171" s="122" t="n"/>
      <c r="AI171" s="122" t="n"/>
      <c r="AJ171" s="122" t="n"/>
    </row>
    <row r="172" ht="132" customHeight="1">
      <c r="A172" s="109" t="inlineStr">
        <is>
          <t>IRIS2255</t>
        </is>
      </c>
      <c r="B172" s="111" t="inlineStr">
        <is>
          <t>Tanay Hisariya</t>
        </is>
      </c>
      <c r="C172" s="111" t="inlineStr">
        <is>
          <t>Technology</t>
        </is>
      </c>
      <c r="D172" s="114" t="inlineStr">
        <is>
          <t>Trainee Software Engineer</t>
        </is>
      </c>
      <c r="E172" s="114" t="inlineStr">
        <is>
          <t>Software Engineer</t>
        </is>
      </c>
      <c r="F172" s="114" t="inlineStr">
        <is>
          <t>L2 – Trainee</t>
        </is>
      </c>
      <c r="G172" s="116" t="inlineStr">
        <is>
          <t>A2</t>
        </is>
      </c>
      <c r="H172" s="117" t="inlineStr">
        <is>
          <t>▲ Up</t>
        </is>
      </c>
      <c r="I172" s="111" t="inlineStr">
        <is>
          <t>IC</t>
        </is>
      </c>
      <c r="J172" s="142" t="n">
        <v>4</v>
      </c>
      <c r="K172" s="115" t="inlineStr">
        <is>
          <t>High</t>
        </is>
      </c>
      <c r="L172" s="115" t="inlineStr">
        <is>
          <t>High Impact / Growth Talent</t>
        </is>
      </c>
      <c r="M172" s="115" t="inlineStr">
        <is>
          <t>Ready now</t>
        </is>
      </c>
      <c r="N172" s="115" t="inlineStr">
        <is>
          <t>Yes</t>
        </is>
      </c>
      <c r="O172" s="115" t="inlineStr">
        <is>
          <t>Yes</t>
        </is>
      </c>
      <c r="P172" s="115" t="inlineStr"/>
      <c r="Q172" s="118" t="n">
        <v>103</v>
      </c>
      <c r="R172" s="168" t="inlineStr">
        <is>
          <t>Meets the level</t>
        </is>
      </c>
      <c r="S172" s="168" t="n">
        <v>98</v>
      </c>
      <c r="T172" s="168" t="n">
        <v>100</v>
      </c>
      <c r="U172" s="168" t="n">
        <v>107</v>
      </c>
      <c r="V172" s="168" t="n"/>
      <c r="W172" s="168" t="inlineStr">
        <is>
          <t>Learning agility</t>
        </is>
      </c>
      <c r="X172" s="168" t="inlineStr">
        <is>
          <r>
            <rPr>
              <rFont val="Calibri"/>
              <b val="1"/>
              <sz val="10"/>
            </rPr>
            <t>A3:</t>
          </r>
          <r>
            <rPr>
              <rFont val="Calibri"/>
              <sz val="10"/>
            </rPr>
            <t xml:space="preserve"> 88% of profile — close</t>
          </r>
        </is>
      </c>
      <c r="Y172" s="168" t="inlineStr">
        <is>
          <r>
            <rPr>
              <rFont val="Calibri"/>
              <b val="1"/>
              <sz val="10"/>
            </rPr>
            <t>Evidence:</t>
          </r>
          <r>
            <rPr>
              <rFont val="Calibri"/>
              <sz val="10"/>
            </rPr>
            <t xml:space="preserve"> Survey + KRAs | Core: Ownership 3/2, Problem solving 2/2, Communication &amp; collaboration 2/2, Client &amp; quality focus 3/2, Learning agility 1/2, Integrity &amp; compliance 2/2 | Future-ready: AI literacy 2/2, Data literacy 2/2, Digital fluency 2/2, Innovation 2/2 | Functional: Programming &amp; stack 3/2, System design 2/2, SQL &amp; data 2/2, Cloud &amp; DevOps 2/2, AI / GenAI 2/2, Product &amp; domain 3/2</t>
          </r>
        </is>
      </c>
      <c r="Z172" s="119" t="inlineStr">
        <is>
          <t>Technical depth &amp; architecture · Broader exposure &amp; ownership</t>
        </is>
      </c>
      <c r="AA172" s="169" t="inlineStr">
        <is>
          <t>Reactive Programming/Spring AI/System Design &amp; Pattern</t>
        </is>
      </c>
      <c r="AB172" s="169" t="inlineStr">
        <is>
          <t>AI, GenAI &amp; Prompt Engineering; Product, Platform &amp; Domain Knowledge; Stakeholder &amp; Client Management</t>
        </is>
      </c>
      <c r="AC172" s="169" t="inlineStr">
        <is>
          <t>Technical depth &amp; architecture · Broader exposure &amp; ownership</t>
        </is>
      </c>
      <c r="AD172" s="169" t="n"/>
      <c r="AE172" s="121" t="inlineStr">
        <is>
          <t>Quality Assurance · 83% of competencies evidenced; must-haves met</t>
        </is>
      </c>
      <c r="AF172" s="122" t="inlineStr">
        <is>
          <t>No material overlap found</t>
        </is>
      </c>
      <c r="AG172" s="122" t="inlineStr">
        <is>
          <t>No close match in other businesses</t>
        </is>
      </c>
      <c r="AH172" s="122" t="n"/>
      <c r="AI172" s="122" t="n"/>
      <c r="AJ172" s="122" t="n"/>
    </row>
    <row r="173" ht="132" customHeight="1">
      <c r="A173" s="109" t="inlineStr">
        <is>
          <t>IRIS2542</t>
        </is>
      </c>
      <c r="B173" s="111" t="inlineStr">
        <is>
          <t>Parmesh Vala</t>
        </is>
      </c>
      <c r="C173" s="111" t="inlineStr">
        <is>
          <t>Technology</t>
        </is>
      </c>
      <c r="D173" s="111" t="inlineStr">
        <is>
          <t>Trainee Business Analyst</t>
        </is>
      </c>
      <c r="E173" s="111" t="inlineStr">
        <is>
          <t>Trainee Business Analyst</t>
        </is>
      </c>
      <c r="F173" s="111" t="inlineStr">
        <is>
          <t>L1 – Intern</t>
        </is>
      </c>
      <c r="G173" s="26" t="inlineStr">
        <is>
          <t>A1</t>
        </is>
      </c>
      <c r="H173" s="147" t="inlineStr">
        <is>
          <t>• Same level</t>
        </is>
      </c>
      <c r="I173" s="111" t="inlineStr">
        <is>
          <t>IC</t>
        </is>
      </c>
      <c r="J173" s="142" t="n">
        <v>4</v>
      </c>
      <c r="K173" s="115" t="inlineStr">
        <is>
          <t>High</t>
        </is>
      </c>
      <c r="L173" s="115" t="inlineStr">
        <is>
          <t>Emerging Talent</t>
        </is>
      </c>
      <c r="M173" s="115" t="inlineStr">
        <is>
          <t>Ready now</t>
        </is>
      </c>
      <c r="N173" s="115" t="n"/>
      <c r="O173" s="115" t="inlineStr"/>
      <c r="P173" s="115" t="inlineStr"/>
      <c r="Q173" s="118" t="n">
        <v>109</v>
      </c>
      <c r="R173" s="168" t="inlineStr">
        <is>
          <t>Exceeds — ready for stretch</t>
        </is>
      </c>
      <c r="S173" s="168" t="n">
        <v>113</v>
      </c>
      <c r="T173" s="168" t="n">
        <v>100</v>
      </c>
      <c r="U173" s="168" t="n">
        <v>110</v>
      </c>
      <c r="V173" s="168" t="n"/>
      <c r="W173" s="168" t="inlineStr">
        <is>
          <t>None — maintain and stretch</t>
        </is>
      </c>
      <c r="X173" s="168" t="inlineStr">
        <is>
          <r>
            <rPr>
              <rFont val="Calibri"/>
              <b val="1"/>
              <sz val="10"/>
            </rPr>
            <t>A2:</t>
          </r>
          <r>
            <rPr>
              <rFont val="Calibri"/>
              <sz val="10"/>
            </rPr>
            <t xml:space="preserve"> 74% of profile — not yet</t>
          </r>
        </is>
      </c>
      <c r="Y173" s="168" t="inlineStr">
        <is>
          <r>
            <rPr>
              <rFont val="Calibri"/>
              <b val="1"/>
              <sz val="10"/>
            </rPr>
            <t>Evidence:</t>
          </r>
          <r>
            <rPr>
              <rFont val="Calibri"/>
              <sz val="10"/>
            </rPr>
            <t xml:space="preserve"> Survey + KRAs | Core: Ownership 2/1, Problem solving 2/1, Communication &amp; collaboration 2/1, Client &amp; quality focus 3/1, Learning agility 1/1, Integrity &amp; compliance 1/1 | Future-ready: AI literacy 1/1, Data literacy 1/1, Digital fluency 1/1, Innovation 1/1 | Functional: Requirements 2/1, Regulatory domain 1/1, Product &amp; domain 2/1, SQL &amp; data 1/1, Stakeholder mgmt 1/1, Communication 2/1</t>
          </r>
        </is>
      </c>
      <c r="Z173" s="119" t="inlineStr">
        <is>
          <t>Strategy &amp; business acumen</t>
        </is>
      </c>
      <c r="AA173" s="169" t="inlineStr">
        <is>
          <t>Requirement engineering &amp; BRD writing; Agile/Scrum; domain · RegTech/XBRL knowledge; stakeholder management</t>
        </is>
      </c>
      <c r="AB173" s="169" t="inlineStr">
        <is>
          <t>AI, GenAI &amp; Prompt Engineering; Process Improvement &amp; Quality Mindset</t>
        </is>
      </c>
      <c r="AC173" s="169" t="inlineStr">
        <is>
          <t>Strategy &amp; business acumen</t>
        </is>
      </c>
      <c r="AD173"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73" s="121" t="inlineStr">
        <is>
          <t>No strong match from survey evidence</t>
        </is>
      </c>
      <c r="AF173" s="122" t="inlineStr">
        <is>
          <t>No material overlap found</t>
        </is>
      </c>
      <c r="AG173" s="122" t="inlineStr">
        <is>
          <t>No close match in other businesses</t>
        </is>
      </c>
      <c r="AH173" s="122" t="n"/>
      <c r="AI173" s="122" t="n"/>
      <c r="AJ173" s="122" t="n"/>
    </row>
    <row r="174" ht="132" customHeight="1">
      <c r="A174" s="109" t="inlineStr">
        <is>
          <t>IRIS2559</t>
        </is>
      </c>
      <c r="B174" s="111" t="inlineStr">
        <is>
          <t>Amaan Ullah</t>
        </is>
      </c>
      <c r="C174" s="111" t="inlineStr">
        <is>
          <t>Technology</t>
        </is>
      </c>
      <c r="D174" s="111" t="inlineStr">
        <is>
          <t>Trainee Software Engineer</t>
        </is>
      </c>
      <c r="E174" s="111" t="inlineStr">
        <is>
          <t>Trainee Software Engineer</t>
        </is>
      </c>
      <c r="F174" s="111" t="inlineStr">
        <is>
          <t>L1 – Intern</t>
        </is>
      </c>
      <c r="G174" s="26" t="inlineStr">
        <is>
          <t>A1</t>
        </is>
      </c>
      <c r="H174" s="147" t="inlineStr">
        <is>
          <t>• Same level</t>
        </is>
      </c>
      <c r="I174" s="111" t="inlineStr">
        <is>
          <t>IC</t>
        </is>
      </c>
      <c r="J174" s="142" t="n">
        <v>3</v>
      </c>
      <c r="K174" s="115" t="inlineStr">
        <is>
          <t>Medium</t>
        </is>
      </c>
      <c r="L174" s="115" t="inlineStr">
        <is>
          <t>Emerging Talent</t>
        </is>
      </c>
      <c r="M174" s="115" t="inlineStr">
        <is>
          <t>Develop in role</t>
        </is>
      </c>
      <c r="N174" s="115" t="n"/>
      <c r="O174" s="115" t="inlineStr"/>
      <c r="P174" s="115" t="inlineStr"/>
      <c r="Q174" s="118" t="n">
        <v>110</v>
      </c>
      <c r="R174" s="168" t="inlineStr">
        <is>
          <t>Exceeds — ready for stretch</t>
        </is>
      </c>
      <c r="S174" s="168" t="n">
        <v>110</v>
      </c>
      <c r="T174" s="168" t="n">
        <v>110</v>
      </c>
      <c r="U174" s="168" t="n">
        <v>110</v>
      </c>
      <c r="V174" s="168" t="n"/>
      <c r="W174" s="168" t="inlineStr">
        <is>
          <t>None — maintain and stretch</t>
        </is>
      </c>
      <c r="X174" s="168" t="inlineStr">
        <is>
          <r>
            <rPr>
              <rFont val="Calibri"/>
              <b val="1"/>
              <sz val="10"/>
            </rPr>
            <t>A2:</t>
          </r>
          <r>
            <rPr>
              <rFont val="Calibri"/>
              <sz val="10"/>
            </rPr>
            <t xml:space="preserve"> 75% of profile — close</t>
          </r>
        </is>
      </c>
      <c r="Y174" s="168" t="inlineStr">
        <is>
          <r>
            <rPr>
              <rFont val="Calibri"/>
              <b val="1"/>
              <sz val="10"/>
            </rPr>
            <t>Evidence:</t>
          </r>
          <r>
            <rPr>
              <rFont val="Calibri"/>
              <sz val="10"/>
            </rPr>
            <t xml:space="preserve"> Survey + KRAs | Core: Ownership 1/1, Problem solving 2/1, Communication &amp; collaboration 2/1, Client &amp; quality focus 2/1, Learning agility 1/1, Integrity &amp; compliance 1/1 | Future-ready: AI literacy 1/1, Data literacy 2/1, Digital fluency 2/1, Innovation 1/1 | Functional: Programming &amp; stack 2/1, System design 1/1, SQL &amp; data 2/1, Cloud &amp; DevOps 1/1, AI / GenAI 1/1, Product &amp; domain 2/1</t>
          </r>
        </is>
      </c>
      <c r="Z174" s="119" t="inlineStr">
        <is>
          <t>Technical depth &amp; architecture · Domain, regulatory &amp; XBRL · Product &amp; tool knowledge · Strategy &amp; business acumen</t>
        </is>
      </c>
      <c r="AA174" s="169" t="inlineStr">
        <is>
          <t>1. Angular, TypeScript, RxJS, Angular Material, Responsive UI Development 2. Secure Coding Practices, OWASP Top 10, ESLint/SonarQube, Code Review Best …</t>
        </is>
      </c>
      <c r="AB174" s="169" t="inlineStr">
        <is>
          <t>Regulatory &amp; BFSI Domain; AI, GenAI &amp; Prompt Engineering; Data Analytics, BI &amp; Visualisation</t>
        </is>
      </c>
      <c r="AC174" s="169" t="inlineStr">
        <is>
          <t>Leadership &amp; people management · Technical depth &amp; architecture · Domain, regulatory &amp; XBRL · Product &amp; tool knowledge · Client, sales &amp; stakeholders · Strategy &amp; business acumen</t>
        </is>
      </c>
      <c r="AD174" s="169" t="n"/>
      <c r="AE174" s="121" t="inlineStr">
        <is>
          <t>Quality Assurance · 83% of competencies evidenced; must-haves met</t>
        </is>
      </c>
      <c r="AF174" s="122" t="inlineStr">
        <is>
          <t>Abhishek Patil · Software Engineer — 0.40: postgresql, boot, spring, bug; Hemant Sakunde · Trainee Software Engineer — 0.31: postgresql, risk, stack, angular; Mahtab Shah · Software Engineer — 0.31: angular, boot, spring, code</t>
        </is>
      </c>
      <c r="AG174" s="122" t="inlineStr">
        <is>
          <t>No close match in other businesses</t>
        </is>
      </c>
      <c r="AH174" s="122" t="n"/>
      <c r="AI174" s="122" t="n"/>
      <c r="AJ174" s="122" t="n"/>
    </row>
    <row r="175" ht="132" customHeight="1">
      <c r="A175" s="109" t="inlineStr">
        <is>
          <t>IRIS2441</t>
        </is>
      </c>
      <c r="B175" s="111" t="inlineStr">
        <is>
          <t>Mayuresh Raghunath Mahale</t>
        </is>
      </c>
      <c r="C175" s="111" t="inlineStr">
        <is>
          <t>Technology</t>
        </is>
      </c>
      <c r="D175" s="111" t="inlineStr">
        <is>
          <t>Trainee Software Engineer</t>
        </is>
      </c>
      <c r="E175" s="111" t="inlineStr">
        <is>
          <t>Trainee Software Engineer</t>
        </is>
      </c>
      <c r="F175" s="111" t="inlineStr">
        <is>
          <t>L2 – Trainee</t>
        </is>
      </c>
      <c r="G175" s="26" t="inlineStr">
        <is>
          <t>A1</t>
        </is>
      </c>
      <c r="H175" s="147" t="inlineStr">
        <is>
          <t>• Same level</t>
        </is>
      </c>
      <c r="I175" s="111" t="inlineStr">
        <is>
          <t>IC</t>
        </is>
      </c>
      <c r="J175" s="142" t="n">
        <v>3</v>
      </c>
      <c r="K175" s="115" t="inlineStr">
        <is>
          <t>Medium</t>
        </is>
      </c>
      <c r="L175" s="115" t="inlineStr">
        <is>
          <t>Trusted Professional</t>
        </is>
      </c>
      <c r="M175" s="115" t="inlineStr">
        <is>
          <t>Develop in role</t>
        </is>
      </c>
      <c r="N175" s="115" t="n"/>
      <c r="O175" s="115" t="inlineStr"/>
      <c r="P175" s="115" t="inlineStr"/>
      <c r="Q175" s="118" t="n">
        <v>103</v>
      </c>
      <c r="R175" s="168" t="inlineStr">
        <is>
          <t>Meets the level</t>
        </is>
      </c>
      <c r="S175" s="168" t="n">
        <v>100</v>
      </c>
      <c r="T175" s="168" t="n">
        <v>105</v>
      </c>
      <c r="U175" s="168" t="n">
        <v>103</v>
      </c>
      <c r="V175" s="168" t="n"/>
      <c r="W175" s="168" t="inlineStr">
        <is>
          <t>None — maintain and stretch</t>
        </is>
      </c>
      <c r="X175" s="168" t="inlineStr">
        <is>
          <r>
            <rPr>
              <rFont val="Calibri"/>
              <b val="1"/>
              <sz val="10"/>
            </rPr>
            <t>A2:</t>
          </r>
          <r>
            <rPr>
              <rFont val="Calibri"/>
              <sz val="10"/>
            </rPr>
            <t xml:space="preserve"> 57% of profile — not yet</t>
          </r>
        </is>
      </c>
      <c r="Y175" s="168" t="inlineStr">
        <is>
          <r>
            <rPr>
              <rFont val="Calibri"/>
              <b val="1"/>
              <sz val="10"/>
            </rPr>
            <t>Evidence:</t>
          </r>
          <r>
            <rPr>
              <rFont val="Calibri"/>
              <sz val="10"/>
            </rPr>
            <t xml:space="preserve"> Survey + KRAs | Core: Ownership 1/1, Problem solving 1/1, Communication &amp; collaboration 1/1, Client &amp; quality focus 1/1, Learning agility 1/1, Integrity &amp; compliance 1/1 | Future-ready: AI literacy 1/1, Data literacy 1/1, Digital fluency 2/1, Innovation 1/1 | Functional: Programming &amp; stack 1/1, System design 1/1, SQL &amp; data 1/1, Cloud &amp; DevOps 1/1, AI / GenAI 1/1, Product &amp; domain 2/1</t>
          </r>
        </is>
      </c>
      <c r="Z175" s="119" t="inlineStr">
        <is>
          <t>Technical depth &amp; architecture · Domain, regulatory &amp; XBRL</t>
        </is>
      </c>
      <c r="AA175" s="169" t="inlineStr">
        <is>
          <t>Taxonomy AI</t>
        </is>
      </c>
      <c r="AB175" s="169" t="inlineStr">
        <is>
          <t>System Design &amp; Architecture; Product, Platform &amp; Domain Knowledge; Cloud, DevOps &amp; CI/CD</t>
        </is>
      </c>
      <c r="AC175" s="169" t="inlineStr">
        <is>
          <t>Technical depth &amp; architecture · Domain, regulatory &amp; XBRL</t>
        </is>
      </c>
      <c r="AD175" s="169" t="n"/>
      <c r="AE175" s="121" t="inlineStr">
        <is>
          <t>No strong match from survey evidence</t>
        </is>
      </c>
      <c r="AF175" s="122" t="inlineStr">
        <is>
          <t>Anurag Gupta · Trainee UI Developer — 0.46: software, nodejs, javascript, build</t>
        </is>
      </c>
      <c r="AG175" s="122" t="inlineStr">
        <is>
          <t>Niraj Santosh Patil · Datatech, Software Engineer — 0.32; Krishnadev Arya · Datatech, Software Engineer — 0.26</t>
        </is>
      </c>
      <c r="AH175" s="122" t="n"/>
      <c r="AI175" s="122" t="n"/>
      <c r="AJ175" s="122" t="n"/>
    </row>
    <row r="176" ht="132" customHeight="1">
      <c r="A176" s="109" t="inlineStr">
        <is>
          <t>INTN0289</t>
        </is>
      </c>
      <c r="B176" s="111" t="inlineStr">
        <is>
          <t>Pradnya Shindhe</t>
        </is>
      </c>
      <c r="C176" s="111" t="inlineStr">
        <is>
          <t>Technology</t>
        </is>
      </c>
      <c r="D176" s="114" t="inlineStr">
        <is>
          <t>Intern</t>
        </is>
      </c>
      <c r="E176" s="114" t="inlineStr">
        <is>
          <t>Intern – Front-End / UI Development</t>
        </is>
      </c>
      <c r="F176" s="111" t="inlineStr">
        <is>
          <t>L1 – Intern</t>
        </is>
      </c>
      <c r="G176" s="26" t="inlineStr">
        <is>
          <t>A1</t>
        </is>
      </c>
      <c r="H176" s="147" t="inlineStr">
        <is>
          <t>• Same level</t>
        </is>
      </c>
      <c r="I176" s="111" t="inlineStr">
        <is>
          <t>IC</t>
        </is>
      </c>
      <c r="J176" s="142" t="n">
        <v>3</v>
      </c>
      <c r="K176" s="115" t="inlineStr">
        <is>
          <t>—</t>
        </is>
      </c>
      <c r="L176" s="115" t="inlineStr">
        <is>
          <t>Trusted Professional</t>
        </is>
      </c>
      <c r="M176" s="115" t="inlineStr">
        <is>
          <t>Develop in role</t>
        </is>
      </c>
      <c r="N176" s="115" t="n"/>
      <c r="O176" s="115" t="inlineStr"/>
      <c r="P176" s="115" t="inlineStr"/>
      <c r="Q176" s="118" t="n">
        <v>100</v>
      </c>
      <c r="R176" s="168" t="inlineStr">
        <is>
          <t>Meets the level</t>
        </is>
      </c>
      <c r="S176" s="168" t="n">
        <v>100</v>
      </c>
      <c r="T176" s="168" t="n">
        <v>100</v>
      </c>
      <c r="U176" s="168" t="n">
        <v>100</v>
      </c>
      <c r="V176" s="168" t="n"/>
      <c r="W176" s="168" t="inlineStr">
        <is>
          <t>None — maintain and stretch</t>
        </is>
      </c>
      <c r="X176" s="168" t="inlineStr">
        <is>
          <r>
            <rPr>
              <rFont val="Calibri"/>
              <b val="1"/>
              <sz val="10"/>
            </rPr>
            <t>A2:</t>
          </r>
          <r>
            <rPr>
              <rFont val="Calibri"/>
              <sz val="10"/>
            </rPr>
            <t xml:space="preserve"> 50% of profile — not yet</t>
          </r>
        </is>
      </c>
      <c r="Y176" s="168" t="inlineStr">
        <is>
          <r>
            <rPr>
              <rFont val="Calibri"/>
              <b val="1"/>
              <sz val="10"/>
            </rPr>
            <t>Evidence:</t>
          </r>
          <r>
            <rPr>
              <rFont val="Calibri"/>
              <sz val="10"/>
            </rPr>
            <t xml:space="preserve"> Survey + KRAs | Core: Ownership 1/1, Problem solving 1/1, Communication &amp; collaboration 1/1, Client &amp; quality focus 1/1, Learning agility 1/1, Integrity &amp; compliance 1/1 | Future-ready: AI literacy 1/1, Data literacy 1/1, Digital fluency 1/1, Innovation 1/1 | Functional: Programming &amp; stack 1/1, System design 1/1, SQL &amp; data 1/1, Cloud &amp; DevOps 1/1, AI / GenAI 1/1, Product &amp; domain 1/1</t>
          </r>
        </is>
      </c>
      <c r="Z176" s="119" t="inlineStr">
        <is>
          <t>Answered · no common topic</t>
        </is>
      </c>
      <c r="AA176" s="169" t="inlineStr">
        <is>
          <t>Taxonomy AI</t>
        </is>
      </c>
      <c r="AB176" s="169" t="inlineStr">
        <is>
          <t>Programming &amp; Tech-Stack Depth; Stakeholder &amp; Client Management</t>
        </is>
      </c>
      <c r="AC176" s="169" t="inlineStr">
        <is>
          <t>Answered · no common topic</t>
        </is>
      </c>
      <c r="AD176" s="169" t="n"/>
      <c r="AE176" s="121" t="inlineStr">
        <is>
          <t>No strong match from survey evidence</t>
        </is>
      </c>
      <c r="AF176" s="122" t="inlineStr">
        <is>
          <t>No material overlap found</t>
        </is>
      </c>
      <c r="AG176" s="122" t="inlineStr">
        <is>
          <t>No close match in other businesses</t>
        </is>
      </c>
      <c r="AH176" s="122" t="n"/>
      <c r="AI176" s="122" t="n"/>
      <c r="AJ176" s="122" t="n"/>
    </row>
    <row r="177" ht="132" customHeight="1">
      <c r="A177" s="109" t="inlineStr">
        <is>
          <t>IRIS2442</t>
        </is>
      </c>
      <c r="B177" s="111" t="inlineStr">
        <is>
          <t>Rushikesh Shrikhande</t>
        </is>
      </c>
      <c r="C177" s="111" t="inlineStr">
        <is>
          <t>Technology</t>
        </is>
      </c>
      <c r="D177" s="111" t="inlineStr">
        <is>
          <t>Trainee Software Engineer</t>
        </is>
      </c>
      <c r="E177" s="111" t="inlineStr">
        <is>
          <t>Trainee Software Engineer</t>
        </is>
      </c>
      <c r="F177" s="111" t="inlineStr">
        <is>
          <t>L2 – Trainee</t>
        </is>
      </c>
      <c r="G177" s="26" t="inlineStr">
        <is>
          <t>A1</t>
        </is>
      </c>
      <c r="H177" s="147" t="inlineStr">
        <is>
          <t>• Same level</t>
        </is>
      </c>
      <c r="I177" s="111" t="inlineStr">
        <is>
          <t>IC</t>
        </is>
      </c>
      <c r="J177" s="142" t="n">
        <v>3</v>
      </c>
      <c r="K177" s="115" t="inlineStr">
        <is>
          <t>Low</t>
        </is>
      </c>
      <c r="L177" s="115" t="inlineStr">
        <is>
          <t>Core Contributor</t>
        </is>
      </c>
      <c r="M177" s="115" t="inlineStr">
        <is>
          <t>Develop in role</t>
        </is>
      </c>
      <c r="N177" s="115" t="n"/>
      <c r="O177" s="115" t="inlineStr"/>
      <c r="P177" s="115" t="inlineStr"/>
      <c r="Q177" s="118" t="n">
        <v>105</v>
      </c>
      <c r="R177" s="168" t="inlineStr">
        <is>
          <t>Meets the level</t>
        </is>
      </c>
      <c r="S177" s="168" t="n">
        <v>107</v>
      </c>
      <c r="T177" s="168" t="n">
        <v>105</v>
      </c>
      <c r="U177" s="168" t="n">
        <v>103</v>
      </c>
      <c r="V177" s="168" t="n"/>
      <c r="W177" s="168" t="inlineStr">
        <is>
          <t>None — maintain and stretch</t>
        </is>
      </c>
      <c r="X177" s="168" t="inlineStr">
        <is>
          <r>
            <rPr>
              <rFont val="Calibri"/>
              <b val="1"/>
              <sz val="10"/>
            </rPr>
            <t>A2:</t>
          </r>
          <r>
            <rPr>
              <rFont val="Calibri"/>
              <sz val="10"/>
            </rPr>
            <t xml:space="preserve"> 62% of profile — not yet</t>
          </r>
        </is>
      </c>
      <c r="Y177" s="168" t="inlineStr">
        <is>
          <r>
            <rPr>
              <rFont val="Calibri"/>
              <b val="1"/>
              <sz val="10"/>
            </rPr>
            <t>Evidence:</t>
          </r>
          <r>
            <rPr>
              <rFont val="Calibri"/>
              <sz val="10"/>
            </rPr>
            <t xml:space="preserve"> Survey + KRAs | Core: Ownership 1/1, Problem solving 2/1, Communication &amp; collaboration 1/1, Client &amp; quality focus 2/1, Learning agility 1/1, Integrity &amp; compliance 1/1 | Future-ready: AI literacy 1/1, Data literacy 2/1, Digital fluency 1/1, Innovation 1/1 | Functional: Programming &amp; stack 1/1, System design 1/1, SQL &amp; data 2/1, Cloud &amp; DevOps 1/1, AI / GenAI 1/1, Product &amp; domain 1/1</t>
          </r>
        </is>
      </c>
      <c r="Z177" s="119" t="inlineStr">
        <is>
          <t>Leadership &amp; people management · Technical depth &amp; architecture · Data, SQL &amp; analytics · Domain, regulatory &amp; XBRL · Broader exposure &amp; ownership</t>
        </is>
      </c>
      <c r="AA177" s="169" t="inlineStr">
        <is>
          <t>Advanced Java; secure coding &amp; code-quality practices; unit/automated testing; system design fundamentals</t>
        </is>
      </c>
      <c r="AB177" s="169" t="inlineStr">
        <is>
          <t>Programming &amp; Tech-Stack Depth; Database, SQL &amp; Data Engineering; Product, Platform &amp; Domain Knowledge</t>
        </is>
      </c>
      <c r="AC177" s="169" t="inlineStr">
        <is>
          <t>Leadership &amp; people management · Technical depth &amp; architecture · Data, SQL &amp; analytics · Domain, regulatory &amp; XBRL · Client, sales &amp; stakeholders · Broader exposure &amp; ownership</t>
        </is>
      </c>
      <c r="AD177"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77" s="121" t="inlineStr">
        <is>
          <t>No strong match from survey evidence</t>
        </is>
      </c>
      <c r="AF177" s="122" t="inlineStr">
        <is>
          <t>Sagar Soni · Software Engineer — 0.41: mysql, git, sts, ide; Faisal Pathan · UI Developer — 0.34: code, git, development, bug; Mukesh Babulal Suthar · Senior Software Engineer — 0.34: claude, code, development, fixes</t>
        </is>
      </c>
      <c r="AG177" s="122" t="inlineStr">
        <is>
          <t>Atharv Sameer Shevade · iDEAL, Trainee Software Engineer — 0.33; Harsh Borad · CARBON, Software Engineer — 0.32; Kuldip D Shah · CARBON, Software Engineer — 0.32</t>
        </is>
      </c>
      <c r="AH177" s="122" t="n"/>
      <c r="AI177" s="122" t="n"/>
      <c r="AJ177" s="122" t="n"/>
    </row>
    <row r="178" ht="132" customHeight="1">
      <c r="A178" s="109" t="inlineStr">
        <is>
          <t>INTN0305</t>
        </is>
      </c>
      <c r="B178" s="111" t="inlineStr">
        <is>
          <t>Samiksha Sawant</t>
        </is>
      </c>
      <c r="C178" s="111" t="inlineStr">
        <is>
          <t>Technology</t>
        </is>
      </c>
      <c r="D178" s="114" t="inlineStr">
        <is>
          <t>Intern</t>
        </is>
      </c>
      <c r="E178" s="114" t="inlineStr">
        <is>
          <t>Intern – Software Development</t>
        </is>
      </c>
      <c r="F178" s="114" t="inlineStr">
        <is>
          <t>Not in current mapping files</t>
        </is>
      </c>
      <c r="G178" s="116" t="inlineStr">
        <is>
          <t>A1</t>
        </is>
      </c>
      <c r="H178" s="140" t="inlineStr">
        <is>
          <t>● Newly mapped</t>
        </is>
      </c>
      <c r="I178" s="111" t="inlineStr">
        <is>
          <t>IC</t>
        </is>
      </c>
      <c r="J178" s="142" t="inlineStr">
        <is>
          <t>Not rated · manager</t>
        </is>
      </c>
      <c r="K178" s="115" t="inlineStr">
        <is>
          <t>—</t>
        </is>
      </c>
      <c r="L178" s="115" t="inlineStr">
        <is>
          <t>Not placed · manager</t>
        </is>
      </c>
      <c r="M178" s="115" t="inlineStr">
        <is>
          <t>No rating data</t>
        </is>
      </c>
      <c r="N178" s="115" t="n"/>
      <c r="O178" s="115" t="inlineStr"/>
      <c r="P178" s="115" t="inlineStr"/>
      <c r="Q178" s="118" t="n">
        <v>103</v>
      </c>
      <c r="R178" s="168" t="inlineStr">
        <is>
          <t>Meets the level</t>
        </is>
      </c>
      <c r="S178" s="168" t="n">
        <v>107</v>
      </c>
      <c r="T178" s="168" t="n">
        <v>105</v>
      </c>
      <c r="U178" s="168" t="n">
        <v>100</v>
      </c>
      <c r="V178" s="168" t="n"/>
      <c r="W178" s="168" t="inlineStr">
        <is>
          <t>None — maintain and stretch</t>
        </is>
      </c>
      <c r="X178" s="168" t="inlineStr">
        <is>
          <r>
            <rPr>
              <rFont val="Calibri"/>
              <b val="1"/>
              <sz val="10"/>
            </rPr>
            <t>A2:</t>
          </r>
          <r>
            <rPr>
              <rFont val="Calibri"/>
              <sz val="10"/>
            </rPr>
            <t xml:space="preserve"> 57% of profile — not yet</t>
          </r>
        </is>
      </c>
      <c r="Y178" s="168" t="inlineStr">
        <is>
          <r>
            <rPr>
              <rFont val="Calibri"/>
              <b val="1"/>
              <sz val="10"/>
            </rPr>
            <t>Evidence:</t>
          </r>
          <r>
            <rPr>
              <rFont val="Calibri"/>
              <sz val="10"/>
            </rPr>
            <t xml:space="preserve"> Survey | Core: Ownership 1/1, Problem solving 2/1, Communication &amp; collaboration 1/1, Client &amp; quality focus 1/1, Learning agility 2/1, Integrity &amp; compliance 1/1 | Future-ready: AI literacy 1/1, Data literacy 1/1, Digital fluency 2/1, Innovation 1/1 | Functional: Programming &amp; stack 1/1, System design 1/1, SQL &amp; data 1/1, Cloud &amp; DevOps 1/1, AI / GenAI 1/1, Product &amp; domain 1/1</t>
          </r>
        </is>
      </c>
      <c r="Z178" s="119" t="inlineStr">
        <is>
          <t>Technical depth &amp; architecture · Testing &amp; quality · Data, SQL &amp; analytics · Broader exposure &amp; ownership</t>
        </is>
      </c>
      <c r="AA178" s="169" t="n"/>
      <c r="AB178" s="169" t="inlineStr">
        <is>
          <t>Programming &amp; Tech-Stack Depth; Database, SQL &amp; Data Engineering; Product, Platform &amp; Domain Knowledge</t>
        </is>
      </c>
      <c r="AC178" s="169" t="inlineStr">
        <is>
          <t>Technical depth &amp; architecture · Testing &amp; quality · Data, SQL &amp; analytics · Broader exposure &amp; ownership</t>
        </is>
      </c>
      <c r="AD178" s="169" t="n"/>
      <c r="AE178" s="121" t="inlineStr">
        <is>
          <t>No strong match from survey evidence</t>
        </is>
      </c>
      <c r="AF178" s="122" t="inlineStr">
        <is>
          <t>No material overlap found</t>
        </is>
      </c>
      <c r="AG178" s="122" t="inlineStr">
        <is>
          <t>Krishnadev Arya · Datatech, Software Engineer — 0.27; Ayush Sharma · CARBON, Trainee Software Engineer — 0.26</t>
        </is>
      </c>
      <c r="AH178" s="122" t="n"/>
      <c r="AI178" s="122" t="n"/>
      <c r="AJ178" s="122" t="n"/>
    </row>
    <row r="179" ht="132" customHeight="1">
      <c r="A179" s="109" t="inlineStr">
        <is>
          <t>IRIS2484</t>
        </is>
      </c>
      <c r="B179" s="111" t="inlineStr">
        <is>
          <t>Vinay Gajula</t>
        </is>
      </c>
      <c r="C179" s="111" t="inlineStr">
        <is>
          <t>Technology</t>
        </is>
      </c>
      <c r="D179" s="114" t="inlineStr">
        <is>
          <t>Trainee Software Engineer</t>
        </is>
      </c>
      <c r="E179" s="114" t="inlineStr">
        <is>
          <t>Trainee AI/ML Engineer</t>
        </is>
      </c>
      <c r="F179" s="114" t="inlineStr">
        <is>
          <t>Not in current mapping files</t>
        </is>
      </c>
      <c r="G179" s="116" t="inlineStr">
        <is>
          <t>A1</t>
        </is>
      </c>
      <c r="H179" s="140" t="inlineStr">
        <is>
          <t>● Newly mapped</t>
        </is>
      </c>
      <c r="I179" s="111" t="inlineStr">
        <is>
          <t>IC</t>
        </is>
      </c>
      <c r="J179" s="142" t="inlineStr">
        <is>
          <t>Not rated · manager</t>
        </is>
      </c>
      <c r="K179" s="115" t="inlineStr">
        <is>
          <t>—</t>
        </is>
      </c>
      <c r="L179" s="115" t="inlineStr">
        <is>
          <t>Not placed · manager</t>
        </is>
      </c>
      <c r="M179" s="115" t="inlineStr">
        <is>
          <t>No rating data</t>
        </is>
      </c>
      <c r="N179" s="115" t="n"/>
      <c r="O179" s="115" t="inlineStr"/>
      <c r="P179" s="115" t="inlineStr"/>
      <c r="Q179" s="118" t="n">
        <v>106</v>
      </c>
      <c r="R179" s="168" t="inlineStr">
        <is>
          <t>Exceeds — ready for stretch</t>
        </is>
      </c>
      <c r="S179" s="168" t="n">
        <v>103</v>
      </c>
      <c r="T179" s="168" t="n">
        <v>115</v>
      </c>
      <c r="U179" s="168" t="n">
        <v>103</v>
      </c>
      <c r="V179" s="168" t="n"/>
      <c r="W179" s="168" t="inlineStr">
        <is>
          <t>None — maintain and stretch</t>
        </is>
      </c>
      <c r="X179" s="168" t="inlineStr">
        <is>
          <r>
            <rPr>
              <rFont val="Calibri"/>
              <b val="1"/>
              <sz val="10"/>
            </rPr>
            <t>A2:</t>
          </r>
          <r>
            <rPr>
              <rFont val="Calibri"/>
              <sz val="10"/>
            </rPr>
            <t xml:space="preserve"> 64% of profile — not yet</t>
          </r>
        </is>
      </c>
      <c r="Y179" s="168" t="inlineStr">
        <is>
          <r>
            <rPr>
              <rFont val="Calibri"/>
              <b val="1"/>
              <sz val="10"/>
            </rPr>
            <t>Evidence:</t>
          </r>
          <r>
            <rPr>
              <rFont val="Calibri"/>
              <sz val="10"/>
            </rPr>
            <t xml:space="preserve"> Survey | Core: Ownership 1/1, Problem solving 1/1, Communication &amp; collaboration 1/1, Client &amp; quality focus 2/1, Learning agility 1/1, Integrity &amp; compliance 1/1 | Future-ready: AI literacy 2/1, Data literacy 1/1, Digital fluency 2/1, Innovation 2/1 | Functional: Programming &amp; stack 1/1, System design 1/1, SQL &amp; data 1/1, Cloud &amp; DevOps 1/1, AI / GenAI 2/1, Product &amp; domain 1/1</t>
          </r>
        </is>
      </c>
      <c r="Z179" s="119" t="inlineStr">
        <is>
          <t>AI / automation · Technical depth &amp; architecture · Product &amp; tool knowledge · Broader exposure &amp; ownership</t>
        </is>
      </c>
      <c r="AA179" s="169" t="n"/>
      <c r="AB179" s="169" t="inlineStr">
        <is>
          <t>AI, GenAI &amp; Prompt Engineering; Programming &amp; Tech-Stack Depth; Project, Program &amp; Agile Management</t>
        </is>
      </c>
      <c r="AC179" s="169" t="inlineStr">
        <is>
          <t>AI / automation · Technical depth &amp; architecture · Product &amp; tool knowledge · Broader exposure &amp; ownership</t>
        </is>
      </c>
      <c r="AD179" s="169" t="n"/>
      <c r="AE179" s="121" t="inlineStr">
        <is>
          <t>No strong match from survey evidence</t>
        </is>
      </c>
      <c r="AF179" s="122" t="inlineStr">
        <is>
          <t>No material overlap found</t>
        </is>
      </c>
      <c r="AG179" s="122" t="inlineStr">
        <is>
          <t>No close match in other businesses</t>
        </is>
      </c>
      <c r="AH179" s="122" t="n"/>
      <c r="AI179" s="122" t="n"/>
      <c r="AJ179" s="122" t="n"/>
    </row>
    <row r="180" ht="67" customHeight="1">
      <c r="A180" s="109" t="inlineStr">
        <is>
          <t>No Emp ID · in-house consultant</t>
        </is>
      </c>
      <c r="B180" s="111" t="inlineStr">
        <is>
          <t>Aloke Chatterjee</t>
        </is>
      </c>
      <c r="C180" s="111" t="inlineStr">
        <is>
          <t>Technology</t>
        </is>
      </c>
      <c r="D180" s="114" t="inlineStr">
        <is>
          <t>Consultant</t>
        </is>
      </c>
      <c r="E180" s="114" t="inlineStr">
        <is>
          <t>Associate Consultant – Software Development</t>
        </is>
      </c>
      <c r="F180" s="111" t="inlineStr">
        <is>
          <t>—</t>
        </is>
      </c>
      <c r="G180" s="45" t="inlineStr">
        <is>
          <t>X1</t>
        </is>
      </c>
      <c r="H180" s="147" t="inlineStr">
        <is>
          <t>• Same level</t>
        </is>
      </c>
      <c r="I180" s="111" t="inlineStr">
        <is>
          <t>Consultant</t>
        </is>
      </c>
      <c r="J180" s="142" t="inlineStr">
        <is>
          <t>Not rated · manager</t>
        </is>
      </c>
      <c r="K180" s="115" t="n"/>
      <c r="L180" s="115" t="n"/>
      <c r="M180" s="115" t="inlineStr">
        <is>
          <t>n/a · consultant</t>
        </is>
      </c>
      <c r="N180" s="115" t="n"/>
      <c r="O180" s="115" t="inlineStr"/>
      <c r="P180" s="115" t="inlineStr"/>
      <c r="Q180" s="118" t="n"/>
      <c r="R180" s="168" t="inlineStr">
        <is>
          <t>Consultant — assessed against statement-of-work deliverables</t>
        </is>
      </c>
      <c r="S180" s="168" t="n"/>
      <c r="T180" s="168" t="n"/>
      <c r="U180" s="168" t="n"/>
      <c r="V180" s="168" t="n"/>
      <c r="W180" s="168" t="n"/>
      <c r="X180" s="168" t="n"/>
      <c r="Y180" s="168" t="inlineStr">
        <is>
          <t>Not assessed on the employee competency profile.</t>
        </is>
      </c>
      <c r="Z180" s="119" t="inlineStr"/>
      <c r="AA180" s="169" t="n"/>
      <c r="AB180" s="169" t="n"/>
      <c r="AC180" s="169" t="inlineStr"/>
      <c r="AD180" s="169" t="n"/>
      <c r="AE180" s="121" t="n"/>
      <c r="AF180" s="122" t="inlineStr">
        <is>
          <t>No survey text</t>
        </is>
      </c>
      <c r="AG180" s="122" t="inlineStr">
        <is>
          <t>No survey text</t>
        </is>
      </c>
      <c r="AH180" s="122" t="n"/>
      <c r="AI180" s="122" t="n"/>
      <c r="AJ180" s="122" t="n"/>
    </row>
    <row r="181" ht="67" customHeight="1">
      <c r="A181" s="109" t="inlineStr">
        <is>
          <t>No Emp ID · external consultant</t>
        </is>
      </c>
      <c r="B181" s="111" t="inlineStr">
        <is>
          <t>Bhumika Viroja</t>
        </is>
      </c>
      <c r="C181" s="111" t="inlineStr">
        <is>
          <t>Technology</t>
        </is>
      </c>
      <c r="D181" s="114" t="inlineStr">
        <is>
          <t>Consultant</t>
        </is>
      </c>
      <c r="E181" s="114" t="inlineStr">
        <is>
          <t>Associate Consultant – Software Development</t>
        </is>
      </c>
      <c r="F181" s="111" t="inlineStr">
        <is>
          <t>—</t>
        </is>
      </c>
      <c r="G181" s="45" t="inlineStr">
        <is>
          <t>X1</t>
        </is>
      </c>
      <c r="H181" s="147" t="inlineStr">
        <is>
          <t>• Same level</t>
        </is>
      </c>
      <c r="I181" s="111" t="inlineStr">
        <is>
          <t>Consultant</t>
        </is>
      </c>
      <c r="J181" s="142" t="inlineStr">
        <is>
          <t>Not rated · manager</t>
        </is>
      </c>
      <c r="K181" s="115" t="n"/>
      <c r="L181" s="115" t="n"/>
      <c r="M181" s="115" t="inlineStr">
        <is>
          <t>n/a · consultant</t>
        </is>
      </c>
      <c r="N181" s="115" t="n"/>
      <c r="O181" s="115" t="inlineStr"/>
      <c r="P181" s="115" t="inlineStr"/>
      <c r="Q181" s="118" t="n"/>
      <c r="R181" s="168" t="inlineStr">
        <is>
          <t>Consultant — assessed against statement-of-work deliverables</t>
        </is>
      </c>
      <c r="S181" s="168" t="n"/>
      <c r="T181" s="168" t="n"/>
      <c r="U181" s="168" t="n"/>
      <c r="V181" s="168" t="n"/>
      <c r="W181" s="168" t="n"/>
      <c r="X181" s="168" t="n"/>
      <c r="Y181" s="168" t="inlineStr">
        <is>
          <t>Not assessed on the employee competency profile.</t>
        </is>
      </c>
      <c r="Z181" s="119" t="inlineStr"/>
      <c r="AA181" s="169" t="n"/>
      <c r="AB181" s="169" t="n"/>
      <c r="AC181" s="169" t="inlineStr"/>
      <c r="AD181" s="169" t="n"/>
      <c r="AE181" s="121" t="n"/>
      <c r="AF181" s="122" t="inlineStr">
        <is>
          <t>No survey text</t>
        </is>
      </c>
      <c r="AG181" s="122" t="inlineStr">
        <is>
          <t>No survey text</t>
        </is>
      </c>
      <c r="AH181" s="122" t="n"/>
      <c r="AI181" s="122" t="n"/>
      <c r="AJ181" s="122" t="n"/>
    </row>
    <row r="182" ht="67" customHeight="1">
      <c r="A182" s="109" t="inlineStr">
        <is>
          <t>No Emp ID · external consultant</t>
        </is>
      </c>
      <c r="B182" s="111" t="inlineStr">
        <is>
          <t>Dhruv Patel</t>
        </is>
      </c>
      <c r="C182" s="111" t="inlineStr">
        <is>
          <t>Technology</t>
        </is>
      </c>
      <c r="D182" s="114" t="inlineStr">
        <is>
          <t>Consultant</t>
        </is>
      </c>
      <c r="E182" s="114" t="inlineStr">
        <is>
          <t>Associate Consultant – Software Development</t>
        </is>
      </c>
      <c r="F182" s="111" t="inlineStr">
        <is>
          <t>—</t>
        </is>
      </c>
      <c r="G182" s="45" t="inlineStr">
        <is>
          <t>X1</t>
        </is>
      </c>
      <c r="H182" s="147" t="inlineStr">
        <is>
          <t>• Same level</t>
        </is>
      </c>
      <c r="I182" s="111" t="inlineStr">
        <is>
          <t>Consultant</t>
        </is>
      </c>
      <c r="J182" s="142" t="inlineStr">
        <is>
          <t>Not rated · manager</t>
        </is>
      </c>
      <c r="K182" s="115" t="n"/>
      <c r="L182" s="115" t="n"/>
      <c r="M182" s="115" t="inlineStr">
        <is>
          <t>n/a · consultant</t>
        </is>
      </c>
      <c r="N182" s="115" t="n"/>
      <c r="O182" s="115" t="inlineStr"/>
      <c r="P182" s="115" t="inlineStr"/>
      <c r="Q182" s="118" t="n"/>
      <c r="R182" s="168" t="inlineStr">
        <is>
          <t>Consultant — assessed against statement-of-work deliverables</t>
        </is>
      </c>
      <c r="S182" s="168" t="n"/>
      <c r="T182" s="168" t="n"/>
      <c r="U182" s="168" t="n"/>
      <c r="V182" s="168" t="n"/>
      <c r="W182" s="168" t="n"/>
      <c r="X182" s="168" t="n"/>
      <c r="Y182" s="168" t="inlineStr">
        <is>
          <t>Not assessed on the employee competency profile.</t>
        </is>
      </c>
      <c r="Z182" s="119" t="inlineStr"/>
      <c r="AA182" s="169" t="n"/>
      <c r="AB182" s="169" t="n"/>
      <c r="AC182" s="169" t="inlineStr"/>
      <c r="AD182" s="169" t="n"/>
      <c r="AE182" s="121" t="n"/>
      <c r="AF182" s="122" t="inlineStr">
        <is>
          <t>No survey text</t>
        </is>
      </c>
      <c r="AG182" s="122" t="inlineStr">
        <is>
          <t>No survey text</t>
        </is>
      </c>
      <c r="AH182" s="122" t="n"/>
      <c r="AI182" s="122" t="n"/>
      <c r="AJ182" s="122" t="n"/>
    </row>
    <row r="183" ht="67" customHeight="1">
      <c r="A183" s="109" t="inlineStr">
        <is>
          <t>No Emp ID · external consultant</t>
        </is>
      </c>
      <c r="B183" s="111" t="inlineStr">
        <is>
          <t>Dinesh Choudhary</t>
        </is>
      </c>
      <c r="C183" s="111" t="inlineStr">
        <is>
          <t>Technology</t>
        </is>
      </c>
      <c r="D183" s="114" t="inlineStr">
        <is>
          <t>Consultant</t>
        </is>
      </c>
      <c r="E183" s="114" t="inlineStr">
        <is>
          <t>Associate Consultant – Software Development</t>
        </is>
      </c>
      <c r="F183" s="111" t="inlineStr">
        <is>
          <t>L3 – Professional / Associate</t>
        </is>
      </c>
      <c r="G183" s="45" t="inlineStr">
        <is>
          <t>X1</t>
        </is>
      </c>
      <c r="H183" s="147" t="inlineStr">
        <is>
          <t>• Same level</t>
        </is>
      </c>
      <c r="I183" s="111" t="inlineStr">
        <is>
          <t>Consultant</t>
        </is>
      </c>
      <c r="J183" s="142" t="n">
        <v>4</v>
      </c>
      <c r="K183" s="115" t="inlineStr">
        <is>
          <t>High</t>
        </is>
      </c>
      <c r="L183" s="115" t="inlineStr">
        <is>
          <t>High Impact / Growth Talent</t>
        </is>
      </c>
      <c r="M183" s="115" t="inlineStr">
        <is>
          <t>n/a · consultant</t>
        </is>
      </c>
      <c r="N183" s="115" t="n"/>
      <c r="O183" s="115" t="inlineStr">
        <is>
          <t>Yes</t>
        </is>
      </c>
      <c r="P183" s="115" t="inlineStr"/>
      <c r="Q183" s="118" t="n"/>
      <c r="R183" s="168" t="inlineStr">
        <is>
          <t>Consultant — assessed against statement-of-work deliverables</t>
        </is>
      </c>
      <c r="S183" s="168" t="n"/>
      <c r="T183" s="168" t="n"/>
      <c r="U183" s="168" t="n"/>
      <c r="V183" s="168" t="n"/>
      <c r="W183" s="168" t="n"/>
      <c r="X183" s="168" t="n"/>
      <c r="Y183" s="168" t="inlineStr">
        <is>
          <t>Not assessed on the employee competency profile.</t>
        </is>
      </c>
      <c r="Z183" s="119" t="inlineStr"/>
      <c r="AA183" s="169" t="inlineStr">
        <is>
          <t>Reactive Programming/Spring AI/System Design &amp; Pattern</t>
        </is>
      </c>
      <c r="AB183" s="169" t="n"/>
      <c r="AC183" s="169" t="inlineStr"/>
      <c r="AD183" s="169" t="n"/>
      <c r="AE183" s="121" t="n"/>
      <c r="AF183" s="122" t="inlineStr">
        <is>
          <t>No survey text</t>
        </is>
      </c>
      <c r="AG183" s="122" t="inlineStr">
        <is>
          <t>No survey text</t>
        </is>
      </c>
      <c r="AH183" s="122" t="n"/>
      <c r="AI183" s="122" t="n"/>
      <c r="AJ183" s="122" t="n"/>
    </row>
    <row r="184" ht="67" customHeight="1">
      <c r="A184" s="109" t="inlineStr">
        <is>
          <t>No Emp ID · external consultant</t>
        </is>
      </c>
      <c r="B184" s="111" t="inlineStr">
        <is>
          <t>Falguni</t>
        </is>
      </c>
      <c r="C184" s="111" t="inlineStr">
        <is>
          <t>Technology</t>
        </is>
      </c>
      <c r="D184" s="114" t="inlineStr">
        <is>
          <t>Consultant</t>
        </is>
      </c>
      <c r="E184" s="114" t="inlineStr">
        <is>
          <t>Associate Consultant – Software Development</t>
        </is>
      </c>
      <c r="F184" s="111" t="inlineStr">
        <is>
          <t>—</t>
        </is>
      </c>
      <c r="G184" s="45" t="inlineStr">
        <is>
          <t>X1</t>
        </is>
      </c>
      <c r="H184" s="147" t="inlineStr">
        <is>
          <t>• Same level</t>
        </is>
      </c>
      <c r="I184" s="111" t="inlineStr">
        <is>
          <t>Consultant</t>
        </is>
      </c>
      <c r="J184" s="142" t="inlineStr">
        <is>
          <t>Not rated · manager</t>
        </is>
      </c>
      <c r="K184" s="115" t="n"/>
      <c r="L184" s="115" t="n"/>
      <c r="M184" s="115" t="inlineStr">
        <is>
          <t>n/a · consultant</t>
        </is>
      </c>
      <c r="N184" s="115" t="n"/>
      <c r="O184" s="115" t="inlineStr"/>
      <c r="P184" s="115" t="inlineStr"/>
      <c r="Q184" s="118" t="n"/>
      <c r="R184" s="168" t="inlineStr">
        <is>
          <t>Consultant — assessed against statement-of-work deliverables</t>
        </is>
      </c>
      <c r="S184" s="168" t="n"/>
      <c r="T184" s="168" t="n"/>
      <c r="U184" s="168" t="n"/>
      <c r="V184" s="168" t="n"/>
      <c r="W184" s="168" t="n"/>
      <c r="X184" s="168" t="n"/>
      <c r="Y184" s="168" t="inlineStr">
        <is>
          <t>Not assessed on the employee competency profile.</t>
        </is>
      </c>
      <c r="Z184" s="119" t="inlineStr"/>
      <c r="AA184" s="169" t="n"/>
      <c r="AB184" s="169" t="n"/>
      <c r="AC184" s="169" t="inlineStr"/>
      <c r="AD184" s="169" t="n"/>
      <c r="AE184" s="121" t="n"/>
      <c r="AF184" s="122" t="inlineStr">
        <is>
          <t>No survey text</t>
        </is>
      </c>
      <c r="AG184" s="122" t="inlineStr">
        <is>
          <t>No survey text</t>
        </is>
      </c>
      <c r="AH184" s="122" t="n"/>
      <c r="AI184" s="122" t="n"/>
      <c r="AJ184" s="122" t="n"/>
    </row>
    <row r="185" ht="67" customHeight="1">
      <c r="A185" s="109" t="inlineStr">
        <is>
          <t>No Emp ID · external consultant</t>
        </is>
      </c>
      <c r="B185" s="111" t="inlineStr">
        <is>
          <t>Hardikraja</t>
        </is>
      </c>
      <c r="C185" s="111" t="inlineStr">
        <is>
          <t>Technology</t>
        </is>
      </c>
      <c r="D185" s="114" t="inlineStr">
        <is>
          <t>Consultant</t>
        </is>
      </c>
      <c r="E185" s="114" t="inlineStr">
        <is>
          <t>Associate Consultant – Software Development</t>
        </is>
      </c>
      <c r="F185" s="111" t="inlineStr">
        <is>
          <t>—</t>
        </is>
      </c>
      <c r="G185" s="45" t="inlineStr">
        <is>
          <t>X1</t>
        </is>
      </c>
      <c r="H185" s="147" t="inlineStr">
        <is>
          <t>• Same level</t>
        </is>
      </c>
      <c r="I185" s="111" t="inlineStr">
        <is>
          <t>Consultant</t>
        </is>
      </c>
      <c r="J185" s="142" t="inlineStr">
        <is>
          <t>Not rated · manager</t>
        </is>
      </c>
      <c r="K185" s="115" t="n"/>
      <c r="L185" s="115" t="n"/>
      <c r="M185" s="115" t="inlineStr">
        <is>
          <t>n/a · consultant</t>
        </is>
      </c>
      <c r="N185" s="115" t="n"/>
      <c r="O185" s="115" t="inlineStr"/>
      <c r="P185" s="115" t="inlineStr"/>
      <c r="Q185" s="118" t="n"/>
      <c r="R185" s="168" t="inlineStr">
        <is>
          <t>Consultant — assessed against statement-of-work deliverables</t>
        </is>
      </c>
      <c r="S185" s="168" t="n"/>
      <c r="T185" s="168" t="n"/>
      <c r="U185" s="168" t="n"/>
      <c r="V185" s="168" t="n"/>
      <c r="W185" s="168" t="n"/>
      <c r="X185" s="168" t="n"/>
      <c r="Y185" s="168" t="inlineStr">
        <is>
          <t>Not assessed on the employee competency profile.</t>
        </is>
      </c>
      <c r="Z185" s="119" t="inlineStr"/>
      <c r="AA185" s="169" t="n"/>
      <c r="AB185" s="169" t="n"/>
      <c r="AC185" s="169" t="inlineStr"/>
      <c r="AD185" s="169" t="n"/>
      <c r="AE185" s="121" t="n"/>
      <c r="AF185" s="122" t="inlineStr">
        <is>
          <t>No survey text</t>
        </is>
      </c>
      <c r="AG185" s="122" t="inlineStr">
        <is>
          <t>No survey text</t>
        </is>
      </c>
      <c r="AH185" s="122" t="n"/>
      <c r="AI185" s="122" t="n"/>
      <c r="AJ185" s="122" t="n"/>
    </row>
    <row r="186" ht="67" customHeight="1">
      <c r="A186" s="109" t="inlineStr">
        <is>
          <t>No Emp ID · external consultant</t>
        </is>
      </c>
      <c r="B186" s="111" t="inlineStr">
        <is>
          <t>Jay Kalariya</t>
        </is>
      </c>
      <c r="C186" s="111" t="inlineStr">
        <is>
          <t>Technology</t>
        </is>
      </c>
      <c r="D186" s="114" t="inlineStr">
        <is>
          <t>Consultant</t>
        </is>
      </c>
      <c r="E186" s="114" t="inlineStr">
        <is>
          <t>Associate Consultant – Software Development</t>
        </is>
      </c>
      <c r="F186" s="111" t="inlineStr">
        <is>
          <t>—</t>
        </is>
      </c>
      <c r="G186" s="45" t="inlineStr">
        <is>
          <t>X1</t>
        </is>
      </c>
      <c r="H186" s="147" t="inlineStr">
        <is>
          <t>• Same level</t>
        </is>
      </c>
      <c r="I186" s="111" t="inlineStr">
        <is>
          <t>Consultant</t>
        </is>
      </c>
      <c r="J186" s="142" t="inlineStr">
        <is>
          <t>Not rated · manager</t>
        </is>
      </c>
      <c r="K186" s="115" t="n"/>
      <c r="L186" s="115" t="n"/>
      <c r="M186" s="115" t="inlineStr">
        <is>
          <t>n/a · consultant</t>
        </is>
      </c>
      <c r="N186" s="115" t="n"/>
      <c r="O186" s="115" t="inlineStr"/>
      <c r="P186" s="115" t="inlineStr"/>
      <c r="Q186" s="118" t="n"/>
      <c r="R186" s="168" t="inlineStr">
        <is>
          <t>Consultant — assessed against statement-of-work deliverables</t>
        </is>
      </c>
      <c r="S186" s="168" t="n"/>
      <c r="T186" s="168" t="n"/>
      <c r="U186" s="168" t="n"/>
      <c r="V186" s="168" t="n"/>
      <c r="W186" s="168" t="n"/>
      <c r="X186" s="168" t="n"/>
      <c r="Y186" s="168" t="inlineStr">
        <is>
          <t>Not assessed on the employee competency profile.</t>
        </is>
      </c>
      <c r="Z186" s="119" t="inlineStr"/>
      <c r="AA186" s="169" t="n"/>
      <c r="AB186" s="169" t="n"/>
      <c r="AC186" s="169" t="inlineStr"/>
      <c r="AD186" s="169" t="n"/>
      <c r="AE186" s="121" t="n"/>
      <c r="AF186" s="122" t="inlineStr">
        <is>
          <t>No survey text</t>
        </is>
      </c>
      <c r="AG186" s="122" t="inlineStr">
        <is>
          <t>No survey text</t>
        </is>
      </c>
      <c r="AH186" s="122" t="n"/>
      <c r="AI186" s="122" t="n"/>
      <c r="AJ186" s="122" t="n"/>
    </row>
    <row r="187" ht="67" customHeight="1">
      <c r="A187" s="109" t="inlineStr">
        <is>
          <t>No Emp ID · in-house consultant</t>
        </is>
      </c>
      <c r="B187" s="111" t="inlineStr">
        <is>
          <t>Nilimesh Baruah</t>
        </is>
      </c>
      <c r="C187" s="111" t="inlineStr">
        <is>
          <t>Technology</t>
        </is>
      </c>
      <c r="D187" s="114" t="inlineStr">
        <is>
          <t>Consultant</t>
        </is>
      </c>
      <c r="E187" s="114" t="inlineStr">
        <is>
          <t>Associate Consultant – Software Development</t>
        </is>
      </c>
      <c r="F187" s="111" t="inlineStr">
        <is>
          <t>—</t>
        </is>
      </c>
      <c r="G187" s="45" t="inlineStr">
        <is>
          <t>X1</t>
        </is>
      </c>
      <c r="H187" s="147" t="inlineStr">
        <is>
          <t>• Same level</t>
        </is>
      </c>
      <c r="I187" s="111" t="inlineStr">
        <is>
          <t>Consultant</t>
        </is>
      </c>
      <c r="J187" s="142" t="inlineStr">
        <is>
          <t>Not rated · manager</t>
        </is>
      </c>
      <c r="K187" s="115" t="n"/>
      <c r="L187" s="115" t="n"/>
      <c r="M187" s="115" t="inlineStr">
        <is>
          <t>n/a · consultant</t>
        </is>
      </c>
      <c r="N187" s="115" t="n"/>
      <c r="O187" s="115" t="inlineStr"/>
      <c r="P187" s="115" t="inlineStr"/>
      <c r="Q187" s="118" t="n"/>
      <c r="R187" s="168" t="inlineStr">
        <is>
          <t>Consultant — assessed against statement-of-work deliverables</t>
        </is>
      </c>
      <c r="S187" s="168" t="n"/>
      <c r="T187" s="168" t="n"/>
      <c r="U187" s="168" t="n"/>
      <c r="V187" s="168" t="n"/>
      <c r="W187" s="168" t="n"/>
      <c r="X187" s="168" t="n"/>
      <c r="Y187" s="168" t="inlineStr">
        <is>
          <t>Not assessed on the employee competency profile.</t>
        </is>
      </c>
      <c r="Z187" s="119" t="inlineStr"/>
      <c r="AA187" s="169" t="n"/>
      <c r="AB187" s="169" t="n"/>
      <c r="AC187" s="169" t="inlineStr"/>
      <c r="AD187" s="169" t="n"/>
      <c r="AE187" s="121" t="n"/>
      <c r="AF187" s="122" t="inlineStr">
        <is>
          <t>No survey text</t>
        </is>
      </c>
      <c r="AG187" s="122" t="inlineStr">
        <is>
          <t>No survey text</t>
        </is>
      </c>
      <c r="AH187" s="122" t="n"/>
      <c r="AI187" s="122" t="n"/>
      <c r="AJ187" s="122" t="n"/>
    </row>
    <row r="188" ht="67" customHeight="1">
      <c r="A188" s="109" t="inlineStr">
        <is>
          <t>No Emp ID · external consultant</t>
        </is>
      </c>
      <c r="B188" s="111" t="inlineStr">
        <is>
          <t>Peshal Jha</t>
        </is>
      </c>
      <c r="C188" s="111" t="inlineStr">
        <is>
          <t>Technology</t>
        </is>
      </c>
      <c r="D188" s="114" t="inlineStr">
        <is>
          <t>Consultant</t>
        </is>
      </c>
      <c r="E188" s="114" t="inlineStr">
        <is>
          <t>Associate Consultant – Software Development</t>
        </is>
      </c>
      <c r="F188" s="111" t="inlineStr">
        <is>
          <t>—</t>
        </is>
      </c>
      <c r="G188" s="45" t="inlineStr">
        <is>
          <t>X1</t>
        </is>
      </c>
      <c r="H188" s="147" t="inlineStr">
        <is>
          <t>• Same level</t>
        </is>
      </c>
      <c r="I188" s="111" t="inlineStr">
        <is>
          <t>Consultant</t>
        </is>
      </c>
      <c r="J188" s="142" t="inlineStr">
        <is>
          <t>Not rated · manager</t>
        </is>
      </c>
      <c r="K188" s="115" t="n"/>
      <c r="L188" s="115" t="n"/>
      <c r="M188" s="115" t="inlineStr">
        <is>
          <t>n/a · consultant</t>
        </is>
      </c>
      <c r="N188" s="115" t="n"/>
      <c r="O188" s="115" t="inlineStr"/>
      <c r="P188" s="115" t="inlineStr"/>
      <c r="Q188" s="118" t="n"/>
      <c r="R188" s="168" t="inlineStr">
        <is>
          <t>Consultant — assessed against statement-of-work deliverables</t>
        </is>
      </c>
      <c r="S188" s="168" t="n"/>
      <c r="T188" s="168" t="n"/>
      <c r="U188" s="168" t="n"/>
      <c r="V188" s="168" t="n"/>
      <c r="W188" s="168" t="n"/>
      <c r="X188" s="168" t="n"/>
      <c r="Y188" s="168" t="inlineStr">
        <is>
          <t>Not assessed on the employee competency profile.</t>
        </is>
      </c>
      <c r="Z188" s="119" t="inlineStr"/>
      <c r="AA188" s="169" t="n"/>
      <c r="AB188" s="169" t="n"/>
      <c r="AC188" s="169" t="inlineStr"/>
      <c r="AD188" s="169" t="n"/>
      <c r="AE188" s="121" t="n"/>
      <c r="AF188" s="122" t="inlineStr">
        <is>
          <t>No survey text</t>
        </is>
      </c>
      <c r="AG188" s="122" t="inlineStr">
        <is>
          <t>No survey text</t>
        </is>
      </c>
      <c r="AH188" s="122" t="n"/>
      <c r="AI188" s="122" t="n"/>
      <c r="AJ188" s="122" t="n"/>
    </row>
    <row r="189" ht="67" customHeight="1">
      <c r="A189" s="109" t="inlineStr">
        <is>
          <t>No Emp ID · external consultant</t>
        </is>
      </c>
      <c r="B189" s="111" t="inlineStr">
        <is>
          <t>Poonam Rajput</t>
        </is>
      </c>
      <c r="C189" s="111" t="inlineStr">
        <is>
          <t>Technology</t>
        </is>
      </c>
      <c r="D189" s="114" t="inlineStr">
        <is>
          <t>Consultant</t>
        </is>
      </c>
      <c r="E189" s="114" t="inlineStr">
        <is>
          <t>Associate Consultant – Software Development</t>
        </is>
      </c>
      <c r="F189" s="111" t="inlineStr">
        <is>
          <t>—</t>
        </is>
      </c>
      <c r="G189" s="45" t="inlineStr">
        <is>
          <t>X1</t>
        </is>
      </c>
      <c r="H189" s="147" t="inlineStr">
        <is>
          <t>• Same level</t>
        </is>
      </c>
      <c r="I189" s="111" t="inlineStr">
        <is>
          <t>Consultant</t>
        </is>
      </c>
      <c r="J189" s="142" t="inlineStr">
        <is>
          <t>Not rated · manager</t>
        </is>
      </c>
      <c r="K189" s="115" t="n"/>
      <c r="L189" s="115" t="n"/>
      <c r="M189" s="115" t="inlineStr">
        <is>
          <t>n/a · consultant</t>
        </is>
      </c>
      <c r="N189" s="115" t="n"/>
      <c r="O189" s="115" t="inlineStr"/>
      <c r="P189" s="115" t="inlineStr"/>
      <c r="Q189" s="118" t="n"/>
      <c r="R189" s="168" t="inlineStr">
        <is>
          <t>Consultant — assessed against statement-of-work deliverables</t>
        </is>
      </c>
      <c r="S189" s="168" t="n"/>
      <c r="T189" s="168" t="n"/>
      <c r="U189" s="168" t="n"/>
      <c r="V189" s="168" t="n"/>
      <c r="W189" s="168" t="n"/>
      <c r="X189" s="168" t="n"/>
      <c r="Y189" s="168" t="inlineStr">
        <is>
          <t>Not assessed on the employee competency profile.</t>
        </is>
      </c>
      <c r="Z189" s="119" t="inlineStr"/>
      <c r="AA189" s="169" t="n"/>
      <c r="AB189" s="169" t="n"/>
      <c r="AC189" s="169" t="inlineStr"/>
      <c r="AD189" s="169" t="n"/>
      <c r="AE189" s="121" t="n"/>
      <c r="AF189" s="122" t="inlineStr">
        <is>
          <t>No survey text</t>
        </is>
      </c>
      <c r="AG189" s="122" t="inlineStr">
        <is>
          <t>No survey text</t>
        </is>
      </c>
      <c r="AH189" s="122" t="n"/>
      <c r="AI189" s="122" t="n"/>
      <c r="AJ189" s="122" t="n"/>
    </row>
    <row r="190" ht="67" customHeight="1">
      <c r="A190" s="109" t="inlineStr">
        <is>
          <t>No Emp ID · external consultant</t>
        </is>
      </c>
      <c r="B190" s="111" t="inlineStr">
        <is>
          <t>Shifa Salheen</t>
        </is>
      </c>
      <c r="C190" s="111" t="inlineStr">
        <is>
          <t>Technology</t>
        </is>
      </c>
      <c r="D190" s="114" t="inlineStr">
        <is>
          <t>Consultant</t>
        </is>
      </c>
      <c r="E190" s="114" t="inlineStr">
        <is>
          <t>Associate Consultant – Software Development</t>
        </is>
      </c>
      <c r="F190" s="111" t="inlineStr">
        <is>
          <t>—</t>
        </is>
      </c>
      <c r="G190" s="45" t="inlineStr">
        <is>
          <t>X1</t>
        </is>
      </c>
      <c r="H190" s="147" t="inlineStr">
        <is>
          <t>• Same level</t>
        </is>
      </c>
      <c r="I190" s="111" t="inlineStr">
        <is>
          <t>Consultant</t>
        </is>
      </c>
      <c r="J190" s="142" t="inlineStr">
        <is>
          <t>Not rated · manager</t>
        </is>
      </c>
      <c r="K190" s="115" t="n"/>
      <c r="L190" s="115" t="n"/>
      <c r="M190" s="115" t="inlineStr">
        <is>
          <t>n/a · consultant</t>
        </is>
      </c>
      <c r="N190" s="115" t="n"/>
      <c r="O190" s="115" t="inlineStr"/>
      <c r="P190" s="115" t="inlineStr"/>
      <c r="Q190" s="118" t="n"/>
      <c r="R190" s="168" t="inlineStr">
        <is>
          <t>Consultant — assessed against statement-of-work deliverables</t>
        </is>
      </c>
      <c r="S190" s="168" t="n"/>
      <c r="T190" s="168" t="n"/>
      <c r="U190" s="168" t="n"/>
      <c r="V190" s="168" t="n"/>
      <c r="W190" s="168" t="n"/>
      <c r="X190" s="168" t="n"/>
      <c r="Y190" s="168" t="inlineStr">
        <is>
          <t>Not assessed on the employee competency profile.</t>
        </is>
      </c>
      <c r="Z190" s="119" t="inlineStr"/>
      <c r="AA190" s="169" t="n"/>
      <c r="AB190" s="169" t="n"/>
      <c r="AC190" s="169" t="inlineStr"/>
      <c r="AD190" s="169" t="n"/>
      <c r="AE190" s="121" t="n"/>
      <c r="AF190" s="122" t="inlineStr">
        <is>
          <t>No survey text</t>
        </is>
      </c>
      <c r="AG190" s="122" t="inlineStr">
        <is>
          <t>No survey text</t>
        </is>
      </c>
      <c r="AH190" s="122" t="n"/>
      <c r="AI190" s="122" t="n"/>
      <c r="AJ190" s="122" t="n"/>
    </row>
    <row r="191" ht="67" customHeight="1">
      <c r="A191" s="109" t="inlineStr">
        <is>
          <t>No Emp ID · external consultant</t>
        </is>
      </c>
      <c r="B191" s="111" t="inlineStr">
        <is>
          <t>Snnehasis Debyans</t>
        </is>
      </c>
      <c r="C191" s="111" t="inlineStr">
        <is>
          <t>Technology</t>
        </is>
      </c>
      <c r="D191" s="114" t="inlineStr">
        <is>
          <t>Consultant</t>
        </is>
      </c>
      <c r="E191" s="114" t="inlineStr">
        <is>
          <t>Associate Consultant – Software Development</t>
        </is>
      </c>
      <c r="F191" s="111" t="inlineStr">
        <is>
          <t>—</t>
        </is>
      </c>
      <c r="G191" s="45" t="inlineStr">
        <is>
          <t>X1</t>
        </is>
      </c>
      <c r="H191" s="147" t="inlineStr">
        <is>
          <t>• Same level</t>
        </is>
      </c>
      <c r="I191" s="111" t="inlineStr">
        <is>
          <t>Consultant</t>
        </is>
      </c>
      <c r="J191" s="142" t="inlineStr">
        <is>
          <t>Not rated · manager</t>
        </is>
      </c>
      <c r="K191" s="115" t="n"/>
      <c r="L191" s="115" t="n"/>
      <c r="M191" s="115" t="inlineStr">
        <is>
          <t>n/a · consultant</t>
        </is>
      </c>
      <c r="N191" s="115" t="n"/>
      <c r="O191" s="115" t="inlineStr"/>
      <c r="P191" s="115" t="inlineStr"/>
      <c r="Q191" s="118" t="n"/>
      <c r="R191" s="168" t="inlineStr">
        <is>
          <t>Consultant — assessed against statement-of-work deliverables</t>
        </is>
      </c>
      <c r="S191" s="168" t="n"/>
      <c r="T191" s="168" t="n"/>
      <c r="U191" s="168" t="n"/>
      <c r="V191" s="168" t="n"/>
      <c r="W191" s="168" t="n"/>
      <c r="X191" s="168" t="n"/>
      <c r="Y191" s="168" t="inlineStr">
        <is>
          <t>Not assessed on the employee competency profile.</t>
        </is>
      </c>
      <c r="Z191" s="119" t="inlineStr"/>
      <c r="AA191" s="169" t="n"/>
      <c r="AB191" s="169" t="n"/>
      <c r="AC191" s="169" t="inlineStr"/>
      <c r="AD191" s="169" t="n"/>
      <c r="AE191" s="121" t="n"/>
      <c r="AF191" s="122" t="inlineStr">
        <is>
          <t>No survey text</t>
        </is>
      </c>
      <c r="AG191" s="122" t="inlineStr">
        <is>
          <t>No survey text</t>
        </is>
      </c>
      <c r="AH191" s="122" t="n"/>
      <c r="AI191" s="122" t="n"/>
      <c r="AJ191" s="122" t="n"/>
    </row>
    <row r="192" ht="67" customHeight="1">
      <c r="A192" s="109" t="inlineStr">
        <is>
          <t>No Emp ID · external consultant</t>
        </is>
      </c>
      <c r="B192" s="111" t="inlineStr">
        <is>
          <t>Vivek Kumar Singh</t>
        </is>
      </c>
      <c r="C192" s="111" t="inlineStr">
        <is>
          <t>Technology</t>
        </is>
      </c>
      <c r="D192" s="114" t="inlineStr">
        <is>
          <t>Consultant</t>
        </is>
      </c>
      <c r="E192" s="114" t="inlineStr">
        <is>
          <t>Associate Consultant – Software Development</t>
        </is>
      </c>
      <c r="F192" s="111" t="inlineStr">
        <is>
          <t>—</t>
        </is>
      </c>
      <c r="G192" s="45" t="inlineStr">
        <is>
          <t>X1</t>
        </is>
      </c>
      <c r="H192" s="147" t="inlineStr">
        <is>
          <t>• Same level</t>
        </is>
      </c>
      <c r="I192" s="111" t="inlineStr">
        <is>
          <t>Consultant</t>
        </is>
      </c>
      <c r="J192" s="142" t="inlineStr">
        <is>
          <t>Not rated · manager</t>
        </is>
      </c>
      <c r="K192" s="115" t="n"/>
      <c r="L192" s="115" t="n"/>
      <c r="M192" s="115" t="inlineStr">
        <is>
          <t>n/a · consultant</t>
        </is>
      </c>
      <c r="N192" s="115" t="n"/>
      <c r="O192" s="115" t="inlineStr"/>
      <c r="P192" s="115" t="inlineStr"/>
      <c r="Q192" s="118" t="n"/>
      <c r="R192" s="168" t="inlineStr">
        <is>
          <t>Consultant — assessed against statement-of-work deliverables</t>
        </is>
      </c>
      <c r="S192" s="168" t="n"/>
      <c r="T192" s="168" t="n"/>
      <c r="U192" s="168" t="n"/>
      <c r="V192" s="168" t="n"/>
      <c r="W192" s="168" t="n"/>
      <c r="X192" s="168" t="n"/>
      <c r="Y192" s="168" t="inlineStr">
        <is>
          <t>Not assessed on the employee competency profile.</t>
        </is>
      </c>
      <c r="Z192" s="119" t="inlineStr"/>
      <c r="AA192" s="169" t="n"/>
      <c r="AB192" s="169" t="n"/>
      <c r="AC192" s="169" t="inlineStr"/>
      <c r="AD192" s="169" t="n"/>
      <c r="AE192" s="121" t="n"/>
      <c r="AF192" s="122" t="inlineStr">
        <is>
          <t>No survey text</t>
        </is>
      </c>
      <c r="AG192" s="122" t="inlineStr">
        <is>
          <t>No survey text</t>
        </is>
      </c>
      <c r="AH192" s="122" t="n"/>
      <c r="AI192" s="122" t="n"/>
      <c r="AJ192" s="122" t="n"/>
    </row>
    <row r="193" ht="171" customHeight="1">
      <c r="A193" s="109" t="inlineStr">
        <is>
          <t>IRIS0362</t>
        </is>
      </c>
      <c r="B193" s="111" t="inlineStr">
        <is>
          <t>Rahul Dhamne</t>
        </is>
      </c>
      <c r="C193" s="111" t="inlineStr">
        <is>
          <t>XBRL Consulting</t>
        </is>
      </c>
      <c r="D193" s="111" t="inlineStr">
        <is>
          <t>Head Consulting</t>
        </is>
      </c>
      <c r="E193" s="111" t="inlineStr">
        <is>
          <t>Head – Consulting</t>
        </is>
      </c>
      <c r="F193" s="111" t="inlineStr">
        <is>
          <t>L7 – Head / Sr Director</t>
        </is>
      </c>
      <c r="G193" s="33" t="inlineStr">
        <is>
          <t>C2</t>
        </is>
      </c>
      <c r="H193" s="147" t="inlineStr">
        <is>
          <t>• Same level</t>
        </is>
      </c>
      <c r="I193" s="111" t="inlineStr">
        <is>
          <t>People Manager</t>
        </is>
      </c>
      <c r="J193" s="142" t="inlineStr">
        <is>
          <t>Not rated · manager</t>
        </is>
      </c>
      <c r="K193" s="115" t="inlineStr">
        <is>
          <t>—</t>
        </is>
      </c>
      <c r="L193" s="115" t="inlineStr">
        <is>
          <t>Not placed · manager</t>
        </is>
      </c>
      <c r="M193" s="115" t="inlineStr">
        <is>
          <t>No rating data</t>
        </is>
      </c>
      <c r="N193" s="115" t="n"/>
      <c r="O193" s="115" t="inlineStr"/>
      <c r="P193" s="115" t="inlineStr"/>
      <c r="Q193" s="118" t="n">
        <v>80</v>
      </c>
      <c r="R193" s="168" t="inlineStr">
        <is>
          <t>Developing</t>
        </is>
      </c>
      <c r="S193" s="168" t="n">
        <v>83</v>
      </c>
      <c r="T193" s="168" t="n">
        <v>75</v>
      </c>
      <c r="U193" s="168" t="n">
        <v>80</v>
      </c>
      <c r="V193" s="168" t="n">
        <v>81</v>
      </c>
      <c r="W193" s="168" t="inlineStr">
        <is>
          <t>XBRL &amp; taxonomy, Accounting standards, Regulatory domain</t>
        </is>
      </c>
      <c r="X193" s="168" t="inlineStr">
        <is>
          <r>
            <rPr>
              <rFont val="Calibri"/>
              <b val="1"/>
              <sz val="10"/>
            </rPr>
            <t>D1:</t>
          </r>
          <r>
            <rPr>
              <rFont val="Calibri"/>
              <sz val="10"/>
            </rPr>
            <t xml:space="preserve"> 72% of profile — not yet</t>
          </r>
        </is>
      </c>
      <c r="Y193" s="168" t="inlineStr">
        <is>
          <r>
            <rPr>
              <rFont val="Calibri"/>
              <b val="1"/>
              <sz val="10"/>
            </rPr>
            <t>Evidence:</t>
          </r>
          <r>
            <rPr>
              <rFont val="Calibri"/>
              <sz val="10"/>
            </rPr>
            <t xml:space="preserve"> KRAs only | Core: Ownership 4/4, Problem solving 3/4, Communication &amp; collaboration 3/4, Client &amp; quality focus 3/4, Learning agility 3/4, Integrity &amp; compliance 4/4 | Future-ready: AI literacy 3/4, Data literacy 3/4, Digital fluency 3/4, Innovation 3/4 | Functional: XBRL &amp; taxonomy 4/5, Accounting standards 4/5, Regulatory domain 4/5, Quality &amp; process 4/5, Excel &amp; tools 4/5, AI / GenAI 4/5 | Leadership: Developing people 4/4, Decision making 3/4, Strategic acumen 3/4, Influence &amp; change 3/4</t>
          </r>
        </is>
      </c>
      <c r="Z193" s="119" t="inlineStr"/>
      <c r="AA193" s="169" t="inlineStr">
        <is>
          <t>XBRL taxonomy &amp; regulatory updates; domain/accounting refreshers; quality &amp; accuracy practices; tooling proficiency | People management: goal-setting &amp; …</t>
        </is>
      </c>
      <c r="AB193" s="169" t="inlineStr">
        <is>
          <t>People Leadership &amp; Mentoring; Strategic Thinking &amp; Business Acumen</t>
        </is>
      </c>
      <c r="AC193" s="169" t="inlineStr"/>
      <c r="AD193"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193" s="121" t="inlineStr">
        <is>
          <t>No strong match from survey evidence</t>
        </is>
      </c>
      <c r="AF193" s="122" t="inlineStr">
        <is>
          <t>No survey text</t>
        </is>
      </c>
      <c r="AG193" s="122" t="inlineStr">
        <is>
          <t>No survey text</t>
        </is>
      </c>
      <c r="AH193" s="122" t="n">
        <v>15</v>
      </c>
      <c r="AI193" s="122" t="inlineStr">
        <is>
          <t>Above norm</t>
        </is>
      </c>
      <c r="AJ193" s="122" t="inlineStr">
        <is>
          <t>Above the norm of 5–8 — appoint POD Leads · up to 3 reports each or a Team Lead under this manager.</t>
        </is>
      </c>
    </row>
    <row r="194" ht="171" customHeight="1">
      <c r="A194" s="109" t="inlineStr">
        <is>
          <t>IRIS2306</t>
        </is>
      </c>
      <c r="B194" s="111" t="inlineStr">
        <is>
          <t>Akshay Jain</t>
        </is>
      </c>
      <c r="C194" s="111" t="inlineStr">
        <is>
          <t>XBRL Consulting</t>
        </is>
      </c>
      <c r="D194" s="114" t="inlineStr">
        <is>
          <t>Lead Consultant</t>
        </is>
      </c>
      <c r="E194" s="114" t="inlineStr">
        <is>
          <t>Senior Taxonomy Specialist</t>
        </is>
      </c>
      <c r="F194" s="114" t="inlineStr">
        <is>
          <t>L5 – Lead · IC</t>
        </is>
      </c>
      <c r="G194" s="116" t="inlineStr">
        <is>
          <t>B2</t>
        </is>
      </c>
      <c r="H194" s="139" t="inlineStr">
        <is>
          <t>▼ Down · protected</t>
        </is>
      </c>
      <c r="I194" s="111" t="inlineStr">
        <is>
          <t>IC</t>
        </is>
      </c>
      <c r="J194" s="142" t="n">
        <v>4</v>
      </c>
      <c r="K194" s="115" t="inlineStr">
        <is>
          <t>High</t>
        </is>
      </c>
      <c r="L194" s="115" t="inlineStr">
        <is>
          <t>Future Leader</t>
        </is>
      </c>
      <c r="M194" s="115" t="inlineStr">
        <is>
          <t>Ready now</t>
        </is>
      </c>
      <c r="N194" s="115" t="inlineStr">
        <is>
          <t>Yes</t>
        </is>
      </c>
      <c r="O194" s="115" t="inlineStr"/>
      <c r="P194" s="115" t="inlineStr">
        <is>
          <t>To be identified</t>
        </is>
      </c>
      <c r="Q194" s="118" t="n">
        <v>91</v>
      </c>
      <c r="R194" s="168" t="inlineStr">
        <is>
          <t>Meets the level</t>
        </is>
      </c>
      <c r="S194" s="168" t="n">
        <v>107</v>
      </c>
      <c r="T194" s="168" t="n">
        <v>83</v>
      </c>
      <c r="U194" s="168" t="n">
        <v>88</v>
      </c>
      <c r="V194" s="168" t="n">
        <v>88</v>
      </c>
      <c r="W194" s="168" t="inlineStr">
        <is>
          <t>Accounting standards, Regulatory domain, AI / GenAI</t>
        </is>
      </c>
      <c r="X194" s="168" t="inlineStr">
        <is>
          <r>
            <rPr>
              <rFont val="Calibri"/>
              <b val="1"/>
              <sz val="10"/>
            </rPr>
            <t>B3:</t>
          </r>
          <r>
            <rPr>
              <rFont val="Calibri"/>
              <sz val="10"/>
            </rPr>
            <t xml:space="preserve"> 83% of profile — close</t>
          </r>
        </is>
      </c>
      <c r="Y194" s="168" t="inlineStr">
        <is>
          <r>
            <rPr>
              <rFont val="Calibri"/>
              <b val="1"/>
              <sz val="10"/>
            </rPr>
            <t>Evidence:</t>
          </r>
          <r>
            <rPr>
              <rFont val="Calibri"/>
              <sz val="10"/>
            </rPr>
            <t xml:space="preserve"> Survey + KRAs | Core: Ownership 4/3, Problem solving 3/3, Communication &amp; collaboration 3/3, Client &amp; quality focus 4/3, Learning agility 3/3, Integrity &amp; compliance 3/3 | Future-ready: AI literacy 2/3, Data literacy 3/3, Digital fluency 3/3, Innovation 2/3 | Functional: XBRL &amp; taxonomy 4/4, Accounting standards 3/4, Regulatory domain 3/4, Quality &amp; process 4/4, Excel &amp; tools 4/4, AI / GenAI 3/4 | Leadership: Developing people 2/2, Decision making 2/2, Strategic acumen 1/2, Influence &amp; change 2/2</t>
          </r>
        </is>
      </c>
      <c r="Z194" s="119" t="inlineStr"/>
      <c r="AA194" s="169" t="inlineStr">
        <is>
          <t>XBRL taxonomy &amp; regulatory updates; domain/accounting refreshers; quality &amp; accuracy practices; tooling proficiency</t>
        </is>
      </c>
      <c r="AB194" s="169" t="inlineStr">
        <is>
          <t>AI, GenAI &amp; Prompt Engineering; People Leadership &amp; Mentoring; Project, Program &amp; Agile Management</t>
        </is>
      </c>
      <c r="AC194" s="169" t="inlineStr"/>
      <c r="AD194"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94" s="121" t="inlineStr">
        <is>
          <t>No strong match from survey evidence</t>
        </is>
      </c>
      <c r="AF194" s="122" t="inlineStr">
        <is>
          <t>No material overlap found</t>
        </is>
      </c>
      <c r="AG194" s="122" t="inlineStr">
        <is>
          <t>No close match in other businesses</t>
        </is>
      </c>
      <c r="AH194" s="122" t="n"/>
      <c r="AI194" s="122" t="n"/>
      <c r="AJ194" s="122" t="n"/>
    </row>
    <row r="195" ht="171" customHeight="1">
      <c r="A195" s="109" t="inlineStr">
        <is>
          <t>IRIS0448</t>
        </is>
      </c>
      <c r="B195" s="111" t="inlineStr">
        <is>
          <t>Kulanand Rupani</t>
        </is>
      </c>
      <c r="C195" s="111" t="inlineStr">
        <is>
          <t>XBRL Consulting</t>
        </is>
      </c>
      <c r="D195" s="114" t="inlineStr">
        <is>
          <t>Consultant</t>
        </is>
      </c>
      <c r="E195" s="114" t="inlineStr">
        <is>
          <t>Senior Taxonomy Specialist</t>
        </is>
      </c>
      <c r="F195" s="114" t="inlineStr">
        <is>
          <t>L3 – Professional / Associate</t>
        </is>
      </c>
      <c r="G195" s="116" t="inlineStr">
        <is>
          <t>B2</t>
        </is>
      </c>
      <c r="H195" s="117" t="inlineStr">
        <is>
          <t>▲ Up</t>
        </is>
      </c>
      <c r="I195" s="111" t="inlineStr">
        <is>
          <t>IC</t>
        </is>
      </c>
      <c r="J195" s="142" t="n">
        <v>3</v>
      </c>
      <c r="K195" s="115" t="inlineStr">
        <is>
          <t>Medium</t>
        </is>
      </c>
      <c r="L195" s="115" t="inlineStr">
        <is>
          <t>Trusted Professional</t>
        </is>
      </c>
      <c r="M195" s="115" t="inlineStr">
        <is>
          <t>Develop in role</t>
        </is>
      </c>
      <c r="N195" s="115" t="n"/>
      <c r="O195" s="115" t="inlineStr"/>
      <c r="P195" s="115" t="inlineStr">
        <is>
          <t>To be identified</t>
        </is>
      </c>
      <c r="Q195" s="118" t="n">
        <v>105</v>
      </c>
      <c r="R195" s="168" t="inlineStr">
        <is>
          <t>Exceeds — ready for stretch</t>
        </is>
      </c>
      <c r="S195" s="168" t="n">
        <v>113</v>
      </c>
      <c r="T195" s="168" t="n">
        <v>100</v>
      </c>
      <c r="U195" s="168" t="n">
        <v>106</v>
      </c>
      <c r="V195" s="168" t="n">
        <v>92</v>
      </c>
      <c r="W195" s="168" t="inlineStr">
        <is>
          <t>Accounting standards, Strategic acumen</t>
        </is>
      </c>
      <c r="X195" s="168" t="inlineStr">
        <is>
          <r>
            <rPr>
              <rFont val="Calibri"/>
              <b val="1"/>
              <sz val="10"/>
            </rPr>
            <t>B3:</t>
          </r>
          <r>
            <rPr>
              <rFont val="Calibri"/>
              <sz val="10"/>
            </rPr>
            <t xml:space="preserve"> 97% of profile — ready on competencies</t>
          </r>
        </is>
      </c>
      <c r="Y195" s="168" t="inlineStr">
        <is>
          <r>
            <rPr>
              <rFont val="Calibri"/>
              <b val="1"/>
              <sz val="10"/>
            </rPr>
            <t>Evidence:</t>
          </r>
          <r>
            <rPr>
              <rFont val="Calibri"/>
              <sz val="10"/>
            </rPr>
            <t xml:space="preserve"> Survey + KRAs | Core: Ownership 4/3, Problem solving 4/3, Communication &amp; collaboration 4/3, Client &amp; quality focus 4/3, Learning agility 3/3, Integrity &amp; compliance 3/3 | Future-ready: AI literacy 3/3, Data literacy 3/3, Digital fluency 3/3, Innovation 3/3 | Functional: XBRL &amp; taxonomy 5/4, Accounting standards 3/4, Regulatory domain 5/4, Quality &amp; process 5/4, Excel &amp; tools 4/4, AI / GenAI 4/4 | Leadership: Developing people 2/2, Decision making 2/2, Strategic acumen 1/2, Influence &amp; change 3/2</t>
          </r>
        </is>
      </c>
      <c r="Z195" s="119" t="inlineStr">
        <is>
          <t>AI / automation · Technical depth &amp; architecture · Domain, regulatory &amp; XBRL</t>
        </is>
      </c>
      <c r="AA195" s="169" t="inlineStr">
        <is>
          <t>XBRL taxonomy &amp; regulatory updates; domain/accounting refreshers; quality &amp; accuracy practices; tooling proficiency</t>
        </is>
      </c>
      <c r="AB195" s="169" t="inlineStr">
        <is>
          <t>System Design &amp; Architecture; AI, GenAI &amp; Prompt Engineering; XBRL, iXBRL &amp; Taxonomy</t>
        </is>
      </c>
      <c r="AC195" s="169" t="inlineStr">
        <is>
          <t>AI / automation · Leadership &amp; people management · Project / programme management · Technical depth &amp; architecture · Domain, regulatory &amp; XBRL</t>
        </is>
      </c>
      <c r="AD195"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95" s="121" t="inlineStr">
        <is>
          <t>No strong match from survey evidence</t>
        </is>
      </c>
      <c r="AF195" s="122" t="inlineStr">
        <is>
          <t>Bhagyashree Kamble · Taxonomy Analyst — 0.44: taxonomy, development, work, validation; Anirudh Singh Bartwal · Senior Taxonomy Specialist — 0.36: taxonomy, development, noah, new; Surekha Ghadigaonkar · Senior Taxonomy Analyst — 0.34: taxonomy, development, tools, noah</t>
        </is>
      </c>
      <c r="AG195" s="122" t="inlineStr">
        <is>
          <t>Anjum Ali · CARBON, Senior Financial Analyst — 0.29</t>
        </is>
      </c>
      <c r="AH195" s="122" t="n"/>
      <c r="AI195" s="122" t="n"/>
      <c r="AJ195" s="122" t="n"/>
    </row>
    <row r="196" ht="171" customHeight="1">
      <c r="A196" s="109" t="inlineStr">
        <is>
          <t>IRIS1035</t>
        </is>
      </c>
      <c r="B196" s="111" t="inlineStr">
        <is>
          <t>Shraddha Bagul</t>
        </is>
      </c>
      <c r="C196" s="111" t="inlineStr">
        <is>
          <t>XBRL Consulting</t>
        </is>
      </c>
      <c r="D196" s="114" t="inlineStr">
        <is>
          <t>Lead Consultant</t>
        </is>
      </c>
      <c r="E196" s="114" t="inlineStr">
        <is>
          <t>Senior Manager – Taxonomy Consulting</t>
        </is>
      </c>
      <c r="F196" s="111" t="inlineStr">
        <is>
          <t>L5 – Lead · IC</t>
        </is>
      </c>
      <c r="G196" s="20" t="inlineStr">
        <is>
          <t>B2</t>
        </is>
      </c>
      <c r="H196" s="147" t="inlineStr">
        <is>
          <t>• Same level</t>
        </is>
      </c>
      <c r="I196" s="111" t="inlineStr">
        <is>
          <t>People Manager</t>
        </is>
      </c>
      <c r="J196" s="142" t="n">
        <v>5</v>
      </c>
      <c r="K196" s="115" t="inlineStr">
        <is>
          <t>High</t>
        </is>
      </c>
      <c r="L196" s="115" t="inlineStr">
        <is>
          <t>Future Leader</t>
        </is>
      </c>
      <c r="M196" s="115" t="inlineStr">
        <is>
          <t>Ready now</t>
        </is>
      </c>
      <c r="N196" s="115" t="inlineStr">
        <is>
          <t>Yes</t>
        </is>
      </c>
      <c r="O196" s="115" t="inlineStr"/>
      <c r="P196" s="115" t="inlineStr">
        <is>
          <t>To be identified</t>
        </is>
      </c>
      <c r="Q196" s="118" t="n">
        <v>97</v>
      </c>
      <c r="R196" s="168" t="inlineStr">
        <is>
          <t>Meets the level</t>
        </is>
      </c>
      <c r="S196" s="168" t="n">
        <v>110</v>
      </c>
      <c r="T196" s="168" t="n">
        <v>83</v>
      </c>
      <c r="U196" s="168" t="n">
        <v>91</v>
      </c>
      <c r="V196" s="168" t="n">
        <v>99</v>
      </c>
      <c r="W196" s="168" t="inlineStr">
        <is>
          <t>Accounting standards, Regulatory domain, AI / GenAI</t>
        </is>
      </c>
      <c r="X196" s="168" t="inlineStr">
        <is>
          <r>
            <rPr>
              <rFont val="Calibri"/>
              <b val="1"/>
              <sz val="10"/>
            </rPr>
            <t>C1:</t>
          </r>
          <r>
            <rPr>
              <rFont val="Calibri"/>
              <sz val="10"/>
            </rPr>
            <t xml:space="preserve"> 93% of profile — ready on competencies</t>
          </r>
        </is>
      </c>
      <c r="Y196" s="168" t="inlineStr">
        <is>
          <r>
            <rPr>
              <rFont val="Calibri"/>
              <b val="1"/>
              <sz val="10"/>
            </rPr>
            <t>Evidence:</t>
          </r>
          <r>
            <rPr>
              <rFont val="Calibri"/>
              <sz val="10"/>
            </rPr>
            <t xml:space="preserve"> Survey + KRAs | Core: Ownership 5/4, Problem solving 4/4, Communication &amp; collaboration 5/4, Client &amp; quality focus 5/4, Learning agility 4/4, Integrity &amp; compliance 4/4 | Future-ready: AI literacy 2/3, Data literacy 3/3, Digital fluency 3/3, Innovation 2/3 | Functional: XBRL &amp; taxonomy 5/4, Accounting standards 3/4, Regulatory domain 3/4, Quality &amp; process 4/4, Excel &amp; tools 4/4, AI / GenAI 3/4 | Leadership: Developing people 4/4, Decision making 4/4, Strategic acumen 3/4, Influence &amp; change 5/4</t>
          </r>
        </is>
      </c>
      <c r="Z196" s="119" t="inlineStr">
        <is>
          <t>AI / automation · Communication &amp; presentation</t>
        </is>
      </c>
      <c r="AA196" s="169" t="inlineStr">
        <is>
          <t>XBRL taxonomy &amp; regulatory updates; domain/accounting refreshers; quality &amp; accuracy practices; tooling proficiency | People management: goal-setting &amp; …</t>
        </is>
      </c>
      <c r="AB196" s="169" t="inlineStr">
        <is>
          <t>AI, GenAI &amp; Prompt Engineering; People Leadership &amp; Mentoring; Project, Program &amp; Agile Management</t>
        </is>
      </c>
      <c r="AC196" s="169" t="inlineStr">
        <is>
          <t>AI / automation · Communication &amp; presentation</t>
        </is>
      </c>
      <c r="AD196"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196" s="121" t="inlineStr">
        <is>
          <t>No strong match from survey evidence</t>
        </is>
      </c>
      <c r="AF196" s="122" t="inlineStr">
        <is>
          <t>Sujeet Rathod · Manager – Taxonomy Consulting — 0.49: noah, taxonomy, deliverables, engagement; Surekha Ghadigaonkar · Senior Taxonomy Analyst — 0.34: noah, taxonomy, output, xbrl; Yogesh Patil · Senior Taxonomy Analyst — 0.33: noah, taxonomy, members, training</t>
        </is>
      </c>
      <c r="AG196" s="122" t="inlineStr">
        <is>
          <t>No close match in other businesses</t>
        </is>
      </c>
      <c r="AH196" s="122" t="n">
        <v>13</v>
      </c>
      <c r="AI196" s="122" t="inlineStr">
        <is>
          <t>Above norm</t>
        </is>
      </c>
      <c r="AJ196" s="122" t="inlineStr">
        <is>
          <t>Above the norm of 5–8 — appoint POD Leads · up to 3 reports each or a Team Lead under this manager.</t>
        </is>
      </c>
    </row>
    <row r="197" ht="171" customHeight="1">
      <c r="A197" s="109" t="inlineStr">
        <is>
          <t>IRIS1618</t>
        </is>
      </c>
      <c r="B197" s="111" t="inlineStr">
        <is>
          <t>Sujeet Rathod</t>
        </is>
      </c>
      <c r="C197" s="111" t="inlineStr">
        <is>
          <t>XBRL Consulting</t>
        </is>
      </c>
      <c r="D197" s="114" t="inlineStr">
        <is>
          <t>Lead Consultant</t>
        </is>
      </c>
      <c r="E197" s="114" t="inlineStr">
        <is>
          <t>Manager – Taxonomy Consulting</t>
        </is>
      </c>
      <c r="F197" s="114" t="inlineStr">
        <is>
          <t>L5 – Lead · IC</t>
        </is>
      </c>
      <c r="G197" s="116" t="inlineStr">
        <is>
          <t>B2</t>
        </is>
      </c>
      <c r="H197" s="139" t="inlineStr">
        <is>
          <t>▼ Down · protected</t>
        </is>
      </c>
      <c r="I197" s="111" t="inlineStr">
        <is>
          <t>People Manager</t>
        </is>
      </c>
      <c r="J197" s="142" t="n">
        <v>5</v>
      </c>
      <c r="K197" s="115" t="inlineStr">
        <is>
          <t>High</t>
        </is>
      </c>
      <c r="L197" s="115" t="inlineStr">
        <is>
          <t>Future Leader</t>
        </is>
      </c>
      <c r="M197" s="115" t="inlineStr">
        <is>
          <t>Ready now</t>
        </is>
      </c>
      <c r="N197" s="115" t="inlineStr">
        <is>
          <t>Yes</t>
        </is>
      </c>
      <c r="O197" s="115" t="inlineStr"/>
      <c r="P197" s="115" t="inlineStr">
        <is>
          <t>To be identified</t>
        </is>
      </c>
      <c r="Q197" s="118" t="n">
        <v>95</v>
      </c>
      <c r="R197" s="168" t="inlineStr">
        <is>
          <t>Meets the level</t>
        </is>
      </c>
      <c r="S197" s="168" t="n">
        <v>110</v>
      </c>
      <c r="T197" s="168" t="n">
        <v>75</v>
      </c>
      <c r="U197" s="168" t="n">
        <v>91</v>
      </c>
      <c r="V197" s="168" t="n">
        <v>97</v>
      </c>
      <c r="W197" s="168" t="inlineStr">
        <is>
          <t>Accounting standards, Regulatory domain, AI / GenAI</t>
        </is>
      </c>
      <c r="X197" s="168" t="inlineStr">
        <is>
          <r>
            <rPr>
              <rFont val="Calibri"/>
              <b val="1"/>
              <sz val="10"/>
            </rPr>
            <t>B3:</t>
          </r>
          <r>
            <rPr>
              <rFont val="Calibri"/>
              <sz val="10"/>
            </rPr>
            <t xml:space="preserve"> 84% of profile — close</t>
          </r>
        </is>
      </c>
      <c r="Y197" s="168" t="inlineStr">
        <is>
          <r>
            <rPr>
              <rFont val="Calibri"/>
              <b val="1"/>
              <sz val="10"/>
            </rPr>
            <t>Evidence:</t>
          </r>
          <r>
            <rPr>
              <rFont val="Calibri"/>
              <sz val="10"/>
            </rPr>
            <t xml:space="preserve"> Survey + KRAs | Core: Ownership 4/3, Problem solving 3/3, Communication &amp; collaboration 4/3, Client &amp; quality focus 5/3, Learning agility 3/3, Integrity &amp; compliance 3/3 | Future-ready: AI literacy 2/3, Data literacy 3/3, Digital fluency 2/3, Innovation 2/3 | Functional: XBRL &amp; taxonomy 5/4, Accounting standards 3/4, Regulatory domain 3/4, Quality &amp; process 4/4, Excel &amp; tools 4/4, AI / GenAI 3/4 | Leadership: Developing people 3/3, Decision making 3/3, Strategic acumen 2/3, Influence &amp; change 4/3</t>
          </r>
        </is>
      </c>
      <c r="Z197" s="119" t="inlineStr">
        <is>
          <t>Answered · no common topic</t>
        </is>
      </c>
      <c r="AA197" s="169" t="inlineStr">
        <is>
          <t>XBRL taxonomy &amp; regulatory updates; domain/accounting refreshers; quality &amp; accuracy practices; tooling proficiency | People management: goal-setting &amp; …</t>
        </is>
      </c>
      <c r="AB197" s="169" t="inlineStr">
        <is>
          <t>AI, GenAI &amp; Prompt Engineering; People Leadership &amp; Mentoring; Project, Program &amp; Agile Management</t>
        </is>
      </c>
      <c r="AC197" s="169" t="inlineStr">
        <is>
          <t>Answered · no common topic</t>
        </is>
      </c>
      <c r="AD197" s="16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197" s="121" t="inlineStr">
        <is>
          <t>No strong match from survey evidence</t>
        </is>
      </c>
      <c r="AF197" s="122" t="inlineStr">
        <is>
          <t>Shraddha Bagul · Manager – Taxonomy Consulting — 0.49: noah, taxonomy, deliverables, engagement; Anirudh Singh Bartwal · Senior Taxonomy Specialist — 0.38: taxonomy, noah, training; Yogesh Patil · Senior Taxonomy Analyst — 0.35: noah, taxonomy, xbrl, training</t>
        </is>
      </c>
      <c r="AG197" s="122" t="inlineStr">
        <is>
          <t>Jivika Wadhwani · CARBON, Senior Financial Analyst — 0.26; Shailesh Kumar Sharma · CARBON, Senior Manager – Service Delivery — 0.26</t>
        </is>
      </c>
      <c r="AH197" s="122" t="n">
        <v>5</v>
      </c>
      <c r="AI197" s="122" t="inlineStr">
        <is>
          <t>Below norm</t>
        </is>
      </c>
      <c r="AJ197" s="122" t="inlineStr">
        <is>
          <t>Team smaller than the norm for this level — merge with a peer team, widen scope, or treat as a POD Lead.</t>
        </is>
      </c>
    </row>
    <row r="198" ht="171" customHeight="1">
      <c r="A198" s="109" t="inlineStr">
        <is>
          <t>IRIS1063</t>
        </is>
      </c>
      <c r="B198" s="111" t="inlineStr">
        <is>
          <t>Vishram Modak</t>
        </is>
      </c>
      <c r="C198" s="111" t="inlineStr">
        <is>
          <t>XBRL Consulting</t>
        </is>
      </c>
      <c r="D198" s="114" t="inlineStr">
        <is>
          <t>Senior consultant</t>
        </is>
      </c>
      <c r="E198" s="114" t="inlineStr">
        <is>
          <t>Senior Taxonomy Specialist</t>
        </is>
      </c>
      <c r="F198" s="114" t="inlineStr">
        <is>
          <t>L4 – Senior</t>
        </is>
      </c>
      <c r="G198" s="116" t="inlineStr">
        <is>
          <t>B2</t>
        </is>
      </c>
      <c r="H198" s="117" t="inlineStr">
        <is>
          <t>▲ Up</t>
        </is>
      </c>
      <c r="I198" s="111" t="inlineStr">
        <is>
          <t>IC</t>
        </is>
      </c>
      <c r="J198" s="142" t="n">
        <v>3</v>
      </c>
      <c r="K198" s="115" t="inlineStr">
        <is>
          <t>Medium</t>
        </is>
      </c>
      <c r="L198" s="115" t="inlineStr">
        <is>
          <t>Reliable Specialist</t>
        </is>
      </c>
      <c r="M198" s="115" t="inlineStr">
        <is>
          <t>Develop in role</t>
        </is>
      </c>
      <c r="N198" s="115" t="n"/>
      <c r="O198" s="115" t="inlineStr"/>
      <c r="P198" s="115" t="inlineStr">
        <is>
          <t>Separate successor for different project</t>
        </is>
      </c>
      <c r="Q198" s="118" t="n">
        <v>94</v>
      </c>
      <c r="R198" s="168" t="inlineStr">
        <is>
          <t>Meets the level</t>
        </is>
      </c>
      <c r="S198" s="168" t="n">
        <v>107</v>
      </c>
      <c r="T198" s="168" t="n">
        <v>88</v>
      </c>
      <c r="U198" s="168" t="n">
        <v>91</v>
      </c>
      <c r="V198" s="168" t="n">
        <v>92</v>
      </c>
      <c r="W198" s="168" t="inlineStr">
        <is>
          <t>Accounting standards, Regulatory domain, AI / GenAI</t>
        </is>
      </c>
      <c r="X198" s="168" t="inlineStr">
        <is>
          <r>
            <rPr>
              <rFont val="Calibri"/>
              <b val="1"/>
              <sz val="10"/>
            </rPr>
            <t>B3:</t>
          </r>
          <r>
            <rPr>
              <rFont val="Calibri"/>
              <sz val="10"/>
            </rPr>
            <t xml:space="preserve"> 86% of profile — close</t>
          </r>
        </is>
      </c>
      <c r="Y198" s="168" t="inlineStr">
        <is>
          <r>
            <rPr>
              <rFont val="Calibri"/>
              <b val="1"/>
              <sz val="10"/>
            </rPr>
            <t>Evidence:</t>
          </r>
          <r>
            <rPr>
              <rFont val="Calibri"/>
              <sz val="10"/>
            </rPr>
            <t xml:space="preserve"> Survey + KRAs | Core: Ownership 3/3, Problem solving 3/3, Communication &amp; collaboration 4/3, Client &amp; quality focus 4/3, Learning agility 3/3, Integrity &amp; compliance 3/3 | Future-ready: AI literacy 2/3, Data literacy 3/3, Digital fluency 4/3, Innovation 2/3 | Functional: XBRL &amp; taxonomy 5/4, Accounting standards 3/4, Regulatory domain 3/4, Quality &amp; process 4/4, Excel &amp; tools 4/4, AI / GenAI 3/4 | Leadership: Developing people 2/2, Decision making 2/2, Strategic acumen 1/2, Influence &amp; change 3/2</t>
          </r>
        </is>
      </c>
      <c r="Z198" s="119" t="inlineStr">
        <is>
          <t>Answered · no common topic</t>
        </is>
      </c>
      <c r="AA198" s="169" t="inlineStr">
        <is>
          <t>XBRL taxonomy &amp; regulatory updates; domain/accounting refreshers; quality &amp; accuracy practices; tooling proficiency</t>
        </is>
      </c>
      <c r="AB198" s="169" t="inlineStr">
        <is>
          <t>Process Improvement &amp; Quality Mindset</t>
        </is>
      </c>
      <c r="AC198" s="169" t="inlineStr">
        <is>
          <t>Answered · no common topic</t>
        </is>
      </c>
      <c r="AD198"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98" s="121" t="inlineStr">
        <is>
          <t>No strong match from survey evidence</t>
        </is>
      </c>
      <c r="AF198" s="122" t="inlineStr">
        <is>
          <t>Bhushan Patkar · Senior Taxonomy Analyst — 0.37: academic, tool, strength, taxonomy</t>
        </is>
      </c>
      <c r="AG198" s="122" t="inlineStr">
        <is>
          <t>No close match in other businesses</t>
        </is>
      </c>
      <c r="AH198" s="122" t="n"/>
      <c r="AI198" s="122" t="n"/>
      <c r="AJ198" s="122" t="n"/>
    </row>
    <row r="199" ht="171" customHeight="1">
      <c r="A199" s="109" t="inlineStr">
        <is>
          <t>IRIS0828</t>
        </is>
      </c>
      <c r="B199" s="111" t="inlineStr">
        <is>
          <t>Anirudh Singh Bartwal</t>
        </is>
      </c>
      <c r="C199" s="111" t="inlineStr">
        <is>
          <t>XBRL Consulting</t>
        </is>
      </c>
      <c r="D199" s="114" t="inlineStr">
        <is>
          <t>Senior consultant</t>
        </is>
      </c>
      <c r="E199" s="114" t="inlineStr">
        <is>
          <t>Senior Taxonomy Specialist</t>
        </is>
      </c>
      <c r="F199" s="114" t="inlineStr">
        <is>
          <t>L4 – Senior</t>
        </is>
      </c>
      <c r="G199" s="116" t="inlineStr">
        <is>
          <t>B1</t>
        </is>
      </c>
      <c r="H199" s="117" t="inlineStr">
        <is>
          <t>▲ Up</t>
        </is>
      </c>
      <c r="I199" s="111" t="inlineStr">
        <is>
          <t>IC</t>
        </is>
      </c>
      <c r="J199" s="142" t="n">
        <v>3</v>
      </c>
      <c r="K199" s="115" t="inlineStr">
        <is>
          <t>Medium</t>
        </is>
      </c>
      <c r="L199" s="115" t="inlineStr">
        <is>
          <t>Trusted Professional</t>
        </is>
      </c>
      <c r="M199" s="115" t="inlineStr">
        <is>
          <t>Develop in role</t>
        </is>
      </c>
      <c r="N199" s="115" t="n"/>
      <c r="O199" s="115" t="inlineStr"/>
      <c r="P199" s="115" t="inlineStr">
        <is>
          <t>To be identified</t>
        </is>
      </c>
      <c r="Q199" s="118" t="n">
        <v>89</v>
      </c>
      <c r="R199" s="168" t="inlineStr">
        <is>
          <t>Developing</t>
        </is>
      </c>
      <c r="S199" s="168" t="n">
        <v>94</v>
      </c>
      <c r="T199" s="168" t="n">
        <v>83</v>
      </c>
      <c r="U199" s="168" t="n">
        <v>95</v>
      </c>
      <c r="V199" s="168" t="n">
        <v>62</v>
      </c>
      <c r="W199" s="168" t="inlineStr">
        <is>
          <t>Accounting standards, AI / GenAI, Learning agility</t>
        </is>
      </c>
      <c r="X199" s="168" t="inlineStr">
        <is>
          <r>
            <rPr>
              <rFont val="Calibri"/>
              <b val="1"/>
              <sz val="10"/>
            </rPr>
            <t>B3:</t>
          </r>
          <r>
            <rPr>
              <rFont val="Calibri"/>
              <sz val="10"/>
            </rPr>
            <t xml:space="preserve"> 81% of profile — close</t>
          </r>
        </is>
      </c>
      <c r="Y199" s="168" t="inlineStr">
        <is>
          <r>
            <rPr>
              <rFont val="Calibri"/>
              <b val="1"/>
              <sz val="10"/>
            </rPr>
            <t>Evidence:</t>
          </r>
          <r>
            <rPr>
              <rFont val="Calibri"/>
              <sz val="10"/>
            </rPr>
            <t xml:space="preserve"> Survey + KRAs | Core: Ownership 3/3, Problem solving 3/3, Communication &amp; collaboration 3/3, Client &amp; quality focus 3/3, Learning agility 2/3, Integrity &amp; compliance 3/3 | Future-ready: AI literacy 2/3, Data literacy 3/3, Digital fluency 3/3, Innovation 2/3 | Functional: XBRL &amp; taxonomy 5/4, Accounting standards 3/4, Regulatory domain 4/4, Quality &amp; process 4/4, Excel &amp; tools 4/4, AI / GenAI 3/4 | Leadership: Developing people 1/2, Decision making 2/2, Strategic acumen 1/2, Influence &amp; change 1/2</t>
          </r>
        </is>
      </c>
      <c r="Z199" s="119" t="inlineStr">
        <is>
          <t>Client, sales &amp; stakeholders · Communication &amp; presentation</t>
        </is>
      </c>
      <c r="AA199" s="169" t="inlineStr">
        <is>
          <t>XBRL taxonomy &amp; regulatory updates; domain/accounting refreshers; quality &amp; accuracy practices; tooling proficiency</t>
        </is>
      </c>
      <c r="AB199" s="169" t="inlineStr">
        <is>
          <t>AI, GenAI &amp; Prompt Engineering; Project, Program &amp; Agile Management</t>
        </is>
      </c>
      <c r="AC199" s="169" t="inlineStr">
        <is>
          <t>Client, sales &amp; stakeholders · Communication &amp; presentation</t>
        </is>
      </c>
      <c r="AD199"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99" s="121" t="inlineStr">
        <is>
          <t>No strong match from survey evidence</t>
        </is>
      </c>
      <c r="AF199" s="122" t="inlineStr">
        <is>
          <t>Yogesh Patil · Senior Taxonomy Analyst — 0.55: webform, noah, taxonomy, development; Prashant Ramakant Wagh · Senior Taxonomy Specialist — 0.47: cms, noah, taxonomy, development; Surekha Ghadigaonkar · Senior Taxonomy Analyst — 0.43: taxonomy, webform, noah, development</t>
        </is>
      </c>
      <c r="AG199" s="122" t="inlineStr">
        <is>
          <t>No close match in other businesses</t>
        </is>
      </c>
      <c r="AH199" s="122" t="n"/>
      <c r="AI199" s="122" t="n"/>
      <c r="AJ199" s="122" t="n"/>
    </row>
    <row r="200" ht="171" customHeight="1">
      <c r="A200" s="109" t="inlineStr">
        <is>
          <t>IRIS0050</t>
        </is>
      </c>
      <c r="B200" s="111" t="inlineStr">
        <is>
          <t>Prashant Ramakant Wagh</t>
        </is>
      </c>
      <c r="C200" s="111" t="inlineStr">
        <is>
          <t>XBRL Consulting</t>
        </is>
      </c>
      <c r="D200" s="114" t="inlineStr">
        <is>
          <t>Consultant</t>
        </is>
      </c>
      <c r="E200" s="114" t="inlineStr">
        <is>
          <t>Taxonomy Specialist</t>
        </is>
      </c>
      <c r="F200" s="114" t="inlineStr">
        <is>
          <t>L3 – Professional / Associate</t>
        </is>
      </c>
      <c r="G200" s="116" t="inlineStr">
        <is>
          <t>B1</t>
        </is>
      </c>
      <c r="H200" s="117" t="inlineStr">
        <is>
          <t>▲ Up</t>
        </is>
      </c>
      <c r="I200" s="111" t="inlineStr">
        <is>
          <t>IC</t>
        </is>
      </c>
      <c r="J200" s="142" t="n">
        <v>4</v>
      </c>
      <c r="K200" s="115" t="inlineStr">
        <is>
          <t>Medium</t>
        </is>
      </c>
      <c r="L200" s="115" t="inlineStr">
        <is>
          <t>Trusted Professional</t>
        </is>
      </c>
      <c r="M200" s="115" t="inlineStr">
        <is>
          <t>Ready in 6–12 months</t>
        </is>
      </c>
      <c r="N200" s="115" t="n"/>
      <c r="O200" s="115" t="inlineStr"/>
      <c r="P200" s="115" t="inlineStr">
        <is>
          <t>To be identified</t>
        </is>
      </c>
      <c r="Q200" s="118" t="n">
        <v>98</v>
      </c>
      <c r="R200" s="168" t="inlineStr">
        <is>
          <t>Meets the level</t>
        </is>
      </c>
      <c r="S200" s="168" t="n">
        <v>107</v>
      </c>
      <c r="T200" s="168" t="n">
        <v>83</v>
      </c>
      <c r="U200" s="168" t="n">
        <v>99</v>
      </c>
      <c r="V200" s="168" t="n">
        <v>100</v>
      </c>
      <c r="W200" s="168" t="inlineStr">
        <is>
          <t>Accounting standards, AI / GenAI, Innovation</t>
        </is>
      </c>
      <c r="X200" s="168" t="inlineStr">
        <is>
          <r>
            <rPr>
              <rFont val="Calibri"/>
              <b val="1"/>
              <sz val="10"/>
            </rPr>
            <t>B2:</t>
          </r>
          <r>
            <rPr>
              <rFont val="Calibri"/>
              <sz val="10"/>
            </rPr>
            <t xml:space="preserve"> 84% of profile — close</t>
          </r>
        </is>
      </c>
      <c r="Y200" s="168" t="inlineStr">
        <is>
          <r>
            <rPr>
              <rFont val="Calibri"/>
              <b val="1"/>
              <sz val="10"/>
            </rPr>
            <t>Evidence:</t>
          </r>
          <r>
            <rPr>
              <rFont val="Calibri"/>
              <sz val="10"/>
            </rPr>
            <t xml:space="preserve"> Survey + KRAs | Core: Ownership 4/3, Problem solving 3/3, Communication &amp; collaboration 3/3, Client &amp; quality focus 5/3, Learning agility 3/3, Integrity &amp; compliance 3/3 | Future-ready: AI literacy 2/3, Data literacy 3/3, Digital fluency 3/3, Innovation 2/3 | Functional: XBRL &amp; taxonomy 4/3, Accounting standards 2/3, Regulatory domain 3/3, Quality &amp; process 4/3, Excel &amp; tools 4/3, AI / GenAI 2/3 | Leadership: Developing people 1/1, Decision making 1/1, Strategic acumen 1/1, Influence &amp; change 1/1</t>
          </r>
        </is>
      </c>
      <c r="Z200" s="119" t="inlineStr">
        <is>
          <t>AI / automation · Domain, regulatory &amp; XBRL · Broader exposure &amp; ownership</t>
        </is>
      </c>
      <c r="AA200" s="169" t="inlineStr">
        <is>
          <t>XBRL taxonomy &amp; regulatory updates; domain/accounting refreshers; quality &amp; accuracy practices; tooling proficiency</t>
        </is>
      </c>
      <c r="AB200" s="169" t="inlineStr">
        <is>
          <t>AI, GenAI &amp; Prompt Engineering; XBRL, iXBRL &amp; Taxonomy; Accounting &amp; Reporting Standards · IFRS/US GAAP</t>
        </is>
      </c>
      <c r="AC200" s="169" t="inlineStr">
        <is>
          <t>AI / automation · Domain, regulatory &amp; XBRL · Broader exposure &amp; ownership</t>
        </is>
      </c>
      <c r="AD200"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00" s="121" t="inlineStr">
        <is>
          <t>No strong match from survey evidence</t>
        </is>
      </c>
      <c r="AF200" s="122" t="inlineStr">
        <is>
          <t>Anirudh Singh Bartwal · Senior Taxonomy Specialist — 0.47: cms, noah, taxonomy, development; Yogesh Patil · Senior Taxonomy Analyst — 0.44: noah, xbrl, development, taxonomy; Surekha Ghadigaonkar · Senior Taxonomy Analyst — 0.41: xbrl, noah, taxonomy, development</t>
        </is>
      </c>
      <c r="AG200" s="122" t="inlineStr">
        <is>
          <t>No close match in other businesses</t>
        </is>
      </c>
      <c r="AH200" s="122" t="n"/>
      <c r="AI200" s="122" t="n"/>
      <c r="AJ200" s="122" t="n"/>
    </row>
    <row r="201" ht="171" customHeight="1">
      <c r="A201" s="109" t="inlineStr">
        <is>
          <t>IRIS0557</t>
        </is>
      </c>
      <c r="B201" s="111" t="inlineStr">
        <is>
          <t>Shrinidhi Shetty</t>
        </is>
      </c>
      <c r="C201" s="111" t="inlineStr">
        <is>
          <t>XBRL Consulting</t>
        </is>
      </c>
      <c r="D201" s="114" t="inlineStr">
        <is>
          <t>Consultant</t>
        </is>
      </c>
      <c r="E201" s="114" t="inlineStr">
        <is>
          <t>Taxonomy Specialist</t>
        </is>
      </c>
      <c r="F201" s="114" t="inlineStr">
        <is>
          <t>L3 – Professional / Associate</t>
        </is>
      </c>
      <c r="G201" s="116" t="inlineStr">
        <is>
          <t>B1</t>
        </is>
      </c>
      <c r="H201" s="117" t="inlineStr">
        <is>
          <t>▲ Up</t>
        </is>
      </c>
      <c r="I201" s="111" t="inlineStr">
        <is>
          <t>IC</t>
        </is>
      </c>
      <c r="J201" s="142" t="n">
        <v>3</v>
      </c>
      <c r="K201" s="115" t="inlineStr">
        <is>
          <t>Low</t>
        </is>
      </c>
      <c r="L201" s="115" t="inlineStr">
        <is>
          <t>Misplaced Talent / Enigma</t>
        </is>
      </c>
      <c r="M201" s="115" t="inlineStr">
        <is>
          <t>Develop in role</t>
        </is>
      </c>
      <c r="N201" s="115" t="n"/>
      <c r="O201" s="115" t="inlineStr"/>
      <c r="P201" s="115" t="inlineStr">
        <is>
          <t>To be identified</t>
        </is>
      </c>
      <c r="Q201" s="118" t="n">
        <v>98</v>
      </c>
      <c r="R201" s="168" t="inlineStr">
        <is>
          <t>Meets the level</t>
        </is>
      </c>
      <c r="S201" s="168" t="n">
        <v>107</v>
      </c>
      <c r="T201" s="168" t="n">
        <v>100</v>
      </c>
      <c r="U201" s="168" t="n">
        <v>92</v>
      </c>
      <c r="V201" s="168" t="n">
        <v>100</v>
      </c>
      <c r="W201" s="168" t="inlineStr">
        <is>
          <t>Accounting standards, Regulatory domain</t>
        </is>
      </c>
      <c r="X201" s="168" t="inlineStr">
        <is>
          <r>
            <rPr>
              <rFont val="Calibri"/>
              <b val="1"/>
              <sz val="10"/>
            </rPr>
            <t>B2:</t>
          </r>
          <r>
            <rPr>
              <rFont val="Calibri"/>
              <sz val="10"/>
            </rPr>
            <t xml:space="preserve"> 84% of profile — close</t>
          </r>
        </is>
      </c>
      <c r="Y201" s="168" t="inlineStr">
        <is>
          <r>
            <rPr>
              <rFont val="Calibri"/>
              <b val="1"/>
              <sz val="10"/>
            </rPr>
            <t>Evidence:</t>
          </r>
          <r>
            <rPr>
              <rFont val="Calibri"/>
              <sz val="10"/>
            </rPr>
            <t xml:space="preserve"> Survey + KRAs | Core: Ownership 3/3, Problem solving 4/3, Communication &amp; collaboration 4/3, Client &amp; quality focus 3/3, Learning agility 3/3, Integrity &amp; compliance 3/3 | Future-ready: AI literacy 3/3, Data literacy 3/3, Digital fluency 3/3, Innovation 3/3 | Functional: XBRL &amp; taxonomy 4/3, Accounting standards 2/3, Regulatory domain 2/3, Quality &amp; process 3/3, Excel &amp; tools 3/3, AI / GenAI 3/3 | Leadership: Developing people 1/1, Decision making 1/1, Strategic acumen 1/1, Influence &amp; change 1/1</t>
          </r>
        </is>
      </c>
      <c r="Z201" s="119" t="inlineStr">
        <is>
          <t>AI / automation · Technical depth &amp; architecture · Data, SQL &amp; analytics · Domain, regulatory &amp; XBRL · Certification / formal course</t>
        </is>
      </c>
      <c r="AA201" s="169" t="inlineStr">
        <is>
          <t>XBRL taxonomy &amp; regulatory updates; domain/accounting refreshers; quality &amp; accuracy practices; tooling proficiency</t>
        </is>
      </c>
      <c r="AB201" s="169" t="inlineStr">
        <is>
          <t>AI, GenAI &amp; Prompt Engineering; Product, Platform &amp; Domain Knowledge; Process Improvement &amp; Quality Mindset</t>
        </is>
      </c>
      <c r="AC201" s="169" t="inlineStr">
        <is>
          <t>AI / automation · Technical depth &amp; architecture · Data, SQL &amp; analytics · Domain, regulatory &amp; XBRL · Certification / formal course</t>
        </is>
      </c>
      <c r="AD201"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01" s="121" t="inlineStr">
        <is>
          <t>No strong match from survey evidence</t>
        </is>
      </c>
      <c r="AF201" s="122" t="inlineStr">
        <is>
          <t>Yogesh Patil · Senior Taxonomy Analyst — 0.50: xbrl, taxonomy, srs, noah; Surekha Ghadigaonkar · Senior Taxonomy Analyst — 0.39: xbrl, taxonomy, noah, requirement; Prashant Ramakant Wagh · Senior Taxonomy Specialist — 0.37: xbrl, taxonomy, noah, requirement</t>
        </is>
      </c>
      <c r="AG201" s="122" t="inlineStr">
        <is>
          <t>No close match in other businesses</t>
        </is>
      </c>
      <c r="AH201" s="122" t="n"/>
      <c r="AI201" s="122" t="n"/>
      <c r="AJ201" s="122" t="n"/>
    </row>
    <row r="202" ht="132" customHeight="1">
      <c r="A202" s="109" t="inlineStr">
        <is>
          <t>IRIS2045</t>
        </is>
      </c>
      <c r="B202" s="111" t="inlineStr">
        <is>
          <t>Bhagyashree Kamble</t>
        </is>
      </c>
      <c r="C202" s="111" t="inlineStr">
        <is>
          <t>XBRL Consulting</t>
        </is>
      </c>
      <c r="D202" s="114" t="inlineStr">
        <is>
          <t>Analyst</t>
        </is>
      </c>
      <c r="E202" s="114" t="inlineStr">
        <is>
          <t>Senior Taxonomy Analyst</t>
        </is>
      </c>
      <c r="F202" s="114" t="inlineStr">
        <is>
          <t>L3 – Professional / Associate</t>
        </is>
      </c>
      <c r="G202" s="116" t="inlineStr">
        <is>
          <t>A3</t>
        </is>
      </c>
      <c r="H202" s="117" t="inlineStr">
        <is>
          <t>▲ Up</t>
        </is>
      </c>
      <c r="I202" s="111" t="inlineStr">
        <is>
          <t>IC</t>
        </is>
      </c>
      <c r="J202" s="142" t="n">
        <v>2</v>
      </c>
      <c r="K202" s="115" t="inlineStr">
        <is>
          <t>Medium</t>
        </is>
      </c>
      <c r="L202" s="115" t="inlineStr">
        <is>
          <t>Reliable Specialist</t>
        </is>
      </c>
      <c r="M202" s="115" t="inlineStr">
        <is>
          <t>Performance first</t>
        </is>
      </c>
      <c r="N202" s="115" t="n"/>
      <c r="O202" s="115" t="inlineStr"/>
      <c r="P202" s="115" t="inlineStr">
        <is>
          <t>To be identified</t>
        </is>
      </c>
      <c r="Q202" s="118" t="n">
        <v>91</v>
      </c>
      <c r="R202" s="168" t="inlineStr">
        <is>
          <t>Meets the level</t>
        </is>
      </c>
      <c r="S202" s="168" t="n">
        <v>95</v>
      </c>
      <c r="T202" s="168" t="n">
        <v>75</v>
      </c>
      <c r="U202" s="168" t="n">
        <v>96</v>
      </c>
      <c r="V202" s="168" t="n"/>
      <c r="W202" s="168" t="inlineStr">
        <is>
          <t>Accounting standards, AI / GenAI, Ownership</t>
        </is>
      </c>
      <c r="X202" s="168" t="inlineStr">
        <is>
          <r>
            <rPr>
              <rFont val="Calibri"/>
              <b val="1"/>
              <sz val="10"/>
            </rPr>
            <t>B1:</t>
          </r>
          <r>
            <rPr>
              <rFont val="Calibri"/>
              <sz val="10"/>
            </rPr>
            <t xml:space="preserve"> 80% of profile — close</t>
          </r>
        </is>
      </c>
      <c r="Y202" s="168" t="inlineStr">
        <is>
          <r>
            <rPr>
              <rFont val="Calibri"/>
              <b val="1"/>
              <sz val="10"/>
            </rPr>
            <t>Evidence:</t>
          </r>
          <r>
            <rPr>
              <rFont val="Calibri"/>
              <sz val="10"/>
            </rPr>
            <t xml:space="preserve"> Survey + KRAs | Core: Ownership 1/2, Problem solving 2/2, Communication &amp; collaboration 3/2, Client &amp; quality focus 2/2, Learning agility 2/2, Integrity &amp; compliance 2/2 | Future-ready: AI literacy 1/2, Data literacy 2/2, Digital fluency 2/2, Innovation 1/2 | Functional: XBRL &amp; taxonomy 4/3, Accounting standards 2/3, Regulatory domain 3/3, Quality &amp; process 4/3, Excel &amp; tools 3/3, AI / GenAI 2/3</t>
          </r>
        </is>
      </c>
      <c r="Z202" s="119" t="inlineStr">
        <is>
          <t>AI / automation · Domain, regulatory &amp; XBRL · Certification / formal course</t>
        </is>
      </c>
      <c r="AA202" s="169" t="inlineStr">
        <is>
          <t>XBRL taxonomy &amp; regulatory updates; domain/accounting refreshers; quality &amp; accuracy practices; tooling proficiency</t>
        </is>
      </c>
      <c r="AB202" s="169" t="inlineStr">
        <is>
          <t>AI, GenAI &amp; Prompt Engineering; Project, Program &amp; Agile Management; Process Improvement &amp; Quality Mindset</t>
        </is>
      </c>
      <c r="AC202" s="169" t="inlineStr">
        <is>
          <t>AI / automation · Domain, regulatory &amp; XBRL · Certification / formal course</t>
        </is>
      </c>
      <c r="AD202"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02" s="121" t="inlineStr">
        <is>
          <t>No strong match from survey evidence</t>
        </is>
      </c>
      <c r="AF202" s="122" t="inlineStr">
        <is>
          <t>Surekha Ghadigaonkar · Senior Taxonomy Analyst — 0.44: taxonomy, arelle, ifile, development; Kulanand Rupani · Senior Taxonomy Specialist — 0.44: taxonomy, development, work, validation; Yogesh Patil · Senior Taxonomy Analyst — 0.40: development, taxonomy, rules, bushchat</t>
        </is>
      </c>
      <c r="AG202" s="122" t="inlineStr">
        <is>
          <t>Dhananjay Bavkar · CARBON, Senior Financial Analyst — 0.28</t>
        </is>
      </c>
      <c r="AH202" s="122" t="n"/>
      <c r="AI202" s="122" t="n"/>
      <c r="AJ202" s="122" t="n"/>
    </row>
    <row r="203" ht="132" customHeight="1">
      <c r="A203" s="109" t="inlineStr">
        <is>
          <t>IRIS0617</t>
        </is>
      </c>
      <c r="B203" s="111" t="inlineStr">
        <is>
          <t>Bhakti Gosavi</t>
        </is>
      </c>
      <c r="C203" s="111" t="inlineStr">
        <is>
          <t>XBRL Consulting</t>
        </is>
      </c>
      <c r="D203" s="114" t="inlineStr">
        <is>
          <t>Analyst</t>
        </is>
      </c>
      <c r="E203" s="114" t="inlineStr">
        <is>
          <t>Senior Taxonomy Analyst</t>
        </is>
      </c>
      <c r="F203" s="114" t="inlineStr">
        <is>
          <t>L3 – Professional / Associate</t>
        </is>
      </c>
      <c r="G203" s="116" t="inlineStr">
        <is>
          <t>A3</t>
        </is>
      </c>
      <c r="H203" s="117" t="inlineStr">
        <is>
          <t>▲ Up</t>
        </is>
      </c>
      <c r="I203" s="111" t="inlineStr">
        <is>
          <t>IC</t>
        </is>
      </c>
      <c r="J203" s="142" t="n">
        <v>2</v>
      </c>
      <c r="K203" s="115" t="inlineStr">
        <is>
          <t>Medium</t>
        </is>
      </c>
      <c r="L203" s="115" t="inlineStr">
        <is>
          <t>Reliable Specialist</t>
        </is>
      </c>
      <c r="M203" s="115" t="inlineStr">
        <is>
          <t>Performance first</t>
        </is>
      </c>
      <c r="N203" s="115" t="n"/>
      <c r="O203" s="115" t="inlineStr"/>
      <c r="P203" s="115" t="inlineStr">
        <is>
          <t>To be identified</t>
        </is>
      </c>
      <c r="Q203" s="118" t="n">
        <v>82</v>
      </c>
      <c r="R203" s="168" t="inlineStr">
        <is>
          <t>Developing</t>
        </is>
      </c>
      <c r="S203" s="168" t="n">
        <v>75</v>
      </c>
      <c r="T203" s="168" t="n">
        <v>75</v>
      </c>
      <c r="U203" s="168" t="n">
        <v>89</v>
      </c>
      <c r="V203" s="168" t="n"/>
      <c r="W203" s="168" t="inlineStr">
        <is>
          <t>Accounting standards, AI / GenAI, Ownership</t>
        </is>
      </c>
      <c r="X203" s="168" t="inlineStr">
        <is>
          <r>
            <rPr>
              <rFont val="Calibri"/>
              <b val="1"/>
              <sz val="10"/>
            </rPr>
            <t>B1:</t>
          </r>
          <r>
            <rPr>
              <rFont val="Calibri"/>
              <sz val="10"/>
            </rPr>
            <t xml:space="preserve"> 72% of profile — not yet</t>
          </r>
        </is>
      </c>
      <c r="Y203" s="168" t="inlineStr">
        <is>
          <r>
            <rPr>
              <rFont val="Calibri"/>
              <b val="1"/>
              <sz val="10"/>
            </rPr>
            <t>Evidence:</t>
          </r>
          <r>
            <rPr>
              <rFont val="Calibri"/>
              <sz val="10"/>
            </rPr>
            <t xml:space="preserve"> Survey + KRAs | Core: Ownership 1/2, Problem solving 2/2, Communication &amp; collaboration 2/2, Client &amp; quality focus 1/2, Learning agility 1/2, Integrity &amp; compliance 2/2 | Future-ready: AI literacy 1/2, Data literacy 2/2, Digital fluency 2/2, Innovation 1/2 | Functional: XBRL &amp; taxonomy 3/3, Accounting standards 2/3, Regulatory domain 3/3, Quality &amp; process 3/3, Excel &amp; tools 3/3, AI / GenAI 2/3</t>
          </r>
        </is>
      </c>
      <c r="Z203" s="119" t="inlineStr">
        <is>
          <t>Domain, regulatory &amp; XBRL</t>
        </is>
      </c>
      <c r="AA203" s="169" t="inlineStr">
        <is>
          <t>XBRL taxonomy &amp; regulatory updates; domain/accounting refreshers; quality &amp; accuracy practices; tooling proficiency</t>
        </is>
      </c>
      <c r="AB203" s="169" t="inlineStr">
        <is>
          <t>AI, GenAI &amp; Prompt Engineering; Project, Program &amp; Agile Management</t>
        </is>
      </c>
      <c r="AC203" s="169" t="inlineStr">
        <is>
          <t>Domain, regulatory &amp; XBRL</t>
        </is>
      </c>
      <c r="AD203"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03" s="121" t="inlineStr">
        <is>
          <t>No strong match from survey evidence</t>
        </is>
      </c>
      <c r="AF203" s="122" t="inlineStr">
        <is>
          <t>Shashank Poipkar · Senior Taxonomy Analyst — 0.58: formula, webform, noah, taxonomy; Mayuri Ashok Mhetar · Financial Analyst — 0.49: formula, creation, test, defect</t>
        </is>
      </c>
      <c r="AG203" s="122" t="inlineStr">
        <is>
          <t>No close match in other businesses</t>
        </is>
      </c>
      <c r="AH203" s="122" t="n"/>
      <c r="AI203" s="122" t="n"/>
      <c r="AJ203" s="122" t="n"/>
    </row>
    <row r="204" ht="132" customHeight="1">
      <c r="A204" s="109" t="inlineStr">
        <is>
          <t>IRIS0022</t>
        </is>
      </c>
      <c r="B204" s="111" t="inlineStr">
        <is>
          <t>Bhushan Patkar</t>
        </is>
      </c>
      <c r="C204" s="111" t="inlineStr">
        <is>
          <t>XBRL Consulting</t>
        </is>
      </c>
      <c r="D204" s="114" t="inlineStr">
        <is>
          <t>Senior Analyst</t>
        </is>
      </c>
      <c r="E204" s="114" t="inlineStr">
        <is>
          <t>Senior Taxonomy Analyst</t>
        </is>
      </c>
      <c r="F204" s="111" t="inlineStr">
        <is>
          <t>L4 – Senior</t>
        </is>
      </c>
      <c r="G204" s="26" t="inlineStr">
        <is>
          <t>A3</t>
        </is>
      </c>
      <c r="H204" s="147" t="inlineStr">
        <is>
          <t>• Same level</t>
        </is>
      </c>
      <c r="I204" s="111" t="inlineStr">
        <is>
          <t>IC</t>
        </is>
      </c>
      <c r="J204" s="142" t="n">
        <v>3</v>
      </c>
      <c r="K204" s="115" t="inlineStr">
        <is>
          <t>Medium</t>
        </is>
      </c>
      <c r="L204" s="115" t="inlineStr">
        <is>
          <t>Trusted Professional</t>
        </is>
      </c>
      <c r="M204" s="115" t="inlineStr">
        <is>
          <t>Develop in role</t>
        </is>
      </c>
      <c r="N204" s="115" t="n"/>
      <c r="O204" s="115" t="inlineStr"/>
      <c r="P204" s="115" t="inlineStr">
        <is>
          <t>To be identified</t>
        </is>
      </c>
      <c r="Q204" s="118" t="n">
        <v>89</v>
      </c>
      <c r="R204" s="168" t="inlineStr">
        <is>
          <t>Developing</t>
        </is>
      </c>
      <c r="S204" s="168" t="n">
        <v>92</v>
      </c>
      <c r="T204" s="168" t="n">
        <v>75</v>
      </c>
      <c r="U204" s="168" t="n">
        <v>92</v>
      </c>
      <c r="V204" s="168" t="n"/>
      <c r="W204" s="168" t="inlineStr">
        <is>
          <t>Accounting standards, AI / GenAI, Learning agility</t>
        </is>
      </c>
      <c r="X204" s="168" t="inlineStr">
        <is>
          <r>
            <rPr>
              <rFont val="Calibri"/>
              <b val="1"/>
              <sz val="10"/>
            </rPr>
            <t>B1:</t>
          </r>
          <r>
            <rPr>
              <rFont val="Calibri"/>
              <sz val="10"/>
            </rPr>
            <t xml:space="preserve"> 77% of profile — close</t>
          </r>
        </is>
      </c>
      <c r="Y204" s="168" t="inlineStr">
        <is>
          <r>
            <rPr>
              <rFont val="Calibri"/>
              <b val="1"/>
              <sz val="10"/>
            </rPr>
            <t>Evidence:</t>
          </r>
          <r>
            <rPr>
              <rFont val="Calibri"/>
              <sz val="10"/>
            </rPr>
            <t xml:space="preserve"> Survey + KRAs | Core: Ownership 2/2, Problem solving 2/2, Communication &amp; collaboration 2/2, Client &amp; quality focus 2/2, Learning agility 1/2, Integrity &amp; compliance 2/2 | Future-ready: AI literacy 1/2, Data literacy 2/2, Digital fluency 2/2, Innovation 1/2 | Functional: XBRL &amp; taxonomy 4/3, Accounting standards 2/3, Regulatory domain 3/3, Quality &amp; process 3/3, Excel &amp; tools 3/3, AI / GenAI 2/3</t>
          </r>
        </is>
      </c>
      <c r="Z204" s="119" t="inlineStr">
        <is>
          <t>Project / programme management · Broader exposure &amp; ownership</t>
        </is>
      </c>
      <c r="AA204" s="169" t="inlineStr">
        <is>
          <t>XBRL taxonomy &amp; regulatory updates; domain/accounting refreshers; quality &amp; accuracy practices; tooling proficiency</t>
        </is>
      </c>
      <c r="AB204" s="169" t="inlineStr">
        <is>
          <t>Product, Platform &amp; Domain Knowledge</t>
        </is>
      </c>
      <c r="AC204" s="169" t="inlineStr">
        <is>
          <t>Project / programme management · Broader exposure &amp; ownership</t>
        </is>
      </c>
      <c r="AD204"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04" s="121" t="inlineStr">
        <is>
          <t>No strong match from survey evidence</t>
        </is>
      </c>
      <c r="AF204" s="122" t="inlineStr">
        <is>
          <t>Vishram Modak · Senior Taxonomy Specialist — 0.37: academic, tool, strength, taxonomy; Shrinidhi Shetty · Senior Taxonomy Specialist — 0.31: xbrl, taxonomy, training, gathering</t>
        </is>
      </c>
      <c r="AG204" s="122" t="inlineStr">
        <is>
          <t>No close match in other businesses</t>
        </is>
      </c>
      <c r="AH204" s="122" t="n"/>
      <c r="AI204" s="122" t="n"/>
      <c r="AJ204" s="122" t="n"/>
    </row>
    <row r="205" ht="132" customHeight="1">
      <c r="A205" s="109" t="inlineStr">
        <is>
          <t>IRIS2563</t>
        </is>
      </c>
      <c r="B205" s="111" t="inlineStr">
        <is>
          <t>Isheekka Gupta</t>
        </is>
      </c>
      <c r="C205" s="111" t="inlineStr">
        <is>
          <t>XBRL Consulting</t>
        </is>
      </c>
      <c r="D205" s="114" t="inlineStr">
        <is>
          <t>Consultant</t>
        </is>
      </c>
      <c r="E205" s="114" t="inlineStr">
        <is>
          <t>Senior Taxonomy Analyst</t>
        </is>
      </c>
      <c r="F205" s="114" t="inlineStr">
        <is>
          <t>Not in current mapping files</t>
        </is>
      </c>
      <c r="G205" s="116" t="inlineStr">
        <is>
          <t>A3</t>
        </is>
      </c>
      <c r="H205" s="140" t="inlineStr">
        <is>
          <t>● Newly mapped</t>
        </is>
      </c>
      <c r="I205" s="111" t="inlineStr">
        <is>
          <t>IC</t>
        </is>
      </c>
      <c r="J205" s="142" t="inlineStr">
        <is>
          <t>Not rated · manager</t>
        </is>
      </c>
      <c r="K205" s="115" t="inlineStr">
        <is>
          <t>—</t>
        </is>
      </c>
      <c r="L205" s="115" t="inlineStr">
        <is>
          <t>Not placed · manager</t>
        </is>
      </c>
      <c r="M205" s="115" t="inlineStr">
        <is>
          <t>No rating data</t>
        </is>
      </c>
      <c r="N205" s="115" t="n"/>
      <c r="O205" s="115" t="inlineStr"/>
      <c r="P205" s="115" t="inlineStr"/>
      <c r="Q205" s="118" t="n">
        <v>71</v>
      </c>
      <c r="R205" s="168" t="inlineStr">
        <is>
          <t>Gap — development plan needed</t>
        </is>
      </c>
      <c r="S205" s="168" t="n">
        <v>75</v>
      </c>
      <c r="T205" s="168" t="n">
        <v>62</v>
      </c>
      <c r="U205" s="168" t="n">
        <v>72</v>
      </c>
      <c r="V205" s="168" t="n"/>
      <c r="W205" s="168" t="inlineStr">
        <is>
          <t>XBRL &amp; taxonomy, Regulatory domain, Quality &amp; process</t>
        </is>
      </c>
      <c r="X205" s="168" t="inlineStr">
        <is>
          <r>
            <rPr>
              <rFont val="Calibri"/>
              <b val="1"/>
              <sz val="10"/>
            </rPr>
            <t>B1:</t>
          </r>
          <r>
            <rPr>
              <rFont val="Calibri"/>
              <sz val="10"/>
            </rPr>
            <t xml:space="preserve"> 63% of profile — not yet</t>
          </r>
        </is>
      </c>
      <c r="Y205" s="168" t="inlineStr">
        <is>
          <r>
            <rPr>
              <rFont val="Calibri"/>
              <b val="1"/>
              <sz val="10"/>
            </rPr>
            <t>Evidence:</t>
          </r>
          <r>
            <rPr>
              <rFont val="Calibri"/>
              <sz val="10"/>
            </rPr>
            <t xml:space="preserve"> Survey | Core: Ownership 1/2, Problem solving 1/2, Communication &amp; collaboration 2/2, Client &amp; quality focus 2/2, Learning agility 1/2, Integrity &amp; compliance 2/2 | Future-ready: AI literacy 1/2, Data literacy 1/2, Digital fluency 2/2, Innovation 1/2 | Functional: XBRL &amp; taxonomy 2/3, Accounting standards 3/3, Regulatory domain 2/3, Quality &amp; process 2/3, Excel &amp; tools 2/3, AI / GenAI 2/3</t>
          </r>
        </is>
      </c>
      <c r="Z205" s="119" t="inlineStr">
        <is>
          <t>Domain, regulatory &amp; XBRL</t>
        </is>
      </c>
      <c r="AA205" s="169" t="n"/>
      <c r="AB205" s="169" t="inlineStr">
        <is>
          <t>CN.TAX-P: XBRL; taxonomy design; validation rules; regulatory interpretation</t>
        </is>
      </c>
      <c r="AC205" s="169" t="inlineStr">
        <is>
          <t>Domain, regulatory &amp; XBRL</t>
        </is>
      </c>
      <c r="AD205" s="169" t="n"/>
      <c r="AE205" s="121" t="inlineStr">
        <is>
          <t>No strong match from survey evidence</t>
        </is>
      </c>
      <c r="AF205" s="122" t="inlineStr">
        <is>
          <t>No material overlap found</t>
        </is>
      </c>
      <c r="AG205" s="122" t="inlineStr">
        <is>
          <t>No close match in other businesses</t>
        </is>
      </c>
      <c r="AH205" s="122" t="n"/>
      <c r="AI205" s="122" t="n"/>
      <c r="AJ205" s="122" t="n"/>
    </row>
    <row r="206" ht="171" customHeight="1">
      <c r="A206" s="109" t="inlineStr">
        <is>
          <t>IRIS0049</t>
        </is>
      </c>
      <c r="B206" s="111" t="inlineStr">
        <is>
          <t>Kalyani Sunil Nagap</t>
        </is>
      </c>
      <c r="C206" s="111" t="inlineStr">
        <is>
          <t>XBRL Consulting</t>
        </is>
      </c>
      <c r="D206" s="114" t="inlineStr">
        <is>
          <t>Senior Analyst</t>
        </is>
      </c>
      <c r="E206" s="114" t="inlineStr">
        <is>
          <t>Taxonomy Specialist</t>
        </is>
      </c>
      <c r="F206" s="114" t="inlineStr">
        <is>
          <t>L4 – Senior</t>
        </is>
      </c>
      <c r="G206" s="116" t="inlineStr">
        <is>
          <t>A3</t>
        </is>
      </c>
      <c r="H206" s="117" t="inlineStr">
        <is>
          <t>▲ Up</t>
        </is>
      </c>
      <c r="I206" s="111" t="inlineStr">
        <is>
          <t>IC</t>
        </is>
      </c>
      <c r="J206" s="142" t="n">
        <v>3</v>
      </c>
      <c r="K206" s="115" t="inlineStr">
        <is>
          <t>Low</t>
        </is>
      </c>
      <c r="L206" s="115" t="inlineStr">
        <is>
          <t>Reliable Specialist</t>
        </is>
      </c>
      <c r="M206" s="115" t="inlineStr">
        <is>
          <t>Develop in role</t>
        </is>
      </c>
      <c r="N206" s="115" t="n"/>
      <c r="O206" s="115" t="inlineStr"/>
      <c r="P206" s="115" t="inlineStr">
        <is>
          <t>To be identified</t>
        </is>
      </c>
      <c r="Q206" s="118" t="n">
        <v>93</v>
      </c>
      <c r="R206" s="168" t="inlineStr">
        <is>
          <t>Meets the level</t>
        </is>
      </c>
      <c r="S206" s="168" t="n">
        <v>107</v>
      </c>
      <c r="T206" s="168" t="n">
        <v>75</v>
      </c>
      <c r="U206" s="168" t="n">
        <v>92</v>
      </c>
      <c r="V206" s="168" t="n">
        <v>100</v>
      </c>
      <c r="W206" s="168" t="inlineStr">
        <is>
          <t>Accounting standards, AI / GenAI, Digital fluency</t>
        </is>
      </c>
      <c r="X206" s="168" t="inlineStr">
        <is>
          <r>
            <rPr>
              <rFont val="Calibri"/>
              <b val="1"/>
              <sz val="10"/>
            </rPr>
            <t>B2:</t>
          </r>
          <r>
            <rPr>
              <rFont val="Calibri"/>
              <sz val="10"/>
            </rPr>
            <t xml:space="preserve"> 79% of profile — close</t>
          </r>
        </is>
      </c>
      <c r="Y206" s="168" t="inlineStr">
        <is>
          <r>
            <rPr>
              <rFont val="Calibri"/>
              <b val="1"/>
              <sz val="10"/>
            </rPr>
            <t>Evidence:</t>
          </r>
          <r>
            <rPr>
              <rFont val="Calibri"/>
              <sz val="10"/>
            </rPr>
            <t xml:space="preserve"> Survey + KRAs | Core: Ownership 4/3, Problem solving 3/3, Communication &amp; collaboration 3/3, Client &amp; quality focus 4/3, Learning agility 3/3, Integrity &amp; compliance 3/3 | Future-ready: AI literacy 2/3, Data literacy 3/3, Digital fluency 2/3, Innovation 2/3 | Functional: XBRL &amp; taxonomy 4/3, Accounting standards 2/3, Regulatory domain 3/3, Quality &amp; process 3/3, Excel &amp; tools 3/3, AI / GenAI 2/3 | Leadership: Developing people 1/1, Decision making 1/1, Strategic acumen 1/1, Influence &amp; change 1/1</t>
          </r>
        </is>
      </c>
      <c r="Z206" s="119" t="inlineStr">
        <is>
          <t>Project / programme management · Broader exposure &amp; ownership</t>
        </is>
      </c>
      <c r="AA206" s="169" t="inlineStr">
        <is>
          <t>XBRL taxonomy &amp; regulatory updates; domain/accounting refreshers; quality &amp; accuracy practices; tooling proficiency</t>
        </is>
      </c>
      <c r="AB206" s="169" t="inlineStr">
        <is>
          <t>Broader Ownership &amp; Cross-functional Exposure; Project, Program &amp; Agile Management</t>
        </is>
      </c>
      <c r="AC206" s="169" t="inlineStr">
        <is>
          <t>Project / programme management · Broader exposure &amp; ownership</t>
        </is>
      </c>
      <c r="AD206"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06" s="121" t="inlineStr">
        <is>
          <t>No strong match from survey evidence</t>
        </is>
      </c>
      <c r="AF206" s="122" t="inlineStr">
        <is>
          <t>Neha Periwal · Senior Taxonomy Specialist — 0.31: output, rules, taxonomy, client; Surekha Ghadigaonkar · Senior Taxonomy Analyst — 0.30: output, taxonomy, xbrl, testing</t>
        </is>
      </c>
      <c r="AG206" s="122" t="inlineStr">
        <is>
          <t>Roshni Surve · CARBON, Senior Financial Analyst — 0.25</t>
        </is>
      </c>
      <c r="AH206" s="122" t="n"/>
      <c r="AI206" s="122" t="n"/>
      <c r="AJ206" s="122" t="n"/>
    </row>
    <row r="207" ht="132" customHeight="1">
      <c r="A207" s="109" t="inlineStr">
        <is>
          <t>IRIS2457</t>
        </is>
      </c>
      <c r="B207" s="111" t="inlineStr">
        <is>
          <t>Mayuri Ashok Mhetar</t>
        </is>
      </c>
      <c r="C207" s="111" t="inlineStr">
        <is>
          <t>XBRL Consulting</t>
        </is>
      </c>
      <c r="D207" s="114" t="inlineStr">
        <is>
          <t>XBRL Conversion Specialist</t>
        </is>
      </c>
      <c r="E207" s="114" t="inlineStr">
        <is>
          <t>Senior Financial Analyst</t>
        </is>
      </c>
      <c r="F207" s="114" t="inlineStr">
        <is>
          <t>L3 – Professional / Associate</t>
        </is>
      </c>
      <c r="G207" s="116" t="inlineStr">
        <is>
          <t>A3</t>
        </is>
      </c>
      <c r="H207" s="117" t="inlineStr">
        <is>
          <t>▲ Up</t>
        </is>
      </c>
      <c r="I207" s="111" t="inlineStr">
        <is>
          <t>IC</t>
        </is>
      </c>
      <c r="J207" s="142" t="n">
        <v>3</v>
      </c>
      <c r="K207" s="115" t="inlineStr">
        <is>
          <t>Medium</t>
        </is>
      </c>
      <c r="L207" s="115" t="inlineStr">
        <is>
          <t>Core Contributor</t>
        </is>
      </c>
      <c r="M207" s="115" t="inlineStr">
        <is>
          <t>Develop in role</t>
        </is>
      </c>
      <c r="N207" s="115" t="n"/>
      <c r="O207" s="115" t="inlineStr"/>
      <c r="P207" s="115" t="inlineStr">
        <is>
          <t>To be identified</t>
        </is>
      </c>
      <c r="Q207" s="118" t="n">
        <v>85</v>
      </c>
      <c r="R207" s="168" t="inlineStr">
        <is>
          <t>Developing</t>
        </is>
      </c>
      <c r="S207" s="168" t="n">
        <v>87</v>
      </c>
      <c r="T207" s="168" t="n">
        <v>62</v>
      </c>
      <c r="U207" s="168" t="n">
        <v>92</v>
      </c>
      <c r="V207" s="168" t="n"/>
      <c r="W207" s="168" t="inlineStr">
        <is>
          <t>Accounting standards, AI / GenAI, Communication &amp; collaboration</t>
        </is>
      </c>
      <c r="X207" s="168" t="inlineStr">
        <is>
          <r>
            <rPr>
              <rFont val="Calibri"/>
              <b val="1"/>
              <sz val="10"/>
            </rPr>
            <t>B1:</t>
          </r>
          <r>
            <rPr>
              <rFont val="Calibri"/>
              <sz val="10"/>
            </rPr>
            <t xml:space="preserve"> 75% of profile — close</t>
          </r>
        </is>
      </c>
      <c r="Y207" s="168" t="inlineStr">
        <is>
          <r>
            <rPr>
              <rFont val="Calibri"/>
              <b val="1"/>
              <sz val="10"/>
            </rPr>
            <t>Evidence:</t>
          </r>
          <r>
            <rPr>
              <rFont val="Calibri"/>
              <sz val="10"/>
            </rPr>
            <t xml:space="preserve"> Survey + KRAs | Core: Ownership 2/2, Problem solving 2/2, Communication &amp; collaboration 1/2, Client &amp; quality focus 3/2, Learning agility 1/2, Integrity &amp; compliance 2/2 | Future-ready: AI literacy 1/2, Data literacy 2/2, Digital fluency 1/2, Innovation 1/2 | Functional: XBRL &amp; taxonomy 3/3, Accounting standards 2/3, Regulatory domain 3/3, Quality &amp; process 4/3, Excel &amp; tools 3/3, AI / GenAI 2/3</t>
          </r>
        </is>
      </c>
      <c r="Z207" s="119" t="inlineStr">
        <is>
          <t>Testing &amp; quality · Broader exposure &amp; ownership</t>
        </is>
      </c>
      <c r="AA207" s="169" t="inlineStr">
        <is>
          <t>XBRL taxonomy &amp; regulatory updates; domain/accounting refreshers; quality &amp; accuracy practices; tooling proficiency</t>
        </is>
      </c>
      <c r="AB207" s="169" t="inlineStr">
        <is>
          <t>Project, Program &amp; Agile Management; AI, GenAI &amp; Prompt Engineering; Database, SQL &amp; Data Engineering</t>
        </is>
      </c>
      <c r="AC207" s="169" t="inlineStr">
        <is>
          <t>Testing &amp; quality · Product &amp; tool knowledge · Broader exposure &amp; ownership</t>
        </is>
      </c>
      <c r="AD207"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07" s="121" t="inlineStr">
        <is>
          <t>No strong match from survey evidence</t>
        </is>
      </c>
      <c r="AF207" s="122" t="inlineStr">
        <is>
          <t>Shashank Poipkar · Senior Taxonomy Analyst — 0.50: formula, testing; Bhakti Gosavi · Senior Taxonomy Analyst — 0.49: formula, creation, test, defect</t>
        </is>
      </c>
      <c r="AG207" s="122" t="inlineStr">
        <is>
          <t>No close match in other businesses</t>
        </is>
      </c>
      <c r="AH207" s="122" t="n"/>
      <c r="AI207" s="122" t="n"/>
      <c r="AJ207" s="122" t="n"/>
    </row>
    <row r="208" ht="132" customHeight="1">
      <c r="A208" s="109" t="inlineStr">
        <is>
          <t>IRIS2458</t>
        </is>
      </c>
      <c r="B208" s="111" t="inlineStr">
        <is>
          <t>Musaf Shaikh</t>
        </is>
      </c>
      <c r="C208" s="111" t="inlineStr">
        <is>
          <t>XBRL Consulting</t>
        </is>
      </c>
      <c r="D208" s="114" t="inlineStr">
        <is>
          <t>XBRL Conversion Specialist</t>
        </is>
      </c>
      <c r="E208" s="114" t="inlineStr">
        <is>
          <t>Senior Financial Analyst</t>
        </is>
      </c>
      <c r="F208" s="114" t="inlineStr">
        <is>
          <t>L3 – Professional / Associate</t>
        </is>
      </c>
      <c r="G208" s="116" t="inlineStr">
        <is>
          <t>A3</t>
        </is>
      </c>
      <c r="H208" s="117" t="inlineStr">
        <is>
          <t>▲ Up</t>
        </is>
      </c>
      <c r="I208" s="111" t="inlineStr">
        <is>
          <t>IC</t>
        </is>
      </c>
      <c r="J208" s="142" t="n">
        <v>3</v>
      </c>
      <c r="K208" s="115" t="inlineStr">
        <is>
          <t>Medium</t>
        </is>
      </c>
      <c r="L208" s="115" t="inlineStr">
        <is>
          <t>Core Contributor</t>
        </is>
      </c>
      <c r="M208" s="115" t="inlineStr">
        <is>
          <t>Develop in role</t>
        </is>
      </c>
      <c r="N208" s="115" t="n"/>
      <c r="O208" s="115" t="inlineStr"/>
      <c r="P208" s="115" t="inlineStr">
        <is>
          <t>To be identified</t>
        </is>
      </c>
      <c r="Q208" s="118" t="n">
        <v>81</v>
      </c>
      <c r="R208" s="168" t="inlineStr">
        <is>
          <t>Developing</t>
        </is>
      </c>
      <c r="S208" s="168" t="n">
        <v>100</v>
      </c>
      <c r="T208" s="168" t="n">
        <v>62</v>
      </c>
      <c r="U208" s="168" t="n">
        <v>78</v>
      </c>
      <c r="V208" s="168" t="n"/>
      <c r="W208" s="168" t="inlineStr">
        <is>
          <t>Accounting standards, Regulatory domain, Excel &amp; tools</t>
        </is>
      </c>
      <c r="X208" s="168" t="inlineStr">
        <is>
          <r>
            <rPr>
              <rFont val="Calibri"/>
              <b val="1"/>
              <sz val="10"/>
            </rPr>
            <t>B1:</t>
          </r>
          <r>
            <rPr>
              <rFont val="Calibri"/>
              <sz val="10"/>
            </rPr>
            <t xml:space="preserve"> 70% of profile — not yet</t>
          </r>
        </is>
      </c>
      <c r="Y208" s="168" t="inlineStr">
        <is>
          <r>
            <rPr>
              <rFont val="Calibri"/>
              <b val="1"/>
              <sz val="10"/>
            </rPr>
            <t>Evidence:</t>
          </r>
          <r>
            <rPr>
              <rFont val="Calibri"/>
              <sz val="10"/>
            </rPr>
            <t xml:space="preserve"> KRAs only | Core: Ownership 2/2, Problem solving 2/2, Communication &amp; collaboration 2/2, Client &amp; quality focus 2/2, Learning agility 2/2, Integrity &amp; compliance 2/2 | Future-ready: AI literacy 1/2, Data literacy 2/2, Digital fluency 1/2, Innovation 1/2 | Functional: XBRL &amp; taxonomy 3/3, Accounting standards 2/3, Regulatory domain 2/3, Quality &amp; process 3/3, Excel &amp; tools 2/3, AI / GenAI 2/3</t>
          </r>
        </is>
      </c>
      <c r="Z208" s="119" t="inlineStr"/>
      <c r="AA208" s="169" t="inlineStr">
        <is>
          <t>XBRL taxonomy &amp; regulatory updates; domain/accounting refreshers; quality &amp; accuracy practices; tooling proficiency</t>
        </is>
      </c>
      <c r="AB208" s="169" t="inlineStr">
        <is>
          <t>RC.XBRL-F: reporting standards; tagging; validation; filing controls</t>
        </is>
      </c>
      <c r="AC208" s="169" t="inlineStr"/>
      <c r="AD208"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08" s="121" t="inlineStr">
        <is>
          <t>No strong match from survey evidence</t>
        </is>
      </c>
      <c r="AF208" s="122" t="inlineStr">
        <is>
          <t>No survey text</t>
        </is>
      </c>
      <c r="AG208" s="122" t="inlineStr">
        <is>
          <t>No survey text</t>
        </is>
      </c>
      <c r="AH208" s="122" t="n"/>
      <c r="AI208" s="122" t="n"/>
      <c r="AJ208" s="122" t="n"/>
    </row>
    <row r="209" ht="132" customHeight="1">
      <c r="A209" s="109" t="inlineStr">
        <is>
          <t>IRIS1248</t>
        </is>
      </c>
      <c r="B209" s="111" t="inlineStr">
        <is>
          <t>Neha Periwal</t>
        </is>
      </c>
      <c r="C209" s="111" t="inlineStr">
        <is>
          <t>XBRL Consulting</t>
        </is>
      </c>
      <c r="D209" s="114" t="inlineStr">
        <is>
          <t>Consultant</t>
        </is>
      </c>
      <c r="E209" s="114" t="inlineStr">
        <is>
          <t>Senior Taxonomy Analyst</t>
        </is>
      </c>
      <c r="F209" s="114" t="inlineStr">
        <is>
          <t>L3 – Professional / Associate</t>
        </is>
      </c>
      <c r="G209" s="116" t="inlineStr">
        <is>
          <t>A3</t>
        </is>
      </c>
      <c r="H209" s="117" t="inlineStr">
        <is>
          <t>▲ Up</t>
        </is>
      </c>
      <c r="I209" s="111" t="inlineStr">
        <is>
          <t>IC</t>
        </is>
      </c>
      <c r="J209" s="142" t="n">
        <v>3</v>
      </c>
      <c r="K209" s="115" t="inlineStr">
        <is>
          <t>Low</t>
        </is>
      </c>
      <c r="L209" s="115" t="inlineStr">
        <is>
          <t>Reliable Specialist</t>
        </is>
      </c>
      <c r="M209" s="115" t="inlineStr">
        <is>
          <t>Develop in role</t>
        </is>
      </c>
      <c r="N209" s="115" t="n"/>
      <c r="O209" s="115" t="inlineStr"/>
      <c r="P209" s="115" t="inlineStr">
        <is>
          <t>To be identified</t>
        </is>
      </c>
      <c r="Q209" s="118" t="n">
        <v>92</v>
      </c>
      <c r="R209" s="168" t="inlineStr">
        <is>
          <t>Meets the level</t>
        </is>
      </c>
      <c r="S209" s="168" t="n">
        <v>103</v>
      </c>
      <c r="T209" s="168" t="n">
        <v>75</v>
      </c>
      <c r="U209" s="168" t="n">
        <v>92</v>
      </c>
      <c r="V209" s="168" t="n"/>
      <c r="W209" s="168" t="inlineStr">
        <is>
          <t>Regulatory domain, AI / GenAI, Innovation</t>
        </is>
      </c>
      <c r="X209" s="168" t="inlineStr">
        <is>
          <r>
            <rPr>
              <rFont val="Calibri"/>
              <b val="1"/>
              <sz val="10"/>
            </rPr>
            <t>B1:</t>
          </r>
          <r>
            <rPr>
              <rFont val="Calibri"/>
              <sz val="10"/>
            </rPr>
            <t xml:space="preserve"> 80% of profile — close</t>
          </r>
        </is>
      </c>
      <c r="Y209" s="168" t="inlineStr">
        <is>
          <r>
            <rPr>
              <rFont val="Calibri"/>
              <b val="1"/>
              <sz val="10"/>
            </rPr>
            <t>Evidence:</t>
          </r>
          <r>
            <rPr>
              <rFont val="Calibri"/>
              <sz val="10"/>
            </rPr>
            <t xml:space="preserve"> Survey + KRAs | Core: Ownership 2/2, Problem solving 2/2, Communication &amp; collaboration 3/2, Client &amp; quality focus 2/2, Learning agility 2/2, Integrity &amp; compliance 2/2 | Future-ready: AI literacy 1/2, Data literacy 2/2, Digital fluency 2/2, Innovation 1/2 | Functional: XBRL &amp; taxonomy 4/3, Accounting standards 3/3, Regulatory domain 2/3, Quality &amp; process 3/3, Excel &amp; tools 3/3, AI / GenAI 2/3</t>
          </r>
        </is>
      </c>
      <c r="Z209" s="119" t="inlineStr">
        <is>
          <t>Project / programme management · Broader exposure &amp; ownership</t>
        </is>
      </c>
      <c r="AA209" s="169" t="inlineStr">
        <is>
          <t>XBRL taxonomy &amp; regulatory updates; domain/accounting refreshers; quality &amp; accuracy practices; tooling proficiency</t>
        </is>
      </c>
      <c r="AB209" s="169" t="inlineStr">
        <is>
          <t>Project, Program &amp; Agile Management</t>
        </is>
      </c>
      <c r="AC209" s="169" t="inlineStr">
        <is>
          <t>Project / programme management · Broader exposure &amp; ownership</t>
        </is>
      </c>
      <c r="AD209"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09" s="121" t="inlineStr">
        <is>
          <t>No strong match from survey evidence</t>
        </is>
      </c>
      <c r="AF209" s="122" t="inlineStr">
        <is>
          <t>Kalyani Sunil Nagap · Senior Taxonomy Analyst — 0.31: output, rules, taxonomy, client</t>
        </is>
      </c>
      <c r="AG209" s="122" t="inlineStr">
        <is>
          <t>No close match in other businesses</t>
        </is>
      </c>
      <c r="AH209" s="122" t="n"/>
      <c r="AI209" s="122" t="n"/>
      <c r="AJ209" s="122" t="n"/>
    </row>
    <row r="210" ht="132" customHeight="1">
      <c r="A210" s="109" t="inlineStr">
        <is>
          <t>IRIS2088</t>
        </is>
      </c>
      <c r="B210" s="111" t="inlineStr">
        <is>
          <t>Pawan Khot</t>
        </is>
      </c>
      <c r="C210" s="111" t="inlineStr">
        <is>
          <t>XBRL Consulting</t>
        </is>
      </c>
      <c r="D210" s="114" t="inlineStr">
        <is>
          <t>Image Processing Specialist</t>
        </is>
      </c>
      <c r="E210" s="114" t="inlineStr">
        <is>
          <t>Senior Taxonomy Analyst</t>
        </is>
      </c>
      <c r="F210" s="114" t="inlineStr">
        <is>
          <t>Not in current mapping files</t>
        </is>
      </c>
      <c r="G210" s="116" t="inlineStr">
        <is>
          <t>A3</t>
        </is>
      </c>
      <c r="H210" s="140" t="inlineStr">
        <is>
          <t>● Newly mapped</t>
        </is>
      </c>
      <c r="I210" s="111" t="inlineStr">
        <is>
          <t>IC</t>
        </is>
      </c>
      <c r="J210" s="142" t="inlineStr">
        <is>
          <t>Not rated · manager</t>
        </is>
      </c>
      <c r="K210" s="115" t="inlineStr">
        <is>
          <t>—</t>
        </is>
      </c>
      <c r="L210" s="115" t="inlineStr">
        <is>
          <t>Not placed · manager</t>
        </is>
      </c>
      <c r="M210" s="115" t="inlineStr">
        <is>
          <t>No rating data</t>
        </is>
      </c>
      <c r="N210" s="115" t="n"/>
      <c r="O210" s="115" t="inlineStr"/>
      <c r="P210" s="115" t="inlineStr"/>
      <c r="Q210" s="118" t="n">
        <v>83</v>
      </c>
      <c r="R210" s="168" t="inlineStr">
        <is>
          <t>Developing</t>
        </is>
      </c>
      <c r="S210" s="168" t="n">
        <v>83</v>
      </c>
      <c r="T210" s="168" t="n">
        <v>75</v>
      </c>
      <c r="U210" s="168" t="n">
        <v>87</v>
      </c>
      <c r="V210" s="168" t="n"/>
      <c r="W210" s="168" t="inlineStr">
        <is>
          <t>Accounting standards, Regulatory domain, AI / GenAI</t>
        </is>
      </c>
      <c r="X210" s="168" t="inlineStr">
        <is>
          <r>
            <rPr>
              <rFont val="Calibri"/>
              <b val="1"/>
              <sz val="10"/>
            </rPr>
            <t>B1:</t>
          </r>
          <r>
            <rPr>
              <rFont val="Calibri"/>
              <sz val="10"/>
            </rPr>
            <t xml:space="preserve"> 73% of profile — not yet</t>
          </r>
        </is>
      </c>
      <c r="Y210" s="168" t="inlineStr">
        <is>
          <r>
            <rPr>
              <rFont val="Calibri"/>
              <b val="1"/>
              <sz val="10"/>
            </rPr>
            <t>Evidence:</t>
          </r>
          <r>
            <rPr>
              <rFont val="Calibri"/>
              <sz val="10"/>
            </rPr>
            <t xml:space="preserve"> Survey | Core: Ownership 1/2, Problem solving 2/2, Communication &amp; collaboration 2/2, Client &amp; quality focus 2/2, Learning agility 1/2, Integrity &amp; compliance 2/2 | Future-ready: AI literacy 1/2, Data literacy 2/2, Digital fluency 2/2, Innovation 1/2 | Functional: XBRL &amp; taxonomy 4/3, Accounting standards 2/3, Regulatory domain 2/3, Quality &amp; process 3/3, Excel &amp; tools 3/3, AI / GenAI 2/3</t>
          </r>
        </is>
      </c>
      <c r="Z210" s="119" t="inlineStr">
        <is>
          <t>Data, SQL &amp; analytics · Domain, regulatory &amp; XBRL</t>
        </is>
      </c>
      <c r="AA210" s="169" t="n"/>
      <c r="AB210" s="169" t="inlineStr">
        <is>
          <t>AI, GenAI &amp; Prompt Engineering</t>
        </is>
      </c>
      <c r="AC210" s="169" t="inlineStr">
        <is>
          <t>Data, SQL &amp; analytics · Domain, regulatory &amp; XBRL</t>
        </is>
      </c>
      <c r="AD210" s="169" t="n"/>
      <c r="AE210" s="121" t="inlineStr">
        <is>
          <t>No strong match from survey evidence</t>
        </is>
      </c>
      <c r="AF210" s="122" t="inlineStr">
        <is>
          <t>Rinku Pukharam Choudhary · Financial Analyst — 0.46: mtool, tagging, excel</t>
        </is>
      </c>
      <c r="AG210" s="122" t="inlineStr">
        <is>
          <t>Prerna Savaratkar · CARBON, Senior Financial Analyst — 0.31</t>
        </is>
      </c>
      <c r="AH210" s="122" t="n"/>
      <c r="AI210" s="122" t="n"/>
      <c r="AJ210" s="122" t="n"/>
    </row>
    <row r="211" ht="132" customHeight="1">
      <c r="A211" s="109" t="inlineStr">
        <is>
          <t>IRISC339</t>
        </is>
      </c>
      <c r="B211" s="111" t="inlineStr">
        <is>
          <t>Pranali Khanavkar</t>
        </is>
      </c>
      <c r="C211" s="111" t="inlineStr">
        <is>
          <t>XBRL Consulting</t>
        </is>
      </c>
      <c r="D211" s="114" t="inlineStr">
        <is>
          <t>Consultant</t>
        </is>
      </c>
      <c r="E211" s="114" t="inlineStr">
        <is>
          <t>Senior Taxonomy Analyst</t>
        </is>
      </c>
      <c r="F211" s="114" t="inlineStr">
        <is>
          <t>L3 – Professional / Associate</t>
        </is>
      </c>
      <c r="G211" s="116" t="inlineStr">
        <is>
          <t>A3</t>
        </is>
      </c>
      <c r="H211" s="117" t="inlineStr">
        <is>
          <t>▲ Up</t>
        </is>
      </c>
      <c r="I211" s="111" t="inlineStr">
        <is>
          <t>IC</t>
        </is>
      </c>
      <c r="J211" s="142" t="n">
        <v>3</v>
      </c>
      <c r="K211" s="115" t="inlineStr">
        <is>
          <t>Low</t>
        </is>
      </c>
      <c r="L211" s="115" t="inlineStr">
        <is>
          <t>Core Contributor</t>
        </is>
      </c>
      <c r="M211" s="115" t="inlineStr">
        <is>
          <t>Develop in role</t>
        </is>
      </c>
      <c r="N211" s="115" t="n"/>
      <c r="O211" s="115" t="inlineStr"/>
      <c r="P211" s="115" t="inlineStr">
        <is>
          <t>To be identified</t>
        </is>
      </c>
      <c r="Q211" s="118" t="n">
        <v>90</v>
      </c>
      <c r="R211" s="168" t="inlineStr">
        <is>
          <t>Developing</t>
        </is>
      </c>
      <c r="S211" s="168" t="n">
        <v>107</v>
      </c>
      <c r="T211" s="168" t="n">
        <v>62</v>
      </c>
      <c r="U211" s="168" t="n">
        <v>90</v>
      </c>
      <c r="V211" s="168" t="n"/>
      <c r="W211" s="168" t="inlineStr">
        <is>
          <t>Accounting standards, Regulatory domain, AI / GenAI</t>
        </is>
      </c>
      <c r="X211" s="168" t="inlineStr">
        <is>
          <r>
            <rPr>
              <rFont val="Calibri"/>
              <b val="1"/>
              <sz val="10"/>
            </rPr>
            <t>B1:</t>
          </r>
          <r>
            <rPr>
              <rFont val="Calibri"/>
              <sz val="10"/>
            </rPr>
            <t xml:space="preserve"> 78% of profile — close</t>
          </r>
        </is>
      </c>
      <c r="Y211" s="168" t="inlineStr">
        <is>
          <r>
            <rPr>
              <rFont val="Calibri"/>
              <b val="1"/>
              <sz val="10"/>
            </rPr>
            <t>Evidence:</t>
          </r>
          <r>
            <rPr>
              <rFont val="Calibri"/>
              <sz val="10"/>
            </rPr>
            <t xml:space="preserve"> Survey + KRAs | Core: Ownership 2/2, Problem solving 3/2, Communication &amp; collaboration 2/2, Client &amp; quality focus 3/2, Learning agility 2/2, Integrity &amp; compliance 2/2 | Future-ready: AI literacy 1/2, Data literacy 2/2, Digital fluency 1/2, Innovation 1/2 | Functional: XBRL &amp; taxonomy 4/3, Accounting standards 2/3, Regulatory domain 2/3, Quality &amp; process 4/3, Excel &amp; tools 3/3, AI / GenAI 2/3</t>
          </r>
        </is>
      </c>
      <c r="Z211" s="119" t="inlineStr">
        <is>
          <t>AI / automation · Product &amp; tool knowledge</t>
        </is>
      </c>
      <c r="AA211" s="169" t="inlineStr">
        <is>
          <t>XBRL taxonomy &amp; regulatory updates; domain/accounting refreshers; quality &amp; accuracy practices; tooling proficiency</t>
        </is>
      </c>
      <c r="AB211" s="169" t="inlineStr">
        <is>
          <t>AI, GenAI &amp; Prompt Engineering; Data Analytics, BI &amp; Visualisation; Advanced Excel &amp; Productivity Tools</t>
        </is>
      </c>
      <c r="AC211" s="169" t="inlineStr">
        <is>
          <t>AI / automation · Product &amp; tool knowledge</t>
        </is>
      </c>
      <c r="AD211"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11" s="121" t="inlineStr">
        <is>
          <t>No strong match from survey evidence</t>
        </is>
      </c>
      <c r="AF211" s="122" t="inlineStr">
        <is>
          <t>Rinku Pukharam Choudhary · Financial Analyst — 0.41: acra, tagging, xbrl, testing; Tuku Deb · Senior Financial Analyst — 0.39: instant, tagging, reports, xbrl; Bhanu Vardhan Nelly · Financial Analyst — 0.33: tagging, reports, analysis, xbrl</t>
        </is>
      </c>
      <c r="AG211" s="122" t="inlineStr">
        <is>
          <t>Anjali Singh · CARBON, Financial Analyst — 0.28; Jivika Wadhwani · CARBON, Senior Financial Analyst — 0.25</t>
        </is>
      </c>
      <c r="AH211" s="122" t="n"/>
      <c r="AI211" s="122" t="n"/>
      <c r="AJ211" s="122" t="n"/>
    </row>
    <row r="212" ht="132" customHeight="1">
      <c r="A212" s="109" t="inlineStr">
        <is>
          <t>IRIS0359</t>
        </is>
      </c>
      <c r="B212" s="111" t="inlineStr">
        <is>
          <t>Prasad Chavan</t>
        </is>
      </c>
      <c r="C212" s="111" t="inlineStr">
        <is>
          <t>XBRL Consulting</t>
        </is>
      </c>
      <c r="D212" s="114" t="inlineStr">
        <is>
          <t>Consultant</t>
        </is>
      </c>
      <c r="E212" s="114" t="inlineStr">
        <is>
          <t>Senior Taxonomy Analyst</t>
        </is>
      </c>
      <c r="F212" s="114" t="inlineStr">
        <is>
          <t>L3 – Professional / Associate</t>
        </is>
      </c>
      <c r="G212" s="116" t="inlineStr">
        <is>
          <t>A3</t>
        </is>
      </c>
      <c r="H212" s="117" t="inlineStr">
        <is>
          <t>▲ Up</t>
        </is>
      </c>
      <c r="I212" s="111" t="inlineStr">
        <is>
          <t>IC</t>
        </is>
      </c>
      <c r="J212" s="142" t="n">
        <v>3</v>
      </c>
      <c r="K212" s="115" t="inlineStr">
        <is>
          <t>Low</t>
        </is>
      </c>
      <c r="L212" s="115" t="inlineStr">
        <is>
          <t>Trusted Professional</t>
        </is>
      </c>
      <c r="M212" s="115" t="inlineStr">
        <is>
          <t>Develop in role</t>
        </is>
      </c>
      <c r="N212" s="115" t="n"/>
      <c r="O212" s="115" t="inlineStr"/>
      <c r="P212" s="115" t="inlineStr">
        <is>
          <t>To be identified</t>
        </is>
      </c>
      <c r="Q212" s="118" t="n">
        <v>86</v>
      </c>
      <c r="R212" s="168" t="inlineStr">
        <is>
          <t>Developing</t>
        </is>
      </c>
      <c r="S212" s="168" t="n">
        <v>98</v>
      </c>
      <c r="T212" s="168" t="n">
        <v>62</v>
      </c>
      <c r="U212" s="168" t="n">
        <v>89</v>
      </c>
      <c r="V212" s="168" t="n"/>
      <c r="W212" s="168" t="inlineStr">
        <is>
          <t>Accounting standards, AI / GenAI, Learning agility</t>
        </is>
      </c>
      <c r="X212" s="168" t="inlineStr">
        <is>
          <r>
            <rPr>
              <rFont val="Calibri"/>
              <b val="1"/>
              <sz val="10"/>
            </rPr>
            <t>B1:</t>
          </r>
          <r>
            <rPr>
              <rFont val="Calibri"/>
              <sz val="10"/>
            </rPr>
            <t xml:space="preserve"> 76% of profile — close</t>
          </r>
        </is>
      </c>
      <c r="Y212" s="168" t="inlineStr">
        <is>
          <r>
            <rPr>
              <rFont val="Calibri"/>
              <b val="1"/>
              <sz val="10"/>
            </rPr>
            <t>Evidence:</t>
          </r>
          <r>
            <rPr>
              <rFont val="Calibri"/>
              <sz val="10"/>
            </rPr>
            <t xml:space="preserve"> Survey + KRAs | Core: Ownership 2/2, Problem solving 2/2, Communication &amp; collaboration 3/2, Client &amp; quality focus 3/2, Learning agility 1/2, Integrity &amp; compliance 2/2 | Future-ready: AI literacy 1/2, Data literacy 2/2, Digital fluency 1/2, Innovation 1/2 | Functional: XBRL &amp; taxonomy 3/3, Accounting standards 2/3, Regulatory domain 3/3, Quality &amp; process 3/3, Excel &amp; tools 3/3, AI / GenAI 2/3</t>
          </r>
        </is>
      </c>
      <c r="Z212" s="119" t="inlineStr">
        <is>
          <t>Answered · no common topic</t>
        </is>
      </c>
      <c r="AA212" s="169" t="inlineStr">
        <is>
          <t>XBRL taxonomy &amp; regulatory updates; domain/accounting refreshers; quality &amp; accuracy practices; tooling proficiency</t>
        </is>
      </c>
      <c r="AB212" s="169" t="inlineStr">
        <is>
          <t>Programming &amp; Tech-Stack Depth; Project, Program &amp; Agile Management</t>
        </is>
      </c>
      <c r="AC212" s="169" t="inlineStr">
        <is>
          <t>Answered · no common topic</t>
        </is>
      </c>
      <c r="AD212"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12" s="121" t="inlineStr">
        <is>
          <t>No strong match from survey evidence</t>
        </is>
      </c>
      <c r="AF212" s="122" t="inlineStr">
        <is>
          <t>Shashank Poipkar · Senior Taxonomy Analyst — 0.36: formula, noah</t>
        </is>
      </c>
      <c r="AG212" s="122" t="inlineStr">
        <is>
          <t>No close match in other businesses</t>
        </is>
      </c>
      <c r="AH212" s="122" t="n"/>
      <c r="AI212" s="122" t="n"/>
      <c r="AJ212" s="122" t="n"/>
    </row>
    <row r="213" ht="132" customHeight="1">
      <c r="A213" s="109" t="inlineStr">
        <is>
          <t>IRIS0028</t>
        </is>
      </c>
      <c r="B213" s="111" t="inlineStr">
        <is>
          <t>Shashank Poipkar</t>
        </is>
      </c>
      <c r="C213" s="111" t="inlineStr">
        <is>
          <t>XBRL Consulting</t>
        </is>
      </c>
      <c r="D213" s="114" t="inlineStr">
        <is>
          <t>Senior Analyst</t>
        </is>
      </c>
      <c r="E213" s="114" t="inlineStr">
        <is>
          <t>Senior Taxonomy Analyst</t>
        </is>
      </c>
      <c r="F213" s="111" t="inlineStr">
        <is>
          <t>L4 – Senior</t>
        </is>
      </c>
      <c r="G213" s="26" t="inlineStr">
        <is>
          <t>A3</t>
        </is>
      </c>
      <c r="H213" s="147" t="inlineStr">
        <is>
          <t>• Same level</t>
        </is>
      </c>
      <c r="I213" s="111" t="inlineStr">
        <is>
          <t>IC</t>
        </is>
      </c>
      <c r="J213" s="142" t="n">
        <v>3</v>
      </c>
      <c r="K213" s="115" t="inlineStr">
        <is>
          <t>Low</t>
        </is>
      </c>
      <c r="L213" s="115" t="inlineStr">
        <is>
          <t>Core Contributor</t>
        </is>
      </c>
      <c r="M213" s="115" t="inlineStr">
        <is>
          <t>Develop in role</t>
        </is>
      </c>
      <c r="N213" s="115" t="n"/>
      <c r="O213" s="115" t="inlineStr"/>
      <c r="P213" s="115" t="inlineStr">
        <is>
          <t>To be identified</t>
        </is>
      </c>
      <c r="Q213" s="118" t="n">
        <v>85</v>
      </c>
      <c r="R213" s="168" t="inlineStr">
        <is>
          <t>Developing</t>
        </is>
      </c>
      <c r="S213" s="168" t="n">
        <v>83</v>
      </c>
      <c r="T213" s="168" t="n">
        <v>62</v>
      </c>
      <c r="U213" s="168" t="n">
        <v>94</v>
      </c>
      <c r="V213" s="168" t="n"/>
      <c r="W213" s="168" t="inlineStr">
        <is>
          <t>AI / GenAI, Communication &amp; collaboration, Learning agility</t>
        </is>
      </c>
      <c r="X213" s="168" t="inlineStr">
        <is>
          <r>
            <rPr>
              <rFont val="Calibri"/>
              <b val="1"/>
              <sz val="10"/>
            </rPr>
            <t>B1:</t>
          </r>
          <r>
            <rPr>
              <rFont val="Calibri"/>
              <sz val="10"/>
            </rPr>
            <t xml:space="preserve"> 75% of profile — not yet</t>
          </r>
        </is>
      </c>
      <c r="Y213" s="168" t="inlineStr">
        <is>
          <r>
            <rPr>
              <rFont val="Calibri"/>
              <b val="1"/>
              <sz val="10"/>
            </rPr>
            <t>Evidence:</t>
          </r>
          <r>
            <rPr>
              <rFont val="Calibri"/>
              <sz val="10"/>
            </rPr>
            <t xml:space="preserve"> Survey + KRAs | Core: Ownership 2/2, Problem solving 2/2, Communication &amp; collaboration 1/2, Client &amp; quality focus 2/2, Learning agility 1/2, Integrity &amp; compliance 2/2 | Future-ready: AI literacy 1/2, Data literacy 2/2, Digital fluency 1/2, Innovation 1/2 | Functional: XBRL &amp; taxonomy 3/3, Accounting standards 3/3, Regulatory domain 3/3, Quality &amp; process 3/3, Excel &amp; tools 3/3, AI / GenAI 2/3</t>
          </r>
        </is>
      </c>
      <c r="Z213" s="119" t="inlineStr">
        <is>
          <t>Project / programme management · Broader exposure &amp; ownership</t>
        </is>
      </c>
      <c r="AA213" s="169" t="inlineStr">
        <is>
          <t>XBRL taxonomy &amp; regulatory updates; domain/accounting refreshers; quality &amp; accuracy practices; tooling proficiency</t>
        </is>
      </c>
      <c r="AB213" s="169" t="inlineStr">
        <is>
          <t>AI, GenAI &amp; Prompt Engineering</t>
        </is>
      </c>
      <c r="AC213" s="169" t="inlineStr">
        <is>
          <t>Project / programme management · Broader exposure &amp; ownership</t>
        </is>
      </c>
      <c r="AD213"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13" s="121" t="inlineStr">
        <is>
          <t>No strong match from survey evidence</t>
        </is>
      </c>
      <c r="AF213" s="122" t="inlineStr">
        <is>
          <t>Bhakti Gosavi · Senior Taxonomy Analyst — 0.58: formula, webform, noah, taxonomy; Mayuri Ashok Mhetar · Financial Analyst — 0.50: formula, testing; Prasad Chavan · Taxonomy Specialist — 0.36: formula, noah</t>
        </is>
      </c>
      <c r="AG213" s="122" t="inlineStr">
        <is>
          <t>No close match in other businesses</t>
        </is>
      </c>
      <c r="AH213" s="122" t="n"/>
      <c r="AI213" s="122" t="n"/>
      <c r="AJ213" s="122" t="n"/>
    </row>
    <row r="214" ht="132" customHeight="1">
      <c r="A214" s="109" t="inlineStr">
        <is>
          <t>IRIS0124</t>
        </is>
      </c>
      <c r="B214" s="111" t="inlineStr">
        <is>
          <t>Surekha Ghadigaonkar</t>
        </is>
      </c>
      <c r="C214" s="111" t="inlineStr">
        <is>
          <t>XBRL Consulting</t>
        </is>
      </c>
      <c r="D214" s="114" t="inlineStr">
        <is>
          <t>Senior Analyst</t>
        </is>
      </c>
      <c r="E214" s="114" t="inlineStr">
        <is>
          <t>Senior Taxonomy Analyst</t>
        </is>
      </c>
      <c r="F214" s="111" t="inlineStr">
        <is>
          <t>L4 – Senior</t>
        </is>
      </c>
      <c r="G214" s="26" t="inlineStr">
        <is>
          <t>A3</t>
        </is>
      </c>
      <c r="H214" s="147" t="inlineStr">
        <is>
          <t>• Same level</t>
        </is>
      </c>
      <c r="I214" s="111" t="inlineStr">
        <is>
          <t>IC</t>
        </is>
      </c>
      <c r="J214" s="142" t="n">
        <v>3</v>
      </c>
      <c r="K214" s="115" t="inlineStr">
        <is>
          <t>High</t>
        </is>
      </c>
      <c r="L214" s="115" t="inlineStr">
        <is>
          <t>Core Contributor</t>
        </is>
      </c>
      <c r="M214" s="115" t="inlineStr">
        <is>
          <t>Ready in 6–12 months</t>
        </is>
      </c>
      <c r="N214" s="115" t="n"/>
      <c r="O214" s="115" t="inlineStr"/>
      <c r="P214" s="115" t="inlineStr">
        <is>
          <t>To be identified</t>
        </is>
      </c>
      <c r="Q214" s="118" t="n">
        <v>86</v>
      </c>
      <c r="R214" s="168" t="inlineStr">
        <is>
          <t>Developing</t>
        </is>
      </c>
      <c r="S214" s="168" t="n">
        <v>83</v>
      </c>
      <c r="T214" s="168" t="n">
        <v>75</v>
      </c>
      <c r="U214" s="168" t="n">
        <v>92</v>
      </c>
      <c r="V214" s="168" t="n"/>
      <c r="W214" s="168" t="inlineStr">
        <is>
          <t>Accounting standards, AI / GenAI, Communication &amp; collaboration</t>
        </is>
      </c>
      <c r="X214" s="168" t="inlineStr">
        <is>
          <r>
            <rPr>
              <rFont val="Calibri"/>
              <b val="1"/>
              <sz val="10"/>
            </rPr>
            <t>B1:</t>
          </r>
          <r>
            <rPr>
              <rFont val="Calibri"/>
              <sz val="10"/>
            </rPr>
            <t xml:space="preserve"> 75% of profile — close</t>
          </r>
        </is>
      </c>
      <c r="Y214" s="168" t="inlineStr">
        <is>
          <r>
            <rPr>
              <rFont val="Calibri"/>
              <b val="1"/>
              <sz val="10"/>
            </rPr>
            <t>Evidence:</t>
          </r>
          <r>
            <rPr>
              <rFont val="Calibri"/>
              <sz val="10"/>
            </rPr>
            <t xml:space="preserve"> Survey + KRAs | Core: Ownership 2/2, Problem solving 2/2, Communication &amp; collaboration 1/2, Client &amp; quality focus 2/2, Learning agility 1/2, Integrity &amp; compliance 2/2 | Future-ready: AI literacy 1/2, Data literacy 2/2, Digital fluency 2/2, Innovation 1/2 | Functional: XBRL &amp; taxonomy 4/3, Accounting standards 2/3, Regulatory domain 3/3, Quality &amp; process 3/3, Excel &amp; tools 3/3, AI / GenAI 2/3</t>
          </r>
        </is>
      </c>
      <c r="Z214" s="119" t="inlineStr">
        <is>
          <t>AI / automation · Domain, regulatory &amp; XBRL</t>
        </is>
      </c>
      <c r="AA214" s="169" t="inlineStr">
        <is>
          <t>XBRL taxonomy &amp; regulatory updates; domain/accounting refreshers; quality &amp; accuracy practices; tooling proficiency</t>
        </is>
      </c>
      <c r="AB214" s="169" t="inlineStr">
        <is>
          <t>AI, GenAI &amp; Prompt Engineering; Product, Platform &amp; Domain Knowledge; Process Improvement &amp; Quality Mindset</t>
        </is>
      </c>
      <c r="AC214" s="169" t="inlineStr">
        <is>
          <t>AI / automation · Domain, regulatory &amp; XBRL</t>
        </is>
      </c>
      <c r="AD214"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14" s="121" t="inlineStr">
        <is>
          <t>No strong match from survey evidence</t>
        </is>
      </c>
      <c r="AF214" s="122" t="inlineStr">
        <is>
          <t>Yogesh Patil · Senior Taxonomy Analyst — 0.57: xbrl, webform, noah, taxonomy; Sunita Joshi · Associate Consultant – Taxonomy Design &amp; Regulatory Consulting — 0.46: xbrl, specifications, webform, noah; Bhagyashree Kamble · Taxonomy Analyst — 0.44: taxonomy, arelle, ifile, development</t>
        </is>
      </c>
      <c r="AG214" s="122" t="inlineStr">
        <is>
          <t>Roshni Surve · CARBON, Senior Financial Analyst — 0.29</t>
        </is>
      </c>
      <c r="AH214" s="122" t="n"/>
      <c r="AI214" s="122" t="n"/>
      <c r="AJ214" s="122" t="n"/>
    </row>
    <row r="215" ht="132" customHeight="1">
      <c r="A215" s="109" t="inlineStr">
        <is>
          <t>IRISC343</t>
        </is>
      </c>
      <c r="B215" s="111" t="inlineStr">
        <is>
          <t>Tuku Deb</t>
        </is>
      </c>
      <c r="C215" s="111" t="inlineStr">
        <is>
          <t>XBRL Consulting</t>
        </is>
      </c>
      <c r="D215" s="114" t="inlineStr">
        <is>
          <t>XBRL Conversion Specialist</t>
        </is>
      </c>
      <c r="E215" s="114" t="inlineStr">
        <is>
          <t>Senior Financial Analyst</t>
        </is>
      </c>
      <c r="F215" s="114" t="inlineStr">
        <is>
          <t>L3 – Professional / Associate</t>
        </is>
      </c>
      <c r="G215" s="116" t="inlineStr">
        <is>
          <t>A3</t>
        </is>
      </c>
      <c r="H215" s="117" t="inlineStr">
        <is>
          <t>▲ Up</t>
        </is>
      </c>
      <c r="I215" s="111" t="inlineStr">
        <is>
          <t>IC</t>
        </is>
      </c>
      <c r="J215" s="142" t="n">
        <v>3</v>
      </c>
      <c r="K215" s="115" t="inlineStr">
        <is>
          <t>Medium</t>
        </is>
      </c>
      <c r="L215" s="115" t="inlineStr">
        <is>
          <t>Core Contributor</t>
        </is>
      </c>
      <c r="M215" s="115" t="inlineStr">
        <is>
          <t>Develop in role</t>
        </is>
      </c>
      <c r="N215" s="115" t="n"/>
      <c r="O215" s="115" t="inlineStr"/>
      <c r="P215" s="115" t="inlineStr">
        <is>
          <t>To be identified</t>
        </is>
      </c>
      <c r="Q215" s="118" t="n">
        <v>98</v>
      </c>
      <c r="R215" s="168" t="inlineStr">
        <is>
          <t>Meets the level</t>
        </is>
      </c>
      <c r="S215" s="168" t="n">
        <v>107</v>
      </c>
      <c r="T215" s="168" t="n">
        <v>75</v>
      </c>
      <c r="U215" s="168" t="n">
        <v>101</v>
      </c>
      <c r="V215" s="168" t="n"/>
      <c r="W215" s="168" t="inlineStr">
        <is>
          <t>Accounting standards, Digital fluency, Innovation</t>
        </is>
      </c>
      <c r="X215" s="168" t="inlineStr">
        <is>
          <r>
            <rPr>
              <rFont val="Calibri"/>
              <b val="1"/>
              <sz val="10"/>
            </rPr>
            <t>B1:</t>
          </r>
          <r>
            <rPr>
              <rFont val="Calibri"/>
              <sz val="10"/>
            </rPr>
            <t xml:space="preserve"> 85% of profile — close</t>
          </r>
        </is>
      </c>
      <c r="Y215" s="168"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2/2, Data literacy 2/2, Digital fluency 1/2, Innovation 1/2 | Functional: XBRL &amp; taxonomy 4/3, Accounting standards 2/3, Regulatory domain 3/3, Quality &amp; process 4/3, Excel &amp; tools 3/3, AI / GenAI 3/3</t>
          </r>
        </is>
      </c>
      <c r="Z215" s="119" t="inlineStr">
        <is>
          <t>AI / automation · Technical depth &amp; architecture · Data, SQL &amp; analytics</t>
        </is>
      </c>
      <c r="AA215" s="169" t="inlineStr">
        <is>
          <t>XBRL taxonomy &amp; regulatory updates; domain/accounting refreshers; quality &amp; accuracy practices; tooling proficiency</t>
        </is>
      </c>
      <c r="AB215" s="169" t="inlineStr">
        <is>
          <t>AI, GenAI &amp; Prompt Engineering; Advanced Excel &amp; Productivity Tools; Accounting &amp; Reporting Standards · IFRS/US GAAP</t>
        </is>
      </c>
      <c r="AC215" s="169" t="inlineStr">
        <is>
          <t>AI / automation · Technical depth &amp; architecture · Data, SQL &amp; analytics</t>
        </is>
      </c>
      <c r="AD215"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15" s="121" t="inlineStr">
        <is>
          <t>No strong match from survey evidence</t>
        </is>
      </c>
      <c r="AF215" s="122" t="inlineStr">
        <is>
          <t>Bhanu Vardhan Nelly · Financial Analyst — 0.51: financial, reports, tagging, xbrl; Prajakta Athalye · Financial Analyst — 0.42: xbrl, financial, iris, tagging; Pranali Khanavkar · Taxonomy Specialist — 0.39: instant, tagging, reports, xbrl</t>
        </is>
      </c>
      <c r="AG215" s="122" t="inlineStr">
        <is>
          <t>Jivika Wadhwani · CARBON, Senior Financial Analyst — 0.38; Anjali Singh · CARBON, Financial Analyst — 0.32; Lucy Fernandes · CARBON, Senior Financial Analyst — 0.32</t>
        </is>
      </c>
      <c r="AH215" s="122" t="n"/>
      <c r="AI215" s="122" t="n"/>
      <c r="AJ215" s="122" t="n"/>
    </row>
    <row r="216" ht="132" customHeight="1">
      <c r="A216" s="109" t="inlineStr">
        <is>
          <t>IRIS2247</t>
        </is>
      </c>
      <c r="B216" s="111" t="inlineStr">
        <is>
          <t>Unnati Kamble</t>
        </is>
      </c>
      <c r="C216" s="111" t="inlineStr">
        <is>
          <t>XBRL Consulting</t>
        </is>
      </c>
      <c r="D216" s="114" t="inlineStr">
        <is>
          <t>Consultant</t>
        </is>
      </c>
      <c r="E216" s="114" t="inlineStr">
        <is>
          <t>Senior Taxonomy Analyst</t>
        </is>
      </c>
      <c r="F216" s="114" t="inlineStr">
        <is>
          <t>L3 – Professional / Associate</t>
        </is>
      </c>
      <c r="G216" s="116" t="inlineStr">
        <is>
          <t>A3</t>
        </is>
      </c>
      <c r="H216" s="117" t="inlineStr">
        <is>
          <t>▲ Up</t>
        </is>
      </c>
      <c r="I216" s="111" t="inlineStr">
        <is>
          <t>IC</t>
        </is>
      </c>
      <c r="J216" s="142" t="n">
        <v>3</v>
      </c>
      <c r="K216" s="115" t="inlineStr">
        <is>
          <t>Low</t>
        </is>
      </c>
      <c r="L216" s="115" t="inlineStr">
        <is>
          <t>Misplaced Talent / Enigma</t>
        </is>
      </c>
      <c r="M216" s="115" t="inlineStr">
        <is>
          <t>Develop in role</t>
        </is>
      </c>
      <c r="N216" s="115" t="n"/>
      <c r="O216" s="115" t="inlineStr"/>
      <c r="P216" s="115" t="inlineStr">
        <is>
          <t>To be identified</t>
        </is>
      </c>
      <c r="Q216" s="118" t="n">
        <v>98</v>
      </c>
      <c r="R216" s="168" t="inlineStr">
        <is>
          <t>Meets the level</t>
        </is>
      </c>
      <c r="S216" s="168" t="n">
        <v>103</v>
      </c>
      <c r="T216" s="168" t="n">
        <v>75</v>
      </c>
      <c r="U216" s="168" t="n">
        <v>104</v>
      </c>
      <c r="V216" s="168" t="n"/>
      <c r="W216" s="168" t="inlineStr">
        <is>
          <t>Accounting standards, Digital fluency, Innovation</t>
        </is>
      </c>
      <c r="X216" s="168" t="inlineStr">
        <is>
          <r>
            <rPr>
              <rFont val="Calibri"/>
              <b val="1"/>
              <sz val="10"/>
            </rPr>
            <t>B1:</t>
          </r>
          <r>
            <rPr>
              <rFont val="Calibri"/>
              <sz val="10"/>
            </rPr>
            <t xml:space="preserve"> 85% of profile — close</t>
          </r>
        </is>
      </c>
      <c r="Y216" s="168" t="inlineStr">
        <is>
          <r>
            <rPr>
              <rFont val="Calibri"/>
              <b val="1"/>
              <sz val="10"/>
            </rPr>
            <t>Evidence:</t>
          </r>
          <r>
            <rPr>
              <rFont val="Calibri"/>
              <sz val="10"/>
            </rPr>
            <t xml:space="preserve"> Survey + KRAs | Core: Ownership 2/2, Problem solving 2/2, Communication &amp; collaboration 2/2, Client &amp; quality focus 3/2, Learning agility 2/2, Integrity &amp; compliance 2/2 | Future-ready: AI literacy 2/2, Data literacy 2/2, Digital fluency 1/2, Innovation 1/2 | Functional: XBRL &amp; taxonomy 4/3, Accounting standards 2/3, Regulatory domain 4/3, Quality &amp; process 4/3, Excel &amp; tools 3/3, AI / GenAI 3/3</t>
          </r>
        </is>
      </c>
      <c r="Z216" s="119" t="inlineStr">
        <is>
          <t>AI / automation</t>
        </is>
      </c>
      <c r="AA216" s="169" t="inlineStr">
        <is>
          <t>XBRL taxonomy &amp; regulatory updates; domain/accounting refreshers; quality &amp; accuracy practices; tooling proficiency</t>
        </is>
      </c>
      <c r="AB216" s="169" t="inlineStr">
        <is>
          <t>Process Improvement &amp; Quality Mindset</t>
        </is>
      </c>
      <c r="AC216" s="169" t="inlineStr">
        <is>
          <t>AI / automation</t>
        </is>
      </c>
      <c r="AD216"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16" s="121" t="inlineStr">
        <is>
          <t>No strong match from survey evidence</t>
        </is>
      </c>
      <c r="AF216" s="122" t="inlineStr">
        <is>
          <t>Prashant Ramakant Wagh · Senior Taxonomy Specialist — 0.31: cms, noah, taxonomy; Shrinidhi Shetty · Senior Taxonomy Specialist — 0.30: srs, bushchat, taxonomy, noah</t>
        </is>
      </c>
      <c r="AG216" s="122" t="inlineStr">
        <is>
          <t>No close match in other businesses</t>
        </is>
      </c>
      <c r="AH216" s="122" t="n"/>
      <c r="AI216" s="122" t="n"/>
      <c r="AJ216" s="122" t="n"/>
    </row>
    <row r="217" ht="171" customHeight="1">
      <c r="A217" s="109" t="inlineStr">
        <is>
          <t>IRIS2144</t>
        </is>
      </c>
      <c r="B217" s="111" t="inlineStr">
        <is>
          <t>Vaishnavi Deshpande</t>
        </is>
      </c>
      <c r="C217" s="111" t="inlineStr">
        <is>
          <t>XBRL Consulting</t>
        </is>
      </c>
      <c r="D217" s="114" t="inlineStr">
        <is>
          <t>Consultant</t>
        </is>
      </c>
      <c r="E217" s="114" t="inlineStr">
        <is>
          <t>Taxonomy Specialist</t>
        </is>
      </c>
      <c r="F217" s="114" t="inlineStr">
        <is>
          <t>L3 – Professional / Associate</t>
        </is>
      </c>
      <c r="G217" s="116" t="inlineStr">
        <is>
          <t>A3</t>
        </is>
      </c>
      <c r="H217" s="117" t="inlineStr">
        <is>
          <t>▲ Up</t>
        </is>
      </c>
      <c r="I217" s="111" t="inlineStr">
        <is>
          <t>IC</t>
        </is>
      </c>
      <c r="J217" s="142" t="n">
        <v>4</v>
      </c>
      <c r="K217" s="115" t="inlineStr">
        <is>
          <t>High</t>
        </is>
      </c>
      <c r="L217" s="115" t="inlineStr">
        <is>
          <t>High Impact / Growth Talent</t>
        </is>
      </c>
      <c r="M217" s="115" t="inlineStr">
        <is>
          <t>Ready now</t>
        </is>
      </c>
      <c r="N217" s="115" t="inlineStr">
        <is>
          <t>Yes</t>
        </is>
      </c>
      <c r="O217" s="115" t="inlineStr"/>
      <c r="P217" s="115" t="inlineStr">
        <is>
          <t>To be identified</t>
        </is>
      </c>
      <c r="Q217" s="118" t="n">
        <v>99</v>
      </c>
      <c r="R217" s="168" t="inlineStr">
        <is>
          <t>Meets the level</t>
        </is>
      </c>
      <c r="S217" s="168" t="n">
        <v>104</v>
      </c>
      <c r="T217" s="168" t="n">
        <v>92</v>
      </c>
      <c r="U217" s="168" t="n">
        <v>98</v>
      </c>
      <c r="V217" s="168" t="n">
        <v>105</v>
      </c>
      <c r="W217" s="168" t="inlineStr">
        <is>
          <t>Accounting standards, Learning agility, Innovation</t>
        </is>
      </c>
      <c r="X217" s="168" t="inlineStr">
        <is>
          <r>
            <rPr>
              <rFont val="Calibri"/>
              <b val="1"/>
              <sz val="10"/>
            </rPr>
            <t>B2:</t>
          </r>
          <r>
            <rPr>
              <rFont val="Calibri"/>
              <sz val="10"/>
            </rPr>
            <t xml:space="preserve"> 84% of profile — close</t>
          </r>
        </is>
      </c>
      <c r="Y217" s="168" t="inlineStr">
        <is>
          <r>
            <rPr>
              <rFont val="Calibri"/>
              <b val="1"/>
              <sz val="10"/>
            </rPr>
            <t>Evidence:</t>
          </r>
          <r>
            <rPr>
              <rFont val="Calibri"/>
              <sz val="10"/>
            </rPr>
            <t xml:space="preserve"> Survey + KRAs | Core: Ownership 4/3, Problem solving 3/3, Communication &amp; collaboration 4/3, Client &amp; quality focus 5/3, Learning agility 2/3, Integrity &amp; compliance 3/3 | Future-ready: AI literacy 3/3, Data literacy 3/3, Digital fluency 3/3, Innovation 2/3 | Functional: XBRL &amp; taxonomy 4/3, Accounting standards 2/3, Regulatory domain 3/3, Quality &amp; process 3/3, Excel &amp; tools 3/3, AI / GenAI 3/3 | Leadership: Developing people 1/1, Decision making 1/1, Strategic acumen 1/1, Influence &amp; change 2/1</t>
          </r>
        </is>
      </c>
      <c r="Z217" s="119" t="inlineStr">
        <is>
          <t>AI / automation · Communication &amp; presentation · Certification / formal course</t>
        </is>
      </c>
      <c r="AA217" s="169" t="inlineStr">
        <is>
          <t>XBRL taxonomy &amp; regulatory updates; domain/accounting refreshers; quality &amp; accuracy practices; tooling proficiency</t>
        </is>
      </c>
      <c r="AB217" s="169" t="inlineStr">
        <is>
          <t>AI, GenAI &amp; Prompt Engineering; Project, Program &amp; Agile Management; Process Improvement &amp; Quality Mindset</t>
        </is>
      </c>
      <c r="AC217" s="169" t="inlineStr">
        <is>
          <t>AI / automation · Client, sales &amp; stakeholders · Communication &amp; presentation · Certification / formal course</t>
        </is>
      </c>
      <c r="AD217"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17" s="121" t="inlineStr">
        <is>
          <t>No strong match from survey evidence</t>
        </is>
      </c>
      <c r="AF217" s="122" t="inlineStr">
        <is>
          <t>Yogesh Patil · Senior Taxonomy Analyst — 0.41: webform, noah, training, gathering; Shrinidhi Shetty · Senior Taxonomy Specialist — 0.34: noah, claude, gathering, training</t>
        </is>
      </c>
      <c r="AG217" s="122" t="inlineStr">
        <is>
          <t>No close match in other businesses</t>
        </is>
      </c>
      <c r="AH217" s="122" t="n"/>
      <c r="AI217" s="122" t="n"/>
      <c r="AJ217" s="122" t="n"/>
    </row>
    <row r="218" ht="132" customHeight="1">
      <c r="A218" s="109" t="inlineStr">
        <is>
          <t>IRIS1139</t>
        </is>
      </c>
      <c r="B218" s="111" t="inlineStr">
        <is>
          <t>Yogesh Patil</t>
        </is>
      </c>
      <c r="C218" s="111" t="inlineStr">
        <is>
          <t>XBRL Consulting</t>
        </is>
      </c>
      <c r="D218" s="114" t="inlineStr">
        <is>
          <t>Senior Analyst</t>
        </is>
      </c>
      <c r="E218" s="114" t="inlineStr">
        <is>
          <t>Senior Taxonomy Analyst</t>
        </is>
      </c>
      <c r="F218" s="111" t="inlineStr">
        <is>
          <t>L4 – Senior</t>
        </is>
      </c>
      <c r="G218" s="26" t="inlineStr">
        <is>
          <t>A3</t>
        </is>
      </c>
      <c r="H218" s="147" t="inlineStr">
        <is>
          <t>• Same level</t>
        </is>
      </c>
      <c r="I218" s="111" t="inlineStr">
        <is>
          <t>IC</t>
        </is>
      </c>
      <c r="J218" s="142" t="n">
        <v>4</v>
      </c>
      <c r="K218" s="115" t="inlineStr">
        <is>
          <t>High</t>
        </is>
      </c>
      <c r="L218" s="115" t="inlineStr">
        <is>
          <t>High Impact / Growth Talent</t>
        </is>
      </c>
      <c r="M218" s="115" t="inlineStr">
        <is>
          <t>Ready now</t>
        </is>
      </c>
      <c r="N218" s="115" t="inlineStr">
        <is>
          <t>Yes</t>
        </is>
      </c>
      <c r="O218" s="115" t="inlineStr"/>
      <c r="P218" s="115" t="inlineStr">
        <is>
          <t>To be identified</t>
        </is>
      </c>
      <c r="Q218" s="118" t="n">
        <v>93</v>
      </c>
      <c r="R218" s="168" t="inlineStr">
        <is>
          <t>Meets the level</t>
        </is>
      </c>
      <c r="S218" s="168" t="n">
        <v>98</v>
      </c>
      <c r="T218" s="168" t="n">
        <v>75</v>
      </c>
      <c r="U218" s="168" t="n">
        <v>98</v>
      </c>
      <c r="V218" s="168" t="n"/>
      <c r="W218" s="168" t="inlineStr">
        <is>
          <t>Accounting standards, Learning agility, Digital fluency</t>
        </is>
      </c>
      <c r="X218" s="168" t="inlineStr">
        <is>
          <r>
            <rPr>
              <rFont val="Calibri"/>
              <b val="1"/>
              <sz val="10"/>
            </rPr>
            <t>B1:</t>
          </r>
          <r>
            <rPr>
              <rFont val="Calibri"/>
              <sz val="10"/>
            </rPr>
            <t xml:space="preserve"> 82% of profile — close</t>
          </r>
        </is>
      </c>
      <c r="Y218" s="168" t="inlineStr">
        <is>
          <r>
            <rPr>
              <rFont val="Calibri"/>
              <b val="1"/>
              <sz val="10"/>
            </rPr>
            <t>Evidence:</t>
          </r>
          <r>
            <rPr>
              <rFont val="Calibri"/>
              <sz val="10"/>
            </rPr>
            <t xml:space="preserve"> Survey + KRAs | Core: Ownership 3/2, Problem solving 2/2, Communication &amp; collaboration 2/2, Client &amp; quality focus 3/2, Learning agility 1/2, Integrity &amp; compliance 2/2 | Future-ready: AI literacy 2/2, Data literacy 2/2, Digital fluency 1/2, Innovation 1/2 | Functional: XBRL &amp; taxonomy 4/3, Accounting standards 2/3, Regulatory domain 3/3, Quality &amp; process 3/3, Excel &amp; tools 3/3, AI / GenAI 3/3</t>
          </r>
        </is>
      </c>
      <c r="Z218" s="119" t="inlineStr">
        <is>
          <t>Client, sales &amp; stakeholders</t>
        </is>
      </c>
      <c r="AA218" s="169" t="inlineStr">
        <is>
          <t>XBRL taxonomy &amp; regulatory updates; domain/accounting refreshers; quality &amp; accuracy practices; tooling proficiency</t>
        </is>
      </c>
      <c r="AB218" s="169" t="inlineStr">
        <is>
          <t>AI, GenAI &amp; Prompt Engineering; XBRL, iXBRL &amp; Taxonomy; Accounting &amp; Reporting Standards · IFRS/US GAAP</t>
        </is>
      </c>
      <c r="AC218" s="169" t="inlineStr">
        <is>
          <t>Client, sales &amp; stakeholders</t>
        </is>
      </c>
      <c r="AD218"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18" s="121" t="inlineStr">
        <is>
          <t>No strong match from survey evidence</t>
        </is>
      </c>
      <c r="AF218" s="122" t="inlineStr">
        <is>
          <t>Surekha Ghadigaonkar · Senior Taxonomy Analyst — 0.57: xbrl, webform, noah, taxonomy; Anirudh Singh Bartwal · Senior Taxonomy Specialist — 0.55: webform, noah, taxonomy, development; Shrinidhi Shetty · Senior Taxonomy Specialist — 0.50: xbrl, taxonomy, srs, noah</t>
        </is>
      </c>
      <c r="AG218" s="122" t="inlineStr">
        <is>
          <t>No close match in other businesses</t>
        </is>
      </c>
      <c r="AH218" s="122" t="n"/>
      <c r="AI218" s="122" t="n"/>
      <c r="AJ218" s="122" t="n"/>
    </row>
    <row r="219" ht="132" customHeight="1">
      <c r="A219" s="109" t="inlineStr">
        <is>
          <t>IRISC322</t>
        </is>
      </c>
      <c r="B219" s="111" t="inlineStr">
        <is>
          <t>Bhanu Vardhan Nelly</t>
        </is>
      </c>
      <c r="C219" s="111" t="inlineStr">
        <is>
          <t>XBRL Consulting</t>
        </is>
      </c>
      <c r="D219" s="114" t="inlineStr">
        <is>
          <t>XBRL Conversion Specialist</t>
        </is>
      </c>
      <c r="E219" s="114" t="inlineStr">
        <is>
          <t>Financial Analyst</t>
        </is>
      </c>
      <c r="F219" s="111" t="inlineStr">
        <is>
          <t>L3 – Professional / Associate</t>
        </is>
      </c>
      <c r="G219" s="26" t="inlineStr">
        <is>
          <t>A2</t>
        </is>
      </c>
      <c r="H219" s="147" t="inlineStr">
        <is>
          <t>• Same level</t>
        </is>
      </c>
      <c r="I219" s="111" t="inlineStr">
        <is>
          <t>IC</t>
        </is>
      </c>
      <c r="J219" s="142" t="n">
        <v>3</v>
      </c>
      <c r="K219" s="115" t="inlineStr">
        <is>
          <t>Medium</t>
        </is>
      </c>
      <c r="L219" s="115" t="inlineStr">
        <is>
          <t>Core Contributor</t>
        </is>
      </c>
      <c r="M219" s="115" t="inlineStr">
        <is>
          <t>Develop in role</t>
        </is>
      </c>
      <c r="N219" s="115" t="n"/>
      <c r="O219" s="115" t="inlineStr"/>
      <c r="P219" s="115" t="inlineStr">
        <is>
          <t>To be identified</t>
        </is>
      </c>
      <c r="Q219" s="118" t="n">
        <v>87</v>
      </c>
      <c r="R219" s="168" t="inlineStr">
        <is>
          <t>Developing</t>
        </is>
      </c>
      <c r="S219" s="168" t="n">
        <v>103</v>
      </c>
      <c r="T219" s="168" t="n">
        <v>62</v>
      </c>
      <c r="U219" s="168" t="n">
        <v>87</v>
      </c>
      <c r="V219" s="168" t="n"/>
      <c r="W219" s="168" t="inlineStr">
        <is>
          <t>Accounting standards, AI / GenAI, Digital fluency</t>
        </is>
      </c>
      <c r="X219" s="168" t="inlineStr">
        <is>
          <r>
            <rPr>
              <rFont val="Calibri"/>
              <b val="1"/>
              <sz val="10"/>
            </rPr>
            <t>A3:</t>
          </r>
          <r>
            <rPr>
              <rFont val="Calibri"/>
              <sz val="10"/>
            </rPr>
            <t xml:space="preserve"> 74% of profile — not yet</t>
          </r>
        </is>
      </c>
      <c r="Y219" s="168" t="inlineStr">
        <is>
          <r>
            <rPr>
              <rFont val="Calibri"/>
              <b val="1"/>
              <sz val="10"/>
            </rPr>
            <t>Evidence:</t>
          </r>
          <r>
            <rPr>
              <rFont val="Calibri"/>
              <sz val="10"/>
            </rPr>
            <t xml:space="preserve"> Survey + KRAs | Core: Ownership 2/2, Problem solving 2/2, Communication &amp; collaboration 2/2, Client &amp; quality focus 3/2, Learning agility 2/2, Integrity &amp; compliance 2/2 | Future-ready: AI literacy 1/2, Data literacy 2/2, Digital fluency 1/2, Innovation 1/2 | Functional: XBRL &amp; taxonomy 3/2, Accounting standards 1/2, Regulatory domain 2/2, Quality &amp; process 2/2, Excel &amp; tools 2/2, AI / GenAI 1/2</t>
          </r>
        </is>
      </c>
      <c r="Z219" s="119" t="inlineStr">
        <is>
          <t>Data, SQL &amp; analytics · Product &amp; tool knowledge</t>
        </is>
      </c>
      <c r="AA219" s="169" t="inlineStr">
        <is>
          <t>XBRL taxonomy &amp; regulatory updates; domain/accounting refreshers; quality &amp; accuracy practices; tooling proficiency</t>
        </is>
      </c>
      <c r="AB219" s="169" t="inlineStr">
        <is>
          <t>Advanced Excel &amp; Productivity Tools; AI, GenAI &amp; Prompt Engineering; Data Analytics, BI &amp; Visualisation</t>
        </is>
      </c>
      <c r="AC219" s="169" t="inlineStr">
        <is>
          <t>Data, SQL &amp; analytics · Product &amp; tool knowledge</t>
        </is>
      </c>
      <c r="AD219"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19" s="121" t="inlineStr">
        <is>
          <t>No strong match from survey evidence</t>
        </is>
      </c>
      <c r="AF219" s="122" t="inlineStr">
        <is>
          <t>Tuku Deb · Senior Financial Analyst — 0.51: financial, reports, tagging, xbrl; Prajakta Athalye · Financial Analyst — 0.45: financial, xbrl, data, tagging; Pranali Khanavkar · Taxonomy Specialist — 0.33: tagging, reports, analysis, xbrl</t>
        </is>
      </c>
      <c r="AG219" s="122" t="inlineStr">
        <is>
          <t>Jivika Wadhwani · CARBON, Senior Financial Analyst — 0.55; Sunny Kirtane · CARBON, Senior Financial Analyst — 0.47; Anjali Singh · CARBON, Financial Analyst — 0.34</t>
        </is>
      </c>
      <c r="AH219" s="122" t="n"/>
      <c r="AI219" s="122" t="n"/>
      <c r="AJ219" s="122" t="n"/>
    </row>
    <row r="220" ht="132" customHeight="1">
      <c r="A220" s="109" t="inlineStr">
        <is>
          <t>IRISC328</t>
        </is>
      </c>
      <c r="B220" s="111" t="inlineStr">
        <is>
          <t>Omkar Parab</t>
        </is>
      </c>
      <c r="C220" s="111" t="inlineStr">
        <is>
          <t>XBRL Consulting</t>
        </is>
      </c>
      <c r="D220" s="114" t="inlineStr">
        <is>
          <t>Consultant</t>
        </is>
      </c>
      <c r="E220" s="114" t="inlineStr">
        <is>
          <t>Taxonomy Analyst</t>
        </is>
      </c>
      <c r="F220" s="111" t="inlineStr">
        <is>
          <t>L3 – Professional / Associate</t>
        </is>
      </c>
      <c r="G220" s="26" t="inlineStr">
        <is>
          <t>A2</t>
        </is>
      </c>
      <c r="H220" s="147" t="inlineStr">
        <is>
          <t>• Same level</t>
        </is>
      </c>
      <c r="I220" s="111" t="inlineStr">
        <is>
          <t>IC</t>
        </is>
      </c>
      <c r="J220" s="142" t="n">
        <v>3</v>
      </c>
      <c r="K220" s="115" t="inlineStr">
        <is>
          <t>Low</t>
        </is>
      </c>
      <c r="L220" s="115" t="inlineStr">
        <is>
          <t>Core Contributor</t>
        </is>
      </c>
      <c r="M220" s="115" t="inlineStr">
        <is>
          <t>Develop in role</t>
        </is>
      </c>
      <c r="N220" s="115" t="n"/>
      <c r="O220" s="115" t="inlineStr"/>
      <c r="P220" s="115" t="inlineStr">
        <is>
          <t>To be identified</t>
        </is>
      </c>
      <c r="Q220" s="118" t="n">
        <v>80</v>
      </c>
      <c r="R220" s="168" t="inlineStr">
        <is>
          <t>Developing</t>
        </is>
      </c>
      <c r="S220" s="168" t="n">
        <v>107</v>
      </c>
      <c r="T220" s="168" t="n">
        <v>62</v>
      </c>
      <c r="U220" s="168" t="n">
        <v>70</v>
      </c>
      <c r="V220" s="168" t="n"/>
      <c r="W220" s="168" t="inlineStr">
        <is>
          <t>Accounting standards, Regulatory domain, Excel &amp; tools</t>
        </is>
      </c>
      <c r="X220" s="168" t="inlineStr">
        <is>
          <r>
            <rPr>
              <rFont val="Calibri"/>
              <b val="1"/>
              <sz val="10"/>
            </rPr>
            <t>A3:</t>
          </r>
          <r>
            <rPr>
              <rFont val="Calibri"/>
              <sz val="10"/>
            </rPr>
            <t xml:space="preserve"> 70% of profile — not yet</t>
          </r>
        </is>
      </c>
      <c r="Y220" s="168"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1/2, Data literacy 2/2, Digital fluency 1/2, Innovation 1/2 | Functional: XBRL &amp; taxonomy 2/2, Accounting standards 1/2, Regulatory domain 1/2, Quality &amp; process 3/2, Excel &amp; tools 1/2, AI / GenAI 1/2</t>
          </r>
        </is>
      </c>
      <c r="Z220" s="119" t="inlineStr">
        <is>
          <t>Data, SQL &amp; analytics · Strategy &amp; business acumen · Broader exposure &amp; ownership</t>
        </is>
      </c>
      <c r="AA220" s="169" t="inlineStr">
        <is>
          <t>XBRL taxonomy &amp; regulatory updates; domain/accounting refreshers; quality &amp; accuracy practices; tooling proficiency</t>
        </is>
      </c>
      <c r="AB220" s="169" t="inlineStr">
        <is>
          <t>AI, GenAI &amp; Prompt Engineering; XBRL, iXBRL &amp; Taxonomy; Project, Program &amp; Agile Management</t>
        </is>
      </c>
      <c r="AC220" s="169" t="inlineStr">
        <is>
          <t>Data, SQL &amp; analytics · Strategy &amp; business acumen · Broader exposure &amp; ownership</t>
        </is>
      </c>
      <c r="AD220"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20" s="121" t="inlineStr">
        <is>
          <t>No strong match from survey evidence</t>
        </is>
      </c>
      <c r="AF220" s="122" t="inlineStr">
        <is>
          <t>Tuku Deb · Senior Financial Analyst — 0.38: instant, financial, xbrl; Prajakta Athalye · Financial Analyst — 0.37: financial, xbrl, data, validation</t>
        </is>
      </c>
      <c r="AG220" s="122" t="inlineStr">
        <is>
          <t>Rajendra Gupta · CARBON, Senior Financial Analyst — 0.28; Jivika Wadhwani · CARBON, Senior Financial Analyst — 0.28; Lucy Fernandes · CARBON, Senior Financial Analyst — 0.27</t>
        </is>
      </c>
      <c r="AH220" s="122" t="n"/>
      <c r="AI220" s="122" t="n"/>
      <c r="AJ220" s="122" t="n"/>
    </row>
    <row r="221" ht="132" customHeight="1">
      <c r="A221" s="109" t="inlineStr">
        <is>
          <t>IRISC342</t>
        </is>
      </c>
      <c r="B221" s="111" t="inlineStr">
        <is>
          <t>Prabhash Rajput</t>
        </is>
      </c>
      <c r="C221" s="111" t="inlineStr">
        <is>
          <t>XBRL Consulting</t>
        </is>
      </c>
      <c r="D221" s="114" t="inlineStr">
        <is>
          <t>Consultant</t>
        </is>
      </c>
      <c r="E221" s="114" t="inlineStr">
        <is>
          <t>Taxonomy Analyst</t>
        </is>
      </c>
      <c r="F221" s="111" t="inlineStr">
        <is>
          <t>L3 – Professional / Associate</t>
        </is>
      </c>
      <c r="G221" s="26" t="inlineStr">
        <is>
          <t>A2</t>
        </is>
      </c>
      <c r="H221" s="147" t="inlineStr">
        <is>
          <t>• Same level</t>
        </is>
      </c>
      <c r="I221" s="111" t="inlineStr">
        <is>
          <t>IC</t>
        </is>
      </c>
      <c r="J221" s="142" t="n">
        <v>3</v>
      </c>
      <c r="K221" s="115" t="inlineStr">
        <is>
          <t>Low</t>
        </is>
      </c>
      <c r="L221" s="115" t="inlineStr">
        <is>
          <t>Core Contributor</t>
        </is>
      </c>
      <c r="M221" s="115" t="inlineStr">
        <is>
          <t>Develop in role</t>
        </is>
      </c>
      <c r="N221" s="115" t="n"/>
      <c r="O221" s="115" t="inlineStr"/>
      <c r="P221" s="115" t="inlineStr">
        <is>
          <t>To be identified</t>
        </is>
      </c>
      <c r="Q221" s="118" t="n">
        <v>90</v>
      </c>
      <c r="R221" s="168" t="inlineStr">
        <is>
          <t>Developing</t>
        </is>
      </c>
      <c r="S221" s="168" t="n">
        <v>110</v>
      </c>
      <c r="T221" s="168" t="n">
        <v>80</v>
      </c>
      <c r="U221" s="168" t="n">
        <v>82</v>
      </c>
      <c r="V221" s="168" t="n"/>
      <c r="W221" s="168" t="inlineStr">
        <is>
          <t>Accounting standards, Regulatory domain, AI / GenAI</t>
        </is>
      </c>
      <c r="X221" s="168" t="inlineStr">
        <is>
          <r>
            <rPr>
              <rFont val="Calibri"/>
              <b val="1"/>
              <sz val="10"/>
            </rPr>
            <t>A3:</t>
          </r>
          <r>
            <rPr>
              <rFont val="Calibri"/>
              <sz val="10"/>
            </rPr>
            <t xml:space="preserve"> 80% of profile — close</t>
          </r>
        </is>
      </c>
      <c r="Y221" s="168" t="inlineStr">
        <is>
          <r>
            <rPr>
              <rFont val="Calibri"/>
              <b val="1"/>
              <sz val="10"/>
            </rPr>
            <t>Evidence:</t>
          </r>
          <r>
            <rPr>
              <rFont val="Calibri"/>
              <sz val="10"/>
            </rPr>
            <t xml:space="preserve"> Survey + KRAs | Core: Ownership 2/2, Problem solving 3/2, Communication &amp; collaboration 3/2, Client &amp; quality focus 3/2, Learning agility 2/2, Integrity &amp; compliance 2/2 | Future-ready: AI literacy 1/2, Data literacy 3/2, Digital fluency 2/2, Innovation 1/2 | Functional: XBRL &amp; taxonomy 3/2, Accounting standards 1/2, Regulatory domain 1/2, Quality &amp; process 3/2, Excel &amp; tools 2/2, AI / GenAI 1/2</t>
          </r>
        </is>
      </c>
      <c r="Z221" s="119" t="inlineStr">
        <is>
          <t>Domain, regulatory &amp; XBRL</t>
        </is>
      </c>
      <c r="AA221" s="169" t="inlineStr">
        <is>
          <t>XBRL taxonomy &amp; regulatory updates; domain/accounting refreshers; quality &amp; accuracy practices; tooling proficiency</t>
        </is>
      </c>
      <c r="AB221" s="169" t="inlineStr">
        <is>
          <t>AI, GenAI &amp; Prompt Engineering; Advanced Excel &amp; Productivity Tools</t>
        </is>
      </c>
      <c r="AC221" s="169" t="inlineStr">
        <is>
          <t>Domain, regulatory &amp; XBRL</t>
        </is>
      </c>
      <c r="AD221"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21" s="121" t="inlineStr">
        <is>
          <t>No strong match from survey evidence</t>
        </is>
      </c>
      <c r="AF221" s="122" t="inlineStr">
        <is>
          <t>No material overlap found</t>
        </is>
      </c>
      <c r="AG221" s="122" t="inlineStr">
        <is>
          <t>Anjali Singh · CARBON, Financial Analyst — 0.29</t>
        </is>
      </c>
      <c r="AH221" s="122" t="n"/>
      <c r="AI221" s="122" t="n"/>
      <c r="AJ221" s="122" t="n"/>
    </row>
    <row r="222" ht="132" customHeight="1">
      <c r="A222" s="109" t="inlineStr">
        <is>
          <t>IRISC317</t>
        </is>
      </c>
      <c r="B222" s="111" t="inlineStr">
        <is>
          <t>Prajakta Athalye</t>
        </is>
      </c>
      <c r="C222" s="111" t="inlineStr">
        <is>
          <t>XBRL Consulting</t>
        </is>
      </c>
      <c r="D222" s="114" t="inlineStr">
        <is>
          <t>XBRL Conversion Specialist</t>
        </is>
      </c>
      <c r="E222" s="114" t="inlineStr">
        <is>
          <t>Financial Analyst</t>
        </is>
      </c>
      <c r="F222" s="111" t="inlineStr">
        <is>
          <t>L3 – Professional / Associate</t>
        </is>
      </c>
      <c r="G222" s="26" t="inlineStr">
        <is>
          <t>A2</t>
        </is>
      </c>
      <c r="H222" s="147" t="inlineStr">
        <is>
          <t>• Same level</t>
        </is>
      </c>
      <c r="I222" s="111" t="inlineStr">
        <is>
          <t>IC</t>
        </is>
      </c>
      <c r="J222" s="142" t="n">
        <v>3</v>
      </c>
      <c r="K222" s="115" t="inlineStr">
        <is>
          <t>Low</t>
        </is>
      </c>
      <c r="L222" s="115" t="inlineStr">
        <is>
          <t>Core Contributor</t>
        </is>
      </c>
      <c r="M222" s="115" t="inlineStr">
        <is>
          <t>Develop in role</t>
        </is>
      </c>
      <c r="N222" s="115" t="n"/>
      <c r="O222" s="115" t="inlineStr"/>
      <c r="P222" s="115" t="inlineStr">
        <is>
          <t>To be identified</t>
        </is>
      </c>
      <c r="Q222" s="118" t="n">
        <v>96</v>
      </c>
      <c r="R222" s="168" t="inlineStr">
        <is>
          <t>Meets the level</t>
        </is>
      </c>
      <c r="S222" s="168" t="n">
        <v>103</v>
      </c>
      <c r="T222" s="168" t="n">
        <v>80</v>
      </c>
      <c r="U222" s="168" t="n">
        <v>98</v>
      </c>
      <c r="V222" s="168" t="n"/>
      <c r="W222" s="168" t="inlineStr">
        <is>
          <t>AI / GenAI, Innovation</t>
        </is>
      </c>
      <c r="X222" s="168" t="inlineStr">
        <is>
          <r>
            <rPr>
              <rFont val="Calibri"/>
              <b val="1"/>
              <sz val="10"/>
            </rPr>
            <t>A3:</t>
          </r>
          <r>
            <rPr>
              <rFont val="Calibri"/>
              <sz val="10"/>
            </rPr>
            <t xml:space="preserve"> 83% of profile — close</t>
          </r>
        </is>
      </c>
      <c r="Y222" s="168" t="inlineStr">
        <is>
          <r>
            <rPr>
              <rFont val="Calibri"/>
              <b val="1"/>
              <sz val="10"/>
            </rPr>
            <t>Evidence:</t>
          </r>
          <r>
            <rPr>
              <rFont val="Calibri"/>
              <sz val="10"/>
            </rPr>
            <t xml:space="preserve"> Survey + KRAs | Core: Ownership 2/2, Problem solving 2/2, Communication &amp; collaboration 2/2, Client &amp; quality focus 3/2, Learning agility 2/2, Integrity &amp; compliance 2/2 | Future-ready: AI literacy 1/2, Data literacy 3/2, Digital fluency 2/2, Innovation 1/2 | Functional: XBRL &amp; taxonomy 3/2, Accounting standards 2/2, Regulatory domain 2/2, Quality &amp; process 3/2, Excel &amp; tools 2/2, AI / GenAI 1/2</t>
          </r>
        </is>
      </c>
      <c r="Z222" s="119" t="inlineStr">
        <is>
          <t>AI / automation · Project / programme management · Domain, regulatory &amp; XBRL · Client, sales &amp; stakeholders · Broader exposure &amp; ownership</t>
        </is>
      </c>
      <c r="AA222" s="169" t="inlineStr">
        <is>
          <t>XBRL taxonomy &amp; regulatory updates; domain/accounting refreshers; quality &amp; accuracy practices; tooling proficiency</t>
        </is>
      </c>
      <c r="AB222" s="169" t="inlineStr">
        <is>
          <t>XBRL, iXBRL &amp; Taxonomy; Accounting &amp; Reporting Standards · IFRS/US GAAP; AI, GenAI &amp; Prompt Engineering</t>
        </is>
      </c>
      <c r="AC222" s="169" t="inlineStr">
        <is>
          <t>AI / automation · Project / programme management · Domain, regulatory &amp; XBRL · Client, sales &amp; stakeholders · Broader exposure &amp; ownership</t>
        </is>
      </c>
      <c r="AD222"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22" s="121" t="inlineStr">
        <is>
          <t>No strong match from survey evidence</t>
        </is>
      </c>
      <c r="AF222" s="122" t="inlineStr">
        <is>
          <t>Bhanu Vardhan Nelly · Financial Analyst — 0.45: financial, xbrl, data, tagging; Tuku Deb · Senior Financial Analyst — 0.42: xbrl, financial, iris, tagging; Omkar Parab · Senior Taxonomy Analyst — 0.37: financial, xbrl, data, validation</t>
        </is>
      </c>
      <c r="AG222" s="122" t="inlineStr">
        <is>
          <t>Anjali Singh · CARBON, Financial Analyst — 0.53; Jivika Wadhwani · CARBON, Senior Financial Analyst — 0.51; Roshni Surve · CARBON, Senior Financial Analyst — 0.48</t>
        </is>
      </c>
      <c r="AH222" s="122" t="n"/>
      <c r="AI222" s="122" t="n"/>
      <c r="AJ222" s="122" t="n"/>
    </row>
    <row r="223" ht="132" customHeight="1">
      <c r="A223" s="109" t="inlineStr">
        <is>
          <t>IRIS2549</t>
        </is>
      </c>
      <c r="B223" s="111" t="inlineStr">
        <is>
          <t>Rinku Pukharam Choudhary</t>
        </is>
      </c>
      <c r="C223" s="111" t="inlineStr">
        <is>
          <t>XBRL Consulting</t>
        </is>
      </c>
      <c r="D223" s="114" t="inlineStr">
        <is>
          <t>XBRL Conversion Specialist</t>
        </is>
      </c>
      <c r="E223" s="114" t="inlineStr">
        <is>
          <t>Financial Analyst</t>
        </is>
      </c>
      <c r="F223" s="111" t="inlineStr">
        <is>
          <t>L3 – Professional / Associate</t>
        </is>
      </c>
      <c r="G223" s="26" t="inlineStr">
        <is>
          <t>A2</t>
        </is>
      </c>
      <c r="H223" s="147" t="inlineStr">
        <is>
          <t>• Same level</t>
        </is>
      </c>
      <c r="I223" s="111" t="inlineStr">
        <is>
          <t>IC</t>
        </is>
      </c>
      <c r="J223" s="142" t="n">
        <v>3</v>
      </c>
      <c r="K223" s="115" t="inlineStr">
        <is>
          <t>Medium</t>
        </is>
      </c>
      <c r="L223" s="115" t="inlineStr">
        <is>
          <t>Core Contributor</t>
        </is>
      </c>
      <c r="M223" s="115" t="inlineStr">
        <is>
          <t>Develop in role</t>
        </is>
      </c>
      <c r="N223" s="115" t="n"/>
      <c r="O223" s="115" t="inlineStr"/>
      <c r="P223" s="115" t="inlineStr">
        <is>
          <t>To be identified</t>
        </is>
      </c>
      <c r="Q223" s="118" t="n">
        <v>93</v>
      </c>
      <c r="R223" s="168" t="inlineStr">
        <is>
          <t>Meets the level</t>
        </is>
      </c>
      <c r="S223" s="168" t="n">
        <v>107</v>
      </c>
      <c r="T223" s="168" t="n">
        <v>80</v>
      </c>
      <c r="U223" s="168" t="n">
        <v>90</v>
      </c>
      <c r="V223" s="168" t="n"/>
      <c r="W223" s="168" t="inlineStr">
        <is>
          <t>Regulatory domain, AI / GenAI, Innovation</t>
        </is>
      </c>
      <c r="X223" s="168" t="inlineStr">
        <is>
          <r>
            <rPr>
              <rFont val="Calibri"/>
              <b val="1"/>
              <sz val="10"/>
            </rPr>
            <t>A3:</t>
          </r>
          <r>
            <rPr>
              <rFont val="Calibri"/>
              <sz val="10"/>
            </rPr>
            <t xml:space="preserve"> 81% of profile — close</t>
          </r>
        </is>
      </c>
      <c r="Y223" s="168"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1/2, Data literacy 3/2, Digital fluency 2/2, Innovation 1/2 | Functional: XBRL &amp; taxonomy 3/2, Accounting standards 2/2, Regulatory domain 1/2, Quality &amp; process 3/2, Excel &amp; tools 2/2, AI / GenAI 1/2</t>
          </r>
        </is>
      </c>
      <c r="Z223" s="119" t="inlineStr">
        <is>
          <t>Technical depth &amp; architecture · Data, SQL &amp; analytics</t>
        </is>
      </c>
      <c r="AA223" s="169" t="inlineStr">
        <is>
          <t>XBRL taxonomy &amp; regulatory updates; domain/accounting refreshers; quality &amp; accuracy practices; tooling proficiency</t>
        </is>
      </c>
      <c r="AB223" s="169" t="inlineStr">
        <is>
          <t>Advanced Excel &amp; Productivity Tools; AI, GenAI &amp; Prompt Engineering; Accounting &amp; Reporting Standards · IFRS/US GAAP</t>
        </is>
      </c>
      <c r="AC223" s="169" t="inlineStr">
        <is>
          <t>Technical depth &amp; architecture · Data, SQL &amp; analytics</t>
        </is>
      </c>
      <c r="AD223"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23" s="121" t="inlineStr">
        <is>
          <t>No strong match from survey evidence</t>
        </is>
      </c>
      <c r="AF223" s="122" t="inlineStr">
        <is>
          <t>Pawan Khot · Taxonomy Analyst — 0.46: mtool, tagging, excel; Pranali Khanavkar · Taxonomy Specialist — 0.41: acra, tagging, xbrl, testing</t>
        </is>
      </c>
      <c r="AG223" s="122" t="inlineStr">
        <is>
          <t>Anjali Singh · CARBON, Financial Analyst — 0.27</t>
        </is>
      </c>
      <c r="AH223" s="122" t="n"/>
      <c r="AI223" s="122" t="n"/>
      <c r="AJ223" s="122" t="n"/>
    </row>
    <row r="224" ht="119" customHeight="1">
      <c r="A224" s="109" t="inlineStr">
        <is>
          <t>IRISC347</t>
        </is>
      </c>
      <c r="B224" s="111" t="inlineStr">
        <is>
          <t>Sunita Joshi</t>
        </is>
      </c>
      <c r="C224" s="111" t="inlineStr">
        <is>
          <t>XBRL Consulting</t>
        </is>
      </c>
      <c r="D224" s="114" t="inlineStr">
        <is>
          <t>Consultant</t>
        </is>
      </c>
      <c r="E224" s="114" t="inlineStr">
        <is>
          <t>Associate Consultant – Taxonomy Design &amp; Regulatory Consulting</t>
        </is>
      </c>
      <c r="F224" s="111" t="inlineStr">
        <is>
          <t>L3 – Professional / Associate</t>
        </is>
      </c>
      <c r="G224" s="45" t="inlineStr">
        <is>
          <t>X1</t>
        </is>
      </c>
      <c r="H224" s="147" t="inlineStr">
        <is>
          <t>• Same level</t>
        </is>
      </c>
      <c r="I224" s="111" t="inlineStr">
        <is>
          <t>Consultant</t>
        </is>
      </c>
      <c r="J224" s="142" t="n">
        <v>4</v>
      </c>
      <c r="K224" s="115" t="inlineStr">
        <is>
          <t>High</t>
        </is>
      </c>
      <c r="L224" s="115" t="inlineStr">
        <is>
          <t>Future Leader</t>
        </is>
      </c>
      <c r="M224" s="115" t="inlineStr">
        <is>
          <t>n/a · consultant</t>
        </is>
      </c>
      <c r="N224" s="115" t="n"/>
      <c r="O224" s="115" t="inlineStr"/>
      <c r="P224" s="115" t="inlineStr">
        <is>
          <t>To be identified</t>
        </is>
      </c>
      <c r="Q224" s="118" t="n"/>
      <c r="R224" s="168" t="inlineStr">
        <is>
          <t>Consultant — assessed against statement-of-work deliverables</t>
        </is>
      </c>
      <c r="S224" s="168" t="n"/>
      <c r="T224" s="168" t="n"/>
      <c r="U224" s="168" t="n"/>
      <c r="V224" s="168" t="n"/>
      <c r="W224" s="168" t="n"/>
      <c r="X224" s="168" t="n"/>
      <c r="Y224" s="168" t="inlineStr">
        <is>
          <t>Not assessed on the employee competency profile.</t>
        </is>
      </c>
      <c r="Z224" s="119" t="inlineStr">
        <is>
          <t>AI / automation · Project / programme management · Broader exposure &amp; ownership</t>
        </is>
      </c>
      <c r="AA224" s="169" t="inlineStr">
        <is>
          <t>XBRL taxonomy &amp; regulatory updates; domain/accounting refreshers; quality &amp; accuracy practices; tooling proficiency</t>
        </is>
      </c>
      <c r="AB224" s="169" t="inlineStr">
        <is>
          <t>AI, GenAI &amp; Prompt Engineering; Project, Program &amp; Agile Management</t>
        </is>
      </c>
      <c r="AC224" s="169" t="inlineStr">
        <is>
          <t>AI / automation · Project / programme management · Broader exposure &amp; ownership</t>
        </is>
      </c>
      <c r="AD224" s="169"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24" s="121" t="n"/>
      <c r="AF224" s="122" t="inlineStr">
        <is>
          <t>Surekha Ghadigaonkar · Senior Taxonomy Analyst — 0.46: xbrl, specifications, webform, noah; Yogesh Patil · Senior Taxonomy Analyst — 0.41: xbrl, webform, noah, srs; Prashant Ramakant Wagh · Senior Taxonomy Specialist — 0.38: xbrl, noah, taxonomies, business</t>
        </is>
      </c>
      <c r="AG224" s="122" t="inlineStr">
        <is>
          <t>Jivika Wadhwani · CARBON, Senior Financial Analyst — 0.27</t>
        </is>
      </c>
      <c r="AH224" s="122" t="n"/>
      <c r="AI224" s="122" t="n"/>
      <c r="AJ224" s="122" t="n"/>
    </row>
  </sheetData>
  <mergeCells count="16">
    <mergeCell ref="A1:T1"/>
    <mergeCell ref="G4:H4"/>
    <mergeCell ref="E4:F4"/>
    <mergeCell ref="V4:W4"/>
    <mergeCell ref="Q5:Y5"/>
    <mergeCell ref="L4:M4"/>
    <mergeCell ref="A5:I5"/>
    <mergeCell ref="AE5:AJ5"/>
    <mergeCell ref="A4:D4"/>
    <mergeCell ref="A3:T3"/>
    <mergeCell ref="A2:T2"/>
    <mergeCell ref="I4:K4"/>
    <mergeCell ref="N4:P4"/>
    <mergeCell ref="Z5:AD5"/>
    <mergeCell ref="Q4:U4"/>
    <mergeCell ref="J5:P5"/>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15.xml><?xml version="1.0" encoding="utf-8"?>
<worksheet xmlns="http://schemas.openxmlformats.org/spreadsheetml/2006/main">
  <sheetPr>
    <tabColor rgb="00C00000"/>
    <outlinePr summaryBelow="1" summaryRight="1"/>
    <pageSetUpPr fitToPage="1"/>
  </sheetPr>
  <dimension ref="A1:G230"/>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9" customWidth="1" min="3" max="3"/>
    <col width="9" customWidth="1" min="4" max="4"/>
    <col width="30" customWidth="1" min="5" max="5"/>
    <col width="62" customWidth="1" min="6" max="6"/>
    <col width="13" customWidth="1" min="7" max="7"/>
  </cols>
  <sheetData>
    <row r="1" ht="34" customHeight="1">
      <c r="A1" s="1" t="inlineStr">
        <is>
          <t>Calibration &amp; Decisions — what the panel and managers need to decide</t>
        </is>
      </c>
      <c r="G1" s="246" t="inlineStr">
        <is>
          <t>◂ Contents</t>
        </is>
      </c>
    </row>
    <row r="2" ht="46" customHeight="1">
      <c r="A2" s="3" t="inlineStr">
        <is>
          <t>Sheet 9 · Every placement that needs a human decision, with the reason: Player-Coach transition steps and candidates, close calls, moves down, changes from the earlier proposal, provisional cases, title checks, long-tenure A3 cases, senior titles without teams — then the open decisions and the quality checks run on this workbook.</t>
        </is>
      </c>
    </row>
    <row r="3">
      <c r="A3" s="4" t="inlineStr">
        <is>
          <t>IRIS · Job Architecture &amp; Job Design · Final v1.12 · October 2026 · Internal — Confidential</t>
        </is>
      </c>
    </row>
    <row r="4" ht="15" customHeight="1"/>
    <row r="5" ht="20" customHeight="1">
      <c r="A5" s="6" t="inlineStr">
        <is>
          <t>A. Player-Coach transition steps placed — 5</t>
        </is>
      </c>
    </row>
    <row r="6" ht="15" customHeight="1">
      <c r="A6" s="11" t="inlineStr">
        <is>
          <t>Confirm the person still spends the stated share of time on hands-on work.</t>
        </is>
      </c>
    </row>
    <row r="7" ht="15" customHeight="1">
      <c r="A7" s="12" t="inlineStr">
        <is>
          <t>Person</t>
        </is>
      </c>
      <c r="B7" s="12" t="inlineStr">
        <is>
          <t>Department</t>
        </is>
      </c>
      <c r="C7" s="12" t="inlineStr">
        <is>
          <t>Level</t>
        </is>
      </c>
      <c r="D7" s="12" t="inlineStr">
        <is>
          <t>Score</t>
        </is>
      </c>
      <c r="E7" s="12" t="inlineStr">
        <is>
          <t>Designation</t>
        </is>
      </c>
      <c r="F7" s="12" t="inlineStr">
        <is>
          <t>Reason / rule</t>
        </is>
      </c>
    </row>
    <row r="8" ht="54" customHeight="1">
      <c r="A8" s="13" t="inlineStr">
        <is>
          <t>Brij Kishor Singh</t>
        </is>
      </c>
      <c r="B8" s="16" t="inlineStr">
        <is>
          <t>Technology</t>
        </is>
      </c>
      <c r="C8" s="15" t="inlineStr">
        <is>
          <t>B+</t>
        </is>
      </c>
      <c r="D8" s="15" t="n">
        <v>6.54</v>
      </c>
      <c r="E8" s="16" t="inlineStr">
        <is>
          <t>Practice Lead – Solution &amp; Technical Architecture · Player-Coach</t>
        </is>
      </c>
      <c r="F8" s="16" t="inlineStr">
        <is>
          <r>
            <rPr>
              <rFont val="Calibri"/>
              <b val="1"/>
              <sz val="10"/>
            </rPr>
            <t>Moved up to the B+ Player-Coach transition step:</t>
          </r>
          <r>
            <rPr>
              <rFont val="Calibri"/>
              <sz val="10"/>
            </rPr>
            <t xml:space="preserve"> leads people and still does hands-on work; Player-Coach score 6.54 · needs 6.25 and complexity–accountability average 6.25 · needs 5.5.</t>
          </r>
        </is>
      </c>
    </row>
    <row r="9" ht="54" customHeight="1">
      <c r="A9" s="13" t="inlineStr">
        <is>
          <t>Hemant Trivedi</t>
        </is>
      </c>
      <c r="B9" s="16" t="inlineStr">
        <is>
          <t>Technology</t>
        </is>
      </c>
      <c r="C9" s="15" t="inlineStr">
        <is>
          <t>B+</t>
        </is>
      </c>
      <c r="D9" s="15" t="n">
        <v>6.58</v>
      </c>
      <c r="E9" s="16" t="inlineStr">
        <is>
          <t>Practice Lead – Solution &amp; Technical Architecture · Player-Coach</t>
        </is>
      </c>
      <c r="F9" s="16" t="inlineStr">
        <is>
          <r>
            <rPr>
              <rFont val="Calibri"/>
              <b val="1"/>
              <sz val="10"/>
            </rPr>
            <t>Moved up to the B+ Player-Coach transition step:</t>
          </r>
          <r>
            <rPr>
              <rFont val="Calibri"/>
              <sz val="10"/>
            </rPr>
            <t xml:space="preserve"> leads people and still does hands-on work; Player-Coach score 6.58 · needs 6.25 and complexity–accountability average 5.75 · needs 5.5.</t>
          </r>
        </is>
      </c>
    </row>
    <row r="10" ht="80" customHeight="1">
      <c r="A10" s="13" t="inlineStr">
        <is>
          <t>Izharuddin Shaikh</t>
        </is>
      </c>
      <c r="B10" s="16" t="inlineStr">
        <is>
          <t>Technology</t>
        </is>
      </c>
      <c r="C10" s="15" t="inlineStr">
        <is>
          <t>B+</t>
        </is>
      </c>
      <c r="D10" s="15" t="n">
        <v>6.22</v>
      </c>
      <c r="E10" s="16" t="inlineStr">
        <is>
          <t>Practice Lead – Project &amp; Program Delivery · Player-Coach</t>
        </is>
      </c>
      <c r="F10" s="16" t="inlineStr">
        <is>
          <r>
            <rPr>
              <rFont val="Calibri"/>
              <b val="1"/>
              <sz val="10"/>
            </rPr>
            <t>Placed with tolerance:</t>
          </r>
          <r>
            <rPr>
              <rFont val="Calibri"/>
              <sz val="10"/>
            </rPr>
            <t xml:space="preserve"> Player-Coach score 6.22 vs 6.25. A small shortfall or a wider span is accepted and confirmed in calibration; Moved up to the B+ Player-Coach transition step: leads people and still does hands-on work; Player-Coach score 6.22 · needs 6.25 and complexity–accountability average 6.00 · needs 5.5.</t>
          </r>
        </is>
      </c>
    </row>
    <row r="11" ht="54" customHeight="1">
      <c r="A11" s="13" t="inlineStr">
        <is>
          <t>Pushpendra Singh</t>
        </is>
      </c>
      <c r="B11" s="16" t="inlineStr">
        <is>
          <t>Technology</t>
        </is>
      </c>
      <c r="C11" s="15" t="inlineStr">
        <is>
          <t>B+</t>
        </is>
      </c>
      <c r="D11" s="15" t="n">
        <v>6.5</v>
      </c>
      <c r="E11" s="16" t="inlineStr">
        <is>
          <t>Practice Lead – Solution &amp; Technical Architecture · Player-Coach</t>
        </is>
      </c>
      <c r="F11" s="16" t="inlineStr">
        <is>
          <r>
            <rPr>
              <rFont val="Calibri"/>
              <b val="1"/>
              <sz val="10"/>
            </rPr>
            <t>Moved up to the B+ Player-Coach transition step:</t>
          </r>
          <r>
            <rPr>
              <rFont val="Calibri"/>
              <sz val="10"/>
            </rPr>
            <t xml:space="preserve"> leads people and still does hands-on work; Player-Coach score 6.50 · needs 6.25 and complexity–accountability average 5.75 · needs 5.5.</t>
          </r>
        </is>
      </c>
    </row>
    <row r="12" ht="54" customHeight="1">
      <c r="A12" s="13" t="inlineStr">
        <is>
          <t>Suman Kumar</t>
        </is>
      </c>
      <c r="B12" s="16" t="inlineStr">
        <is>
          <t>Technology</t>
        </is>
      </c>
      <c r="C12" s="15" t="inlineStr">
        <is>
          <t>B+</t>
        </is>
      </c>
      <c r="D12" s="15" t="n">
        <v>6.54</v>
      </c>
      <c r="E12" s="16" t="inlineStr">
        <is>
          <t>Practice Lead – Solution &amp; Technical Architecture · Player-Coach</t>
        </is>
      </c>
      <c r="F12" s="16" t="inlineStr">
        <is>
          <r>
            <rPr>
              <rFont val="Calibri"/>
              <b val="1"/>
              <sz val="10"/>
            </rPr>
            <t>Moved up to the B+ Player-Coach transition step:</t>
          </r>
          <r>
            <rPr>
              <rFont val="Calibri"/>
              <sz val="10"/>
            </rPr>
            <t xml:space="preserve"> leads people and still does hands-on work; Player-Coach score 6.54 · needs 6.25 and complexity–accountability average 6.25 · needs 5.5.</t>
          </r>
        </is>
      </c>
    </row>
    <row r="13" ht="15" customHeight="1"/>
    <row r="14" ht="20" customHeight="1">
      <c r="A14" s="6" t="inlineStr">
        <is>
          <t>B. Player-Coach candidates and watch list — 4</t>
        </is>
      </c>
    </row>
    <row r="15" ht="15" customHeight="1">
      <c r="A15" s="11" t="inlineStr">
        <is>
          <t>Manager to confirm hands-on delivery, or watch for the role growing into the Player-Coach transition step. Red = input needed.</t>
        </is>
      </c>
    </row>
    <row r="16" ht="15" customHeight="1">
      <c r="A16" s="12" t="inlineStr">
        <is>
          <t>Person</t>
        </is>
      </c>
      <c r="B16" s="12" t="inlineStr">
        <is>
          <t>Department</t>
        </is>
      </c>
      <c r="C16" s="12" t="inlineStr">
        <is>
          <t>Level</t>
        </is>
      </c>
      <c r="D16" s="12" t="inlineStr">
        <is>
          <t>Score</t>
        </is>
      </c>
      <c r="E16" s="12" t="inlineStr">
        <is>
          <t>Designation</t>
        </is>
      </c>
      <c r="F16" s="12" t="inlineStr">
        <is>
          <t>Reason / rule</t>
        </is>
      </c>
    </row>
    <row r="17" ht="28" customHeight="1">
      <c r="A17" s="13" t="inlineStr">
        <is>
          <t>Arup Ganguly</t>
        </is>
      </c>
      <c r="B17" s="16" t="inlineStr">
        <is>
          <t>Sales</t>
        </is>
      </c>
      <c r="C17" s="15" t="inlineStr">
        <is>
          <t>C2</t>
        </is>
      </c>
      <c r="D17" s="15" t="n">
        <v>7.93</v>
      </c>
      <c r="E17" s="16" t="inlineStr">
        <is>
          <t>Head – Sales</t>
        </is>
      </c>
      <c r="F17" s="144" t="inlineStr">
        <is>
          <r>
            <rPr>
              <rFont val="Calibri"/>
              <b val="1"/>
              <color rgb="009C0006"/>
              <sz val="10"/>
            </rPr>
            <t>C+ watch:</t>
          </r>
          <r>
            <rPr>
              <rFont val="Calibri"/>
              <color rgb="009C0006"/>
              <sz val="10"/>
            </rPr>
            <t xml:space="preserve"> leads people, Player-Coach score 7.88 · needs 8.25, C–A average 7.75 · needs 7.5</t>
          </r>
        </is>
      </c>
    </row>
    <row r="18" ht="41" customHeight="1">
      <c r="A18" s="13" t="inlineStr">
        <is>
          <t>Pradip Dey</t>
        </is>
      </c>
      <c r="B18" s="16" t="inlineStr">
        <is>
          <t>Technology</t>
        </is>
      </c>
      <c r="C18" s="15" t="inlineStr">
        <is>
          <t>C2</t>
        </is>
      </c>
      <c r="D18" s="15" t="n">
        <v>8.18</v>
      </c>
      <c r="E18" s="16" t="inlineStr">
        <is>
          <t>Head – Delivery</t>
        </is>
      </c>
      <c r="F18" s="144" t="inlineStr">
        <is>
          <r>
            <rPr>
              <rFont val="Calibri"/>
              <b val="1"/>
              <color rgb="009C0006"/>
              <sz val="10"/>
            </rPr>
            <t>C+ candidate:</t>
          </r>
          <r>
            <rPr>
              <rFont val="Calibri"/>
              <color rgb="009C0006"/>
              <sz val="10"/>
            </rPr>
            <t xml:space="preserve"> leads people and scores 8.18 on the Player-Coach weights, but no survey / KRA evidence of own delivery — manager to confirm the person still delivers hands-on</t>
          </r>
        </is>
      </c>
    </row>
    <row r="19" ht="28" customHeight="1">
      <c r="A19" s="13" t="inlineStr">
        <is>
          <t>Giridhar Singh</t>
        </is>
      </c>
      <c r="B19" s="16" t="inlineStr">
        <is>
          <t>Technology</t>
        </is>
      </c>
      <c r="C19" s="15" t="inlineStr">
        <is>
          <t>B3</t>
        </is>
      </c>
      <c r="D19" s="15" t="n">
        <v>6.57</v>
      </c>
      <c r="E19" s="16" t="inlineStr">
        <is>
          <t>Technical Architect</t>
        </is>
      </c>
      <c r="F19" s="144" t="inlineStr">
        <is>
          <r>
            <rPr>
              <rFont val="Calibri"/>
              <b val="1"/>
              <color rgb="009C0006"/>
              <sz val="10"/>
            </rPr>
            <t>B+ watch:</t>
          </r>
          <r>
            <rPr>
              <rFont val="Calibri"/>
              <color rgb="009C0006"/>
              <sz val="10"/>
            </rPr>
            <t xml:space="preserve"> substance and score qualify but no one reports in — qualifies once leading people</t>
          </r>
        </is>
      </c>
    </row>
    <row r="20" ht="28" customHeight="1">
      <c r="A20" s="13" t="inlineStr">
        <is>
          <t>Virendra Kumar Ray</t>
        </is>
      </c>
      <c r="B20" s="16" t="inlineStr">
        <is>
          <t>Technology</t>
        </is>
      </c>
      <c r="C20" s="15" t="inlineStr">
        <is>
          <t>B3</t>
        </is>
      </c>
      <c r="D20" s="15" t="n">
        <v>6.3</v>
      </c>
      <c r="E20" s="16" t="inlineStr">
        <is>
          <t>Associate Technical Architect</t>
        </is>
      </c>
      <c r="F20" s="144" t="inlineStr">
        <is>
          <r>
            <rPr>
              <rFont val="Calibri"/>
              <b val="1"/>
              <color rgb="009C0006"/>
              <sz val="10"/>
            </rPr>
            <t>B+ watch:</t>
          </r>
          <r>
            <rPr>
              <rFont val="Calibri"/>
              <color rgb="009C0006"/>
              <sz val="10"/>
            </rPr>
            <t xml:space="preserve"> substance and score qualify but no one reports in — qualifies once leading people</t>
          </r>
        </is>
      </c>
    </row>
    <row r="21" ht="15" customHeight="1"/>
    <row r="22" ht="20" customHeight="1">
      <c r="A22" s="6" t="inlineStr">
        <is>
          <t>C. Close calls · score within ±0.05 of a rounding point, and the score decided the level — 17</t>
        </is>
      </c>
    </row>
    <row r="23" ht="28" customHeight="1">
      <c r="A23" s="11" t="inlineStr">
        <is>
          <t>Calibrate against peers before confirming. Where a rule set the level, the rounding point does not matter, so those people are listed in C2 instead.</t>
        </is>
      </c>
    </row>
    <row r="24" ht="15" customHeight="1">
      <c r="A24" s="12" t="inlineStr">
        <is>
          <t>Person</t>
        </is>
      </c>
      <c r="B24" s="12" t="inlineStr">
        <is>
          <t>Department</t>
        </is>
      </c>
      <c r="C24" s="12" t="inlineStr">
        <is>
          <t>Level</t>
        </is>
      </c>
      <c r="D24" s="12" t="inlineStr">
        <is>
          <t>Score</t>
        </is>
      </c>
      <c r="E24" s="12" t="inlineStr">
        <is>
          <t>Designation</t>
        </is>
      </c>
      <c r="F24" s="12" t="inlineStr">
        <is>
          <t>Reason / rule</t>
        </is>
      </c>
    </row>
    <row r="25" ht="41" customHeight="1">
      <c r="A25" s="13" t="inlineStr">
        <is>
          <t>Vishal Khare</t>
        </is>
      </c>
      <c r="B25" s="16" t="inlineStr">
        <is>
          <t>Quality Assurance</t>
        </is>
      </c>
      <c r="C25" s="15" t="inlineStr">
        <is>
          <t>A3</t>
        </is>
      </c>
      <c r="D25" s="15" t="n">
        <v>2.52</v>
      </c>
      <c r="E25" s="16" t="inlineStr">
        <is>
          <t>Senior QA Engineer</t>
        </is>
      </c>
      <c r="F25" s="16" t="inlineStr">
        <is>
          <t>Score 2.52 is 0.02 above the 2.5 rounding point between A2 and A3, and no rule moved it: confirm A3 against peers in similar roles, or place at A2.</t>
        </is>
      </c>
    </row>
    <row r="26" ht="41" customHeight="1">
      <c r="A26" s="13" t="inlineStr">
        <is>
          <t>Amit Jaidka</t>
        </is>
      </c>
      <c r="B26" s="16" t="inlineStr">
        <is>
          <t>Sales</t>
        </is>
      </c>
      <c r="C26" s="15" t="inlineStr">
        <is>
          <t>B3</t>
        </is>
      </c>
      <c r="D26" s="15" t="n">
        <v>5.51</v>
      </c>
      <c r="E26" s="16" t="inlineStr">
        <is>
          <t>Lead Alliances Specialist – POD Lead</t>
        </is>
      </c>
      <c r="F26" s="16" t="inlineStr">
        <is>
          <t>Score 5.51 is 0.01 above the 5.5 rounding point between B2 and B3, and no rule moved it: confirm B3 against peers in similar roles, or place at B2.</t>
        </is>
      </c>
    </row>
    <row r="27" ht="41" customHeight="1">
      <c r="A27" s="13" t="inlineStr">
        <is>
          <t>Sayed Ibrahim</t>
        </is>
      </c>
      <c r="B27" s="16" t="inlineStr">
        <is>
          <t>Support</t>
        </is>
      </c>
      <c r="C27" s="15" t="inlineStr">
        <is>
          <t>A3</t>
        </is>
      </c>
      <c r="D27" s="15" t="n">
        <v>2.5</v>
      </c>
      <c r="E27" s="16" t="inlineStr">
        <is>
          <t>Senior Support Executive</t>
        </is>
      </c>
      <c r="F27" s="16" t="inlineStr">
        <is>
          <t>Score 2.50 is 0.00 above the 2.5 rounding point between A2 and A3, and no rule moved it: confirm A3 against peers in similar roles, or place at A2.</t>
        </is>
      </c>
    </row>
    <row r="28" ht="41" customHeight="1">
      <c r="A28" s="13" t="inlineStr">
        <is>
          <t>Shruti Patil</t>
        </is>
      </c>
      <c r="B28" s="16" t="inlineStr">
        <is>
          <t>Technology</t>
        </is>
      </c>
      <c r="C28" s="15" t="inlineStr">
        <is>
          <t>B1</t>
        </is>
      </c>
      <c r="D28" s="15" t="n">
        <v>3.54</v>
      </c>
      <c r="E28" s="16" t="inlineStr">
        <is>
          <t>Team Lead – Business Analysis</t>
        </is>
      </c>
      <c r="F28" s="16" t="inlineStr">
        <is>
          <t>Score 3.54 is 0.04 above the 3.5 rounding point between A3 and B1, and no rule moved it: confirm B1 against peers in similar roles, or place at A3.</t>
        </is>
      </c>
    </row>
    <row r="29" ht="41" customHeight="1">
      <c r="A29" s="13" t="inlineStr">
        <is>
          <t>Anilkumar Aarumughan</t>
        </is>
      </c>
      <c r="B29" s="16" t="inlineStr">
        <is>
          <t>Technology</t>
        </is>
      </c>
      <c r="C29" s="15" t="inlineStr">
        <is>
          <t>B1</t>
        </is>
      </c>
      <c r="D29" s="15" t="n">
        <v>3.5</v>
      </c>
      <c r="E29" s="16" t="inlineStr">
        <is>
          <t>Technical Specialist</t>
        </is>
      </c>
      <c r="F29" s="16" t="inlineStr">
        <is>
          <t>Score 3.50 is 0.00 above the 3.5 rounding point between A3 and B1, and no rule moved it: confirm B1 against peers in similar roles, or place at A3.</t>
        </is>
      </c>
    </row>
    <row r="30" ht="41" customHeight="1">
      <c r="A30" s="13" t="inlineStr">
        <is>
          <t>Arun Kumar</t>
        </is>
      </c>
      <c r="B30" s="16" t="inlineStr">
        <is>
          <t>Technology</t>
        </is>
      </c>
      <c r="C30" s="15" t="inlineStr">
        <is>
          <t>A3</t>
        </is>
      </c>
      <c r="D30" s="15" t="n">
        <v>3.48</v>
      </c>
      <c r="E30" s="16" t="inlineStr">
        <is>
          <t>Technical Specialist</t>
        </is>
      </c>
      <c r="F30" s="16" t="inlineStr">
        <is>
          <t>Score 3.48 is 0.02 below the 3.5 rounding point between A3 and B1, and no rule moved it: confirm A3 against peers in similar roles, or place at B1.</t>
        </is>
      </c>
    </row>
    <row r="31" ht="41" customHeight="1">
      <c r="A31" s="13" t="inlineStr">
        <is>
          <t>Chetan Galande</t>
        </is>
      </c>
      <c r="B31" s="16" t="inlineStr">
        <is>
          <t>Technology</t>
        </is>
      </c>
      <c r="C31" s="15" t="inlineStr">
        <is>
          <t>A3</t>
        </is>
      </c>
      <c r="D31" s="15" t="n">
        <v>3.47</v>
      </c>
      <c r="E31" s="16" t="inlineStr">
        <is>
          <t>Business Analysis Specialist</t>
        </is>
      </c>
      <c r="F31" s="16" t="inlineStr">
        <is>
          <t>Score 3.47 is 0.03 below the 3.5 rounding point between A3 and B1, and no rule moved it: confirm A3 against peers in similar roles, or place at B1.</t>
        </is>
      </c>
    </row>
    <row r="32" ht="41" customHeight="1">
      <c r="A32" s="13" t="inlineStr">
        <is>
          <t>Vikash Gupta</t>
        </is>
      </c>
      <c r="B32" s="16" t="inlineStr">
        <is>
          <t>Technology</t>
        </is>
      </c>
      <c r="C32" s="15" t="inlineStr">
        <is>
          <t>B1</t>
        </is>
      </c>
      <c r="D32" s="15" t="n">
        <v>3.54</v>
      </c>
      <c r="E32" s="16" t="inlineStr">
        <is>
          <t>Technical Specialist</t>
        </is>
      </c>
      <c r="F32" s="16" t="inlineStr">
        <is>
          <t>Score 3.54 is 0.04 above the 3.5 rounding point between A3 and B1, and no rule moved it: confirm B1 against peers in similar roles, or place at A3.</t>
        </is>
      </c>
    </row>
    <row r="33" ht="41" customHeight="1">
      <c r="A33" s="13" t="inlineStr">
        <is>
          <t>Faisal Pathan</t>
        </is>
      </c>
      <c r="B33" s="16" t="inlineStr">
        <is>
          <t>Technology</t>
        </is>
      </c>
      <c r="C33" s="15" t="inlineStr">
        <is>
          <t>A2</t>
        </is>
      </c>
      <c r="D33" s="15" t="n">
        <v>2.45</v>
      </c>
      <c r="E33" s="16" t="inlineStr">
        <is>
          <t>UI Developer</t>
        </is>
      </c>
      <c r="F33" s="16" t="inlineStr">
        <is>
          <t>Score 2.45 is 0.05 below the 2.5 rounding point between A2 and A3, and no rule moved it: confirm A2 against peers in similar roles, or place at A3.</t>
        </is>
      </c>
    </row>
    <row r="34" ht="41" customHeight="1">
      <c r="A34" s="13" t="inlineStr">
        <is>
          <t>Lalita Dixit</t>
        </is>
      </c>
      <c r="B34" s="16" t="inlineStr">
        <is>
          <t>Technology</t>
        </is>
      </c>
      <c r="C34" s="15" t="inlineStr">
        <is>
          <t>A2</t>
        </is>
      </c>
      <c r="D34" s="15" t="n">
        <v>2.45</v>
      </c>
      <c r="E34" s="16" t="inlineStr">
        <is>
          <t>UI Developer</t>
        </is>
      </c>
      <c r="F34" s="16" t="inlineStr">
        <is>
          <t>Score 2.45 is 0.05 below the 2.5 rounding point between A2 and A3, and no rule moved it: confirm A2 against peers in similar roles, or place at A3.</t>
        </is>
      </c>
    </row>
    <row r="35" ht="41" customHeight="1">
      <c r="A35" s="13" t="inlineStr">
        <is>
          <t>Saurabh Jaykumar Wanjari</t>
        </is>
      </c>
      <c r="B35" s="16" t="inlineStr">
        <is>
          <t>Technology</t>
        </is>
      </c>
      <c r="C35" s="15" t="inlineStr">
        <is>
          <t>A3</t>
        </is>
      </c>
      <c r="D35" s="15" t="n">
        <v>2.53</v>
      </c>
      <c r="E35" s="16" t="inlineStr">
        <is>
          <t>Senior Software Engineer</t>
        </is>
      </c>
      <c r="F35" s="16" t="inlineStr">
        <is>
          <t>Score 2.53 is 0.03 above the 2.5 rounding point between A2 and A3, and no rule moved it: confirm A3 against peers in similar roles, or place at A2.</t>
        </is>
      </c>
    </row>
    <row r="36" ht="41" customHeight="1">
      <c r="A36" s="13" t="inlineStr">
        <is>
          <t>Saurabh Padalkar</t>
        </is>
      </c>
      <c r="B36" s="16" t="inlineStr">
        <is>
          <t>Technology</t>
        </is>
      </c>
      <c r="C36" s="15" t="inlineStr">
        <is>
          <t>A3</t>
        </is>
      </c>
      <c r="D36" s="15" t="n">
        <v>2.52</v>
      </c>
      <c r="E36" s="16" t="inlineStr">
        <is>
          <t>Senior AI/ML Engineer</t>
        </is>
      </c>
      <c r="F36" s="16" t="inlineStr">
        <is>
          <t>Score 2.52 is 0.02 above the 2.5 rounding point between A2 and A3, and no rule moved it: confirm A3 against peers in similar roles, or place at A2.</t>
        </is>
      </c>
    </row>
    <row r="37" ht="41" customHeight="1">
      <c r="A37" s="13" t="inlineStr">
        <is>
          <t>Srikant Mishra</t>
        </is>
      </c>
      <c r="B37" s="16" t="inlineStr">
        <is>
          <t>Technology</t>
        </is>
      </c>
      <c r="C37" s="15" t="inlineStr">
        <is>
          <t>A3</t>
        </is>
      </c>
      <c r="D37" s="15" t="n">
        <v>3.45</v>
      </c>
      <c r="E37" s="16" t="inlineStr">
        <is>
          <t>Senior Business Analyst</t>
        </is>
      </c>
      <c r="F37" s="16" t="inlineStr">
        <is>
          <t>Score 3.45 is 0.05 below the 3.5 rounding point between A3 and B1, and no rule moved it: confirm A3 against peers in similar roles, or place at B1.</t>
        </is>
      </c>
    </row>
    <row r="38" ht="41" customHeight="1">
      <c r="A38" s="13" t="inlineStr">
        <is>
          <t>Anirudh Singh Bartwal</t>
        </is>
      </c>
      <c r="B38" s="16" t="inlineStr">
        <is>
          <t>XBRL Consulting</t>
        </is>
      </c>
      <c r="C38" s="15" t="inlineStr">
        <is>
          <t>B1</t>
        </is>
      </c>
      <c r="D38" s="15" t="n">
        <v>4.48</v>
      </c>
      <c r="E38" s="16" t="inlineStr">
        <is>
          <t>Senior Taxonomy Specialist</t>
        </is>
      </c>
      <c r="F38" s="16" t="inlineStr">
        <is>
          <t>Score 4.48 is 0.02 below the 4.5 rounding point between B1 and B2, and no rule moved it: confirm B1 against peers in similar roles, or place at B2.</t>
        </is>
      </c>
    </row>
    <row r="39" ht="41" customHeight="1">
      <c r="A39" s="13" t="inlineStr">
        <is>
          <t>Kulanand Rupani</t>
        </is>
      </c>
      <c r="B39" s="16" t="inlineStr">
        <is>
          <t>XBRL Consulting</t>
        </is>
      </c>
      <c r="C39" s="15" t="inlineStr">
        <is>
          <t>B2</t>
        </is>
      </c>
      <c r="D39" s="15" t="n">
        <v>4.5</v>
      </c>
      <c r="E39" s="16" t="inlineStr">
        <is>
          <t>Senior Taxonomy Specialist</t>
        </is>
      </c>
      <c r="F39" s="16" t="inlineStr">
        <is>
          <t>Score 4.50 is 0.00 above the 4.5 rounding point between B1 and B2, and no rule moved it: confirm B2 against peers in similar roles, or place at B1.</t>
        </is>
      </c>
    </row>
    <row r="40" ht="41" customHeight="1">
      <c r="A40" s="13" t="inlineStr">
        <is>
          <t>Prashant Ramakant Wagh</t>
        </is>
      </c>
      <c r="B40" s="16" t="inlineStr">
        <is>
          <t>XBRL Consulting</t>
        </is>
      </c>
      <c r="C40" s="15" t="inlineStr">
        <is>
          <t>B1</t>
        </is>
      </c>
      <c r="D40" s="15" t="n">
        <v>3.54</v>
      </c>
      <c r="E40" s="16" t="inlineStr">
        <is>
          <t>Taxonomy Specialist</t>
        </is>
      </c>
      <c r="F40" s="16" t="inlineStr">
        <is>
          <t>Score 3.54 is 0.04 above the 3.5 rounding point between A3 and B1, and no rule moved it: confirm B1 against peers in similar roles, or place at A3.</t>
        </is>
      </c>
    </row>
    <row r="41" ht="41" customHeight="1">
      <c r="A41" s="13" t="inlineStr">
        <is>
          <t>Surekha Ghadigaonkar</t>
        </is>
      </c>
      <c r="B41" s="16" t="inlineStr">
        <is>
          <t>XBRL Consulting</t>
        </is>
      </c>
      <c r="C41" s="15" t="inlineStr">
        <is>
          <t>A3</t>
        </is>
      </c>
      <c r="D41" s="15" t="n">
        <v>3.5</v>
      </c>
      <c r="E41" s="16" t="inlineStr">
        <is>
          <t>Senior Taxonomy Analyst</t>
        </is>
      </c>
      <c r="F41" s="16" t="inlineStr">
        <is>
          <t>Score 3.50 is 0.00 below the 3.5 rounding point between A3 and B1, and no rule moved it: confirm A3 against peers in similar roles, or place at B1.</t>
        </is>
      </c>
    </row>
    <row r="42" ht="15" customHeight="1"/>
    <row r="43" ht="20" customHeight="1">
      <c r="A43" s="6" t="inlineStr">
        <is>
          <t>C2. Near a gate · a rule set the level, and the number behind it is within a quarter-point of flipping — 18</t>
        </is>
      </c>
    </row>
    <row r="44" ht="15" customHeight="1">
      <c r="A44" s="11" t="inlineStr">
        <is>
          <r>
            <rPr>
              <rFont val="Calibri"/>
              <b val="1"/>
              <i val="1"/>
              <color rgb="00595959"/>
              <sz val="10"/>
            </rPr>
            <t>Calibrate before confirming:</t>
          </r>
          <r>
            <rPr>
              <rFont val="Calibri"/>
              <i val="1"/>
              <color rgb="00595959"/>
              <sz val="10"/>
            </rPr>
            <t xml:space="preserve"> a small change in one rating would move these people.</t>
          </r>
        </is>
      </c>
    </row>
    <row r="45" ht="15" customHeight="1">
      <c r="A45" s="12" t="inlineStr">
        <is>
          <t>Person</t>
        </is>
      </c>
      <c r="B45" s="12" t="inlineStr">
        <is>
          <t>Department</t>
        </is>
      </c>
      <c r="C45" s="12" t="inlineStr">
        <is>
          <t>Level</t>
        </is>
      </c>
      <c r="D45" s="12" t="inlineStr">
        <is>
          <t>Score</t>
        </is>
      </c>
      <c r="E45" s="12" t="inlineStr">
        <is>
          <t>Designation</t>
        </is>
      </c>
      <c r="F45" s="12" t="inlineStr">
        <is>
          <t>Reason / rule</t>
        </is>
      </c>
    </row>
    <row r="46" ht="28" customHeight="1">
      <c r="A46" s="13" t="inlineStr">
        <is>
          <t>Shashwat Dikshit</t>
        </is>
      </c>
      <c r="B46" s="16" t="inlineStr">
        <is>
          <t>Marketing</t>
        </is>
      </c>
      <c r="C46" s="15" t="inlineStr">
        <is>
          <t>A3</t>
        </is>
      </c>
      <c r="D46" s="15" t="n">
        <v>3.55</v>
      </c>
      <c r="E46" s="16" t="inlineStr">
        <is>
          <t>Senior Marketing Operations Associate</t>
        </is>
      </c>
      <c r="F46" s="16" t="inlineStr">
        <is>
          <r>
            <rPr>
              <rFont val="Calibri"/>
              <b val="1"/>
              <sz val="10"/>
            </rPr>
            <t>Top of band:</t>
          </r>
          <r>
            <rPr>
              <rFont val="Calibri"/>
              <sz val="10"/>
            </rPr>
            <t xml:space="preserve"> 3.48 on Band B's weights, 0.02 short of the 3.5 needed to enter Band B.</t>
          </r>
        </is>
      </c>
    </row>
    <row r="47" ht="28" customHeight="1">
      <c r="A47" s="13" t="inlineStr">
        <is>
          <t>Sakina Rampurawala</t>
        </is>
      </c>
      <c r="B47" s="16" t="inlineStr">
        <is>
          <t>Quality Assurance</t>
        </is>
      </c>
      <c r="C47" s="15" t="inlineStr">
        <is>
          <t>A3</t>
        </is>
      </c>
      <c r="D47" s="15" t="n">
        <v>3.55</v>
      </c>
      <c r="E47" s="16" t="inlineStr">
        <is>
          <t>QA Specialist</t>
        </is>
      </c>
      <c r="F47" s="16" t="inlineStr">
        <is>
          <r>
            <rPr>
              <rFont val="Calibri"/>
              <b val="1"/>
              <sz val="10"/>
            </rPr>
            <t>Top of band:</t>
          </r>
          <r>
            <rPr>
              <rFont val="Calibri"/>
              <sz val="10"/>
            </rPr>
            <t xml:space="preserve"> 3.48 on Band B's weights, 0.02 short of the 3.5 needed to enter Band B.</t>
          </r>
        </is>
      </c>
    </row>
    <row r="48" ht="41" customHeight="1">
      <c r="A48" s="13" t="inlineStr">
        <is>
          <t>Brij Kishor Singh</t>
        </is>
      </c>
      <c r="B48" s="16" t="inlineStr">
        <is>
          <t>Technology</t>
        </is>
      </c>
      <c r="C48" s="15" t="inlineStr">
        <is>
          <t>B+</t>
        </is>
      </c>
      <c r="D48" s="15" t="n">
        <v>6.54</v>
      </c>
      <c r="E48" s="16" t="inlineStr">
        <is>
          <t>Practice Lead – Solution &amp; Technical Architecture · Player-Coach</t>
        </is>
      </c>
      <c r="F48" s="16" t="inlineStr">
        <is>
          <r>
            <rPr>
              <rFont val="Calibri"/>
              <b val="1"/>
              <sz val="10"/>
            </rPr>
            <t>Top of band:</t>
          </r>
          <r>
            <rPr>
              <rFont val="Calibri"/>
              <sz val="10"/>
            </rPr>
            <t xml:space="preserve"> 6.46 on Band C's weights, 0.04 short of the 6.5 needed to enter Band C.</t>
          </r>
        </is>
      </c>
    </row>
    <row r="49" ht="28" customHeight="1">
      <c r="A49" s="13" t="inlineStr">
        <is>
          <t>Giridhar Singh</t>
        </is>
      </c>
      <c r="B49" s="16" t="inlineStr">
        <is>
          <t>Technology</t>
        </is>
      </c>
      <c r="C49" s="15" t="inlineStr">
        <is>
          <t>B3</t>
        </is>
      </c>
      <c r="D49" s="15" t="n">
        <v>6.57</v>
      </c>
      <c r="E49" s="16" t="inlineStr">
        <is>
          <t>Technical Architect</t>
        </is>
      </c>
      <c r="F49" s="16" t="inlineStr">
        <is>
          <r>
            <rPr>
              <rFont val="Calibri"/>
              <b val="1"/>
              <sz val="10"/>
            </rPr>
            <t>Top of band:</t>
          </r>
          <r>
            <rPr>
              <rFont val="Calibri"/>
              <sz val="10"/>
            </rPr>
            <t xml:space="preserve"> 6.44 on Band C's weights, 0.06 short of the 6.5 needed to enter Band C.</t>
          </r>
        </is>
      </c>
    </row>
    <row r="50" ht="41" customHeight="1">
      <c r="A50" s="13" t="inlineStr">
        <is>
          <t>Hemant Trivedi</t>
        </is>
      </c>
      <c r="B50" s="16" t="inlineStr">
        <is>
          <t>Technology</t>
        </is>
      </c>
      <c r="C50" s="15" t="inlineStr">
        <is>
          <t>B+</t>
        </is>
      </c>
      <c r="D50" s="15" t="n">
        <v>6.58</v>
      </c>
      <c r="E50" s="16" t="inlineStr">
        <is>
          <t>Practice Lead – Solution &amp; Technical Architecture · Player-Coach</t>
        </is>
      </c>
      <c r="F50" s="16" t="inlineStr">
        <is>
          <r>
            <rPr>
              <rFont val="Calibri"/>
              <b val="1"/>
              <sz val="10"/>
            </rPr>
            <t>Top of band:</t>
          </r>
          <r>
            <rPr>
              <rFont val="Calibri"/>
              <sz val="10"/>
            </rPr>
            <t xml:space="preserve"> 6.49 on Band C's weights, 0.01 short of the 6.5 needed to enter Band C.</t>
          </r>
        </is>
      </c>
    </row>
    <row r="51" ht="28" customHeight="1">
      <c r="A51" s="13" t="inlineStr">
        <is>
          <t>Izharuddin Shaikh</t>
        </is>
      </c>
      <c r="B51" s="16" t="inlineStr">
        <is>
          <t>Technology</t>
        </is>
      </c>
      <c r="C51" s="15" t="inlineStr">
        <is>
          <t>B+</t>
        </is>
      </c>
      <c r="D51" s="15" t="n">
        <v>6.22</v>
      </c>
      <c r="E51" s="16" t="inlineStr">
        <is>
          <t>Practice Lead – Project &amp; Program Delivery · Player-Coach</t>
        </is>
      </c>
      <c r="F51" s="16" t="inlineStr">
        <is>
          <r>
            <rPr>
              <rFont val="Calibri"/>
              <b val="1"/>
              <sz val="10"/>
            </rPr>
            <t>Player-Coach transition step placed within tolerance:</t>
          </r>
          <r>
            <rPr>
              <rFont val="Calibri"/>
              <sz val="10"/>
            </rPr>
            <t xml:space="preserve"> Player-Coach score 6.22 vs 6.25.</t>
          </r>
        </is>
      </c>
    </row>
    <row r="52" ht="41" customHeight="1">
      <c r="A52" s="13" t="inlineStr">
        <is>
          <t>Pushpendra Singh</t>
        </is>
      </c>
      <c r="B52" s="16" t="inlineStr">
        <is>
          <t>Technology</t>
        </is>
      </c>
      <c r="C52" s="15" t="inlineStr">
        <is>
          <t>B+</t>
        </is>
      </c>
      <c r="D52" s="15" t="n">
        <v>6.5</v>
      </c>
      <c r="E52" s="16" t="inlineStr">
        <is>
          <t>Practice Lead – Solution &amp; Technical Architecture · Player-Coach</t>
        </is>
      </c>
      <c r="F52" s="16" t="inlineStr">
        <is>
          <r>
            <rPr>
              <rFont val="Calibri"/>
              <b val="1"/>
              <sz val="10"/>
            </rPr>
            <t>Top of band:</t>
          </r>
          <r>
            <rPr>
              <rFont val="Calibri"/>
              <sz val="10"/>
            </rPr>
            <t xml:space="preserve"> 6.42 on Band C's weights, 0.08 short of the 6.5 needed to enter Band C.</t>
          </r>
        </is>
      </c>
    </row>
    <row r="53" ht="41" customHeight="1">
      <c r="A53" s="13" t="inlineStr">
        <is>
          <t>Suman Kumar</t>
        </is>
      </c>
      <c r="B53" s="16" t="inlineStr">
        <is>
          <t>Technology</t>
        </is>
      </c>
      <c r="C53" s="15" t="inlineStr">
        <is>
          <t>B+</t>
        </is>
      </c>
      <c r="D53" s="15" t="n">
        <v>6.54</v>
      </c>
      <c r="E53" s="16" t="inlineStr">
        <is>
          <t>Practice Lead – Solution &amp; Technical Architecture · Player-Coach</t>
        </is>
      </c>
      <c r="F53" s="16" t="inlineStr">
        <is>
          <r>
            <rPr>
              <rFont val="Calibri"/>
              <b val="1"/>
              <sz val="10"/>
            </rPr>
            <t>Top of band:</t>
          </r>
          <r>
            <rPr>
              <rFont val="Calibri"/>
              <sz val="10"/>
            </rPr>
            <t xml:space="preserve"> 6.46 on Band C's weights, 0.04 short of the 6.5 needed to enter Band C.</t>
          </r>
        </is>
      </c>
    </row>
    <row r="54" ht="28" customHeight="1">
      <c r="A54" s="13" t="inlineStr">
        <is>
          <t>Amiz Azad</t>
        </is>
      </c>
      <c r="B54" s="16" t="inlineStr">
        <is>
          <t>Technology</t>
        </is>
      </c>
      <c r="C54" s="15" t="inlineStr">
        <is>
          <t>A3</t>
        </is>
      </c>
      <c r="D54" s="15" t="n">
        <v>3.5</v>
      </c>
      <c r="E54" s="16" t="inlineStr">
        <is>
          <t>Senior Software Engineer</t>
        </is>
      </c>
      <c r="F54" s="16" t="inlineStr">
        <is>
          <r>
            <rPr>
              <rFont val="Calibri"/>
              <b val="1"/>
              <sz val="10"/>
            </rPr>
            <t>Top of band:</t>
          </r>
          <r>
            <rPr>
              <rFont val="Calibri"/>
              <sz val="10"/>
            </rPr>
            <t xml:space="preserve"> 3.44 on Band B's weights, 0.06 short of the 3.5 needed to enter Band B.</t>
          </r>
        </is>
      </c>
    </row>
    <row r="55" ht="28" customHeight="1">
      <c r="A55" s="13" t="inlineStr">
        <is>
          <t>Ateef Ansari</t>
        </is>
      </c>
      <c r="B55" s="16" t="inlineStr">
        <is>
          <t>Technology</t>
        </is>
      </c>
      <c r="C55" s="15" t="inlineStr">
        <is>
          <t>A3</t>
        </is>
      </c>
      <c r="D55" s="15" t="n">
        <v>3.55</v>
      </c>
      <c r="E55" s="16" t="inlineStr">
        <is>
          <t>Technical Specialist</t>
        </is>
      </c>
      <c r="F55" s="16" t="inlineStr">
        <is>
          <r>
            <rPr>
              <rFont val="Calibri"/>
              <b val="1"/>
              <sz val="10"/>
            </rPr>
            <t>Top of band:</t>
          </r>
          <r>
            <rPr>
              <rFont val="Calibri"/>
              <sz val="10"/>
            </rPr>
            <t xml:space="preserve"> 3.49 on Band B's weights, 0.01 short of the 3.5 needed to enter Band B.</t>
          </r>
        </is>
      </c>
    </row>
    <row r="56" ht="28" customHeight="1">
      <c r="A56" s="13" t="inlineStr">
        <is>
          <t>Chaitanya Vadagabhaktula</t>
        </is>
      </c>
      <c r="B56" s="16" t="inlineStr">
        <is>
          <t>Technology</t>
        </is>
      </c>
      <c r="C56" s="15" t="inlineStr">
        <is>
          <t>A3</t>
        </is>
      </c>
      <c r="D56" s="15" t="n">
        <v>3.57</v>
      </c>
      <c r="E56" s="16" t="inlineStr">
        <is>
          <t>Database Specialist</t>
        </is>
      </c>
      <c r="F56" s="16" t="inlineStr">
        <is>
          <r>
            <rPr>
              <rFont val="Calibri"/>
              <b val="1"/>
              <sz val="10"/>
            </rPr>
            <t>Top of band:</t>
          </r>
          <r>
            <rPr>
              <rFont val="Calibri"/>
              <sz val="10"/>
            </rPr>
            <t xml:space="preserve"> 3.48 on Band B's weights, 0.02 short of the 3.5 needed to enter Band B.</t>
          </r>
        </is>
      </c>
    </row>
    <row r="57" ht="54" customHeight="1">
      <c r="A57" s="13" t="inlineStr">
        <is>
          <t>Anurag Gupta</t>
        </is>
      </c>
      <c r="B57" s="16" t="inlineStr">
        <is>
          <t>Technology</t>
        </is>
      </c>
      <c r="C57" s="15" t="inlineStr">
        <is>
          <t>A2</t>
        </is>
      </c>
      <c r="D57" s="15" t="n">
        <v>1.92</v>
      </c>
      <c r="E57" s="16" t="inlineStr">
        <is>
          <t>UI Developer</t>
        </is>
      </c>
      <c r="F57" s="16" t="inlineStr">
        <is>
          <r>
            <rPr>
              <rFont val="Calibri"/>
              <b val="1"/>
              <sz val="10"/>
            </rPr>
            <t>Role substance:</t>
          </r>
          <r>
            <rPr>
              <rFont val="Calibri"/>
              <sz val="10"/>
            </rPr>
            <t xml:space="preserve"> complexity–accountability average 1.75 is 0.25 short of 2, which would lift the limit by one level; Band A experience rule: 2 yrs is within three months of the 1- or 2-year threshold.</t>
          </r>
        </is>
      </c>
    </row>
    <row r="58" ht="28" customHeight="1">
      <c r="A58" s="13" t="inlineStr">
        <is>
          <t>Aquib Shah</t>
        </is>
      </c>
      <c r="B58" s="16" t="inlineStr">
        <is>
          <t>Technology</t>
        </is>
      </c>
      <c r="C58" s="15" t="inlineStr">
        <is>
          <t>A2</t>
        </is>
      </c>
      <c r="D58" s="15" t="n">
        <v>1.92</v>
      </c>
      <c r="E58" s="16" t="inlineStr">
        <is>
          <t>Software Engineer</t>
        </is>
      </c>
      <c r="F58" s="16" t="inlineStr">
        <is>
          <r>
            <rPr>
              <rFont val="Calibri"/>
              <b val="1"/>
              <sz val="10"/>
            </rPr>
            <t>Role substance:</t>
          </r>
          <r>
            <rPr>
              <rFont val="Calibri"/>
              <sz val="10"/>
            </rPr>
            <t xml:space="preserve"> complexity–accountability average 1.75 is 0.25 short of 2, which would lift the limit by one level.</t>
          </r>
        </is>
      </c>
    </row>
    <row r="59" ht="28" customHeight="1">
      <c r="A59" s="13" t="inlineStr">
        <is>
          <t>Shubham Nimse</t>
        </is>
      </c>
      <c r="B59" s="16" t="inlineStr">
        <is>
          <t>Technology</t>
        </is>
      </c>
      <c r="C59" s="15" t="inlineStr">
        <is>
          <t>A2</t>
        </is>
      </c>
      <c r="D59" s="15" t="n">
        <v>1.7</v>
      </c>
      <c r="E59" s="16" t="inlineStr">
        <is>
          <t>Software Engineer</t>
        </is>
      </c>
      <c r="F59" s="16" t="inlineStr">
        <is>
          <r>
            <rPr>
              <rFont val="Calibri"/>
              <b val="1"/>
              <sz val="10"/>
            </rPr>
            <t>Role substance:</t>
          </r>
          <r>
            <rPr>
              <rFont val="Calibri"/>
              <sz val="10"/>
            </rPr>
            <t xml:space="preserve"> complexity–accountability average 1.75 is 0.25 short of 2, which would lift the limit by one level.</t>
          </r>
        </is>
      </c>
    </row>
    <row r="60" ht="28" customHeight="1">
      <c r="A60" s="13" t="inlineStr">
        <is>
          <t>Neha Periwal</t>
        </is>
      </c>
      <c r="B60" s="16" t="inlineStr">
        <is>
          <t>XBRL Consulting</t>
        </is>
      </c>
      <c r="C60" s="15" t="inlineStr">
        <is>
          <t>A3</t>
        </is>
      </c>
      <c r="D60" s="15" t="n">
        <v>3.54</v>
      </c>
      <c r="E60" s="16" t="inlineStr">
        <is>
          <t>Senior Taxonomy Analyst</t>
        </is>
      </c>
      <c r="F60" s="16" t="inlineStr">
        <is>
          <r>
            <rPr>
              <rFont val="Calibri"/>
              <b val="1"/>
              <sz val="10"/>
            </rPr>
            <t>Top of band:</t>
          </r>
          <r>
            <rPr>
              <rFont val="Calibri"/>
              <sz val="10"/>
            </rPr>
            <t xml:space="preserve"> 3.46 on Band B's weights, 0.04 short of the 3.5 needed to enter Band B.</t>
          </r>
        </is>
      </c>
    </row>
    <row r="61" ht="28" customHeight="1">
      <c r="A61" s="13" t="inlineStr">
        <is>
          <t>Bhushan Patkar</t>
        </is>
      </c>
      <c r="B61" s="16" t="inlineStr">
        <is>
          <t>XBRL Consulting</t>
        </is>
      </c>
      <c r="C61" s="15" t="inlineStr">
        <is>
          <t>A3</t>
        </is>
      </c>
      <c r="D61" s="15" t="n">
        <v>3.54</v>
      </c>
      <c r="E61" s="16" t="inlineStr">
        <is>
          <t>Senior Taxonomy Analyst</t>
        </is>
      </c>
      <c r="F61" s="16" t="inlineStr">
        <is>
          <r>
            <rPr>
              <rFont val="Calibri"/>
              <b val="1"/>
              <sz val="10"/>
            </rPr>
            <t>Top of band:</t>
          </r>
          <r>
            <rPr>
              <rFont val="Calibri"/>
              <sz val="10"/>
            </rPr>
            <t xml:space="preserve"> 3.48 on Band B's weights, 0.02 short of the 3.5 needed to enter Band B.</t>
          </r>
        </is>
      </c>
    </row>
    <row r="62" ht="28" customHeight="1">
      <c r="A62" s="13" t="inlineStr">
        <is>
          <t>Kalyani Sunil Nagap</t>
        </is>
      </c>
      <c r="B62" s="16" t="inlineStr">
        <is>
          <t>XBRL Consulting</t>
        </is>
      </c>
      <c r="C62" s="15" t="inlineStr">
        <is>
          <t>A3</t>
        </is>
      </c>
      <c r="D62" s="15" t="n">
        <v>3.57</v>
      </c>
      <c r="E62" s="16" t="inlineStr">
        <is>
          <t>Taxonomy Specialist</t>
        </is>
      </c>
      <c r="F62" s="16" t="inlineStr">
        <is>
          <r>
            <rPr>
              <rFont val="Calibri"/>
              <b val="1"/>
              <sz val="10"/>
            </rPr>
            <t>Top of band:</t>
          </r>
          <r>
            <rPr>
              <rFont val="Calibri"/>
              <sz val="10"/>
            </rPr>
            <t xml:space="preserve"> 3.49 on Band B's weights, 0.01 short of the 3.5 needed to enter Band B.</t>
          </r>
        </is>
      </c>
    </row>
    <row r="63" ht="28" customHeight="1">
      <c r="A63" s="13" t="inlineStr">
        <is>
          <t>Musaf Shaikh</t>
        </is>
      </c>
      <c r="B63" s="16" t="inlineStr">
        <is>
          <t>XBRL Consulting</t>
        </is>
      </c>
      <c r="C63" s="15" t="inlineStr">
        <is>
          <t>A3</t>
        </is>
      </c>
      <c r="D63" s="15" t="n">
        <v>2.05</v>
      </c>
      <c r="E63" s="16" t="inlineStr">
        <is>
          <t>Senior Financial Analyst</t>
        </is>
      </c>
      <c r="F63" s="16" t="inlineStr">
        <is>
          <r>
            <rPr>
              <rFont val="Calibri"/>
              <b val="1"/>
              <sz val="10"/>
            </rPr>
            <t>Band A experience rule:</t>
          </r>
          <r>
            <rPr>
              <rFont val="Calibri"/>
              <sz val="10"/>
            </rPr>
            <t xml:space="preserve"> 2.2 yrs is within three months of the 1- or 2-year threshold.</t>
          </r>
        </is>
      </c>
    </row>
    <row r="64" ht="15" customHeight="1"/>
    <row r="65" ht="20" customHeight="1">
      <c r="A65" s="6" t="inlineStr">
        <is>
          <t>D. Moves down vs current level · pay and title protected for one cycle, V4 — 18</t>
        </is>
      </c>
    </row>
    <row r="66" ht="15" customHeight="1">
      <c r="A66" s="12" t="inlineStr">
        <is>
          <t>Person</t>
        </is>
      </c>
      <c r="B66" s="12" t="inlineStr">
        <is>
          <t>Department</t>
        </is>
      </c>
      <c r="C66" s="12" t="inlineStr">
        <is>
          <t>Level</t>
        </is>
      </c>
      <c r="D66" s="12" t="inlineStr">
        <is>
          <t>Score</t>
        </is>
      </c>
      <c r="E66" s="12" t="inlineStr">
        <is>
          <t>Designation</t>
        </is>
      </c>
      <c r="F66" s="12" t="inlineStr">
        <is>
          <t>Reason / rule</t>
        </is>
      </c>
    </row>
    <row r="67" ht="28" customHeight="1">
      <c r="A67" s="13" t="inlineStr">
        <is>
          <t>Abhilash Menon</t>
        </is>
      </c>
      <c r="B67" s="16" t="inlineStr">
        <is>
          <t>Marketing</t>
        </is>
      </c>
      <c r="C67" s="15" t="inlineStr">
        <is>
          <t>B1</t>
        </is>
      </c>
      <c r="D67" s="15" t="n">
        <v>4.42</v>
      </c>
      <c r="E67" s="16" t="inlineStr">
        <is>
          <t>Team Lead – Product Marketing</t>
        </is>
      </c>
      <c r="F67" s="16" t="inlineStr">
        <is>
          <t>Current L5 – Manager → B1. No rule changed the level: the score decides.</t>
        </is>
      </c>
    </row>
    <row r="68" ht="28" customHeight="1">
      <c r="A68" s="13" t="inlineStr">
        <is>
          <t>Sameer Joshi</t>
        </is>
      </c>
      <c r="B68" s="16" t="inlineStr">
        <is>
          <t>Quality Assurance</t>
        </is>
      </c>
      <c r="C68" s="15" t="inlineStr">
        <is>
          <t>B2</t>
        </is>
      </c>
      <c r="D68" s="15" t="n">
        <v>4.55</v>
      </c>
      <c r="E68" s="16" t="inlineStr">
        <is>
          <t>Senior QA Specialist – POD Lead</t>
        </is>
      </c>
      <c r="F68" s="16" t="inlineStr">
        <is>
          <t>Current L5 – Lead · IC → B2. No rule changed the level: the score decides.</t>
        </is>
      </c>
    </row>
    <row r="69" ht="41" customHeight="1">
      <c r="A69" s="13" t="inlineStr">
        <is>
          <t>Ajay Singh Chauhan</t>
        </is>
      </c>
      <c r="B69" s="16" t="inlineStr">
        <is>
          <t>Sales</t>
        </is>
      </c>
      <c r="C69" s="15" t="inlineStr">
        <is>
          <t>C1</t>
        </is>
      </c>
      <c r="D69" s="15" t="n">
        <v>9.539999999999999</v>
      </c>
      <c r="E69" s="16" t="inlineStr">
        <is>
          <t>Principal – Enterprise Sales</t>
        </is>
      </c>
      <c r="F69" s="16" t="inlineStr">
        <is>
          <t>Current L8 – Vice President → C1. Held at C1 instead of D2: C2 needs a whole function or a company-wide discipline, and the org chart does not show this yet.</t>
        </is>
      </c>
    </row>
    <row r="70" ht="28" customHeight="1">
      <c r="A70" s="13" t="inlineStr">
        <is>
          <t>Apurva Kirtikar</t>
        </is>
      </c>
      <c r="B70" s="16" t="inlineStr">
        <is>
          <t>Sales</t>
        </is>
      </c>
      <c r="C70" s="15" t="inlineStr">
        <is>
          <t>B2</t>
        </is>
      </c>
      <c r="D70" s="15" t="n">
        <v>5.17</v>
      </c>
      <c r="E70" s="16" t="inlineStr">
        <is>
          <t>Senior Account Executive – POD Lead</t>
        </is>
      </c>
      <c r="F70" s="16" t="inlineStr">
        <is>
          <t>Current L6 – Senior Manager → B2. No rule changed the level: the score decides.</t>
        </is>
      </c>
    </row>
    <row r="71" ht="28" customHeight="1">
      <c r="A71" s="13" t="inlineStr">
        <is>
          <t>Shraddha Gawali</t>
        </is>
      </c>
      <c r="B71" s="16" t="inlineStr">
        <is>
          <t>Support</t>
        </is>
      </c>
      <c r="C71" s="15" t="inlineStr">
        <is>
          <t>B1</t>
        </is>
      </c>
      <c r="D71" s="15" t="n">
        <v>3.55</v>
      </c>
      <c r="E71" s="16" t="inlineStr">
        <is>
          <t>Support Specialist</t>
        </is>
      </c>
      <c r="F71" s="16" t="inlineStr">
        <is>
          <t>Current L5 – Lead · IC → B1. No rule changed the level: the score decides.</t>
        </is>
      </c>
    </row>
    <row r="72" ht="28" customHeight="1">
      <c r="A72" s="13" t="inlineStr">
        <is>
          <t>Vijay Sakpal</t>
        </is>
      </c>
      <c r="B72" s="16" t="inlineStr">
        <is>
          <t>Support</t>
        </is>
      </c>
      <c r="C72" s="15" t="inlineStr">
        <is>
          <t>B1</t>
        </is>
      </c>
      <c r="D72" s="15" t="n">
        <v>3.79</v>
      </c>
      <c r="E72" s="16" t="inlineStr">
        <is>
          <t>Support Specialist</t>
        </is>
      </c>
      <c r="F72" s="16" t="inlineStr">
        <is>
          <t>Current L5 – Lead · IC → B1. No rule changed the level: the score decides.</t>
        </is>
      </c>
    </row>
    <row r="73" ht="28" customHeight="1">
      <c r="A73" s="13" t="inlineStr">
        <is>
          <t>Shiveshdhar Dubey</t>
        </is>
      </c>
      <c r="B73" s="16" t="inlineStr">
        <is>
          <t>Technology</t>
        </is>
      </c>
      <c r="C73" s="15" t="inlineStr">
        <is>
          <t>B3</t>
        </is>
      </c>
      <c r="D73" s="15" t="n">
        <v>5.88</v>
      </c>
      <c r="E73" s="16" t="inlineStr">
        <is>
          <t>Associate Technical Architect – POD Lead</t>
        </is>
      </c>
      <c r="F73" s="16" t="inlineStr">
        <is>
          <t>Current L6 – Principal · IC → B3. No rule changed the level: the score decides.</t>
        </is>
      </c>
    </row>
    <row r="74" ht="28" customHeight="1">
      <c r="A74" s="13" t="inlineStr">
        <is>
          <t>Anup Salve</t>
        </is>
      </c>
      <c r="B74" s="16" t="inlineStr">
        <is>
          <t>Technology</t>
        </is>
      </c>
      <c r="C74" s="15" t="inlineStr">
        <is>
          <t>B2</t>
        </is>
      </c>
      <c r="D74" s="15" t="n">
        <v>5.12</v>
      </c>
      <c r="E74" s="16" t="inlineStr">
        <is>
          <t>Senior Technical Specialist – POD Lead</t>
        </is>
      </c>
      <c r="F74" s="16" t="inlineStr">
        <is>
          <t>Current L5 – Lead · IC → B2. No rule changed the level: the score decides.</t>
        </is>
      </c>
    </row>
    <row r="75" ht="28" customHeight="1">
      <c r="A75" s="13" t="inlineStr">
        <is>
          <t>Arpit Pagaria</t>
        </is>
      </c>
      <c r="B75" s="16" t="inlineStr">
        <is>
          <t>Technology</t>
        </is>
      </c>
      <c r="C75" s="15" t="inlineStr">
        <is>
          <t>B2</t>
        </is>
      </c>
      <c r="D75" s="15" t="n">
        <v>4.77</v>
      </c>
      <c r="E75" s="16" t="inlineStr">
        <is>
          <t>Senior Technical Specialist – POD Lead</t>
        </is>
      </c>
      <c r="F75" s="16" t="inlineStr">
        <is>
          <t>Current L5 – Lead · IC → B2. No rule changed the level: the score decides.</t>
        </is>
      </c>
    </row>
    <row r="76" ht="28" customHeight="1">
      <c r="A76" s="13" t="inlineStr">
        <is>
          <t>Bhavana Thakare</t>
        </is>
      </c>
      <c r="B76" s="16" t="inlineStr">
        <is>
          <t>Technology</t>
        </is>
      </c>
      <c r="C76" s="15" t="inlineStr">
        <is>
          <t>B1</t>
        </is>
      </c>
      <c r="D76" s="15" t="n">
        <v>4.38</v>
      </c>
      <c r="E76" s="16" t="inlineStr">
        <is>
          <t>Senior Technical Specialist – POD Lead</t>
        </is>
      </c>
      <c r="F76" s="16" t="inlineStr">
        <is>
          <t>Current L5 – Lead · IC → B1. No rule changed the level: the score decides.</t>
        </is>
      </c>
    </row>
    <row r="77" ht="28" customHeight="1">
      <c r="A77" s="13" t="inlineStr">
        <is>
          <t>Monisha Ubriani</t>
        </is>
      </c>
      <c r="B77" s="16" t="inlineStr">
        <is>
          <t>Technology</t>
        </is>
      </c>
      <c r="C77" s="15" t="inlineStr">
        <is>
          <t>B2</t>
        </is>
      </c>
      <c r="D77" s="15" t="n">
        <v>5.19</v>
      </c>
      <c r="E77" s="16" t="inlineStr">
        <is>
          <t>Senior Technical Specialist</t>
        </is>
      </c>
      <c r="F77" s="16" t="inlineStr">
        <is>
          <t>Current L5 – Lead · IC → B2. No rule changed the level: the score decides.</t>
        </is>
      </c>
    </row>
    <row r="78" ht="28" customHeight="1">
      <c r="A78" s="13" t="inlineStr">
        <is>
          <t>Amruta Kadam</t>
        </is>
      </c>
      <c r="B78" s="16" t="inlineStr">
        <is>
          <t>Technology</t>
        </is>
      </c>
      <c r="C78" s="15" t="inlineStr">
        <is>
          <t>B2</t>
        </is>
      </c>
      <c r="D78" s="15" t="n">
        <v>5.11</v>
      </c>
      <c r="E78" s="16" t="inlineStr">
        <is>
          <t>Engineering Manager</t>
        </is>
      </c>
      <c r="F78" s="16" t="inlineStr">
        <is>
          <t>Current L5 – Lead · IC → B2. No rule changed the level: the score decides.</t>
        </is>
      </c>
    </row>
    <row r="79" ht="28" customHeight="1">
      <c r="A79" s="13" t="inlineStr">
        <is>
          <t>Sagar Jadhav</t>
        </is>
      </c>
      <c r="B79" s="16" t="inlineStr">
        <is>
          <t>Technology</t>
        </is>
      </c>
      <c r="C79" s="15" t="inlineStr">
        <is>
          <t>B2</t>
        </is>
      </c>
      <c r="D79" s="15" t="n">
        <v>5.14</v>
      </c>
      <c r="E79" s="16" t="inlineStr">
        <is>
          <t>Engineering Manager</t>
        </is>
      </c>
      <c r="F79" s="16" t="inlineStr">
        <is>
          <t>Current L5 – Lead · IC → B2. No rule changed the level: the score decides.</t>
        </is>
      </c>
    </row>
    <row r="80" ht="28" customHeight="1">
      <c r="A80" s="13" t="inlineStr">
        <is>
          <t>Aayushi Sharma</t>
        </is>
      </c>
      <c r="B80" s="16" t="inlineStr">
        <is>
          <t>Technology</t>
        </is>
      </c>
      <c r="C80" s="15" t="inlineStr">
        <is>
          <t>B1</t>
        </is>
      </c>
      <c r="D80" s="15" t="n">
        <v>4.33</v>
      </c>
      <c r="E80" s="16" t="inlineStr">
        <is>
          <t>Associate Project Manager</t>
        </is>
      </c>
      <c r="F80" s="16" t="inlineStr">
        <is>
          <t>Current L5 – Manager → B1. No rule changed the level: the score decides.</t>
        </is>
      </c>
    </row>
    <row r="81" ht="28" customHeight="1">
      <c r="A81" s="13" t="inlineStr">
        <is>
          <t>Jerigan Gracias</t>
        </is>
      </c>
      <c r="B81" s="16" t="inlineStr">
        <is>
          <t>Technology</t>
        </is>
      </c>
      <c r="C81" s="15" t="inlineStr">
        <is>
          <t>B1</t>
        </is>
      </c>
      <c r="D81" s="15" t="n">
        <v>3.93</v>
      </c>
      <c r="E81" s="16" t="inlineStr">
        <is>
          <t>Associate Project Manager – POD Lead</t>
        </is>
      </c>
      <c r="F81" s="16" t="inlineStr">
        <is>
          <t>Current L5 – Lead · IC → B1. No rule changed the level: the score decides.</t>
        </is>
      </c>
    </row>
    <row r="82" ht="28" customHeight="1">
      <c r="A82" s="13" t="inlineStr">
        <is>
          <t>Nivedita Wagh</t>
        </is>
      </c>
      <c r="B82" s="16" t="inlineStr">
        <is>
          <t>Technology</t>
        </is>
      </c>
      <c r="C82" s="15" t="inlineStr">
        <is>
          <t>B1</t>
        </is>
      </c>
      <c r="D82" s="15" t="n">
        <v>4.45</v>
      </c>
      <c r="E82" s="16" t="inlineStr">
        <is>
          <t>Project Manager – POD Lead</t>
        </is>
      </c>
      <c r="F82" s="16" t="inlineStr">
        <is>
          <t>Current L5 – Lead · IC → B1. No rule changed the level: the score decides.</t>
        </is>
      </c>
    </row>
    <row r="83" ht="28" customHeight="1">
      <c r="A83" s="13" t="inlineStr">
        <is>
          <t>Akshay Jain</t>
        </is>
      </c>
      <c r="B83" s="16" t="inlineStr">
        <is>
          <t>XBRL Consulting</t>
        </is>
      </c>
      <c r="C83" s="15" t="inlineStr">
        <is>
          <t>B2</t>
        </is>
      </c>
      <c r="D83" s="15" t="n">
        <v>4.85</v>
      </c>
      <c r="E83" s="16" t="inlineStr">
        <is>
          <t>Senior Taxonomy Specialist</t>
        </is>
      </c>
      <c r="F83" s="16" t="inlineStr">
        <is>
          <t>Current L5 – Lead · IC → B2. No rule changed the level: the score decides.</t>
        </is>
      </c>
    </row>
    <row r="84" ht="28" customHeight="1">
      <c r="A84" s="13" t="inlineStr">
        <is>
          <t>Sujeet Rathod</t>
        </is>
      </c>
      <c r="B84" s="16" t="inlineStr">
        <is>
          <t>XBRL Consulting</t>
        </is>
      </c>
      <c r="C84" s="15" t="inlineStr">
        <is>
          <t>B2</t>
        </is>
      </c>
      <c r="D84" s="15" t="n">
        <v>4.82</v>
      </c>
      <c r="E84" s="16" t="inlineStr">
        <is>
          <t>Manager – Taxonomy Consulting</t>
        </is>
      </c>
      <c r="F84" s="16" t="inlineStr">
        <is>
          <t>Current L5 – Lead · IC → B2. No rule changed the level: the score decides.</t>
        </is>
      </c>
    </row>
    <row r="85" ht="15" customHeight="1"/>
    <row r="86" ht="20" customHeight="1">
      <c r="A86" s="6" t="inlineStr">
        <is>
          <t>E. Changed from the earlier proposal — 28</t>
        </is>
      </c>
    </row>
    <row r="87" ht="15" customHeight="1">
      <c r="A87" s="11" t="inlineStr">
        <is>
          <t>Derived weight model and the Player-Coach transition steps.</t>
        </is>
      </c>
    </row>
    <row r="88" ht="15" customHeight="1">
      <c r="A88" s="12" t="inlineStr">
        <is>
          <t>Person</t>
        </is>
      </c>
      <c r="B88" s="12" t="inlineStr">
        <is>
          <t>Department</t>
        </is>
      </c>
      <c r="C88" s="12" t="inlineStr">
        <is>
          <t>Level</t>
        </is>
      </c>
      <c r="D88" s="12" t="inlineStr">
        <is>
          <t>Score</t>
        </is>
      </c>
      <c r="E88" s="12" t="inlineStr">
        <is>
          <t>Designation</t>
        </is>
      </c>
      <c r="F88" s="12" t="inlineStr">
        <is>
          <t>Reason / rule</t>
        </is>
      </c>
    </row>
    <row r="89" ht="28" customHeight="1">
      <c r="A89" s="13" t="inlineStr">
        <is>
          <t>Davinder Pal Singh</t>
        </is>
      </c>
      <c r="B89" s="16" t="inlineStr">
        <is>
          <t>Quality Assurance</t>
        </is>
      </c>
      <c r="C89" s="15" t="inlineStr">
        <is>
          <t>B2</t>
        </is>
      </c>
      <c r="D89" s="15" t="n">
        <v>5.41</v>
      </c>
      <c r="E89" s="16" t="inlineStr">
        <is>
          <t>Senior QA Manager</t>
        </is>
      </c>
      <c r="F89" s="16" t="inlineStr">
        <is>
          <t>Earlier B3 → B2. No rule changed the level: the score decides.</t>
        </is>
      </c>
    </row>
    <row r="90" ht="41" customHeight="1">
      <c r="A90" s="13" t="inlineStr">
        <is>
          <t>Sakina Rampurawala</t>
        </is>
      </c>
      <c r="B90" s="16" t="inlineStr">
        <is>
          <t>Quality Assurance</t>
        </is>
      </c>
      <c r="C90" s="15" t="inlineStr">
        <is>
          <t>A3</t>
        </is>
      </c>
      <c r="D90" s="15" t="n">
        <v>3.55</v>
      </c>
      <c r="E90" s="16" t="inlineStr">
        <is>
          <t>QA Specialist</t>
        </is>
      </c>
      <c r="F90" s="16" t="inlineStr">
        <is>
          <t>Earlier B1 → A3. Stays at A3, the top of Band A: to enter Band B the score must reach 3.5 on Band B's own weights, and it is 3.48.</t>
        </is>
      </c>
    </row>
    <row r="91" ht="54" customHeight="1">
      <c r="A91" s="13" t="inlineStr">
        <is>
          <t>Anand Padmanabhan</t>
        </is>
      </c>
      <c r="B91" s="16" t="inlineStr">
        <is>
          <t>Sales</t>
        </is>
      </c>
      <c r="C91" s="15" t="inlineStr">
        <is>
          <t>X3</t>
        </is>
      </c>
      <c r="D91" s="15" t="inlineStr">
        <is>
          <t>—</t>
        </is>
      </c>
      <c r="E91" s="16" t="inlineStr">
        <is>
          <t>Senior Consultant – Enterprise Leadership</t>
        </is>
      </c>
      <c r="F91" s="16" t="inlineStr">
        <is>
          <t>Earlier E1 → X3. Placed at X3 · consultant, outside the employee ladder by leadership decision: Engaged as a consultant, not an employee: moves from Band E to Band X · senior consultant.</t>
        </is>
      </c>
    </row>
    <row r="92" ht="41" customHeight="1">
      <c r="A92" s="13" t="inlineStr">
        <is>
          <t>Shailesh Gupta</t>
        </is>
      </c>
      <c r="B92" s="16" t="inlineStr">
        <is>
          <t>Sales</t>
        </is>
      </c>
      <c r="C92" s="15" t="inlineStr">
        <is>
          <t>D2</t>
        </is>
      </c>
      <c r="D92" s="15" t="n">
        <v>9.1</v>
      </c>
      <c r="E92" s="16" t="inlineStr">
        <is>
          <t>Business Head – SupTech &amp; Bank-RegTech</t>
        </is>
      </c>
      <c r="F92" s="16" t="inlineStr">
        <is>
          <t>Earlier D1 → D2. Raised to D2: reports directly to Balachandran K; anyone in Band D reporting to an E1 or E2 sits at D2.</t>
        </is>
      </c>
    </row>
    <row r="93" ht="80" customHeight="1">
      <c r="A93" s="13" t="inlineStr">
        <is>
          <t>Brij Kishor Singh</t>
        </is>
      </c>
      <c r="B93" s="16" t="inlineStr">
        <is>
          <t>Technology</t>
        </is>
      </c>
      <c r="C93" s="15" t="inlineStr">
        <is>
          <t>B+</t>
        </is>
      </c>
      <c r="D93" s="15" t="n">
        <v>6.54</v>
      </c>
      <c r="E93" s="16" t="inlineStr">
        <is>
          <t>Practice Lead – Solution &amp; Technical Architecture · Player-Coach</t>
        </is>
      </c>
      <c r="F93" s="16" t="inlineStr">
        <is>
          <t>Earlier C1 → B+. Stays at B3, the top of Band B: to enter Band C the score must reach 6.5 on Band C's own weights, and it is 6.46; Moved up to the B+ Player-Coach transition step: leads people and still does hands-on work; Player-Coach score 6.54 · needs 6.25 and complexity–accountability average 6.25 · needs 5.5.</t>
        </is>
      </c>
    </row>
    <row r="94" ht="41" customHeight="1">
      <c r="A94" s="13" t="inlineStr">
        <is>
          <t>Giridhar Singh</t>
        </is>
      </c>
      <c r="B94" s="16" t="inlineStr">
        <is>
          <t>Technology</t>
        </is>
      </c>
      <c r="C94" s="15" t="inlineStr">
        <is>
          <t>B3</t>
        </is>
      </c>
      <c r="D94" s="15" t="n">
        <v>6.57</v>
      </c>
      <c r="E94" s="16" t="inlineStr">
        <is>
          <t>Technical Architect</t>
        </is>
      </c>
      <c r="F94" s="16" t="inlineStr">
        <is>
          <t>Earlier C1 → B3. Stays at B3, the top of Band B: to enter Band C the score must reach 6.5 on Band C's own weights, and it is 6.44.</t>
        </is>
      </c>
    </row>
    <row r="95" ht="80" customHeight="1">
      <c r="A95" s="13" t="inlineStr">
        <is>
          <t>Hemant Trivedi</t>
        </is>
      </c>
      <c r="B95" s="16" t="inlineStr">
        <is>
          <t>Technology</t>
        </is>
      </c>
      <c r="C95" s="15" t="inlineStr">
        <is>
          <t>B+</t>
        </is>
      </c>
      <c r="D95" s="15" t="n">
        <v>6.58</v>
      </c>
      <c r="E95" s="16" t="inlineStr">
        <is>
          <t>Practice Lead – Solution &amp; Technical Architecture · Player-Coach</t>
        </is>
      </c>
      <c r="F95" s="16" t="inlineStr">
        <is>
          <t>Earlier B3 → B+. Stays at B3, the top of Band B: to enter Band C the score must reach 6.5 on Band C's own weights, and it is 6.49; Moved up to the B+ Player-Coach transition step: leads people and still does hands-on work; Player-Coach score 6.58 · needs 6.25 and complexity–accountability average 5.75 · needs 5.5.</t>
        </is>
      </c>
    </row>
    <row r="96" ht="93" customHeight="1">
      <c r="A96" s="13" t="inlineStr">
        <is>
          <t>Izharuddin Shaikh</t>
        </is>
      </c>
      <c r="B96" s="16" t="inlineStr">
        <is>
          <t>Technology</t>
        </is>
      </c>
      <c r="C96" s="15" t="inlineStr">
        <is>
          <t>B+</t>
        </is>
      </c>
      <c r="D96" s="15" t="n">
        <v>6.22</v>
      </c>
      <c r="E96" s="16" t="inlineStr">
        <is>
          <t>Practice Lead – Project &amp; Program Delivery · Player-Coach</t>
        </is>
      </c>
      <c r="F96" s="16" t="inlineStr">
        <is>
          <t>Earlier C1 → B+. Placed with tolerance: Player-Coach score 6.22 vs 6.25. A small shortfall or a wider span is accepted and confirmed in calibration; Moved up to the B+ Player-Coach transition step: leads people and still does hands-on work; Player-Coach score 6.22 · needs 6.25 and complexity–accountability average 6.00 · needs 5.5.</t>
        </is>
      </c>
    </row>
    <row r="97" ht="80" customHeight="1">
      <c r="A97" s="13" t="inlineStr">
        <is>
          <t>Pushpendra Singh</t>
        </is>
      </c>
      <c r="B97" s="16" t="inlineStr">
        <is>
          <t>Technology</t>
        </is>
      </c>
      <c r="C97" s="15" t="inlineStr">
        <is>
          <t>B+</t>
        </is>
      </c>
      <c r="D97" s="15" t="n">
        <v>6.5</v>
      </c>
      <c r="E97" s="16" t="inlineStr">
        <is>
          <t>Practice Lead – Solution &amp; Technical Architecture · Player-Coach</t>
        </is>
      </c>
      <c r="F97" s="16" t="inlineStr">
        <is>
          <t>Earlier B3 → B+. Stays at B3, the top of Band B: to enter Band C the score must reach 6.5 on Band C's own weights, and it is 6.42; Moved up to the B+ Player-Coach transition step: leads people and still does hands-on work; Player-Coach score 6.50 · needs 6.25 and complexity–accountability average 5.75 · needs 5.5.</t>
        </is>
      </c>
    </row>
    <row r="98" ht="80" customHeight="1">
      <c r="A98" s="13" t="inlineStr">
        <is>
          <t>Suman Kumar</t>
        </is>
      </c>
      <c r="B98" s="16" t="inlineStr">
        <is>
          <t>Technology</t>
        </is>
      </c>
      <c r="C98" s="15" t="inlineStr">
        <is>
          <t>B+</t>
        </is>
      </c>
      <c r="D98" s="15" t="n">
        <v>6.54</v>
      </c>
      <c r="E98" s="16" t="inlineStr">
        <is>
          <t>Practice Lead – Solution &amp; Technical Architecture · Player-Coach</t>
        </is>
      </c>
      <c r="F98" s="16" t="inlineStr">
        <is>
          <t>Earlier C1 → B+. Stays at B3, the top of Band B: to enter Band C the score must reach 6.5 on Band C's own weights, and it is 6.46; Moved up to the B+ Player-Coach transition step: leads people and still does hands-on work; Player-Coach score 6.54 · needs 6.25 and complexity–accountability average 6.25 · needs 5.5.</t>
        </is>
      </c>
    </row>
    <row r="99" ht="28" customHeight="1">
      <c r="A99" s="13" t="inlineStr">
        <is>
          <t>Bhavana Thakare</t>
        </is>
      </c>
      <c r="B99" s="16" t="inlineStr">
        <is>
          <t>Technology</t>
        </is>
      </c>
      <c r="C99" s="15" t="inlineStr">
        <is>
          <t>B1</t>
        </is>
      </c>
      <c r="D99" s="15" t="n">
        <v>4.38</v>
      </c>
      <c r="E99" s="16" t="inlineStr">
        <is>
          <t>Senior Technical Specialist – POD Lead</t>
        </is>
      </c>
      <c r="F99" s="16" t="inlineStr">
        <is>
          <t>Earlier B2 → B1. No rule changed the level: the score decides.</t>
        </is>
      </c>
    </row>
    <row r="100" ht="28" customHeight="1">
      <c r="A100" s="13" t="inlineStr">
        <is>
          <t>Deepa Karmarkar</t>
        </is>
      </c>
      <c r="B100" s="16" t="inlineStr">
        <is>
          <t>Technology</t>
        </is>
      </c>
      <c r="C100" s="15" t="inlineStr">
        <is>
          <t>B2</t>
        </is>
      </c>
      <c r="D100" s="15" t="n">
        <v>5.44</v>
      </c>
      <c r="E100" s="16" t="inlineStr">
        <is>
          <t>Lead Software Engineer</t>
        </is>
      </c>
      <c r="F100" s="16" t="inlineStr">
        <is>
          <t>Earlier B3 → B2. No rule changed the level: the score decides.</t>
        </is>
      </c>
    </row>
    <row r="101" ht="28" customHeight="1">
      <c r="A101" s="13" t="inlineStr">
        <is>
          <t>Himanshu Pawar</t>
        </is>
      </c>
      <c r="B101" s="16" t="inlineStr">
        <is>
          <t>Technology</t>
        </is>
      </c>
      <c r="C101" s="15" t="inlineStr">
        <is>
          <t>B2</t>
        </is>
      </c>
      <c r="D101" s="15" t="n">
        <v>5.34</v>
      </c>
      <c r="E101" s="16" t="inlineStr">
        <is>
          <t>Lead Software Engineer</t>
        </is>
      </c>
      <c r="F101" s="16" t="inlineStr">
        <is>
          <t>Earlier B3 → B2. No rule changed the level: the score decides.</t>
        </is>
      </c>
    </row>
    <row r="102" ht="28" customHeight="1">
      <c r="A102" s="13" t="inlineStr">
        <is>
          <t>Kimaya Mundlye</t>
        </is>
      </c>
      <c r="B102" s="16" t="inlineStr">
        <is>
          <t>Technology</t>
        </is>
      </c>
      <c r="C102" s="15" t="inlineStr">
        <is>
          <t>B2</t>
        </is>
      </c>
      <c r="D102" s="15" t="n">
        <v>5.13</v>
      </c>
      <c r="E102" s="16" t="inlineStr">
        <is>
          <t>Delivery Manager</t>
        </is>
      </c>
      <c r="F102" s="16" t="inlineStr">
        <is>
          <t>Earlier B3 → B2. No rule changed the level: the score decides.</t>
        </is>
      </c>
    </row>
    <row r="103" ht="28" customHeight="1">
      <c r="A103" s="13" t="inlineStr">
        <is>
          <t>Nikhil Nalawade</t>
        </is>
      </c>
      <c r="B103" s="16" t="inlineStr">
        <is>
          <t>Technology</t>
        </is>
      </c>
      <c r="C103" s="15" t="inlineStr">
        <is>
          <t>B2</t>
        </is>
      </c>
      <c r="D103" s="15" t="n">
        <v>5.34</v>
      </c>
      <c r="E103" s="16" t="inlineStr">
        <is>
          <t>Delivery Manager</t>
        </is>
      </c>
      <c r="F103" s="16" t="inlineStr">
        <is>
          <t>Earlier B3 → B2. No rule changed the level: the score decides.</t>
        </is>
      </c>
    </row>
    <row r="104" ht="28" customHeight="1">
      <c r="A104" s="13" t="inlineStr">
        <is>
          <t>Prasad Gavhane</t>
        </is>
      </c>
      <c r="B104" s="16" t="inlineStr">
        <is>
          <t>Technology</t>
        </is>
      </c>
      <c r="C104" s="15" t="inlineStr">
        <is>
          <t>B2</t>
        </is>
      </c>
      <c r="D104" s="15" t="n">
        <v>5.36</v>
      </c>
      <c r="E104" s="16" t="inlineStr">
        <is>
          <t>Lead Software Engineer</t>
        </is>
      </c>
      <c r="F104" s="16" t="inlineStr">
        <is>
          <t>Earlier B3 → B2. No rule changed the level: the score decides.</t>
        </is>
      </c>
    </row>
    <row r="105" ht="28" customHeight="1">
      <c r="A105" s="13" t="inlineStr">
        <is>
          <t>Sandeep Dwivedi</t>
        </is>
      </c>
      <c r="B105" s="16" t="inlineStr">
        <is>
          <t>Technology</t>
        </is>
      </c>
      <c r="C105" s="15" t="inlineStr">
        <is>
          <t>B2</t>
        </is>
      </c>
      <c r="D105" s="15" t="n">
        <v>5.2</v>
      </c>
      <c r="E105" s="16" t="inlineStr">
        <is>
          <t>Delivery Manager</t>
        </is>
      </c>
      <c r="F105" s="16" t="inlineStr">
        <is>
          <t>Earlier B3 → B2. No rule changed the level: the score decides.</t>
        </is>
      </c>
    </row>
    <row r="106" ht="28" customHeight="1">
      <c r="A106" s="13" t="inlineStr">
        <is>
          <t>Yunus Patel</t>
        </is>
      </c>
      <c r="B106" s="16" t="inlineStr">
        <is>
          <t>Technology</t>
        </is>
      </c>
      <c r="C106" s="15" t="inlineStr">
        <is>
          <t>B2</t>
        </is>
      </c>
      <c r="D106" s="15" t="n">
        <v>5.33</v>
      </c>
      <c r="E106" s="16" t="inlineStr">
        <is>
          <t>Delivery Manager</t>
        </is>
      </c>
      <c r="F106" s="16" t="inlineStr">
        <is>
          <t>Earlier B3 → B2. No rule changed the level: the score decides.</t>
        </is>
      </c>
    </row>
    <row r="107" ht="28" customHeight="1">
      <c r="A107" s="13" t="inlineStr">
        <is>
          <t>Nivedita Wagh</t>
        </is>
      </c>
      <c r="B107" s="16" t="inlineStr">
        <is>
          <t>Technology</t>
        </is>
      </c>
      <c r="C107" s="15" t="inlineStr">
        <is>
          <t>B1</t>
        </is>
      </c>
      <c r="D107" s="15" t="n">
        <v>4.45</v>
      </c>
      <c r="E107" s="16" t="inlineStr">
        <is>
          <t>Project Manager – POD Lead</t>
        </is>
      </c>
      <c r="F107" s="16" t="inlineStr">
        <is>
          <t>Earlier B2 → B1. No rule changed the level: the score decides.</t>
        </is>
      </c>
    </row>
    <row r="108" ht="28" customHeight="1">
      <c r="A108" s="13" t="inlineStr">
        <is>
          <t>Arun Kumar</t>
        </is>
      </c>
      <c r="B108" s="16" t="inlineStr">
        <is>
          <t>Technology</t>
        </is>
      </c>
      <c r="C108" s="15" t="inlineStr">
        <is>
          <t>A3</t>
        </is>
      </c>
      <c r="D108" s="15" t="n">
        <v>3.48</v>
      </c>
      <c r="E108" s="16" t="inlineStr">
        <is>
          <t>Technical Specialist</t>
        </is>
      </c>
      <c r="F108" s="16" t="inlineStr">
        <is>
          <t>Earlier B1 → A3. No rule changed the level: the score decides.</t>
        </is>
      </c>
    </row>
    <row r="109" ht="41" customHeight="1">
      <c r="A109" s="13" t="inlineStr">
        <is>
          <t>Ateef Ansari</t>
        </is>
      </c>
      <c r="B109" s="16" t="inlineStr">
        <is>
          <t>Technology</t>
        </is>
      </c>
      <c r="C109" s="15" t="inlineStr">
        <is>
          <t>A3</t>
        </is>
      </c>
      <c r="D109" s="15" t="n">
        <v>3.55</v>
      </c>
      <c r="E109" s="16" t="inlineStr">
        <is>
          <t>Technical Specialist</t>
        </is>
      </c>
      <c r="F109" s="16" t="inlineStr">
        <is>
          <t>Earlier B1 → A3. Stays at A3, the top of Band A: to enter Band B the score must reach 3.5 on Band B's own weights, and it is 3.49.</t>
        </is>
      </c>
    </row>
    <row r="110" ht="41" customHeight="1">
      <c r="A110" s="13" t="inlineStr">
        <is>
          <t>Chaitanya Vadagabhaktula</t>
        </is>
      </c>
      <c r="B110" s="16" t="inlineStr">
        <is>
          <t>Technology</t>
        </is>
      </c>
      <c r="C110" s="15" t="inlineStr">
        <is>
          <t>A3</t>
        </is>
      </c>
      <c r="D110" s="15" t="n">
        <v>3.57</v>
      </c>
      <c r="E110" s="16" t="inlineStr">
        <is>
          <t>Database Specialist</t>
        </is>
      </c>
      <c r="F110" s="16" t="inlineStr">
        <is>
          <t>Earlier B1 → A3. Stays at A3, the top of Band A: to enter Band B the score must reach 3.5 on Band B's own weights, and it is 3.48.</t>
        </is>
      </c>
    </row>
    <row r="111" ht="28" customHeight="1">
      <c r="A111" s="13" t="inlineStr">
        <is>
          <t>Chetan Galande</t>
        </is>
      </c>
      <c r="B111" s="16" t="inlineStr">
        <is>
          <t>Technology</t>
        </is>
      </c>
      <c r="C111" s="15" t="inlineStr">
        <is>
          <t>A3</t>
        </is>
      </c>
      <c r="D111" s="15" t="n">
        <v>3.47</v>
      </c>
      <c r="E111" s="16" t="inlineStr">
        <is>
          <t>Business Analysis Specialist</t>
        </is>
      </c>
      <c r="F111" s="16" t="inlineStr">
        <is>
          <t>Earlier B1 → A3. No rule changed the level: the score decides.</t>
        </is>
      </c>
    </row>
    <row r="112" ht="28" customHeight="1">
      <c r="A112" s="13" t="inlineStr">
        <is>
          <t>Manish Chouhan</t>
        </is>
      </c>
      <c r="B112" s="16" t="inlineStr">
        <is>
          <t>Technology</t>
        </is>
      </c>
      <c r="C112" s="15" t="inlineStr">
        <is>
          <t>B1</t>
        </is>
      </c>
      <c r="D112" s="15" t="n">
        <v>4.27</v>
      </c>
      <c r="E112" s="16" t="inlineStr">
        <is>
          <t>Senior Technical Specialist – POD Lead</t>
        </is>
      </c>
      <c r="F112" s="16" t="inlineStr">
        <is>
          <t>Earlier B2 → B1. No rule changed the level: the score decides.</t>
        </is>
      </c>
    </row>
    <row r="113" ht="28" customHeight="1">
      <c r="A113" s="13" t="inlineStr">
        <is>
          <t>Anirudh Singh Bartwal</t>
        </is>
      </c>
      <c r="B113" s="16" t="inlineStr">
        <is>
          <t>XBRL Consulting</t>
        </is>
      </c>
      <c r="C113" s="15" t="inlineStr">
        <is>
          <t>B1</t>
        </is>
      </c>
      <c r="D113" s="15" t="n">
        <v>4.48</v>
      </c>
      <c r="E113" s="16" t="inlineStr">
        <is>
          <t>Senior Taxonomy Specialist</t>
        </is>
      </c>
      <c r="F113" s="16" t="inlineStr">
        <is>
          <t>Earlier B2 → B1. No rule changed the level: the score decides.</t>
        </is>
      </c>
    </row>
    <row r="114" ht="28" customHeight="1">
      <c r="A114" s="13" t="inlineStr">
        <is>
          <t>Shraddha Bagul</t>
        </is>
      </c>
      <c r="B114" s="16" t="inlineStr">
        <is>
          <t>XBRL Consulting</t>
        </is>
      </c>
      <c r="C114" s="15" t="inlineStr">
        <is>
          <t>B2</t>
        </is>
      </c>
      <c r="D114" s="15" t="n">
        <v>5.4</v>
      </c>
      <c r="E114" s="16" t="inlineStr">
        <is>
          <t>Senior Manager – Taxonomy Consulting</t>
        </is>
      </c>
      <c r="F114" s="16" t="inlineStr">
        <is>
          <t>Earlier B3 → B2. No rule changed the level: the score decides.</t>
        </is>
      </c>
    </row>
    <row r="115" ht="28" customHeight="1">
      <c r="A115" s="13" t="inlineStr">
        <is>
          <t>Vaishnavi Deshpande</t>
        </is>
      </c>
      <c r="B115" s="16" t="inlineStr">
        <is>
          <t>XBRL Consulting</t>
        </is>
      </c>
      <c r="C115" s="15" t="inlineStr">
        <is>
          <t>A3</t>
        </is>
      </c>
      <c r="D115" s="15" t="n">
        <v>3.27</v>
      </c>
      <c r="E115" s="16" t="inlineStr">
        <is>
          <t>Taxonomy Specialist</t>
        </is>
      </c>
      <c r="F115" s="16" t="inlineStr">
        <is>
          <t>Earlier B1 → A3. No rule changed the level: the score decides.</t>
        </is>
      </c>
    </row>
    <row r="116" ht="41" customHeight="1">
      <c r="A116" s="13" t="inlineStr">
        <is>
          <t>Kalyani Sunil Nagap</t>
        </is>
      </c>
      <c r="B116" s="16" t="inlineStr">
        <is>
          <t>XBRL Consulting</t>
        </is>
      </c>
      <c r="C116" s="15" t="inlineStr">
        <is>
          <t>A3</t>
        </is>
      </c>
      <c r="D116" s="15" t="n">
        <v>3.57</v>
      </c>
      <c r="E116" s="16" t="inlineStr">
        <is>
          <t>Taxonomy Specialist</t>
        </is>
      </c>
      <c r="F116" s="16" t="inlineStr">
        <is>
          <t>Earlier B1 → A3. Stays at A3, the top of Band A: to enter Band B the score must reach 3.5 on Band B's own weights, and it is 3.49.</t>
        </is>
      </c>
    </row>
    <row r="117" ht="15" customHeight="1"/>
    <row r="118" ht="20" customHeight="1">
      <c r="A118" s="6" t="inlineStr">
        <is>
          <t>F. Provisional placements — HR to confirm experience — 3</t>
        </is>
      </c>
    </row>
    <row r="119" ht="15" customHeight="1">
      <c r="A119" s="11" t="inlineStr">
        <is>
          <t>Red = input needed from HR.</t>
        </is>
      </c>
    </row>
    <row r="120" ht="15" customHeight="1">
      <c r="A120" s="12" t="inlineStr">
        <is>
          <t>Person</t>
        </is>
      </c>
      <c r="B120" s="12" t="inlineStr">
        <is>
          <t>Department</t>
        </is>
      </c>
      <c r="C120" s="12" t="inlineStr">
        <is>
          <t>Level</t>
        </is>
      </c>
      <c r="D120" s="12" t="inlineStr">
        <is>
          <t>Score</t>
        </is>
      </c>
      <c r="E120" s="12" t="inlineStr">
        <is>
          <t>Designation</t>
        </is>
      </c>
      <c r="F120" s="12" t="inlineStr">
        <is>
          <t>Reason / rule</t>
        </is>
      </c>
    </row>
    <row r="121" ht="54" customHeight="1">
      <c r="A121" s="13" t="inlineStr">
        <is>
          <t>Sumit Jain</t>
        </is>
      </c>
      <c r="B121" s="16" t="inlineStr">
        <is>
          <t>Product Management</t>
        </is>
      </c>
      <c r="C121" s="15" t="inlineStr">
        <is>
          <t>B3</t>
        </is>
      </c>
      <c r="D121" s="15" t="n">
        <v>5.95</v>
      </c>
      <c r="E121" s="16" t="inlineStr">
        <is>
          <t>Senior Product Manager</t>
        </is>
      </c>
      <c r="F121" s="144" t="inlineStr">
        <is>
          <t>• Total experience is not on record · new joiner — level is provisional until HR adds it
• Survey answers are generic or do not match the role — not used as evidence; manager input needed</t>
        </is>
      </c>
    </row>
    <row r="122" ht="54" customHeight="1">
      <c r="A122" s="13" t="inlineStr">
        <is>
          <t>Sanskruti Varade</t>
        </is>
      </c>
      <c r="B122" s="16" t="inlineStr">
        <is>
          <t>Quality Assurance</t>
        </is>
      </c>
      <c r="C122" s="15" t="inlineStr">
        <is>
          <t>A2</t>
        </is>
      </c>
      <c r="D122" s="15" t="n">
        <v>2.05</v>
      </c>
      <c r="E122" s="16" t="inlineStr">
        <is>
          <t>QA Engineer</t>
        </is>
      </c>
      <c r="F122" s="144" t="inlineStr">
        <is>
          <t>• Total experience is not on record · new joiner — level is provisional until HR adds it
• Survey answers are generic or do not match the role — not used as evidence; manager input needed</t>
        </is>
      </c>
    </row>
    <row r="123" ht="28" customHeight="1">
      <c r="A123" s="13" t="inlineStr">
        <is>
          <t>Isheekka Gupta</t>
        </is>
      </c>
      <c r="B123" s="16" t="inlineStr">
        <is>
          <t>XBRL Consulting</t>
        </is>
      </c>
      <c r="C123" s="15" t="inlineStr">
        <is>
          <t>A3</t>
        </is>
      </c>
      <c r="D123" s="15" t="n">
        <v>2.6</v>
      </c>
      <c r="E123" s="16" t="inlineStr">
        <is>
          <t>Senior Taxonomy Analyst</t>
        </is>
      </c>
      <c r="F123" s="144" t="inlineStr">
        <is>
          <t>• Total experience is not on record · new joiner — level is provisional until HR adds it</t>
        </is>
      </c>
    </row>
    <row r="124" ht="15" customHeight="1"/>
    <row r="125" ht="20" customHeight="1">
      <c r="A125" s="6" t="inlineStr">
        <is>
          <t>G. Titles to review · N3 market titles / checks — 20</t>
        </is>
      </c>
    </row>
    <row r="126" ht="15" customHeight="1">
      <c r="A126" s="11" t="inlineStr">
        <is>
          <t>Market-standard role titles are kept by rule N3; the grade shows the level.</t>
        </is>
      </c>
    </row>
    <row r="127" ht="15" customHeight="1">
      <c r="A127" s="12" t="inlineStr">
        <is>
          <t>Person</t>
        </is>
      </c>
      <c r="B127" s="12" t="inlineStr">
        <is>
          <t>Department</t>
        </is>
      </c>
      <c r="C127" s="12" t="inlineStr">
        <is>
          <t>Level</t>
        </is>
      </c>
      <c r="D127" s="12" t="inlineStr">
        <is>
          <t>Score</t>
        </is>
      </c>
      <c r="E127" s="12" t="inlineStr">
        <is>
          <t>Designation</t>
        </is>
      </c>
      <c r="F127" s="12" t="inlineStr">
        <is>
          <t>Reason / rule</t>
        </is>
      </c>
    </row>
    <row r="128" ht="28" customHeight="1">
      <c r="A128" s="13" t="inlineStr">
        <is>
          <t>Sumit Jain</t>
        </is>
      </c>
      <c r="B128" s="16" t="inlineStr">
        <is>
          <t>Product Management</t>
        </is>
      </c>
      <c r="C128" s="15" t="inlineStr">
        <is>
          <t>B3</t>
        </is>
      </c>
      <c r="D128" s="15" t="n">
        <v>5.95</v>
      </c>
      <c r="E128" s="16" t="inlineStr">
        <is>
          <t>Senior Product Manager</t>
        </is>
      </c>
      <c r="F128" s="16" t="inlineStr">
        <is>
          <t>Market-standard role title</t>
        </is>
      </c>
    </row>
    <row r="129" ht="28" customHeight="1">
      <c r="A129" s="13" t="inlineStr">
        <is>
          <t>Sakina Rampurawala</t>
        </is>
      </c>
      <c r="B129" s="16" t="inlineStr">
        <is>
          <t>Quality Assurance</t>
        </is>
      </c>
      <c r="C129" s="15" t="inlineStr">
        <is>
          <t>A3</t>
        </is>
      </c>
      <c r="D129" s="15" t="n">
        <v>3.55</v>
      </c>
      <c r="E129" s="16" t="inlineStr">
        <is>
          <t>QA Specialist</t>
        </is>
      </c>
      <c r="F129" s="16" t="inlineStr">
        <is>
          <t>Check title against ladder</t>
        </is>
      </c>
    </row>
    <row r="130" ht="28" customHeight="1">
      <c r="A130" s="13" t="inlineStr">
        <is>
          <t>Shailesh Gupta</t>
        </is>
      </c>
      <c r="B130" s="16" t="inlineStr">
        <is>
          <t>Sales</t>
        </is>
      </c>
      <c r="C130" s="15" t="inlineStr">
        <is>
          <t>D2</t>
        </is>
      </c>
      <c r="D130" s="15" t="n">
        <v>9.1</v>
      </c>
      <c r="E130" s="16" t="inlineStr">
        <is>
          <t>Business Head – SupTech &amp; Bank-RegTech</t>
        </is>
      </c>
      <c r="F130" s="16" t="inlineStr">
        <is>
          <t>Check title against ladder</t>
        </is>
      </c>
    </row>
    <row r="131" ht="15" customHeight="1">
      <c r="A131" s="13" t="inlineStr">
        <is>
          <t>Shreya Jolly</t>
        </is>
      </c>
      <c r="B131" s="16" t="inlineStr">
        <is>
          <t>Sales</t>
        </is>
      </c>
      <c r="C131" s="15" t="inlineStr">
        <is>
          <t>B1</t>
        </is>
      </c>
      <c r="D131" s="15" t="n">
        <v>4.2</v>
      </c>
      <c r="E131" s="16" t="inlineStr">
        <is>
          <t>Account Executive – POD Lead</t>
        </is>
      </c>
      <c r="F131" s="16" t="inlineStr">
        <is>
          <t>Market-standard role title</t>
        </is>
      </c>
    </row>
    <row r="132" ht="15" customHeight="1">
      <c r="A132" s="13" t="inlineStr">
        <is>
          <t>Giridhar Singh</t>
        </is>
      </c>
      <c r="B132" s="16" t="inlineStr">
        <is>
          <t>Technology</t>
        </is>
      </c>
      <c r="C132" s="15" t="inlineStr">
        <is>
          <t>B3</t>
        </is>
      </c>
      <c r="D132" s="15" t="n">
        <v>6.57</v>
      </c>
      <c r="E132" s="16" t="inlineStr">
        <is>
          <t>Technical Architect</t>
        </is>
      </c>
      <c r="F132" s="16" t="inlineStr">
        <is>
          <t>Market-standard role title</t>
        </is>
      </c>
    </row>
    <row r="133" ht="15" customHeight="1">
      <c r="A133" s="13" t="inlineStr">
        <is>
          <t>Virendra Kumar Ray</t>
        </is>
      </c>
      <c r="B133" s="16" t="inlineStr">
        <is>
          <t>Technology</t>
        </is>
      </c>
      <c r="C133" s="15" t="inlineStr">
        <is>
          <t>B3</t>
        </is>
      </c>
      <c r="D133" s="15" t="n">
        <v>6.3</v>
      </c>
      <c r="E133" s="16" t="inlineStr">
        <is>
          <t>Associate Technical Architect</t>
        </is>
      </c>
      <c r="F133" s="16" t="inlineStr">
        <is>
          <t>Market-standard role title</t>
        </is>
      </c>
    </row>
    <row r="134" ht="15" customHeight="1">
      <c r="A134" s="13" t="inlineStr">
        <is>
          <t>Deepa Karmarkar</t>
        </is>
      </c>
      <c r="B134" s="16" t="inlineStr">
        <is>
          <t>Technology</t>
        </is>
      </c>
      <c r="C134" s="15" t="inlineStr">
        <is>
          <t>B2</t>
        </is>
      </c>
      <c r="D134" s="15" t="n">
        <v>5.44</v>
      </c>
      <c r="E134" s="16" t="inlineStr">
        <is>
          <t>Lead Software Engineer</t>
        </is>
      </c>
      <c r="F134" s="16" t="inlineStr">
        <is>
          <t>Check title against ladder</t>
        </is>
      </c>
    </row>
    <row r="135" ht="15" customHeight="1">
      <c r="A135" s="13" t="inlineStr">
        <is>
          <t>Himanshu Pawar</t>
        </is>
      </c>
      <c r="B135" s="16" t="inlineStr">
        <is>
          <t>Technology</t>
        </is>
      </c>
      <c r="C135" s="15" t="inlineStr">
        <is>
          <t>B2</t>
        </is>
      </c>
      <c r="D135" s="15" t="n">
        <v>5.34</v>
      </c>
      <c r="E135" s="16" t="inlineStr">
        <is>
          <t>Lead Software Engineer</t>
        </is>
      </c>
      <c r="F135" s="16" t="inlineStr">
        <is>
          <t>Check title against ladder</t>
        </is>
      </c>
    </row>
    <row r="136" ht="15" customHeight="1">
      <c r="A136" s="13" t="inlineStr">
        <is>
          <t>Prasad Gavhane</t>
        </is>
      </c>
      <c r="B136" s="16" t="inlineStr">
        <is>
          <t>Technology</t>
        </is>
      </c>
      <c r="C136" s="15" t="inlineStr">
        <is>
          <t>B2</t>
        </is>
      </c>
      <c r="D136" s="15" t="n">
        <v>5.36</v>
      </c>
      <c r="E136" s="16" t="inlineStr">
        <is>
          <t>Lead Software Engineer</t>
        </is>
      </c>
      <c r="F136" s="16" t="inlineStr">
        <is>
          <t>Check title against ladder</t>
        </is>
      </c>
    </row>
    <row r="137" ht="15" customHeight="1">
      <c r="A137" s="13" t="inlineStr">
        <is>
          <t>Tarun Kumar Mittal</t>
        </is>
      </c>
      <c r="B137" s="16" t="inlineStr">
        <is>
          <t>Technology</t>
        </is>
      </c>
      <c r="C137" s="15" t="inlineStr">
        <is>
          <t>B3</t>
        </is>
      </c>
      <c r="D137" s="15" t="n">
        <v>5.97</v>
      </c>
      <c r="E137" s="16" t="inlineStr">
        <is>
          <t>Program Manager</t>
        </is>
      </c>
      <c r="F137" s="16" t="inlineStr">
        <is>
          <t>Market-standard role title</t>
        </is>
      </c>
    </row>
    <row r="138" ht="15" customHeight="1">
      <c r="A138" s="13" t="inlineStr">
        <is>
          <t>Deepa Vaman Shinde</t>
        </is>
      </c>
      <c r="B138" s="16" t="inlineStr">
        <is>
          <t>Technology</t>
        </is>
      </c>
      <c r="C138" s="15" t="inlineStr">
        <is>
          <t>B2</t>
        </is>
      </c>
      <c r="D138" s="15" t="n">
        <v>4.86</v>
      </c>
      <c r="E138" s="16" t="inlineStr">
        <is>
          <t>Project Manager</t>
        </is>
      </c>
      <c r="F138" s="16" t="inlineStr">
        <is>
          <t>Market-standard role title</t>
        </is>
      </c>
    </row>
    <row r="139" ht="15" customHeight="1">
      <c r="A139" s="13" t="inlineStr">
        <is>
          <t>Aayushi Sharma</t>
        </is>
      </c>
      <c r="B139" s="16" t="inlineStr">
        <is>
          <t>Technology</t>
        </is>
      </c>
      <c r="C139" s="15" t="inlineStr">
        <is>
          <t>B1</t>
        </is>
      </c>
      <c r="D139" s="15" t="n">
        <v>4.33</v>
      </c>
      <c r="E139" s="16" t="inlineStr">
        <is>
          <t>Associate Project Manager</t>
        </is>
      </c>
      <c r="F139" s="16" t="inlineStr">
        <is>
          <t>Market-standard role title</t>
        </is>
      </c>
    </row>
    <row r="140" ht="28" customHeight="1">
      <c r="A140" s="13" t="inlineStr">
        <is>
          <t>Jerigan Gracias</t>
        </is>
      </c>
      <c r="B140" s="16" t="inlineStr">
        <is>
          <t>Technology</t>
        </is>
      </c>
      <c r="C140" s="15" t="inlineStr">
        <is>
          <t>B1</t>
        </is>
      </c>
      <c r="D140" s="15" t="n">
        <v>3.93</v>
      </c>
      <c r="E140" s="16" t="inlineStr">
        <is>
          <t>Associate Project Manager – POD Lead</t>
        </is>
      </c>
      <c r="F140" s="16" t="inlineStr">
        <is>
          <t>Market-standard role title</t>
        </is>
      </c>
    </row>
    <row r="141" ht="15" customHeight="1">
      <c r="A141" s="13" t="inlineStr">
        <is>
          <t>Nivedita Wagh</t>
        </is>
      </c>
      <c r="B141" s="16" t="inlineStr">
        <is>
          <t>Technology</t>
        </is>
      </c>
      <c r="C141" s="15" t="inlineStr">
        <is>
          <t>B1</t>
        </is>
      </c>
      <c r="D141" s="15" t="n">
        <v>4.45</v>
      </c>
      <c r="E141" s="16" t="inlineStr">
        <is>
          <t>Project Manager – POD Lead</t>
        </is>
      </c>
      <c r="F141" s="16" t="inlineStr">
        <is>
          <t>Market-standard role title</t>
        </is>
      </c>
    </row>
    <row r="142" ht="15" customHeight="1">
      <c r="A142" s="13" t="inlineStr">
        <is>
          <t>Arun Kumar</t>
        </is>
      </c>
      <c r="B142" s="16" t="inlineStr">
        <is>
          <t>Technology</t>
        </is>
      </c>
      <c r="C142" s="15" t="inlineStr">
        <is>
          <t>A3</t>
        </is>
      </c>
      <c r="D142" s="15" t="n">
        <v>3.48</v>
      </c>
      <c r="E142" s="16" t="inlineStr">
        <is>
          <t>Technical Specialist</t>
        </is>
      </c>
      <c r="F142" s="16" t="inlineStr">
        <is>
          <t>Check title against ladder</t>
        </is>
      </c>
    </row>
    <row r="143" ht="15" customHeight="1">
      <c r="A143" s="13" t="inlineStr">
        <is>
          <t>Ateef Ansari</t>
        </is>
      </c>
      <c r="B143" s="16" t="inlineStr">
        <is>
          <t>Technology</t>
        </is>
      </c>
      <c r="C143" s="15" t="inlineStr">
        <is>
          <t>A3</t>
        </is>
      </c>
      <c r="D143" s="15" t="n">
        <v>3.55</v>
      </c>
      <c r="E143" s="16" t="inlineStr">
        <is>
          <t>Technical Specialist</t>
        </is>
      </c>
      <c r="F143" s="16" t="inlineStr">
        <is>
          <t>Check title against ladder</t>
        </is>
      </c>
    </row>
    <row r="144" ht="28" customHeight="1">
      <c r="A144" s="13" t="inlineStr">
        <is>
          <t>Chaitanya Vadagabhaktula</t>
        </is>
      </c>
      <c r="B144" s="16" t="inlineStr">
        <is>
          <t>Technology</t>
        </is>
      </c>
      <c r="C144" s="15" t="inlineStr">
        <is>
          <t>A3</t>
        </is>
      </c>
      <c r="D144" s="15" t="n">
        <v>3.57</v>
      </c>
      <c r="E144" s="16" t="inlineStr">
        <is>
          <t>Database Specialist</t>
        </is>
      </c>
      <c r="F144" s="16" t="inlineStr">
        <is>
          <t>Check title against ladder</t>
        </is>
      </c>
    </row>
    <row r="145" ht="15" customHeight="1">
      <c r="A145" s="13" t="inlineStr">
        <is>
          <t>Chetan Galande</t>
        </is>
      </c>
      <c r="B145" s="16" t="inlineStr">
        <is>
          <t>Technology</t>
        </is>
      </c>
      <c r="C145" s="15" t="inlineStr">
        <is>
          <t>A3</t>
        </is>
      </c>
      <c r="D145" s="15" t="n">
        <v>3.47</v>
      </c>
      <c r="E145" s="16" t="inlineStr">
        <is>
          <t>Business Analysis Specialist</t>
        </is>
      </c>
      <c r="F145" s="16" t="inlineStr">
        <is>
          <t>Check title against ladder</t>
        </is>
      </c>
    </row>
    <row r="146" ht="15" customHeight="1">
      <c r="A146" s="13" t="inlineStr">
        <is>
          <t>Vaishnavi Deshpande</t>
        </is>
      </c>
      <c r="B146" s="16" t="inlineStr">
        <is>
          <t>XBRL Consulting</t>
        </is>
      </c>
      <c r="C146" s="15" t="inlineStr">
        <is>
          <t>A3</t>
        </is>
      </c>
      <c r="D146" s="15" t="n">
        <v>3.27</v>
      </c>
      <c r="E146" s="16" t="inlineStr">
        <is>
          <t>Taxonomy Specialist</t>
        </is>
      </c>
      <c r="F146" s="16" t="inlineStr">
        <is>
          <t>Check title against ladder</t>
        </is>
      </c>
    </row>
    <row r="147" ht="15" customHeight="1">
      <c r="A147" s="13" t="inlineStr">
        <is>
          <t>Kalyani Sunil Nagap</t>
        </is>
      </c>
      <c r="B147" s="16" t="inlineStr">
        <is>
          <t>XBRL Consulting</t>
        </is>
      </c>
      <c r="C147" s="15" t="inlineStr">
        <is>
          <t>A3</t>
        </is>
      </c>
      <c r="D147" s="15" t="n">
        <v>3.57</v>
      </c>
      <c r="E147" s="16" t="inlineStr">
        <is>
          <t>Taxonomy Specialist</t>
        </is>
      </c>
      <c r="F147" s="16" t="inlineStr">
        <is>
          <t>Check title against ladder</t>
        </is>
      </c>
    </row>
    <row r="148" ht="15" customHeight="1"/>
    <row r="149" ht="20" customHeight="1">
      <c r="A149" s="6" t="inlineStr">
        <is>
          <t>H. Long-tenure people at A3 · 8+ yrs — role-widening review — 27</t>
        </is>
      </c>
    </row>
    <row r="150" ht="15" customHeight="1">
      <c r="A150" s="11" t="inlineStr">
        <is>
          <t>Their role shows Band A work. Use the top of the A3 range for proven experts; widen roles where real B1 work exists.</t>
        </is>
      </c>
    </row>
    <row r="151" ht="15" customHeight="1">
      <c r="A151" s="12" t="inlineStr">
        <is>
          <t>Person</t>
        </is>
      </c>
      <c r="B151" s="12" t="inlineStr">
        <is>
          <t>Department</t>
        </is>
      </c>
      <c r="C151" s="12" t="inlineStr">
        <is>
          <t>Level</t>
        </is>
      </c>
      <c r="D151" s="12" t="inlineStr">
        <is>
          <t>Score</t>
        </is>
      </c>
      <c r="E151" s="12" t="inlineStr">
        <is>
          <t>Designation</t>
        </is>
      </c>
      <c r="F151" s="12" t="inlineStr">
        <is>
          <t>Reason / rule</t>
        </is>
      </c>
    </row>
    <row r="152" ht="41" customHeight="1">
      <c r="A152" s="13" t="inlineStr">
        <is>
          <t>Sakina Rampurawala</t>
        </is>
      </c>
      <c r="B152" s="16" t="inlineStr">
        <is>
          <t>Quality Assurance</t>
        </is>
      </c>
      <c r="C152" s="15" t="inlineStr">
        <is>
          <t>A3</t>
        </is>
      </c>
      <c r="D152" s="15" t="n">
        <v>3.55</v>
      </c>
      <c r="E152" s="16" t="inlineStr">
        <is>
          <t>QA Specialist</t>
        </is>
      </c>
      <c r="F152" s="16" t="inlineStr">
        <is>
          <t>15.3 yrs total. Stays at A3, the top of Band A: to enter Band B the score must reach 3.5 on Band B's own weights, and it is 3.48.</t>
        </is>
      </c>
    </row>
    <row r="153" ht="28" customHeight="1">
      <c r="A153" s="13" t="inlineStr">
        <is>
          <t>Sanchi Pawaskar</t>
        </is>
      </c>
      <c r="B153" s="16" t="inlineStr">
        <is>
          <t>Quality Assurance</t>
        </is>
      </c>
      <c r="C153" s="15" t="inlineStr">
        <is>
          <t>A3</t>
        </is>
      </c>
      <c r="D153" s="15" t="n">
        <v>2.4</v>
      </c>
      <c r="E153" s="16" t="inlineStr">
        <is>
          <t>Senior QA Engineer</t>
        </is>
      </c>
      <c r="F153" s="16" t="inlineStr">
        <is>
          <t>8.2 yrs total. Raised to A3: 8.2 years' experience is 2 years or more.</t>
        </is>
      </c>
    </row>
    <row r="154" ht="15" customHeight="1">
      <c r="A154" s="13" t="inlineStr">
        <is>
          <t>Jyoti Patil</t>
        </is>
      </c>
      <c r="B154" s="16" t="inlineStr">
        <is>
          <t>Support</t>
        </is>
      </c>
      <c r="C154" s="15" t="inlineStr">
        <is>
          <t>A3</t>
        </is>
      </c>
      <c r="D154" s="15" t="n">
        <v>2.62</v>
      </c>
      <c r="E154" s="16" t="inlineStr">
        <is>
          <t>Senior Support Executive</t>
        </is>
      </c>
      <c r="F154" s="16" t="inlineStr">
        <is>
          <t>8.3 yrs total. No rule changed the level: the score decides.</t>
        </is>
      </c>
    </row>
    <row r="155" ht="28" customHeight="1">
      <c r="A155" s="13" t="inlineStr">
        <is>
          <t>Shreya Shinde</t>
        </is>
      </c>
      <c r="B155" s="16" t="inlineStr">
        <is>
          <t>Support</t>
        </is>
      </c>
      <c r="C155" s="15" t="inlineStr">
        <is>
          <t>A3</t>
        </is>
      </c>
      <c r="D155" s="15" t="n">
        <v>2.55</v>
      </c>
      <c r="E155" s="16" t="inlineStr">
        <is>
          <t>Senior Support Executive</t>
        </is>
      </c>
      <c r="F155" s="16" t="inlineStr">
        <is>
          <t>12.8 yrs total. No rule changed the level: the score decides.</t>
        </is>
      </c>
    </row>
    <row r="156" ht="28" customHeight="1">
      <c r="A156" s="13" t="inlineStr">
        <is>
          <t>Manohar Golbane</t>
        </is>
      </c>
      <c r="B156" s="16" t="inlineStr">
        <is>
          <t>Support</t>
        </is>
      </c>
      <c r="C156" s="15" t="inlineStr">
        <is>
          <t>A3</t>
        </is>
      </c>
      <c r="D156" s="15" t="n">
        <v>2.92</v>
      </c>
      <c r="E156" s="16" t="inlineStr">
        <is>
          <t>Senior Support Executive</t>
        </is>
      </c>
      <c r="F156" s="16" t="inlineStr">
        <is>
          <t>13.6 yrs total. No rule changed the level: the score decides.</t>
        </is>
      </c>
    </row>
    <row r="157" ht="28" customHeight="1">
      <c r="A157" s="13" t="inlineStr">
        <is>
          <t>Sayed Ibrahim</t>
        </is>
      </c>
      <c r="B157" s="16" t="inlineStr">
        <is>
          <t>Support</t>
        </is>
      </c>
      <c r="C157" s="15" t="inlineStr">
        <is>
          <t>A3</t>
        </is>
      </c>
      <c r="D157" s="15" t="n">
        <v>2.5</v>
      </c>
      <c r="E157" s="16" t="inlineStr">
        <is>
          <t>Senior Support Executive</t>
        </is>
      </c>
      <c r="F157" s="16" t="inlineStr">
        <is>
          <t>10.9 yrs total. No rule changed the level: the score decides.</t>
        </is>
      </c>
    </row>
    <row r="158" ht="28" customHeight="1">
      <c r="A158" s="13" t="inlineStr">
        <is>
          <t>Varsha Kambale</t>
        </is>
      </c>
      <c r="B158" s="16" t="inlineStr">
        <is>
          <t>Support</t>
        </is>
      </c>
      <c r="C158" s="15" t="inlineStr">
        <is>
          <t>A3</t>
        </is>
      </c>
      <c r="D158" s="15" t="n">
        <v>2.83</v>
      </c>
      <c r="E158" s="16" t="inlineStr">
        <is>
          <t>Senior Support Executive</t>
        </is>
      </c>
      <c r="F158" s="16" t="inlineStr">
        <is>
          <t>10.4 yrs total. No rule changed the level: the score decides.</t>
        </is>
      </c>
    </row>
    <row r="159" ht="28" customHeight="1">
      <c r="A159" s="13" t="inlineStr">
        <is>
          <t>Aaqib Ahmad</t>
        </is>
      </c>
      <c r="B159" s="16" t="inlineStr">
        <is>
          <t>Technology</t>
        </is>
      </c>
      <c r="C159" s="15" t="inlineStr">
        <is>
          <t>A3</t>
        </is>
      </c>
      <c r="D159" s="15" t="n">
        <v>2.93</v>
      </c>
      <c r="E159" s="16" t="inlineStr">
        <is>
          <t>Senior Software Engineer</t>
        </is>
      </c>
      <c r="F159" s="16" t="inlineStr">
        <is>
          <t>10.3 yrs total. No rule changed the level: the score decides.</t>
        </is>
      </c>
    </row>
    <row r="160" ht="15" customHeight="1">
      <c r="A160" s="13" t="inlineStr">
        <is>
          <t>Akbar Basha</t>
        </is>
      </c>
      <c r="B160" s="16" t="inlineStr">
        <is>
          <t>Technology</t>
        </is>
      </c>
      <c r="C160" s="15" t="inlineStr">
        <is>
          <t>A3</t>
        </is>
      </c>
      <c r="D160" s="15" t="n">
        <v>3.2</v>
      </c>
      <c r="E160" s="16" t="inlineStr">
        <is>
          <t>Senior Database Engineer</t>
        </is>
      </c>
      <c r="F160" s="16" t="inlineStr">
        <is>
          <t>8 yrs total. No rule changed the level: the score decides.</t>
        </is>
      </c>
    </row>
    <row r="161" ht="28" customHeight="1">
      <c r="A161" s="13" t="inlineStr">
        <is>
          <t>Arun Kumar</t>
        </is>
      </c>
      <c r="B161" s="16" t="inlineStr">
        <is>
          <t>Technology</t>
        </is>
      </c>
      <c r="C161" s="15" t="inlineStr">
        <is>
          <t>A3</t>
        </is>
      </c>
      <c r="D161" s="15" t="n">
        <v>3.48</v>
      </c>
      <c r="E161" s="16" t="inlineStr">
        <is>
          <t>Technical Specialist</t>
        </is>
      </c>
      <c r="F161" s="16" t="inlineStr">
        <is>
          <t>12.2 yrs total. No rule changed the level: the score decides.</t>
        </is>
      </c>
    </row>
    <row r="162" ht="41" customHeight="1">
      <c r="A162" s="13" t="inlineStr">
        <is>
          <t>Chaitanya Vadagabhaktula</t>
        </is>
      </c>
      <c r="B162" s="16" t="inlineStr">
        <is>
          <t>Technology</t>
        </is>
      </c>
      <c r="C162" s="15" t="inlineStr">
        <is>
          <t>A3</t>
        </is>
      </c>
      <c r="D162" s="15" t="n">
        <v>3.57</v>
      </c>
      <c r="E162" s="16" t="inlineStr">
        <is>
          <t>Database Specialist</t>
        </is>
      </c>
      <c r="F162" s="16" t="inlineStr">
        <is>
          <t>8.9 yrs total. Stays at A3, the top of Band A: to enter Band B the score must reach 3.5 on Band B's own weights, and it is 3.48.</t>
        </is>
      </c>
    </row>
    <row r="163" ht="28" customHeight="1">
      <c r="A163" s="13" t="inlineStr">
        <is>
          <t>Chetan Galande</t>
        </is>
      </c>
      <c r="B163" s="16" t="inlineStr">
        <is>
          <t>Technology</t>
        </is>
      </c>
      <c r="C163" s="15" t="inlineStr">
        <is>
          <t>A3</t>
        </is>
      </c>
      <c r="D163" s="15" t="n">
        <v>3.47</v>
      </c>
      <c r="E163" s="16" t="inlineStr">
        <is>
          <t>Business Analysis Specialist</t>
        </is>
      </c>
      <c r="F163" s="16" t="inlineStr">
        <is>
          <t>15.6 yrs total. No rule changed the level: the score decides.</t>
        </is>
      </c>
    </row>
    <row r="164" ht="15" customHeight="1">
      <c r="A164" s="13" t="inlineStr">
        <is>
          <t>Gaurav Ghare</t>
        </is>
      </c>
      <c r="B164" s="16" t="inlineStr">
        <is>
          <t>Technology</t>
        </is>
      </c>
      <c r="C164" s="15" t="inlineStr">
        <is>
          <t>A3</t>
        </is>
      </c>
      <c r="D164" s="15" t="n">
        <v>2.9</v>
      </c>
      <c r="E164" s="16" t="inlineStr">
        <is>
          <t>Senior Software Engineer</t>
        </is>
      </c>
      <c r="F164" s="16" t="inlineStr">
        <is>
          <t>9.4 yrs total. No rule changed the level: the score decides.</t>
        </is>
      </c>
    </row>
    <row r="165" ht="15" customHeight="1">
      <c r="A165" s="13" t="inlineStr">
        <is>
          <t>Hemalatha Visamsetti</t>
        </is>
      </c>
      <c r="B165" s="16" t="inlineStr">
        <is>
          <t>Technology</t>
        </is>
      </c>
      <c r="C165" s="15" t="inlineStr">
        <is>
          <t>A3</t>
        </is>
      </c>
      <c r="D165" s="15" t="n">
        <v>3.17</v>
      </c>
      <c r="E165" s="16" t="inlineStr">
        <is>
          <t>Senior Software Engineer</t>
        </is>
      </c>
      <c r="F165" s="16" t="inlineStr">
        <is>
          <t>8.1 yrs total. No rule changed the level: the score decides.</t>
        </is>
      </c>
    </row>
    <row r="166" ht="28" customHeight="1">
      <c r="A166" s="13" t="inlineStr">
        <is>
          <t>Mukesh Babulal Suthar</t>
        </is>
      </c>
      <c r="B166" s="16" t="inlineStr">
        <is>
          <t>Technology</t>
        </is>
      </c>
      <c r="C166" s="15" t="inlineStr">
        <is>
          <t>A3</t>
        </is>
      </c>
      <c r="D166" s="15" t="n">
        <v>2.93</v>
      </c>
      <c r="E166" s="16" t="inlineStr">
        <is>
          <t>Senior Software Engineer</t>
        </is>
      </c>
      <c r="F166" s="16" t="inlineStr">
        <is>
          <t>11.1 yrs total. No rule changed the level: the score decides.</t>
        </is>
      </c>
    </row>
    <row r="167" ht="28" customHeight="1">
      <c r="A167" s="13" t="inlineStr">
        <is>
          <t>Sonal Bagul</t>
        </is>
      </c>
      <c r="B167" s="16" t="inlineStr">
        <is>
          <t>Technology</t>
        </is>
      </c>
      <c r="C167" s="15" t="inlineStr">
        <is>
          <t>A3</t>
        </is>
      </c>
      <c r="D167" s="15" t="n">
        <v>2.95</v>
      </c>
      <c r="E167" s="16" t="inlineStr">
        <is>
          <t>Senior Software Engineer</t>
        </is>
      </c>
      <c r="F167" s="16" t="inlineStr">
        <is>
          <t>10.3 yrs total. No rule changed the level: the score decides.</t>
        </is>
      </c>
    </row>
    <row r="168" ht="15" customHeight="1">
      <c r="A168" s="13" t="inlineStr">
        <is>
          <t>Angitha A</t>
        </is>
      </c>
      <c r="B168" s="16" t="inlineStr">
        <is>
          <t>Technology</t>
        </is>
      </c>
      <c r="C168" s="15" t="inlineStr">
        <is>
          <t>A3</t>
        </is>
      </c>
      <c r="D168" s="15" t="n">
        <v>3.2</v>
      </c>
      <c r="E168" s="16" t="inlineStr">
        <is>
          <t>Senior Business Analyst</t>
        </is>
      </c>
      <c r="F168" s="16" t="inlineStr">
        <is>
          <t>8.1 yrs total. No rule changed the level: the score decides.</t>
        </is>
      </c>
    </row>
    <row r="169" ht="15" customHeight="1">
      <c r="A169" s="13" t="inlineStr">
        <is>
          <t>Darshit Vora</t>
        </is>
      </c>
      <c r="B169" s="16" t="inlineStr">
        <is>
          <t>Technology</t>
        </is>
      </c>
      <c r="C169" s="15" t="inlineStr">
        <is>
          <t>A3</t>
        </is>
      </c>
      <c r="D169" s="15" t="n">
        <v>3.2</v>
      </c>
      <c r="E169" s="16" t="inlineStr">
        <is>
          <t>Senior Business Analyst</t>
        </is>
      </c>
      <c r="F169" s="16" t="inlineStr">
        <is>
          <t>9.2 yrs total. No rule changed the level: the score decides.</t>
        </is>
      </c>
    </row>
    <row r="170" ht="41" customHeight="1">
      <c r="A170" s="13" t="inlineStr">
        <is>
          <t>Neha Periwal</t>
        </is>
      </c>
      <c r="B170" s="16" t="inlineStr">
        <is>
          <t>XBRL Consulting</t>
        </is>
      </c>
      <c r="C170" s="15" t="inlineStr">
        <is>
          <t>A3</t>
        </is>
      </c>
      <c r="D170" s="15" t="n">
        <v>3.54</v>
      </c>
      <c r="E170" s="16" t="inlineStr">
        <is>
          <t>Senior Taxonomy Analyst</t>
        </is>
      </c>
      <c r="F170" s="16" t="inlineStr">
        <is>
          <t>17.5 yrs total. Stays at A3, the top of Band A: to enter Band B the score must reach 3.5 on Band B's own weights, and it is 3.46.</t>
        </is>
      </c>
    </row>
    <row r="171" ht="28" customHeight="1">
      <c r="A171" s="13" t="inlineStr">
        <is>
          <t>Prasad Chavan</t>
        </is>
      </c>
      <c r="B171" s="16" t="inlineStr">
        <is>
          <t>XBRL Consulting</t>
        </is>
      </c>
      <c r="C171" s="15" t="inlineStr">
        <is>
          <t>A3</t>
        </is>
      </c>
      <c r="D171" s="15" t="n">
        <v>3.4</v>
      </c>
      <c r="E171" s="16" t="inlineStr">
        <is>
          <t>Senior Taxonomy Analyst</t>
        </is>
      </c>
      <c r="F171" s="16" t="inlineStr">
        <is>
          <t>16.2 yrs total. No rule changed the level: the score decides.</t>
        </is>
      </c>
    </row>
    <row r="172" ht="15" customHeight="1">
      <c r="A172" s="13" t="inlineStr">
        <is>
          <t>Vaishnavi Deshpande</t>
        </is>
      </c>
      <c r="B172" s="16" t="inlineStr">
        <is>
          <t>XBRL Consulting</t>
        </is>
      </c>
      <c r="C172" s="15" t="inlineStr">
        <is>
          <t>A3</t>
        </is>
      </c>
      <c r="D172" s="15" t="n">
        <v>3.27</v>
      </c>
      <c r="E172" s="16" t="inlineStr">
        <is>
          <t>Taxonomy Specialist</t>
        </is>
      </c>
      <c r="F172" s="16" t="inlineStr">
        <is>
          <t>9.2 yrs total. No rule changed the level: the score decides.</t>
        </is>
      </c>
    </row>
    <row r="173" ht="28" customHeight="1">
      <c r="A173" s="13" t="inlineStr">
        <is>
          <t>Bhakti Gosavi</t>
        </is>
      </c>
      <c r="B173" s="16" t="inlineStr">
        <is>
          <t>XBRL Consulting</t>
        </is>
      </c>
      <c r="C173" s="15" t="inlineStr">
        <is>
          <t>A3</t>
        </is>
      </c>
      <c r="D173" s="15" t="n">
        <v>2.7</v>
      </c>
      <c r="E173" s="16" t="inlineStr">
        <is>
          <t>Senior Taxonomy Analyst</t>
        </is>
      </c>
      <c r="F173" s="16" t="inlineStr">
        <is>
          <t>15.4 yrs total. No rule changed the level: the score decides.</t>
        </is>
      </c>
    </row>
    <row r="174" ht="41" customHeight="1">
      <c r="A174" s="13" t="inlineStr">
        <is>
          <t>Bhushan Patkar</t>
        </is>
      </c>
      <c r="B174" s="16" t="inlineStr">
        <is>
          <t>XBRL Consulting</t>
        </is>
      </c>
      <c r="C174" s="15" t="inlineStr">
        <is>
          <t>A3</t>
        </is>
      </c>
      <c r="D174" s="15" t="n">
        <v>3.54</v>
      </c>
      <c r="E174" s="16" t="inlineStr">
        <is>
          <t>Senior Taxonomy Analyst</t>
        </is>
      </c>
      <c r="F174" s="16" t="inlineStr">
        <is>
          <t>21.6 yrs total. Stays at A3, the top of Band A: to enter Band B the score must reach 3.5 on Band B's own weights, and it is 3.48.</t>
        </is>
      </c>
    </row>
    <row r="175" ht="41" customHeight="1">
      <c r="A175" s="13" t="inlineStr">
        <is>
          <t>Kalyani Sunil Nagap</t>
        </is>
      </c>
      <c r="B175" s="16" t="inlineStr">
        <is>
          <t>XBRL Consulting</t>
        </is>
      </c>
      <c r="C175" s="15" t="inlineStr">
        <is>
          <t>A3</t>
        </is>
      </c>
      <c r="D175" s="15" t="n">
        <v>3.57</v>
      </c>
      <c r="E175" s="16" t="inlineStr">
        <is>
          <t>Taxonomy Specialist</t>
        </is>
      </c>
      <c r="F175" s="16" t="inlineStr">
        <is>
          <t>20 yrs total. Stays at A3, the top of Band A: to enter Band B the score must reach 3.5 on Band B's own weights, and it is 3.49.</t>
        </is>
      </c>
    </row>
    <row r="176" ht="28" customHeight="1">
      <c r="A176" s="13" t="inlineStr">
        <is>
          <t>Shashank Poipkar</t>
        </is>
      </c>
      <c r="B176" s="16" t="inlineStr">
        <is>
          <t>XBRL Consulting</t>
        </is>
      </c>
      <c r="C176" s="15" t="inlineStr">
        <is>
          <t>A3</t>
        </is>
      </c>
      <c r="D176" s="15" t="n">
        <v>3.25</v>
      </c>
      <c r="E176" s="16" t="inlineStr">
        <is>
          <t>Senior Taxonomy Analyst</t>
        </is>
      </c>
      <c r="F176" s="16" t="inlineStr">
        <is>
          <t>21.1 yrs total. No rule changed the level: the score decides.</t>
        </is>
      </c>
    </row>
    <row r="177" ht="15" customHeight="1">
      <c r="A177" s="13" t="inlineStr">
        <is>
          <t>Surekha Ghadigaonkar</t>
        </is>
      </c>
      <c r="B177" s="16" t="inlineStr">
        <is>
          <t>XBRL Consulting</t>
        </is>
      </c>
      <c r="C177" s="15" t="inlineStr">
        <is>
          <t>A3</t>
        </is>
      </c>
      <c r="D177" s="15" t="n">
        <v>3.5</v>
      </c>
      <c r="E177" s="16" t="inlineStr">
        <is>
          <t>Senior Taxonomy Analyst</t>
        </is>
      </c>
      <c r="F177" s="16" t="inlineStr">
        <is>
          <t>20 yrs total. No rule changed the level: the score decides.</t>
        </is>
      </c>
    </row>
    <row r="178" ht="28" customHeight="1">
      <c r="A178" s="13" t="inlineStr">
        <is>
          <t>Yogesh Patil</t>
        </is>
      </c>
      <c r="B178" s="16" t="inlineStr">
        <is>
          <t>XBRL Consulting</t>
        </is>
      </c>
      <c r="C178" s="15" t="inlineStr">
        <is>
          <t>A3</t>
        </is>
      </c>
      <c r="D178" s="15" t="n">
        <v>3.42</v>
      </c>
      <c r="E178" s="16" t="inlineStr">
        <is>
          <t>Senior Taxonomy Analyst</t>
        </is>
      </c>
      <c r="F178" s="16" t="inlineStr">
        <is>
          <t>14.3 yrs total. No rule changed the level: the score decides.</t>
        </is>
      </c>
    </row>
    <row r="179" ht="15" customHeight="1"/>
    <row r="180" ht="20" customHeight="1">
      <c r="A180" s="6" t="inlineStr">
        <is>
          <t>I. Senior titles held by the structural gate — 2</t>
        </is>
      </c>
    </row>
    <row r="181" ht="15" customHeight="1">
      <c r="A181" s="11" t="inlineStr">
        <is>
          <t>Business head to confirm scope; title protected for one cycle. Red = input needed.</t>
        </is>
      </c>
    </row>
    <row r="182" ht="15" customHeight="1">
      <c r="A182" s="12" t="inlineStr">
        <is>
          <t>Person</t>
        </is>
      </c>
      <c r="B182" s="12" t="inlineStr">
        <is>
          <t>Department</t>
        </is>
      </c>
      <c r="C182" s="12" t="inlineStr">
        <is>
          <t>Level</t>
        </is>
      </c>
      <c r="D182" s="12" t="inlineStr">
        <is>
          <t>Score</t>
        </is>
      </c>
      <c r="E182" s="12" t="inlineStr">
        <is>
          <t>Designation</t>
        </is>
      </c>
      <c r="F182" s="12" t="inlineStr">
        <is>
          <t>Reason / rule</t>
        </is>
      </c>
    </row>
    <row r="183" ht="41" customHeight="1">
      <c r="A183" s="13" t="inlineStr">
        <is>
          <t>Ajay Singh Chauhan</t>
        </is>
      </c>
      <c r="B183" s="16" t="inlineStr">
        <is>
          <t>Sales</t>
        </is>
      </c>
      <c r="C183" s="15" t="inlineStr">
        <is>
          <t>C1</t>
        </is>
      </c>
      <c r="D183" s="15" t="n">
        <v>9.539999999999999</v>
      </c>
      <c r="E183" s="16" t="inlineStr">
        <is>
          <t>Vice President Sales → Principal – Enterprise Sales</t>
        </is>
      </c>
      <c r="F183" s="144" t="inlineStr">
        <is>
          <r>
            <rPr>
              <rFont val="Calibri"/>
              <b val="1"/>
              <color rgb="009C0006"/>
              <sz val="10"/>
            </rPr>
            <t>Held at C1 instead of D2:</t>
          </r>
          <r>
            <rPr>
              <rFont val="Calibri"/>
              <color rgb="009C0006"/>
              <sz val="10"/>
            </rPr>
            <t xml:space="preserve"> C2 needs a whole function or a company-wide discipline, and the org chart does not show this yet.</t>
          </r>
        </is>
      </c>
    </row>
    <row r="184" ht="41" customHeight="1">
      <c r="A184" s="13" t="inlineStr">
        <is>
          <t>Saurabh Kadam</t>
        </is>
      </c>
      <c r="B184" s="16" t="inlineStr">
        <is>
          <t>Technology</t>
        </is>
      </c>
      <c r="C184" s="15" t="inlineStr">
        <is>
          <t>B2</t>
        </is>
      </c>
      <c r="D184" s="15" t="n">
        <v>5.62</v>
      </c>
      <c r="E184" s="16" t="inlineStr">
        <is>
          <t>Program Manager → Project Manager</t>
        </is>
      </c>
      <c r="F184" s="144" t="inlineStr">
        <is>
          <r>
            <rPr>
              <rFont val="Calibri"/>
              <b val="1"/>
              <color rgb="009C0006"/>
              <sz val="10"/>
            </rPr>
            <t>Held at B2 instead of B3:</t>
          </r>
          <r>
            <rPr>
              <rFont val="Calibri"/>
              <color rgb="009C0006"/>
              <sz val="10"/>
            </rPr>
            <t xml:space="preserve"> a B3 manager needs team leads reporting in, or 10+ people in the team, and the org chart does not show this yet.</t>
          </r>
        </is>
      </c>
    </row>
    <row r="185" ht="15" customHeight="1"/>
    <row r="186" ht="20" customHeight="1">
      <c r="A186" s="6" t="inlineStr">
        <is>
          <t>J. Additional inputs needed — by person · the red cells on sheets 2, 3 and 8 — 25</t>
        </is>
      </c>
    </row>
    <row r="187" ht="15" customHeight="1">
      <c r="A187" s="11" t="inlineStr">
        <is>
          <t>Who must supply what before the placement can be confirmed. Pay is needed for everyone and is not repeated here.</t>
        </is>
      </c>
    </row>
    <row r="188" ht="15" customHeight="1">
      <c r="A188" s="12" t="inlineStr">
        <is>
          <t>Person</t>
        </is>
      </c>
      <c r="B188" s="12" t="inlineStr">
        <is>
          <t>Department</t>
        </is>
      </c>
      <c r="C188" s="12" t="inlineStr">
        <is>
          <t>Level</t>
        </is>
      </c>
      <c r="D188" s="12" t="inlineStr">
        <is>
          <t>Score</t>
        </is>
      </c>
      <c r="E188" s="12" t="inlineStr">
        <is>
          <t>Designation</t>
        </is>
      </c>
      <c r="F188" s="12" t="inlineStr">
        <is>
          <t>Input needed — who provides it</t>
        </is>
      </c>
    </row>
    <row r="189" ht="28" customHeight="1">
      <c r="A189" s="13" t="inlineStr">
        <is>
          <t>Sumit Jain</t>
        </is>
      </c>
      <c r="B189" s="16" t="inlineStr">
        <is>
          <t>Product Management</t>
        </is>
      </c>
      <c r="C189" s="15" t="inlineStr">
        <is>
          <t>B3</t>
        </is>
      </c>
      <c r="D189" s="15" t="n">
        <v>5.95</v>
      </c>
      <c r="E189" s="16" t="inlineStr">
        <is>
          <t>Senior Product Manager</t>
        </is>
      </c>
      <c r="F189" s="144" t="inlineStr">
        <is>
          <t>• Total experience · outside + at IRIS — HR — HRIS
• Confirm prior experience · provisional placement — HR</t>
        </is>
      </c>
    </row>
    <row r="190" ht="28" customHeight="1">
      <c r="A190" s="13" t="inlineStr">
        <is>
          <t>Sanskruti Varade</t>
        </is>
      </c>
      <c r="B190" s="16" t="inlineStr">
        <is>
          <t>Quality Assurance</t>
        </is>
      </c>
      <c r="C190" s="15" t="inlineStr">
        <is>
          <t>A2</t>
        </is>
      </c>
      <c r="D190" s="15" t="n">
        <v>2.05</v>
      </c>
      <c r="E190" s="16" t="inlineStr">
        <is>
          <t>QA Engineer</t>
        </is>
      </c>
      <c r="F190" s="144" t="inlineStr">
        <is>
          <t>• Total experience · outside + at IRIS — HR — HRIS
• Confirm prior experience · provisional placement — HR</t>
        </is>
      </c>
    </row>
    <row r="191" ht="28" customHeight="1">
      <c r="A191" s="13" t="inlineStr">
        <is>
          <t>Ajay Singh Chauhan</t>
        </is>
      </c>
      <c r="B191" s="16" t="inlineStr">
        <is>
          <t>Sales</t>
        </is>
      </c>
      <c r="C191" s="15" t="inlineStr">
        <is>
          <t>C1</t>
        </is>
      </c>
      <c r="D191" s="15" t="n">
        <v>9.539999999999999</v>
      </c>
      <c r="E191" s="16" t="inlineStr">
        <is>
          <t>Principal – Enterprise Sales</t>
        </is>
      </c>
      <c r="F191" s="144" t="inlineStr">
        <is>
          <t>• Confirm structure behind the senior title · org chart — Business head</t>
        </is>
      </c>
    </row>
    <row r="192" ht="28" customHeight="1">
      <c r="A192" s="13" t="inlineStr">
        <is>
          <t>Shailesh Gupta</t>
        </is>
      </c>
      <c r="B192" s="16" t="inlineStr">
        <is>
          <t>Sales</t>
        </is>
      </c>
      <c r="C192" s="15" t="inlineStr">
        <is>
          <t>D2</t>
        </is>
      </c>
      <c r="D192" s="15" t="n">
        <v>9.1</v>
      </c>
      <c r="E192" s="16" t="inlineStr">
        <is>
          <t>Business Head – SupTech &amp; Bank-RegTech</t>
        </is>
      </c>
      <c r="F192" s="144" t="inlineStr">
        <is>
          <t>• Survey response or KRAs describing the work · nothing on file — Employee + manager</t>
        </is>
      </c>
    </row>
    <row r="193" ht="28" customHeight="1">
      <c r="A193" s="13" t="inlineStr">
        <is>
          <t>Arup Ganguly</t>
        </is>
      </c>
      <c r="B193" s="16" t="inlineStr">
        <is>
          <t>Sales</t>
        </is>
      </c>
      <c r="C193" s="15" t="inlineStr">
        <is>
          <t>C2</t>
        </is>
      </c>
      <c r="D193" s="15" t="n">
        <v>7.93</v>
      </c>
      <c r="E193" s="16" t="inlineStr">
        <is>
          <t>Head – Sales</t>
        </is>
      </c>
      <c r="F193" s="144" t="inlineStr">
        <is>
          <t>• Survey response or KRAs describing the work · nothing on file — Employee + manager</t>
        </is>
      </c>
    </row>
    <row r="194" ht="54" customHeight="1">
      <c r="A194" s="13" t="inlineStr">
        <is>
          <t>Pradip Dey</t>
        </is>
      </c>
      <c r="B194" s="16" t="inlineStr">
        <is>
          <t>Technology</t>
        </is>
      </c>
      <c r="C194" s="15" t="inlineStr">
        <is>
          <t>C2</t>
        </is>
      </c>
      <c r="D194" s="15" t="n">
        <v>8.18</v>
      </c>
      <c r="E194" s="16" t="inlineStr">
        <is>
          <t>Head – Delivery</t>
        </is>
      </c>
      <c r="F194" s="144" t="inlineStr">
        <is>
          <t>• Survey response or KRAs describing the work · nothing on file — Employee + manager
• Confirm hands-on delivery share · Player-Coach candidate — Manager</t>
        </is>
      </c>
    </row>
    <row r="195" ht="15" customHeight="1">
      <c r="A195" s="13" t="inlineStr">
        <is>
          <t>Giridhar Singh</t>
        </is>
      </c>
      <c r="B195" s="16" t="inlineStr">
        <is>
          <t>Technology</t>
        </is>
      </c>
      <c r="C195" s="15" t="inlineStr">
        <is>
          <t>B3</t>
        </is>
      </c>
      <c r="D195" s="15" t="n">
        <v>6.57</v>
      </c>
      <c r="E195" s="16" t="inlineStr">
        <is>
          <t>Technical Architect</t>
        </is>
      </c>
      <c r="F195" s="144" t="inlineStr">
        <is>
          <t>• Confirm the reporting line — Manager</t>
        </is>
      </c>
    </row>
    <row r="196" ht="15" customHeight="1">
      <c r="A196" s="13" t="inlineStr">
        <is>
          <t>Virendra Kumar Ray</t>
        </is>
      </c>
      <c r="B196" s="16" t="inlineStr">
        <is>
          <t>Technology</t>
        </is>
      </c>
      <c r="C196" s="15" t="inlineStr">
        <is>
          <t>B3</t>
        </is>
      </c>
      <c r="D196" s="15" t="n">
        <v>6.3</v>
      </c>
      <c r="E196" s="16" t="inlineStr">
        <is>
          <t>Associate Technical Architect</t>
        </is>
      </c>
      <c r="F196" s="144" t="inlineStr">
        <is>
          <t>• Confirm the reporting line — Manager</t>
        </is>
      </c>
    </row>
    <row r="197" ht="15" customHeight="1">
      <c r="A197" s="13" t="inlineStr">
        <is>
          <t>Himanshu Pawar</t>
        </is>
      </c>
      <c r="B197" s="16" t="inlineStr">
        <is>
          <t>Technology</t>
        </is>
      </c>
      <c r="C197" s="15" t="inlineStr">
        <is>
          <t>B2</t>
        </is>
      </c>
      <c r="D197" s="15" t="n">
        <v>5.34</v>
      </c>
      <c r="E197" s="16" t="inlineStr">
        <is>
          <t>Lead Software Engineer</t>
        </is>
      </c>
      <c r="F197" s="144" t="inlineStr">
        <is>
          <t>• Confirm the reporting line — Manager</t>
        </is>
      </c>
    </row>
    <row r="198" ht="15" customHeight="1">
      <c r="A198" s="13" t="inlineStr">
        <is>
          <t>Kimaya Mundlye</t>
        </is>
      </c>
      <c r="B198" s="16" t="inlineStr">
        <is>
          <t>Technology</t>
        </is>
      </c>
      <c r="C198" s="15" t="inlineStr">
        <is>
          <t>B2</t>
        </is>
      </c>
      <c r="D198" s="15" t="n">
        <v>5.13</v>
      </c>
      <c r="E198" s="16" t="inlineStr">
        <is>
          <t>Delivery Manager</t>
        </is>
      </c>
      <c r="F198" s="144" t="inlineStr">
        <is>
          <t>• Confirm the reporting line — Manager</t>
        </is>
      </c>
    </row>
    <row r="199" ht="15" customHeight="1">
      <c r="A199" s="13" t="inlineStr">
        <is>
          <t>Prasad Gavhane</t>
        </is>
      </c>
      <c r="B199" s="16" t="inlineStr">
        <is>
          <t>Technology</t>
        </is>
      </c>
      <c r="C199" s="15" t="inlineStr">
        <is>
          <t>B2</t>
        </is>
      </c>
      <c r="D199" s="15" t="n">
        <v>5.36</v>
      </c>
      <c r="E199" s="16" t="inlineStr">
        <is>
          <t>Lead Software Engineer</t>
        </is>
      </c>
      <c r="F199" s="144" t="inlineStr">
        <is>
          <t>• Confirm the reporting line — Manager</t>
        </is>
      </c>
    </row>
    <row r="200" ht="15" customHeight="1">
      <c r="A200" s="13" t="inlineStr">
        <is>
          <t>Tarun Kumar Mittal</t>
        </is>
      </c>
      <c r="B200" s="16" t="inlineStr">
        <is>
          <t>Technology</t>
        </is>
      </c>
      <c r="C200" s="15" t="inlineStr">
        <is>
          <t>B3</t>
        </is>
      </c>
      <c r="D200" s="15" t="n">
        <v>5.97</v>
      </c>
      <c r="E200" s="16" t="inlineStr">
        <is>
          <t>Program Manager</t>
        </is>
      </c>
      <c r="F200" s="144" t="inlineStr">
        <is>
          <t>• Confirm the reporting line — Manager</t>
        </is>
      </c>
    </row>
    <row r="201" ht="28" customHeight="1">
      <c r="A201" s="13" t="inlineStr">
        <is>
          <t>Saurabh Kadam</t>
        </is>
      </c>
      <c r="B201" s="16" t="inlineStr">
        <is>
          <t>Technology</t>
        </is>
      </c>
      <c r="C201" s="15" t="inlineStr">
        <is>
          <t>B2</t>
        </is>
      </c>
      <c r="D201" s="15" t="n">
        <v>5.62</v>
      </c>
      <c r="E201" s="16" t="inlineStr">
        <is>
          <t>Project Manager</t>
        </is>
      </c>
      <c r="F201" s="144" t="inlineStr">
        <is>
          <t>• Confirm structure behind the senior title · org chart — Business head</t>
        </is>
      </c>
    </row>
    <row r="202" ht="15" customHeight="1">
      <c r="A202" s="13" t="inlineStr">
        <is>
          <t>Akbar Basha</t>
        </is>
      </c>
      <c r="B202" s="16" t="inlineStr">
        <is>
          <t>Technology</t>
        </is>
      </c>
      <c r="C202" s="15" t="inlineStr">
        <is>
          <t>A3</t>
        </is>
      </c>
      <c r="D202" s="15" t="n">
        <v>3.2</v>
      </c>
      <c r="E202" s="16" t="inlineStr">
        <is>
          <t>Senior Database Engineer</t>
        </is>
      </c>
      <c r="F202" s="144" t="inlineStr">
        <is>
          <t>• Confirm the reporting line — Manager</t>
        </is>
      </c>
    </row>
    <row r="203" ht="15" customHeight="1">
      <c r="A203" s="13" t="inlineStr">
        <is>
          <t>Arun Kumar</t>
        </is>
      </c>
      <c r="B203" s="16" t="inlineStr">
        <is>
          <t>Technology</t>
        </is>
      </c>
      <c r="C203" s="15" t="inlineStr">
        <is>
          <t>A3</t>
        </is>
      </c>
      <c r="D203" s="15" t="n">
        <v>3.48</v>
      </c>
      <c r="E203" s="16" t="inlineStr">
        <is>
          <t>Technical Specialist</t>
        </is>
      </c>
      <c r="F203" s="144" t="inlineStr">
        <is>
          <t>• Confirm the reporting line — Manager</t>
        </is>
      </c>
    </row>
    <row r="204" ht="15" customHeight="1">
      <c r="A204" s="13" t="inlineStr">
        <is>
          <t>Prajakta Chavan</t>
        </is>
      </c>
      <c r="B204" s="16" t="inlineStr">
        <is>
          <t>Technology</t>
        </is>
      </c>
      <c r="C204" s="15" t="inlineStr">
        <is>
          <t>A3</t>
        </is>
      </c>
      <c r="D204" s="15" t="n">
        <v>3.26</v>
      </c>
      <c r="E204" s="16" t="inlineStr">
        <is>
          <t>Senior Business Analyst</t>
        </is>
      </c>
      <c r="F204" s="144" t="inlineStr">
        <is>
          <t>• Confirm the reporting line — Manager</t>
        </is>
      </c>
    </row>
    <row r="205" ht="15" customHeight="1">
      <c r="A205" s="13" t="inlineStr">
        <is>
          <t>Sarvesh Yadav</t>
        </is>
      </c>
      <c r="B205" s="16" t="inlineStr">
        <is>
          <t>Technology</t>
        </is>
      </c>
      <c r="C205" s="15" t="inlineStr">
        <is>
          <t>B1</t>
        </is>
      </c>
      <c r="D205" s="15" t="n">
        <v>3.95</v>
      </c>
      <c r="E205" s="16" t="inlineStr">
        <is>
          <t>Technical Specialist</t>
        </is>
      </c>
      <c r="F205" s="144" t="inlineStr">
        <is>
          <t>• Confirm the reporting line — Manager</t>
        </is>
      </c>
    </row>
    <row r="206" ht="15" customHeight="1">
      <c r="A206" s="13" t="inlineStr">
        <is>
          <t>Devkumar Nishad</t>
        </is>
      </c>
      <c r="B206" s="16" t="inlineStr">
        <is>
          <t>Technology</t>
        </is>
      </c>
      <c r="C206" s="15" t="inlineStr">
        <is>
          <t>A3</t>
        </is>
      </c>
      <c r="D206" s="15" t="n">
        <v>2.6</v>
      </c>
      <c r="E206" s="16" t="inlineStr">
        <is>
          <t>Senior Software Engineer</t>
        </is>
      </c>
      <c r="F206" s="144" t="inlineStr">
        <is>
          <t>• Confirm the reporting line — Manager</t>
        </is>
      </c>
    </row>
    <row r="207" ht="28" customHeight="1">
      <c r="A207" s="13" t="inlineStr">
        <is>
          <t>Sadhna Sahu</t>
        </is>
      </c>
      <c r="B207" s="16" t="inlineStr">
        <is>
          <t>Technology</t>
        </is>
      </c>
      <c r="C207" s="15" t="inlineStr">
        <is>
          <t>A3</t>
        </is>
      </c>
      <c r="D207" s="15" t="n">
        <v>2.47</v>
      </c>
      <c r="E207" s="16" t="inlineStr">
        <is>
          <t>Senior Software Engineer</t>
        </is>
      </c>
      <c r="F207" s="144" t="inlineStr">
        <is>
          <t>• Survey response or KRAs describing the work · nothing on file — Employee + manager</t>
        </is>
      </c>
    </row>
    <row r="208" ht="15" customHeight="1">
      <c r="A208" s="13" t="inlineStr">
        <is>
          <t>Shubham Yadav</t>
        </is>
      </c>
      <c r="B208" s="16" t="inlineStr">
        <is>
          <t>Technology</t>
        </is>
      </c>
      <c r="C208" s="15" t="inlineStr">
        <is>
          <t>A3</t>
        </is>
      </c>
      <c r="D208" s="15" t="n">
        <v>2.48</v>
      </c>
      <c r="E208" s="16" t="inlineStr">
        <is>
          <t>Senior UI Developer</t>
        </is>
      </c>
      <c r="F208" s="144" t="inlineStr">
        <is>
          <t>• Confirm the reporting line — Manager</t>
        </is>
      </c>
    </row>
    <row r="209" ht="28" customHeight="1">
      <c r="A209" s="13" t="inlineStr">
        <is>
          <t>Rahul Dhamne</t>
        </is>
      </c>
      <c r="B209" s="16" t="inlineStr">
        <is>
          <t>XBRL Consulting</t>
        </is>
      </c>
      <c r="C209" s="15" t="inlineStr">
        <is>
          <t>C2</t>
        </is>
      </c>
      <c r="D209" s="15" t="n">
        <v>7.85</v>
      </c>
      <c r="E209" s="16" t="inlineStr">
        <is>
          <t>Head – Consulting</t>
        </is>
      </c>
      <c r="F209" s="144" t="inlineStr">
        <is>
          <t>• Survey response or KRAs describing the work · nothing on file — Employee + manager</t>
        </is>
      </c>
    </row>
    <row r="210" ht="28" customHeight="1">
      <c r="A210" s="13" t="inlineStr">
        <is>
          <t>Isheekka Gupta</t>
        </is>
      </c>
      <c r="B210" s="16" t="inlineStr">
        <is>
          <t>XBRL Consulting</t>
        </is>
      </c>
      <c r="C210" s="15" t="inlineStr">
        <is>
          <t>A3</t>
        </is>
      </c>
      <c r="D210" s="15" t="n">
        <v>2.6</v>
      </c>
      <c r="E210" s="16" t="inlineStr">
        <is>
          <t>Senior Taxonomy Analyst</t>
        </is>
      </c>
      <c r="F210" s="144" t="inlineStr">
        <is>
          <t>• Total experience · outside + at IRIS — HR — HRIS
• Confirm prior experience · provisional placement — HR</t>
        </is>
      </c>
    </row>
    <row r="211" ht="15" customHeight="1">
      <c r="A211" s="13" t="inlineStr">
        <is>
          <t>Kulanand Rupani</t>
        </is>
      </c>
      <c r="B211" s="16" t="inlineStr">
        <is>
          <t>XBRL Consulting</t>
        </is>
      </c>
      <c r="C211" s="15" t="inlineStr">
        <is>
          <t>B2</t>
        </is>
      </c>
      <c r="D211" s="15" t="n">
        <v>4.5</v>
      </c>
      <c r="E211" s="16" t="inlineStr">
        <is>
          <t>Senior Taxonomy Specialist</t>
        </is>
      </c>
      <c r="F211" s="144" t="inlineStr">
        <is>
          <t>• Confirm the reporting line — Manager</t>
        </is>
      </c>
    </row>
    <row r="212" ht="15" customHeight="1">
      <c r="A212" s="13" t="inlineStr">
        <is>
          <t>Pranali Khanavkar</t>
        </is>
      </c>
      <c r="B212" s="16" t="inlineStr">
        <is>
          <t>XBRL Consulting</t>
        </is>
      </c>
      <c r="C212" s="15" t="inlineStr">
        <is>
          <t>A3</t>
        </is>
      </c>
      <c r="D212" s="15" t="n">
        <v>2.2</v>
      </c>
      <c r="E212" s="16" t="inlineStr">
        <is>
          <t>Senior Taxonomy Analyst</t>
        </is>
      </c>
      <c r="F212" s="144" t="inlineStr">
        <is>
          <t>• Correct the experience record — HR</t>
        </is>
      </c>
    </row>
    <row r="213" ht="15" customHeight="1">
      <c r="A213" s="13" t="inlineStr">
        <is>
          <t>Bhagyashree Kamble</t>
        </is>
      </c>
      <c r="B213" s="16" t="inlineStr">
        <is>
          <t>XBRL Consulting</t>
        </is>
      </c>
      <c r="C213" s="15" t="inlineStr">
        <is>
          <t>A3</t>
        </is>
      </c>
      <c r="D213" s="15" t="n">
        <v>2.5</v>
      </c>
      <c r="E213" s="16" t="inlineStr">
        <is>
          <t>Senior Taxonomy Analyst</t>
        </is>
      </c>
      <c r="F213" s="144" t="inlineStr">
        <is>
          <t>• Correct the experience record — HR</t>
        </is>
      </c>
    </row>
    <row r="214" ht="15" customHeight="1"/>
    <row r="215" ht="20" customHeight="1">
      <c r="A215" s="6" t="inlineStr">
        <is>
          <t>K. Open decisions</t>
        </is>
      </c>
    </row>
    <row r="216" ht="15" customHeight="1">
      <c r="A216" s="12" t="inlineStr">
        <is>
          <t>Decision</t>
        </is>
      </c>
      <c r="B216" s="12" t="inlineStr">
        <is>
          <t>Facts</t>
        </is>
      </c>
      <c r="C216" s="213" t="n"/>
      <c r="D216" s="12" t="inlineStr">
        <is>
          <t>Recommendation</t>
        </is>
      </c>
      <c r="E216" s="214" t="n"/>
      <c r="F216" s="213" t="n"/>
    </row>
    <row r="217" ht="28" customHeight="1">
      <c r="A217" s="13" t="inlineStr">
        <is>
          <t>Player-Coach transition steps</t>
        </is>
      </c>
      <c r="B217" s="16" t="inlineStr">
        <is>
          <t>5 placed; 4 candidates / watch.</t>
        </is>
      </c>
      <c r="C217" s="213" t="n"/>
      <c r="D217" s="16" t="inlineStr">
        <is>
          <t>Confirm hands-on share for each; review the watch list at the next cycle.</t>
        </is>
      </c>
      <c r="E217" s="214" t="n"/>
      <c r="F217" s="213" t="n"/>
    </row>
    <row r="218" ht="28" customHeight="1">
      <c r="A218" s="13" t="inlineStr">
        <is>
          <t>Long-tenure A3</t>
        </is>
      </c>
      <c r="B218" s="16" t="inlineStr">
        <is>
          <t>27 people with 8+ yrs at A3.</t>
        </is>
      </c>
      <c r="C218" s="213" t="n"/>
      <c r="D218" s="16" t="inlineStr">
        <is>
          <t>Keep the gate; pay at the top of the A3 range; widen roles where real B1 work exists.</t>
        </is>
      </c>
      <c r="E218" s="214" t="n"/>
      <c r="F218" s="213" t="n"/>
    </row>
    <row r="219" ht="41" customHeight="1">
      <c r="A219" s="13" t="inlineStr">
        <is>
          <t>Pay</t>
        </is>
      </c>
      <c r="B219" s="16" t="inlineStr">
        <is>
          <t>No pay data supplied; pay columns on sheet 2 are blank.</t>
        </is>
      </c>
      <c r="C219" s="213" t="n"/>
      <c r="D219" s="16" t="inlineStr">
        <is>
          <t>Buy one India survey and price each level · Master M14.</t>
        </is>
      </c>
      <c r="E219" s="214" t="n"/>
      <c r="F219" s="213" t="n"/>
    </row>
    <row r="220" ht="41" customHeight="1">
      <c r="A220" s="13" t="inlineStr">
        <is>
          <t>Weights</t>
        </is>
      </c>
      <c r="B220" s="16" t="inlineStr">
        <is>
          <t>Derived from Hay / Mercer principles; one formula for every set.</t>
        </is>
      </c>
      <c r="C220" s="213" t="n"/>
      <c r="D220" s="16" t="inlineStr">
        <is>
          <t>Test on 20–30 benchmark roles in calibration, then freeze for the cycle.</t>
        </is>
      </c>
      <c r="E220" s="214" t="n"/>
      <c r="F220" s="213" t="n"/>
    </row>
    <row r="221" ht="15" customHeight="1"/>
    <row r="222" ht="20" customHeight="1">
      <c r="A222" s="6" t="inlineStr">
        <is>
          <t>L. Quality checks run on this workbook</t>
        </is>
      </c>
    </row>
    <row r="223" ht="15" customHeight="1">
      <c r="A223" s="12" t="inlineStr">
        <is>
          <t>Check</t>
        </is>
      </c>
      <c r="B223" s="12" t="inlineStr">
        <is>
          <t>Result</t>
        </is>
      </c>
      <c r="C223" s="214" t="n"/>
      <c r="D223" s="214" t="n"/>
      <c r="E223" s="214" t="n"/>
      <c r="F223" s="213" t="n"/>
    </row>
    <row r="224" ht="28" customHeight="1">
      <c r="A224" s="13" t="inlineStr">
        <is>
          <t>Reproduction</t>
        </is>
      </c>
      <c r="B224" s="16" t="inlineStr">
        <is>
          <t>With the v1 weights the engine reproduces all 587 earlier placements — the rules are the earlier rules made explicit.</t>
        </is>
      </c>
      <c r="C224" s="214" t="n"/>
      <c r="D224" s="214" t="n"/>
      <c r="E224" s="214" t="n"/>
      <c r="F224" s="213" t="n"/>
    </row>
    <row r="225" ht="28" customHeight="1">
      <c r="A225" s="13" t="inlineStr">
        <is>
          <t>Traceability</t>
        </is>
      </c>
      <c r="B225" s="16" t="inlineStr">
        <is>
          <t>Every person whose final level differs from the score-indicated level has the rule that moved them recorded, with numbers.</t>
        </is>
      </c>
      <c r="C225" s="214" t="n"/>
      <c r="D225" s="214" t="n"/>
      <c r="E225" s="214" t="n"/>
      <c r="F225" s="213" t="n"/>
    </row>
    <row r="226" ht="28" customHeight="1">
      <c r="A226" s="13" t="inlineStr">
        <is>
          <t>Formulas</t>
        </is>
      </c>
      <c r="B226" s="16" t="inlineStr">
        <is>
          <t>Points, weighted score and indicated level recalculate live; their results are also stored in the file, so previews that do not calculate still show them.</t>
        </is>
      </c>
      <c r="C226" s="214" t="n"/>
      <c r="D226" s="214" t="n"/>
      <c r="E226" s="214" t="n"/>
      <c r="F226" s="213" t="n"/>
    </row>
    <row r="227" ht="41" customHeight="1">
      <c r="A227" s="13" t="inlineStr">
        <is>
          <t>Market data</t>
        </is>
      </c>
      <c r="B227" s="16" t="inlineStr">
        <is>
          <t>Company ladders cite a posting, a Levels.fyi page or a published standard; ladders IRIS assembled itself are labelled 'IRIS composite'. October 2026 source check: 42 sources and ladders read — 19 support the claim, 20 corrected, 1 dropped · DFIN ladder, 2 marked unverified · Zoho, ClearTax.</t>
        </is>
      </c>
      <c r="C227" s="214" t="n"/>
      <c r="D227" s="214" t="n"/>
      <c r="E227" s="214" t="n"/>
      <c r="F227" s="213" t="n"/>
    </row>
    <row r="228" ht="15" customHeight="1">
      <c r="A228" s="13" t="inlineStr">
        <is>
          <t>Pay</t>
        </is>
      </c>
      <c r="B228" s="16" t="inlineStr">
        <is>
          <t>All pay columns are blank by design.</t>
        </is>
      </c>
      <c r="C228" s="214" t="n"/>
      <c r="D228" s="214" t="n"/>
      <c r="E228" s="214" t="n"/>
      <c r="F228" s="213" t="n"/>
    </row>
    <row r="229" ht="28" customHeight="1">
      <c r="A229" s="13" t="inlineStr">
        <is>
          <t>Personal data</t>
        </is>
      </c>
      <c r="B229" s="16" t="inlineStr">
        <is>
          <t>Gender, age, date of birth, e-mail, mobile and resignation dates are excluded from every sheet · checked on every header by verify.py.</t>
        </is>
      </c>
      <c r="C229" s="214" t="n"/>
      <c r="D229" s="214" t="n"/>
      <c r="E229" s="214" t="n"/>
      <c r="F229" s="213" t="n"/>
    </row>
    <row r="230" ht="41" customHeight="1">
      <c r="A230" s="13" t="inlineStr">
        <is>
          <t>Survey answers</t>
        </is>
      </c>
      <c r="B230" s="16" t="inlineStr">
        <is>
          <r>
            <rPr>
              <rFont val="Calibri"/>
              <b val="1"/>
              <sz val="10"/>
            </rPr>
            <t>Used as evidence but never quoted against a name:</t>
          </r>
          <r>
            <rPr>
              <rFont val="Calibri"/>
              <sz val="10"/>
            </rPr>
            <t xml:space="preserve"> sheet 3 shows the number of questions answered; sheet 8 shows learning topics; the role catalogue shows holders' inputs only where 3+ answered · the role, else its sub-family, and views of the role only as counted themes.</t>
          </r>
        </is>
      </c>
      <c r="C230" s="214" t="n"/>
      <c r="D230" s="214" t="n"/>
      <c r="E230" s="214" t="n"/>
      <c r="F230" s="213" t="n"/>
    </row>
  </sheetData>
  <mergeCells count="44">
    <mergeCell ref="B218:C218"/>
    <mergeCell ref="B227:F227"/>
    <mergeCell ref="B224:F224"/>
    <mergeCell ref="A118:F118"/>
    <mergeCell ref="A149:F149"/>
    <mergeCell ref="A3:F3"/>
    <mergeCell ref="A86:F86"/>
    <mergeCell ref="B220:C220"/>
    <mergeCell ref="B223:F223"/>
    <mergeCell ref="A2:F2"/>
    <mergeCell ref="B219:C219"/>
    <mergeCell ref="B228:F228"/>
    <mergeCell ref="A14:F14"/>
    <mergeCell ref="A5:F5"/>
    <mergeCell ref="A23:F23"/>
    <mergeCell ref="A150:F150"/>
    <mergeCell ref="A126:F126"/>
    <mergeCell ref="A181:F181"/>
    <mergeCell ref="D220:F220"/>
    <mergeCell ref="B229:F229"/>
    <mergeCell ref="A22:F22"/>
    <mergeCell ref="A215:F215"/>
    <mergeCell ref="B225:F225"/>
    <mergeCell ref="A180:F180"/>
    <mergeCell ref="A43:F43"/>
    <mergeCell ref="A125:F125"/>
    <mergeCell ref="A44:F44"/>
    <mergeCell ref="D216:F216"/>
    <mergeCell ref="B230:F230"/>
    <mergeCell ref="B226:F226"/>
    <mergeCell ref="B217:C217"/>
    <mergeCell ref="A15:F15"/>
    <mergeCell ref="A186:F186"/>
    <mergeCell ref="D218:F218"/>
    <mergeCell ref="A222:F222"/>
    <mergeCell ref="D217:F217"/>
    <mergeCell ref="A1:F1"/>
    <mergeCell ref="B216:C216"/>
    <mergeCell ref="A6:F6"/>
    <mergeCell ref="A119:F119"/>
    <mergeCell ref="D219:F219"/>
    <mergeCell ref="A187:F187"/>
    <mergeCell ref="A87:F87"/>
    <mergeCell ref="A65:F65"/>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6.xml><?xml version="1.0" encoding="utf-8"?>
<worksheet xmlns="http://schemas.openxmlformats.org/spreadsheetml/2006/main">
  <sheetPr>
    <tabColor rgb="001F3864"/>
    <outlinePr summaryBelow="1" summaryRight="1"/>
    <pageSetUpPr fitToPage="1"/>
  </sheetPr>
  <dimension ref="A1:Q320"/>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3" customWidth="1" min="15" max="15"/>
    <col width="13" customWidth="1" min="16" max="16"/>
    <col width="13" customWidth="1" min="17" max="17"/>
  </cols>
  <sheetData>
    <row r="1" ht="34" customHeight="1">
      <c r="A1" s="1" t="inlineStr">
        <is>
          <t>Job Architecture — iFile: Framework &amp; Logic</t>
        </is>
      </c>
      <c r="O1" s="246" t="inlineStr">
        <is>
          <t>◂ Contents</t>
        </is>
      </c>
    </row>
    <row r="2" ht="32" customHeight="1">
      <c r="A2" s="3" t="inlineStr">
        <is>
          <t>Sheet 10 · How the Master Framework is applied to iFile, step by step: classification, tracks, factors and weights, rules, levels, market benchmarks, capability, validation, data and sources.</t>
        </is>
      </c>
    </row>
    <row r="3">
      <c r="A3" s="4" t="inlineStr">
        <is>
          <t>IRIS · Job Architecture &amp; Job Design · Final v1.12 · October 2026 · Internal — Confidential</t>
        </is>
      </c>
    </row>
    <row r="4" ht="15" customHeight="1"/>
    <row r="5" ht="20" customHeight="1">
      <c r="A5" s="6" t="inlineStr">
        <is>
          <t>0. How this workbook works — the 12-step model · Master M2 and where each step lives</t>
        </is>
      </c>
    </row>
    <row r="6" ht="15" customHeight="1">
      <c r="A6" s="12" t="inlineStr">
        <is>
          <t>Step</t>
        </is>
      </c>
      <c r="B6" s="12" t="inlineStr">
        <is>
          <t>What happens</t>
        </is>
      </c>
      <c r="C6" s="214" t="n"/>
      <c r="D6" s="214" t="n"/>
      <c r="E6" s="213" t="n"/>
      <c r="F6" s="12" t="inlineStr">
        <is>
          <t>Rules · Master</t>
        </is>
      </c>
      <c r="G6" s="214" t="n"/>
      <c r="H6" s="214" t="n"/>
      <c r="I6" s="213" t="n"/>
      <c r="J6" s="12" t="inlineStr">
        <is>
          <t>Where in this workbook</t>
        </is>
      </c>
      <c r="K6" s="214" t="n"/>
      <c r="L6" s="214" t="n"/>
      <c r="M6" s="214" t="n"/>
      <c r="N6" s="213" t="n"/>
    </row>
    <row r="7" ht="15" customHeight="1">
      <c r="A7" s="175" t="inlineStr">
        <is>
          <t>1</t>
        </is>
      </c>
      <c r="B7" s="16" t="inlineStr">
        <is>
          <t>Collect inputs</t>
        </is>
      </c>
      <c r="C7" s="214" t="n"/>
      <c r="D7" s="214" t="n"/>
      <c r="E7" s="213" t="n"/>
      <c r="F7" s="16" t="inlineStr">
        <is>
          <t>Data rules D1–D3</t>
        </is>
      </c>
      <c r="G7" s="214" t="n"/>
      <c r="H7" s="214" t="n"/>
      <c r="I7" s="213" t="n"/>
      <c r="J7" s="16" t="inlineStr">
        <is>
          <t>Sheet 3 · raw data; Sheet 2 · person</t>
        </is>
      </c>
      <c r="K7" s="214" t="n"/>
      <c r="L7" s="214" t="n"/>
      <c r="M7" s="214" t="n"/>
      <c r="N7" s="213" t="n"/>
    </row>
    <row r="8" ht="15" customHeight="1">
      <c r="A8" s="175" t="inlineStr">
        <is>
          <t>2</t>
        </is>
      </c>
      <c r="B8" s="16" t="inlineStr">
        <is>
          <t>Classify the work</t>
        </is>
      </c>
      <c r="C8" s="214" t="n"/>
      <c r="D8" s="214" t="n"/>
      <c r="E8" s="213" t="n"/>
      <c r="F8" s="16" t="inlineStr">
        <is>
          <t>Taxonomy rules T1–T4</t>
        </is>
      </c>
      <c r="G8" s="214" t="n"/>
      <c r="H8" s="214" t="n"/>
      <c r="I8" s="213" t="n"/>
      <c r="J8" s="16" t="inlineStr">
        <is>
          <t>Sheet 1 · changes; Sheet 2</t>
        </is>
      </c>
      <c r="K8" s="214" t="n"/>
      <c r="L8" s="214" t="n"/>
      <c r="M8" s="214" t="n"/>
      <c r="N8" s="213" t="n"/>
    </row>
    <row r="9" ht="15" customHeight="1">
      <c r="A9" s="175" t="inlineStr">
        <is>
          <t>3</t>
        </is>
      </c>
      <c r="B9" s="16" t="inlineStr">
        <is>
          <t>Set the track</t>
        </is>
      </c>
      <c r="C9" s="214" t="n"/>
      <c r="D9" s="214" t="n"/>
      <c r="E9" s="213" t="n"/>
      <c r="F9" s="16" t="inlineStr">
        <is>
          <t>Track rules K1–K6</t>
        </is>
      </c>
      <c r="G9" s="214" t="n"/>
      <c r="H9" s="214" t="n"/>
      <c r="I9" s="213" t="n"/>
      <c r="J9" s="16" t="inlineStr">
        <is>
          <t>Sheet 2 · track</t>
        </is>
      </c>
      <c r="K9" s="214" t="n"/>
      <c r="L9" s="214" t="n"/>
      <c r="M9" s="214" t="n"/>
      <c r="N9" s="213" t="n"/>
    </row>
    <row r="10" ht="15" customHeight="1">
      <c r="A10" s="175" t="inlineStr">
        <is>
          <t>4</t>
        </is>
      </c>
      <c r="B10" s="16" t="inlineStr">
        <is>
          <t>Rate the six factors</t>
        </is>
      </c>
      <c r="C10" s="214" t="n"/>
      <c r="D10" s="214" t="n"/>
      <c r="E10" s="213" t="n"/>
      <c r="F10" s="16" t="inlineStr">
        <is>
          <t>Factor scales F1–F5; evidence rules E1–E3</t>
        </is>
      </c>
      <c r="G10" s="214" t="n"/>
      <c r="H10" s="214" t="n"/>
      <c r="I10" s="213" t="n"/>
      <c r="J10" s="16" t="inlineStr">
        <is>
          <t>Sheet 2 · ratings + justification</t>
        </is>
      </c>
      <c r="K10" s="214" t="n"/>
      <c r="L10" s="214" t="n"/>
      <c r="M10" s="214" t="n"/>
      <c r="N10" s="213" t="n"/>
    </row>
    <row r="11" ht="15" customHeight="1">
      <c r="A11" s="175" t="inlineStr">
        <is>
          <t>5</t>
        </is>
      </c>
      <c r="B11" s="16" t="inlineStr">
        <is>
          <t>Pick the weights</t>
        </is>
      </c>
      <c r="C11" s="214" t="n"/>
      <c r="D11" s="214" t="n"/>
      <c r="E11" s="213" t="n"/>
      <c r="F11" s="16" t="inlineStr">
        <is>
          <t>Weight model W1–W4</t>
        </is>
      </c>
      <c r="G11" s="214" t="n"/>
      <c r="H11" s="214" t="n"/>
      <c r="I11" s="213" t="n"/>
      <c r="J11" s="16" t="inlineStr">
        <is>
          <t>Sheet 2 · weights</t>
        </is>
      </c>
      <c r="K11" s="214" t="n"/>
      <c r="L11" s="214" t="n"/>
      <c r="M11" s="214" t="n"/>
      <c r="N11" s="213" t="n"/>
    </row>
    <row r="12" ht="15" customHeight="1">
      <c r="A12" s="175" t="inlineStr">
        <is>
          <t>6</t>
        </is>
      </c>
      <c r="B12" s="16" t="inlineStr">
        <is>
          <t>Score</t>
        </is>
      </c>
      <c r="C12" s="214" t="n"/>
      <c r="D12" s="214" t="n"/>
      <c r="E12" s="213" t="n"/>
      <c r="F12" s="16" t="inlineStr">
        <is>
          <t>R3</t>
        </is>
      </c>
      <c r="G12" s="214" t="n"/>
      <c r="H12" s="214" t="n"/>
      <c r="I12" s="213" t="n"/>
      <c r="J12" s="16" t="inlineStr">
        <is>
          <t>Sheet 2 · score formula</t>
        </is>
      </c>
      <c r="K12" s="214" t="n"/>
      <c r="L12" s="214" t="n"/>
      <c r="M12" s="214" t="n"/>
      <c r="N12" s="213" t="n"/>
    </row>
    <row r="13" ht="28" customHeight="1">
      <c r="A13" s="175" t="inlineStr">
        <is>
          <t>7</t>
        </is>
      </c>
      <c r="B13" s="16" t="inlineStr">
        <is>
          <t>Apply limits, gates and Player-Coach transition steps</t>
        </is>
      </c>
      <c r="C13" s="214" t="n"/>
      <c r="D13" s="214" t="n"/>
      <c r="E13" s="213" t="n"/>
      <c r="F13" s="16" t="inlineStr">
        <is>
          <t>R1–R10 in order</t>
        </is>
      </c>
      <c r="G13" s="214" t="n"/>
      <c r="H13" s="214" t="n"/>
      <c r="I13" s="213" t="n"/>
      <c r="J13" s="16" t="inlineStr">
        <is>
          <t>Sheet 2 · gates &amp; limits; Sheet 9</t>
        </is>
      </c>
      <c r="K13" s="214" t="n"/>
      <c r="L13" s="214" t="n"/>
      <c r="M13" s="214" t="n"/>
      <c r="N13" s="213" t="n"/>
    </row>
    <row r="14" ht="15" customHeight="1">
      <c r="A14" s="175" t="inlineStr">
        <is>
          <t>8</t>
        </is>
      </c>
      <c r="B14" s="16" t="inlineStr">
        <is>
          <t>Place level and title</t>
        </is>
      </c>
      <c r="C14" s="214" t="n"/>
      <c r="D14" s="214" t="n"/>
      <c r="E14" s="213" t="n"/>
      <c r="F14" s="16" t="inlineStr">
        <is>
          <t>Title rules N1–N5</t>
        </is>
      </c>
      <c r="G14" s="214" t="n"/>
      <c r="H14" s="214" t="n"/>
      <c r="I14" s="213" t="n"/>
      <c r="J14" s="16" t="inlineStr">
        <is>
          <t>Sheet 2; Sheet 7</t>
        </is>
      </c>
      <c r="K14" s="214" t="n"/>
      <c r="L14" s="214" t="n"/>
      <c r="M14" s="214" t="n"/>
      <c r="N14" s="213" t="n"/>
    </row>
    <row r="15" ht="15" customHeight="1">
      <c r="A15" s="175" t="inlineStr">
        <is>
          <t>9</t>
        </is>
      </c>
      <c r="B15" s="16" t="inlineStr">
        <is>
          <t>Benchmark to market</t>
        </is>
      </c>
      <c r="C15" s="214" t="n"/>
      <c r="D15" s="214" t="n"/>
      <c r="E15" s="213" t="n"/>
      <c r="F15" s="16" t="inlineStr">
        <is>
          <t>Crosswalk</t>
        </is>
      </c>
      <c r="G15" s="214" t="n"/>
      <c r="H15" s="214" t="n"/>
      <c r="I15" s="213" t="n"/>
      <c r="J15" s="16" t="inlineStr">
        <is>
          <t>Sheet 3 · market standards; Sheet 7; Sheet 11</t>
        </is>
      </c>
      <c r="K15" s="214" t="n"/>
      <c r="L15" s="214" t="n"/>
      <c r="M15" s="214" t="n"/>
      <c r="N15" s="213" t="n"/>
    </row>
    <row r="16" ht="15" customHeight="1">
      <c r="A16" s="175" t="inlineStr">
        <is>
          <t>10</t>
        </is>
      </c>
      <c r="B16" s="16" t="inlineStr">
        <is>
          <t>Set the capability profile</t>
        </is>
      </c>
      <c r="C16" s="214" t="n"/>
      <c r="D16" s="214" t="n"/>
      <c r="E16" s="213" t="n"/>
      <c r="F16" s="16" t="inlineStr">
        <is>
          <t>Competency model C1–C5</t>
        </is>
      </c>
      <c r="G16" s="214" t="n"/>
      <c r="H16" s="214" t="n"/>
      <c r="I16" s="213" t="n"/>
      <c r="J16" s="16" t="inlineStr">
        <is>
          <t>Sheet 4 · role competencies; Sheet 5</t>
        </is>
      </c>
      <c r="K16" s="214" t="n"/>
      <c r="L16" s="214" t="n"/>
      <c r="M16" s="214" t="n"/>
      <c r="N16" s="213" t="n"/>
    </row>
    <row r="17" ht="15" customHeight="1">
      <c r="A17" s="175" t="inlineStr">
        <is>
          <t>11</t>
        </is>
      </c>
      <c r="B17" s="16" t="inlineStr">
        <is>
          <t>Develop, retain and move</t>
        </is>
      </c>
      <c r="C17" s="214" t="n"/>
      <c r="D17" s="214" t="n"/>
      <c r="E17" s="213" t="n"/>
      <c r="F17" s="16" t="inlineStr">
        <is>
          <t>Career rules G1–G6</t>
        </is>
      </c>
      <c r="G17" s="214" t="n"/>
      <c r="H17" s="214" t="n"/>
      <c r="I17" s="213" t="n"/>
      <c r="J17" s="16" t="inlineStr">
        <is>
          <t>Sheet 6 · role profiles; Sheet 8</t>
        </is>
      </c>
      <c r="K17" s="214" t="n"/>
      <c r="L17" s="214" t="n"/>
      <c r="M17" s="214" t="n"/>
      <c r="N17" s="213" t="n"/>
    </row>
    <row r="18" ht="15" customHeight="1">
      <c r="A18" s="175" t="inlineStr">
        <is>
          <t>12</t>
        </is>
      </c>
      <c r="B18" s="16" t="inlineStr">
        <is>
          <t>Validate and govern</t>
        </is>
      </c>
      <c r="C18" s="214" t="n"/>
      <c r="D18" s="214" t="n"/>
      <c r="E18" s="213" t="n"/>
      <c r="F18" s="16" t="inlineStr">
        <is>
          <t>Governance V1–V6</t>
        </is>
      </c>
      <c r="G18" s="214" t="n"/>
      <c r="H18" s="214" t="n"/>
      <c r="I18" s="213" t="n"/>
      <c r="J18" s="16" t="inlineStr">
        <is>
          <t>Sheet 2 · validation; Sheet 9</t>
        </is>
      </c>
      <c r="K18" s="214" t="n"/>
      <c r="L18" s="214" t="n"/>
      <c r="M18" s="214" t="n"/>
      <c r="N18" s="213" t="n"/>
    </row>
    <row r="19" ht="15" customHeight="1">
      <c r="A19" s="175" t="inlineStr">
        <is>
          <t>—</t>
        </is>
      </c>
      <c r="B19" s="16" t="inlineStr">
        <is>
          <t>Overview</t>
        </is>
      </c>
      <c r="C19" s="214" t="n"/>
      <c r="D19" s="214" t="n"/>
      <c r="E19" s="213" t="n"/>
      <c r="F19" s="16" t="inlineStr">
        <is>
          <t>Counts, changes, distribution</t>
        </is>
      </c>
      <c r="G19" s="214" t="n"/>
      <c r="H19" s="214" t="n"/>
      <c r="I19" s="213" t="n"/>
      <c r="J19" s="16" t="inlineStr">
        <is>
          <t>Sheet 1</t>
        </is>
      </c>
      <c r="K19" s="214" t="n"/>
      <c r="L19" s="214" t="n"/>
      <c r="M19" s="214" t="n"/>
      <c r="N19" s="213" t="n"/>
    </row>
    <row r="20" ht="15" customHeight="1">
      <c r="A20" s="175" t="inlineStr">
        <is>
          <t>—</t>
        </is>
      </c>
      <c r="B20" s="16" t="inlineStr">
        <is>
          <t>Role competencies</t>
        </is>
      </c>
      <c r="C20" s="214" t="n"/>
      <c r="D20" s="214" t="n"/>
      <c r="E20" s="213" t="n"/>
      <c r="F20" s="16" t="inlineStr">
        <is>
          <t>C1–C5 per band / role / sub-family</t>
        </is>
      </c>
      <c r="G20" s="214" t="n"/>
      <c r="H20" s="214" t="n"/>
      <c r="I20" s="213" t="n"/>
      <c r="J20" s="16" t="inlineStr">
        <is>
          <t>Sheet 4</t>
        </is>
      </c>
      <c r="K20" s="214" t="n"/>
      <c r="L20" s="214" t="n"/>
      <c r="M20" s="214" t="n"/>
      <c r="N20" s="213" t="n"/>
    </row>
    <row r="21" ht="15" customHeight="1">
      <c r="A21" s="175" t="inlineStr">
        <is>
          <t>—</t>
        </is>
      </c>
      <c r="B21" s="16" t="inlineStr">
        <is>
          <t>Role catalogue · job design</t>
        </is>
      </c>
      <c r="C21" s="214" t="n"/>
      <c r="D21" s="214" t="n"/>
      <c r="E21" s="213" t="n"/>
      <c r="F21" s="16" t="inlineStr">
        <is>
          <t>All steps combined per role, IRIS-wide</t>
        </is>
      </c>
      <c r="G21" s="214" t="n"/>
      <c r="H21" s="214" t="n"/>
      <c r="I21" s="213" t="n"/>
      <c r="J21" s="16" t="inlineStr">
        <is>
          <t>Sheet 6</t>
        </is>
      </c>
      <c r="K21" s="214" t="n"/>
      <c r="L21" s="214" t="n"/>
      <c r="M21" s="214" t="n"/>
      <c r="N21" s="213" t="n"/>
    </row>
    <row r="22" ht="15" customHeight="1">
      <c r="A22" s="175" t="inlineStr">
        <is>
          <t>—</t>
        </is>
      </c>
      <c r="B22" s="16" t="inlineStr">
        <is>
          <t>Raw data &amp; market standards</t>
        </is>
      </c>
      <c r="C22" s="214" t="n"/>
      <c r="D22" s="214" t="n"/>
      <c r="E22" s="213" t="n"/>
      <c r="F22" s="16" t="inlineStr">
        <is>
          <t>D1–D3; M13</t>
        </is>
      </c>
      <c r="G22" s="214" t="n"/>
      <c r="H22" s="214" t="n"/>
      <c r="I22" s="213" t="n"/>
      <c r="J22" s="16" t="inlineStr">
        <is>
          <t>Sheet 3</t>
        </is>
      </c>
      <c r="K22" s="214" t="n"/>
      <c r="L22" s="214" t="n"/>
      <c r="M22" s="214" t="n"/>
      <c r="N22" s="213" t="n"/>
    </row>
    <row r="23" ht="28" customHeight="1">
      <c r="A23" s="175" t="inlineStr">
        <is>
          <t>—</t>
        </is>
      </c>
      <c r="B23" s="16" t="inlineStr">
        <is>
          <t>References &amp; benchmarks</t>
        </is>
      </c>
      <c r="C23" s="214" t="n"/>
      <c r="D23" s="214" t="n"/>
      <c r="E23" s="213" t="n"/>
      <c r="F23" s="16" t="inlineStr">
        <is>
          <t>Competitors, regtech / SaaS leaders, standards, databases, sites</t>
        </is>
      </c>
      <c r="G23" s="214" t="n"/>
      <c r="H23" s="214" t="n"/>
      <c r="I23" s="213" t="n"/>
      <c r="J23" s="16" t="inlineStr">
        <is>
          <t>Sheet 11</t>
        </is>
      </c>
      <c r="K23" s="214" t="n"/>
      <c r="L23" s="214" t="n"/>
      <c r="M23" s="214" t="n"/>
      <c r="N23" s="213" t="n"/>
    </row>
    <row r="24" ht="15" customHeight="1"/>
    <row r="25" ht="20" customHeight="1">
      <c r="A25" s="6" t="inlineStr">
        <is>
          <t>1. At a glance</t>
        </is>
      </c>
    </row>
    <row r="26" ht="15" customHeight="1">
      <c r="A26" s="12" t="inlineStr">
        <is>
          <t>Measure</t>
        </is>
      </c>
      <c r="B26" s="214" t="n"/>
      <c r="C26" s="214" t="n"/>
      <c r="D26" s="214" t="n"/>
      <c r="E26" s="213" t="n"/>
      <c r="F26" s="12" t="inlineStr">
        <is>
          <t>Value</t>
        </is>
      </c>
      <c r="G26" s="214" t="n"/>
      <c r="H26" s="213" t="n"/>
      <c r="I26" s="12" t="inlineStr">
        <is>
          <t>Note</t>
        </is>
      </c>
      <c r="J26" s="214" t="n"/>
      <c r="K26" s="214" t="n"/>
      <c r="L26" s="214" t="n"/>
      <c r="M26" s="214" t="n"/>
      <c r="N26" s="213" t="n"/>
    </row>
    <row r="27" ht="15" customHeight="1">
      <c r="A27" s="13" t="inlineStr">
        <is>
          <t>People in scope</t>
        </is>
      </c>
      <c r="B27" s="214" t="n"/>
      <c r="C27" s="214" t="n"/>
      <c r="D27" s="214" t="n"/>
      <c r="E27" s="213" t="n"/>
      <c r="F27" s="15" t="n">
        <v>218</v>
      </c>
      <c r="G27" s="214" t="n"/>
      <c r="H27" s="213" t="n"/>
      <c r="I27" s="16" t="inlineStr">
        <is>
          <t>All records, including consultants and interns</t>
        </is>
      </c>
      <c r="J27" s="214" t="n"/>
      <c r="K27" s="214" t="n"/>
      <c r="L27" s="214" t="n"/>
      <c r="M27" s="214" t="n"/>
      <c r="N27" s="213" t="n"/>
    </row>
    <row r="28" ht="15" customHeight="1">
      <c r="A28" s="13" t="inlineStr">
        <is>
          <t>On the employee ladder / consultants</t>
        </is>
      </c>
      <c r="B28" s="214" t="n"/>
      <c r="C28" s="214" t="n"/>
      <c r="D28" s="214" t="n"/>
      <c r="E28" s="213" t="n"/>
      <c r="F28" s="15" t="inlineStr">
        <is>
          <t>202 / 16</t>
        </is>
      </c>
      <c r="G28" s="214" t="n"/>
      <c r="H28" s="213" t="n"/>
      <c r="I28" s="16" t="inlineStr">
        <is>
          <t>Consultants sit outside the ladder</t>
        </is>
      </c>
      <c r="J28" s="214" t="n"/>
      <c r="K28" s="214" t="n"/>
      <c r="L28" s="214" t="n"/>
      <c r="M28" s="214" t="n"/>
      <c r="N28" s="213" t="n"/>
    </row>
    <row r="29" ht="41" customHeight="1">
      <c r="A29" s="13" t="inlineStr">
        <is>
          <t>Departments · job families · sub-families · roles</t>
        </is>
      </c>
      <c r="B29" s="214" t="n"/>
      <c r="C29" s="214" t="n"/>
      <c r="D29" s="214" t="n"/>
      <c r="E29" s="213" t="n"/>
      <c r="F29" s="15" t="inlineStr">
        <is>
          <t>8 · 11 · 26 · 84</t>
        </is>
      </c>
      <c r="G29" s="214" t="n"/>
      <c r="H29" s="213" t="n"/>
      <c r="I29" s="16" t="inlineStr">
        <is>
          <t>Role = the same designation at the same level, within a department, job family and track. Families exclude 'Unassigned' · consultants with no role on record</t>
        </is>
      </c>
      <c r="J29" s="214" t="n"/>
      <c r="K29" s="214" t="n"/>
      <c r="L29" s="214" t="n"/>
      <c r="M29" s="214" t="n"/>
      <c r="N29" s="213" t="n"/>
    </row>
    <row r="30" ht="15" customHeight="1">
      <c r="A30" s="13" t="inlineStr">
        <is>
          <t>IC / POD Lead / Player-Coach / People Manager</t>
        </is>
      </c>
      <c r="B30" s="214" t="n"/>
      <c r="C30" s="214" t="n"/>
      <c r="D30" s="214" t="n"/>
      <c r="E30" s="213" t="n"/>
      <c r="F30" s="15" t="inlineStr">
        <is>
          <t>157 / 23 / 5 / 17</t>
        </is>
      </c>
      <c r="G30" s="214" t="n"/>
      <c r="H30" s="213" t="n"/>
      <c r="I30" s="16" t="inlineStr">
        <is>
          <t>Track rules K1–K6</t>
        </is>
      </c>
      <c r="J30" s="214" t="n"/>
      <c r="K30" s="214" t="n"/>
      <c r="L30" s="214" t="n"/>
      <c r="M30" s="214" t="n"/>
      <c r="N30" s="213" t="n"/>
    </row>
    <row r="31" ht="15" customHeight="1">
      <c r="A31" s="13" t="inlineStr">
        <is>
          <t>Final level vs current: up / down / same / newly mapped</t>
        </is>
      </c>
      <c r="B31" s="214" t="n"/>
      <c r="C31" s="214" t="n"/>
      <c r="D31" s="214" t="n"/>
      <c r="E31" s="213" t="n"/>
      <c r="F31" s="15" t="inlineStr">
        <is>
          <t>121 / 18 / 62 / 17</t>
        </is>
      </c>
      <c r="G31" s="214" t="n"/>
      <c r="H31" s="213" t="n"/>
      <c r="I31" s="16" t="inlineStr">
        <is>
          <t>Moves down are pay- and title-protected</t>
        </is>
      </c>
      <c r="J31" s="214" t="n"/>
      <c r="K31" s="214" t="n"/>
      <c r="L31" s="214" t="n"/>
      <c r="M31" s="214" t="n"/>
      <c r="N31" s="213" t="n"/>
    </row>
    <row r="32" ht="15" customHeight="1">
      <c r="A32" s="13" t="inlineStr">
        <is>
          <t>Final level vs the earlier proposal</t>
        </is>
      </c>
      <c r="B32" s="214" t="n"/>
      <c r="C32" s="214" t="n"/>
      <c r="D32" s="214" t="n"/>
      <c r="E32" s="213" t="n"/>
      <c r="F32" s="15" t="inlineStr">
        <is>
          <t>28 changed</t>
        </is>
      </c>
      <c r="G32" s="214" t="n"/>
      <c r="H32" s="213" t="n"/>
      <c r="I32" s="16" t="inlineStr">
        <is>
          <t>Only from the derived weight model · Master M7</t>
        </is>
      </c>
      <c r="J32" s="214" t="n"/>
      <c r="K32" s="214" t="n"/>
      <c r="L32" s="214" t="n"/>
      <c r="M32" s="214" t="n"/>
      <c r="N32" s="213" t="n"/>
    </row>
    <row r="33" ht="28" customHeight="1">
      <c r="A33" s="13" t="inlineStr">
        <is>
          <t>Close calls for calibration · ±0.05 of a rounding point; the score decided the level</t>
        </is>
      </c>
      <c r="B33" s="214" t="n"/>
      <c r="C33" s="214" t="n"/>
      <c r="D33" s="214" t="n"/>
      <c r="E33" s="213" t="n"/>
      <c r="F33" s="15" t="n">
        <v>17</v>
      </c>
      <c r="G33" s="214" t="n"/>
      <c r="H33" s="213" t="n"/>
      <c r="I33" s="16" t="inlineStr">
        <is>
          <t>Governance V3</t>
        </is>
      </c>
      <c r="J33" s="214" t="n"/>
      <c r="K33" s="214" t="n"/>
      <c r="L33" s="214" t="n"/>
      <c r="M33" s="214" t="n"/>
      <c r="N33" s="213" t="n"/>
    </row>
    <row r="34" ht="28" customHeight="1">
      <c r="A34" s="13" t="inlineStr">
        <is>
          <t>Near a gate · a rule set the level; within a quarter-point of its threshold</t>
        </is>
      </c>
      <c r="B34" s="214" t="n"/>
      <c r="C34" s="214" t="n"/>
      <c r="D34" s="214" t="n"/>
      <c r="E34" s="213" t="n"/>
      <c r="F34" s="15" t="n">
        <v>18</v>
      </c>
      <c r="G34" s="214" t="n"/>
      <c r="H34" s="213" t="n"/>
      <c r="I34" s="16" t="inlineStr">
        <is>
          <t>Governance V3</t>
        </is>
      </c>
      <c r="J34" s="214" t="n"/>
      <c r="K34" s="214" t="n"/>
      <c r="L34" s="214" t="n"/>
      <c r="M34" s="214" t="n"/>
      <c r="N34" s="213" t="n"/>
    </row>
    <row r="35" ht="15" customHeight="1">
      <c r="A35" s="13" t="inlineStr">
        <is>
          <t>Titles needing a check</t>
        </is>
      </c>
      <c r="B35" s="214" t="n"/>
      <c r="C35" s="214" t="n"/>
      <c r="D35" s="214" t="n"/>
      <c r="E35" s="213" t="n"/>
      <c r="F35" s="15" t="n">
        <v>11</v>
      </c>
      <c r="G35" s="214" t="n"/>
      <c r="H35" s="213" t="n"/>
      <c r="I35" s="16" t="inlineStr">
        <is>
          <t>Title rules N1–N5</t>
        </is>
      </c>
      <c r="J35" s="214" t="n"/>
      <c r="K35" s="214" t="n"/>
      <c r="L35" s="214" t="n"/>
      <c r="M35" s="214" t="n"/>
      <c r="N35" s="213" t="n"/>
    </row>
    <row r="36" ht="15" customHeight="1"/>
    <row r="37" ht="20" customHeight="1">
      <c r="A37" s="6" t="inlineStr">
        <is>
          <t>2. STEP 2 · Classification — department → job family → sub-family</t>
        </is>
      </c>
    </row>
    <row r="38" ht="15" customHeight="1">
      <c r="A38" s="11" t="inlineStr">
        <is>
          <t>Families are disciplines anchored to ISCO-08 / NCO-2015; sub-families name the actual work; the department's type of work selects the weight tilt.</t>
        </is>
      </c>
    </row>
    <row r="39" ht="28" customHeight="1">
      <c r="A39" s="12" t="inlineStr">
        <is>
          <t>Department</t>
        </is>
      </c>
      <c r="B39" s="12" t="inlineStr">
        <is>
          <t>Type of work</t>
        </is>
      </c>
      <c r="C39" s="12" t="inlineStr">
        <is>
          <t>Job family</t>
        </is>
      </c>
      <c r="D39" s="213" t="n"/>
      <c r="E39" s="12" t="inlineStr">
        <is>
          <t>Sub-family</t>
        </is>
      </c>
      <c r="F39" s="213" t="n"/>
      <c r="G39" s="12" t="inlineStr">
        <is>
          <t>What they do</t>
        </is>
      </c>
      <c r="H39" s="214" t="n"/>
      <c r="I39" s="213" t="n"/>
      <c r="J39" s="12" t="inlineStr">
        <is>
          <t>ISCO-08 anchor</t>
        </is>
      </c>
      <c r="K39" s="213" t="n"/>
      <c r="L39" s="12" t="inlineStr">
        <is>
          <t>People</t>
        </is>
      </c>
      <c r="M39" s="12" t="inlineStr">
        <is>
          <t>Levels</t>
        </is>
      </c>
      <c r="N39" s="12" t="inlineStr">
        <is>
          <t>Tracks</t>
        </is>
      </c>
    </row>
    <row r="40" ht="54" customHeight="1">
      <c r="A40" s="16" t="inlineStr">
        <is>
          <t>Design</t>
        </is>
      </c>
      <c r="B40" s="16" t="inlineStr">
        <is>
          <t>Technology &amp; engineering</t>
        </is>
      </c>
      <c r="C40" s="16" t="inlineStr">
        <is>
          <t>Engineering &amp; Development</t>
        </is>
      </c>
      <c r="D40" s="213" t="n"/>
      <c r="E40" s="16" t="inlineStr">
        <is>
          <t>Front-End / UI Development</t>
        </is>
      </c>
      <c r="F40" s="213" t="n"/>
      <c r="G40" s="16" t="inlineStr">
        <is>
          <t>Builds user interfaces and reusable UI components.</t>
        </is>
      </c>
      <c r="H40" s="214" t="n"/>
      <c r="I40" s="213" t="n"/>
      <c r="J40" s="16" t="inlineStr">
        <is>
          <t>25 ICT professionals · 2512 Software developers / 2514 Applications programmers</t>
        </is>
      </c>
      <c r="K40" s="213" t="n"/>
      <c r="L40" s="15" t="n">
        <v>2</v>
      </c>
      <c r="M40" s="15" t="inlineStr">
        <is>
          <t>A3–B1</t>
        </is>
      </c>
      <c r="N40" s="16" t="inlineStr">
        <is>
          <t>POD Lead 1 · IC 1</t>
        </is>
      </c>
    </row>
    <row r="41" ht="54" customHeight="1">
      <c r="A41" s="16" t="inlineStr">
        <is>
          <t>Marketing</t>
        </is>
      </c>
      <c r="B41" s="16" t="inlineStr">
        <is>
          <t>Sales &amp; marketing</t>
        </is>
      </c>
      <c r="C41" s="16" t="inlineStr">
        <is>
          <t>Marketing &amp; Communications</t>
        </is>
      </c>
      <c r="D41" s="213" t="n"/>
      <c r="E41" s="16" t="inlineStr">
        <is>
          <t>Product Marketing</t>
        </is>
      </c>
      <c r="F41" s="213" t="n"/>
      <c r="G41" s="16" t="inlineStr">
        <is>
          <t>Launches, positioning, product campaigns and messaging.</t>
        </is>
      </c>
      <c r="H41" s="214" t="n"/>
      <c r="I41" s="213" t="n"/>
      <c r="J41" s="16" t="inlineStr">
        <is>
          <t>24 · 2431 Advertising &amp; marketing professionals; 2432 Public relations professionals</t>
        </is>
      </c>
      <c r="K41" s="213" t="n"/>
      <c r="L41" s="15" t="n">
        <v>1</v>
      </c>
      <c r="M41" s="15" t="inlineStr">
        <is>
          <t>B1</t>
        </is>
      </c>
      <c r="N41" s="16" t="inlineStr">
        <is>
          <t>People Manager 1</t>
        </is>
      </c>
    </row>
    <row r="42" ht="54" customHeight="1">
      <c r="A42" s="16" t="inlineStr"/>
      <c r="B42" s="16" t="inlineStr"/>
      <c r="C42" s="16" t="inlineStr">
        <is>
          <t>Marketing &amp; Communications</t>
        </is>
      </c>
      <c r="D42" s="213" t="n"/>
      <c r="E42" s="16" t="inlineStr">
        <is>
          <t>Marketing Operations &amp; Automation</t>
        </is>
      </c>
      <c r="F42" s="213" t="n"/>
      <c r="G42" s="16" t="inlineStr">
        <is>
          <t>Maintains CRM/ICP data, marketing automation, reporting and dashboards.</t>
        </is>
      </c>
      <c r="H42" s="214" t="n"/>
      <c r="I42" s="213" t="n"/>
      <c r="J42" s="16" t="inlineStr">
        <is>
          <t>24 · 2431 Advertising &amp; marketing professionals; 2432 Public relations professionals</t>
        </is>
      </c>
      <c r="K42" s="213" t="n"/>
      <c r="L42" s="15" t="n">
        <v>1</v>
      </c>
      <c r="M42" s="15" t="inlineStr">
        <is>
          <t>A3</t>
        </is>
      </c>
      <c r="N42" s="16" t="inlineStr">
        <is>
          <t>IC 1</t>
        </is>
      </c>
    </row>
    <row r="43" ht="54" customHeight="1">
      <c r="A43" s="16" t="inlineStr">
        <is>
          <t>Product Management</t>
        </is>
      </c>
      <c r="B43" s="16" t="inlineStr">
        <is>
          <t>Product &amp; programme</t>
        </is>
      </c>
      <c r="C43" s="16" t="inlineStr">
        <is>
          <t>Product Management</t>
        </is>
      </c>
      <c r="D43" s="213" t="n"/>
      <c r="E43" s="16" t="inlineStr">
        <is>
          <t>Product Management</t>
        </is>
      </c>
      <c r="F43" s="213" t="n"/>
      <c r="G43" s="16" t="inlineStr">
        <is>
          <t>Owns product vision, roadmap, requirements · PRDs, prioritisation and adoption.</t>
        </is>
      </c>
      <c r="H43" s="214" t="n"/>
      <c r="I43" s="213" t="n"/>
      <c r="J43" s="16" t="inlineStr">
        <is>
          <t>24 Business &amp; administration professionals · 2421 Management &amp; organisation analysts</t>
        </is>
      </c>
      <c r="K43" s="213" t="n"/>
      <c r="L43" s="15" t="n">
        <v>1</v>
      </c>
      <c r="M43" s="15" t="inlineStr">
        <is>
          <t>B3</t>
        </is>
      </c>
      <c r="N43" s="16" t="inlineStr">
        <is>
          <t>IC 1</t>
        </is>
      </c>
    </row>
    <row r="44" ht="54" customHeight="1">
      <c r="A44" s="16" t="inlineStr">
        <is>
          <t>Quality Assurance</t>
        </is>
      </c>
      <c r="B44" s="16" t="inlineStr">
        <is>
          <t>Technology &amp; engineering</t>
        </is>
      </c>
      <c r="C44" s="16" t="inlineStr">
        <is>
          <t>Quality Assurance</t>
        </is>
      </c>
      <c r="D44" s="213" t="n"/>
      <c r="E44" s="16" t="inlineStr">
        <is>
          <t>Functional &amp; Domain Testing</t>
        </is>
      </c>
      <c r="F44" s="213" t="n"/>
      <c r="G44" s="16" t="inlineStr">
        <is>
          <t>Designs and executes functional, regression and domain/AI-feature test cases; logs defects; supports sign-off.</t>
        </is>
      </c>
      <c r="H44" s="214" t="n"/>
      <c r="I44" s="213" t="n"/>
      <c r="J44" s="16" t="inlineStr">
        <is>
          <t>25 ICT professionals · 2519 Software &amp; applications developers and analysts n.e.c. · testers</t>
        </is>
      </c>
      <c r="K44" s="213" t="n"/>
      <c r="L44" s="15" t="n">
        <v>16</v>
      </c>
      <c r="M44" s="15" t="inlineStr">
        <is>
          <t>A1–B1</t>
        </is>
      </c>
      <c r="N44" s="16" t="inlineStr">
        <is>
          <t>POD Lead 3 · IC 13</t>
        </is>
      </c>
    </row>
    <row r="45" ht="54" customHeight="1">
      <c r="A45" s="16" t="inlineStr"/>
      <c r="B45" s="16" t="inlineStr"/>
      <c r="C45" s="16" t="inlineStr">
        <is>
          <t>Quality Assurance</t>
        </is>
      </c>
      <c r="D45" s="213" t="n"/>
      <c r="E45" s="16" t="inlineStr">
        <is>
          <t>Test Automation</t>
        </is>
      </c>
      <c r="F45" s="213" t="n"/>
      <c r="G45" s="16" t="inlineStr">
        <is>
          <t>Builds and runs automated UI/API test suites integrated with CI.</t>
        </is>
      </c>
      <c r="H45" s="214" t="n"/>
      <c r="I45" s="213" t="n"/>
      <c r="J45" s="16" t="inlineStr">
        <is>
          <t>25 ICT professionals · 2519 Software &amp; applications developers and analysts n.e.c. · testers</t>
        </is>
      </c>
      <c r="K45" s="213" t="n"/>
      <c r="L45" s="15" t="n">
        <v>3</v>
      </c>
      <c r="M45" s="15" t="inlineStr">
        <is>
          <t>A1–A3</t>
        </is>
      </c>
      <c r="N45" s="16" t="inlineStr">
        <is>
          <t>IC 3</t>
        </is>
      </c>
    </row>
    <row r="46" ht="54" customHeight="1">
      <c r="A46" s="16" t="inlineStr"/>
      <c r="B46" s="16" t="inlineStr"/>
      <c r="C46" s="16" t="inlineStr">
        <is>
          <t>Quality Assurance</t>
        </is>
      </c>
      <c r="D46" s="213" t="n"/>
      <c r="E46" s="16" t="inlineStr">
        <is>
          <t>Test Management &amp; QA Leadership</t>
        </is>
      </c>
      <c r="F46" s="213" t="n"/>
      <c r="G46" s="16" t="inlineStr">
        <is>
          <t>Owns test strategy, test planning, QA sign-off and QA team allocation.</t>
        </is>
      </c>
      <c r="H46" s="214" t="n"/>
      <c r="I46" s="213" t="n"/>
      <c r="J46" s="16" t="inlineStr">
        <is>
          <t>25 ICT professionals · 2519 Software &amp; applications developers and analysts n.e.c. · testers</t>
        </is>
      </c>
      <c r="K46" s="213" t="n"/>
      <c r="L46" s="15" t="n">
        <v>2</v>
      </c>
      <c r="M46" s="15" t="inlineStr">
        <is>
          <t>B2</t>
        </is>
      </c>
      <c r="N46" s="16" t="inlineStr">
        <is>
          <t>People Manager 1 · POD Lead 1</t>
        </is>
      </c>
    </row>
    <row r="47" ht="54" customHeight="1">
      <c r="A47" s="16" t="inlineStr">
        <is>
          <t>Sales</t>
        </is>
      </c>
      <c r="B47" s="16" t="inlineStr">
        <is>
          <t>Sales &amp; marketing</t>
        </is>
      </c>
      <c r="C47" s="16" t="inlineStr">
        <is>
          <t>Sales &amp; Business Development</t>
        </is>
      </c>
      <c r="D47" s="213" t="n"/>
      <c r="E47" s="16" t="inlineStr">
        <is>
          <t>Sales Leadership</t>
        </is>
      </c>
      <c r="F47" s="213" t="n"/>
      <c r="G47" s="16" t="inlineStr">
        <is>
          <t>Leads the sales &amp; business development function.</t>
        </is>
      </c>
      <c r="H47" s="214" t="n"/>
      <c r="I47" s="213" t="n"/>
      <c r="J47" s="16" t="inlineStr">
        <is>
          <t>24 · 2433 Technical sales professionals · ICT; 33 · 3322 Commercial sales representatives</t>
        </is>
      </c>
      <c r="K47" s="213" t="n"/>
      <c r="L47" s="15" t="n">
        <v>3</v>
      </c>
      <c r="M47" s="15" t="inlineStr">
        <is>
          <t>B2–C2</t>
        </is>
      </c>
      <c r="N47" s="16" t="inlineStr">
        <is>
          <t>IC 1 · People Manager 1 · POD Lead 1</t>
        </is>
      </c>
    </row>
    <row r="48" ht="54" customHeight="1">
      <c r="A48" s="16" t="inlineStr"/>
      <c r="B48" s="16" t="inlineStr"/>
      <c r="C48" s="16" t="inlineStr">
        <is>
          <t>Sales &amp; Business Development</t>
        </is>
      </c>
      <c r="D48" s="213" t="n"/>
      <c r="E48" s="16" t="inlineStr">
        <is>
          <t>Enterprise Sales &amp; Account Management</t>
        </is>
      </c>
      <c r="F48" s="213" t="n"/>
      <c r="G48" s="16" t="inlineStr">
        <is>
          <t>Runs discovery, demos, proposals and negotiations; closes and grows accounts.</t>
        </is>
      </c>
      <c r="H48" s="214" t="n"/>
      <c r="I48" s="213" t="n"/>
      <c r="J48" s="16" t="inlineStr">
        <is>
          <t>24 · 2433 Technical sales professionals · ICT; 33 · 3322 Commercial sales representatives</t>
        </is>
      </c>
      <c r="K48" s="213" t="n"/>
      <c r="L48" s="15" t="n">
        <v>2</v>
      </c>
      <c r="M48" s="15" t="inlineStr">
        <is>
          <t>B1 + X2</t>
        </is>
      </c>
      <c r="N48" s="16" t="inlineStr">
        <is>
          <t>Consultant 1 · POD Lead 1</t>
        </is>
      </c>
    </row>
    <row r="49" ht="54" customHeight="1">
      <c r="A49" s="16" t="inlineStr"/>
      <c r="B49" s="16" t="inlineStr"/>
      <c r="C49" s="16" t="inlineStr">
        <is>
          <t>Executive Leadership</t>
        </is>
      </c>
      <c r="D49" s="213" t="n"/>
      <c r="E49" s="16" t="inlineStr">
        <is>
          <t>Enterprise Leadership</t>
        </is>
      </c>
      <c r="F49" s="213" t="n"/>
      <c r="G49" s="16" t="inlineStr">
        <is>
          <t>Sets enterprise strategy; leads the executive team.</t>
        </is>
      </c>
      <c r="H49" s="214" t="n"/>
      <c r="I49" s="213" t="n"/>
      <c r="J49" s="16" t="inlineStr">
        <is>
          <t>11 · 1120 Managing directors &amp; chief executives; 12 Administrative &amp; commercial managers</t>
        </is>
      </c>
      <c r="K49" s="213" t="n"/>
      <c r="L49" s="15" t="n">
        <v>1</v>
      </c>
      <c r="M49" s="15" t="inlineStr">
        <is>
          <t>X3</t>
        </is>
      </c>
      <c r="N49" s="16" t="inlineStr">
        <is>
          <t>Consultant 1</t>
        </is>
      </c>
    </row>
    <row r="50" ht="54" customHeight="1">
      <c r="A50" s="16" t="inlineStr"/>
      <c r="B50" s="16" t="inlineStr"/>
      <c r="C50" s="16" t="inlineStr">
        <is>
          <t>Executive Leadership</t>
        </is>
      </c>
      <c r="D50" s="213" t="n"/>
      <c r="E50" s="16" t="inlineStr">
        <is>
          <t>Business &amp; Functional Leadership</t>
        </is>
      </c>
      <c r="F50" s="213" t="n"/>
      <c r="G50" s="16" t="inlineStr">
        <is>
          <t>Owns a business line or enterprise function end to end.</t>
        </is>
      </c>
      <c r="H50" s="214" t="n"/>
      <c r="I50" s="213" t="n"/>
      <c r="J50" s="16" t="inlineStr">
        <is>
          <t>11 · 1120 Managing directors &amp; chief executives; 12 Administrative &amp; commercial managers</t>
        </is>
      </c>
      <c r="K50" s="213" t="n"/>
      <c r="L50" s="15" t="n">
        <v>1</v>
      </c>
      <c r="M50" s="15" t="inlineStr">
        <is>
          <t>D2</t>
        </is>
      </c>
      <c r="N50" s="16" t="inlineStr">
        <is>
          <t>People Manager 1</t>
        </is>
      </c>
    </row>
    <row r="51" ht="54" customHeight="1">
      <c r="A51" s="16" t="inlineStr"/>
      <c r="B51" s="16" t="inlineStr"/>
      <c r="C51" s="16" t="inlineStr">
        <is>
          <t>Sales &amp; Business Development</t>
        </is>
      </c>
      <c r="D51" s="213" t="n"/>
      <c r="E51" s="16" t="inlineStr">
        <is>
          <t>Partnerships &amp; Alliances</t>
        </is>
      </c>
      <c r="F51" s="213" t="n"/>
      <c r="G51" s="16" t="inlineStr">
        <is>
          <t>Builds and manages partner / alliance revenue.</t>
        </is>
      </c>
      <c r="H51" s="214" t="n"/>
      <c r="I51" s="213" t="n"/>
      <c r="J51" s="16" t="inlineStr">
        <is>
          <t>24 · 2433 Technical sales professionals · ICT; 33 · 3322 Commercial sales representatives</t>
        </is>
      </c>
      <c r="K51" s="213" t="n"/>
      <c r="L51" s="15" t="n">
        <v>1</v>
      </c>
      <c r="M51" s="15" t="inlineStr">
        <is>
          <t>B3</t>
        </is>
      </c>
      <c r="N51" s="16" t="inlineStr">
        <is>
          <t>POD Lead 1</t>
        </is>
      </c>
    </row>
    <row r="52" ht="54" customHeight="1">
      <c r="A52" s="16" t="inlineStr"/>
      <c r="B52" s="16" t="inlineStr"/>
      <c r="C52" s="16" t="inlineStr">
        <is>
          <t>Sales &amp; Business Development</t>
        </is>
      </c>
      <c r="D52" s="213" t="n"/>
      <c r="E52" s="16" t="inlineStr">
        <is>
          <t>Pre-Sales &amp; Solution Demos</t>
        </is>
      </c>
      <c r="F52" s="213" t="n"/>
      <c r="G52" s="16" t="inlineStr">
        <is>
          <t>Maps requirements, runs solution demos, supports RFPs and deals.</t>
        </is>
      </c>
      <c r="H52" s="214" t="n"/>
      <c r="I52" s="213" t="n"/>
      <c r="J52" s="16" t="inlineStr">
        <is>
          <t>24 · 2433 Technical sales professionals · ICT; 33 · 3322 Commercial sales representatives</t>
        </is>
      </c>
      <c r="K52" s="213" t="n"/>
      <c r="L52" s="15" t="n">
        <v>1</v>
      </c>
      <c r="M52" s="15" t="inlineStr">
        <is>
          <t>B1</t>
        </is>
      </c>
      <c r="N52" s="16" t="inlineStr">
        <is>
          <t>IC 1</t>
        </is>
      </c>
    </row>
    <row r="53" ht="54" customHeight="1">
      <c r="A53" s="16" t="inlineStr"/>
      <c r="B53" s="16" t="inlineStr"/>
      <c r="C53" s="16" t="inlineStr">
        <is>
          <t>Customer Success &amp; Support</t>
        </is>
      </c>
      <c r="D53" s="213" t="n"/>
      <c r="E53" s="16" t="inlineStr">
        <is>
          <t>Application &amp; Product Support</t>
        </is>
      </c>
      <c r="F53" s="213" t="n"/>
      <c r="G53" s="16" t="inlineStr">
        <is>
          <t>Resolves client product and filing issues, troubleshoots, handles UAT/change requests and escalates to engineering.</t>
        </is>
      </c>
      <c r="H53" s="214" t="n"/>
      <c r="I53" s="213" t="n"/>
      <c r="J53" s="16" t="inlineStr">
        <is>
          <t>35 ICT technicians · 3512 ICT user support; 24 · 2433 ICT sales professionals</t>
        </is>
      </c>
      <c r="K53" s="213" t="n"/>
      <c r="L53" s="15" t="n">
        <v>1</v>
      </c>
      <c r="M53" s="15" t="inlineStr">
        <is>
          <t>A1</t>
        </is>
      </c>
      <c r="N53" s="16" t="inlineStr">
        <is>
          <t>IC 1</t>
        </is>
      </c>
    </row>
    <row r="54" ht="54" customHeight="1">
      <c r="A54" s="16" t="inlineStr">
        <is>
          <t>Support</t>
        </is>
      </c>
      <c r="B54" s="16" t="inlineStr">
        <is>
          <t>Customer support &amp; success</t>
        </is>
      </c>
      <c r="C54" s="16" t="inlineStr">
        <is>
          <t>Customer Success &amp; Support</t>
        </is>
      </c>
      <c r="D54" s="213" t="n"/>
      <c r="E54" s="16" t="inlineStr">
        <is>
          <t>Application &amp; Product Support</t>
        </is>
      </c>
      <c r="F54" s="213" t="n"/>
      <c r="G54" s="16" t="inlineStr">
        <is>
          <t>Resolves client product and filing issues, troubleshoots, handles UAT/change requests and escalates to engineering.</t>
        </is>
      </c>
      <c r="H54" s="214" t="n"/>
      <c r="I54" s="213" t="n"/>
      <c r="J54" s="16" t="inlineStr">
        <is>
          <t>35 ICT technicians · 3512 ICT user support; 24 · 2433 ICT sales professionals</t>
        </is>
      </c>
      <c r="K54" s="213" t="n"/>
      <c r="L54" s="15" t="n">
        <v>11</v>
      </c>
      <c r="M54" s="15" t="inlineStr">
        <is>
          <t>A2–B1</t>
        </is>
      </c>
      <c r="N54" s="16" t="inlineStr">
        <is>
          <t>IC 11</t>
        </is>
      </c>
    </row>
    <row r="55" ht="67" customHeight="1">
      <c r="A55" s="16" t="inlineStr">
        <is>
          <t>Technology</t>
        </is>
      </c>
      <c r="B55" s="16" t="inlineStr">
        <is>
          <t>Technology &amp; engineering</t>
        </is>
      </c>
      <c r="C55" s="16" t="inlineStr">
        <is>
          <t>Engineering &amp; Development</t>
        </is>
      </c>
      <c r="D55" s="213" t="n"/>
      <c r="E55" s="16" t="inlineStr">
        <is>
          <t>Backend Development</t>
        </is>
      </c>
      <c r="F55" s="213" t="n"/>
      <c r="G55" s="16" t="inlineStr">
        <is>
          <t>Builds back-end services, APIs, processing/validation logic and DB code; fixes defects and delivers change requests.</t>
        </is>
      </c>
      <c r="H55" s="214" t="n"/>
      <c r="I55" s="213" t="n"/>
      <c r="J55" s="16" t="inlineStr">
        <is>
          <t>25 ICT professionals · 2512 Software developers / 2514 Applications programmers</t>
        </is>
      </c>
      <c r="K55" s="213" t="n"/>
      <c r="L55" s="15" t="n">
        <v>65</v>
      </c>
      <c r="M55" s="15" t="inlineStr">
        <is>
          <t>A1–B3 + X1</t>
        </is>
      </c>
      <c r="N55" s="16" t="inlineStr">
        <is>
          <t>Consultant 13 · POD Lead 7 · IC 44 · People Manager 1</t>
        </is>
      </c>
    </row>
    <row r="56" ht="54" customHeight="1">
      <c r="A56" s="16" t="inlineStr"/>
      <c r="B56" s="16" t="inlineStr"/>
      <c r="C56" s="16" t="inlineStr">
        <is>
          <t>Engineering &amp; Development</t>
        </is>
      </c>
      <c r="D56" s="213" t="n"/>
      <c r="E56" s="16" t="inlineStr">
        <is>
          <t>Full-Stack Development</t>
        </is>
      </c>
      <c r="F56" s="213" t="n"/>
      <c r="G56" s="16" t="inlineStr">
        <is>
          <t>Builds features end to end — back-end services/APIs plus UI screens.</t>
        </is>
      </c>
      <c r="H56" s="214" t="n"/>
      <c r="I56" s="213" t="n"/>
      <c r="J56" s="16" t="inlineStr">
        <is>
          <t>25 ICT professionals · 2512 Software developers / 2514 Applications programmers</t>
        </is>
      </c>
      <c r="K56" s="213" t="n"/>
      <c r="L56" s="15" t="n">
        <v>21</v>
      </c>
      <c r="M56" s="15" t="inlineStr">
        <is>
          <t>A1–B3</t>
        </is>
      </c>
      <c r="N56" s="16" t="inlineStr">
        <is>
          <t>POD Lead 4 · People Manager 1 · IC 16</t>
        </is>
      </c>
    </row>
    <row r="57" ht="54" customHeight="1">
      <c r="A57" s="16" t="inlineStr"/>
      <c r="B57" s="16" t="inlineStr"/>
      <c r="C57" s="16" t="inlineStr">
        <is>
          <t>Business Analysis</t>
        </is>
      </c>
      <c r="D57" s="213" t="n"/>
      <c r="E57" s="16" t="inlineStr">
        <is>
          <t>Business Analysis</t>
        </is>
      </c>
      <c r="F57" s="213" t="n"/>
      <c r="G57" s="16" t="inlineStr">
        <is>
          <t>Gathers and documents requirements · BRD/FRD/SRS/user stories, configures solutions and supports UAT and releases.</t>
        </is>
      </c>
      <c r="H57" s="214" t="n"/>
      <c r="I57" s="213" t="n"/>
      <c r="J57" s="16" t="inlineStr">
        <is>
          <t>25 ICT professionals · 2511 Systems analysts</t>
        </is>
      </c>
      <c r="K57" s="213" t="n"/>
      <c r="L57" s="15" t="n">
        <v>13</v>
      </c>
      <c r="M57" s="15" t="inlineStr">
        <is>
          <t>A1–B1</t>
        </is>
      </c>
      <c r="N57" s="16" t="inlineStr">
        <is>
          <t>People Manager 1 · IC 12</t>
        </is>
      </c>
    </row>
    <row r="58" ht="67" customHeight="1">
      <c r="A58" s="16" t="inlineStr"/>
      <c r="B58" s="16" t="inlineStr"/>
      <c r="C58" s="16" t="inlineStr">
        <is>
          <t>Project &amp; Program Management</t>
        </is>
      </c>
      <c r="D58" s="213" t="n"/>
      <c r="E58" s="16" t="inlineStr">
        <is>
          <t>Project &amp; Program Delivery</t>
        </is>
      </c>
      <c r="F58" s="213" t="n"/>
      <c r="G58" s="16" t="inlineStr">
        <is>
          <t>Plans and delivers projects/programmes to scope, time and cost; manages CRs, risks and stakeholders.</t>
        </is>
      </c>
      <c r="H58" s="214" t="n"/>
      <c r="I58" s="213" t="n"/>
      <c r="J58" s="16" t="inlineStr">
        <is>
          <t>24 Business &amp; administration professionals; 1330 ICT services managers at manager levels</t>
        </is>
      </c>
      <c r="K58" s="213" t="n"/>
      <c r="L58" s="15" t="n">
        <v>12</v>
      </c>
      <c r="M58" s="15" t="inlineStr">
        <is>
          <t>B1–B+</t>
        </is>
      </c>
      <c r="N58" s="16" t="inlineStr">
        <is>
          <t>Player-Coach 1 · People Manager 6 · IC 3 · POD Lead 2</t>
        </is>
      </c>
    </row>
    <row r="59" ht="54" customHeight="1">
      <c r="A59" s="16" t="inlineStr"/>
      <c r="B59" s="16" t="inlineStr"/>
      <c r="C59" s="16" t="inlineStr">
        <is>
          <t>Engineering &amp; Development</t>
        </is>
      </c>
      <c r="D59" s="213" t="n"/>
      <c r="E59" s="16" t="inlineStr">
        <is>
          <t>Front-End / UI Development</t>
        </is>
      </c>
      <c r="F59" s="213" t="n"/>
      <c r="G59" s="16" t="inlineStr">
        <is>
          <t>Builds user interfaces and reusable UI components.</t>
        </is>
      </c>
      <c r="H59" s="214" t="n"/>
      <c r="I59" s="213" t="n"/>
      <c r="J59" s="16" t="inlineStr">
        <is>
          <t>25 ICT professionals · 2512 Software developers / 2514 Applications programmers</t>
        </is>
      </c>
      <c r="K59" s="213" t="n"/>
      <c r="L59" s="15" t="n">
        <v>10</v>
      </c>
      <c r="M59" s="15" t="inlineStr">
        <is>
          <t>A1–A3</t>
        </is>
      </c>
      <c r="N59" s="16" t="inlineStr">
        <is>
          <t>IC 10</t>
        </is>
      </c>
    </row>
    <row r="60" ht="54" customHeight="1">
      <c r="A60" s="16" t="inlineStr"/>
      <c r="B60" s="16" t="inlineStr"/>
      <c r="C60" s="16" t="inlineStr">
        <is>
          <t>Engineering &amp; Architecture</t>
        </is>
      </c>
      <c r="D60" s="213" t="n"/>
      <c r="E60" s="16" t="inlineStr">
        <is>
          <t>Solution &amp; Technical Architecture</t>
        </is>
      </c>
      <c r="F60" s="213" t="n"/>
      <c r="G60" s="16" t="inlineStr">
        <is>
          <t>Designs system / solution architecture, integrations and technical standards; guides build teams.</t>
        </is>
      </c>
      <c r="H60" s="214" t="n"/>
      <c r="I60" s="213" t="n"/>
      <c r="J60" s="16" t="inlineStr">
        <is>
          <t>25 ICT professionals · 2511 Systems analysts / 2512 Software developers</t>
        </is>
      </c>
      <c r="K60" s="213" t="n"/>
      <c r="L60" s="15" t="n">
        <v>8</v>
      </c>
      <c r="M60" s="15" t="inlineStr">
        <is>
          <t>B3–C1</t>
        </is>
      </c>
      <c r="N60" s="16" t="inlineStr">
        <is>
          <t>Player-Coach 4 · IC 3 · POD Lead 1</t>
        </is>
      </c>
    </row>
    <row r="61" ht="54" customHeight="1">
      <c r="A61" s="16" t="inlineStr"/>
      <c r="B61" s="16" t="inlineStr"/>
      <c r="C61" s="16" t="inlineStr">
        <is>
          <t>Engineering &amp; Development</t>
        </is>
      </c>
      <c r="D61" s="213" t="n"/>
      <c r="E61" s="16" t="inlineStr">
        <is>
          <t>AI / ML &amp; GenAI Engineering</t>
        </is>
      </c>
      <c r="F61" s="213" t="n"/>
      <c r="G61" s="16" t="inlineStr">
        <is>
          <t>Builds AI/ML and LLM features — auto-tagging, classification, agentic workflows, anomaly detection.</t>
        </is>
      </c>
      <c r="H61" s="214" t="n"/>
      <c r="I61" s="213" t="n"/>
      <c r="J61" s="16" t="inlineStr">
        <is>
          <t>25 ICT professionals · 2512 Software developers / 2514 Applications programmers</t>
        </is>
      </c>
      <c r="K61" s="213" t="n"/>
      <c r="L61" s="15" t="n">
        <v>5</v>
      </c>
      <c r="M61" s="15" t="inlineStr">
        <is>
          <t>A1–B1</t>
        </is>
      </c>
      <c r="N61" s="16" t="inlineStr">
        <is>
          <t>POD Lead 1 · IC 4</t>
        </is>
      </c>
    </row>
    <row r="62" ht="54" customHeight="1">
      <c r="A62" s="16" t="inlineStr"/>
      <c r="B62" s="16" t="inlineStr"/>
      <c r="C62" s="16" t="inlineStr">
        <is>
          <t>Engineering &amp; Development</t>
        </is>
      </c>
      <c r="D62" s="213" t="n"/>
      <c r="E62" s="16" t="inlineStr">
        <is>
          <t>Data Engineering &amp; Database Development</t>
        </is>
      </c>
      <c r="F62" s="213" t="n"/>
      <c r="G62" s="16" t="inlineStr">
        <is>
          <t>Builds ETL pipelines, data models, stored procedures and data layers.</t>
        </is>
      </c>
      <c r="H62" s="214" t="n"/>
      <c r="I62" s="213" t="n"/>
      <c r="J62" s="16" t="inlineStr">
        <is>
          <t>25 ICT professionals · 2512 Software developers / 2514 Applications programmers</t>
        </is>
      </c>
      <c r="K62" s="213" t="n"/>
      <c r="L62" s="15" t="n">
        <v>3</v>
      </c>
      <c r="M62" s="15" t="inlineStr">
        <is>
          <t>A3</t>
        </is>
      </c>
      <c r="N62" s="16" t="inlineStr">
        <is>
          <t>IC 3</t>
        </is>
      </c>
    </row>
    <row r="63" ht="54" customHeight="1">
      <c r="A63" s="16" t="inlineStr"/>
      <c r="B63" s="16" t="inlineStr"/>
      <c r="C63" s="16" t="inlineStr">
        <is>
          <t>Project &amp; Program Management</t>
        </is>
      </c>
      <c r="D63" s="213" t="n"/>
      <c r="E63" s="16" t="inlineStr">
        <is>
          <t>Delivery Leadership</t>
        </is>
      </c>
      <c r="F63" s="213" t="n"/>
      <c r="G63" s="16" t="inlineStr">
        <is>
          <t>Leads the project &amp; program management function.</t>
        </is>
      </c>
      <c r="H63" s="214" t="n"/>
      <c r="I63" s="213" t="n"/>
      <c r="J63" s="16" t="inlineStr">
        <is>
          <t>24 Business &amp; administration professionals; 1330 ICT services managers at manager levels</t>
        </is>
      </c>
      <c r="K63" s="213" t="n"/>
      <c r="L63" s="15" t="n">
        <v>1</v>
      </c>
      <c r="M63" s="15" t="inlineStr">
        <is>
          <t>C2</t>
        </is>
      </c>
      <c r="N63" s="16" t="inlineStr">
        <is>
          <t>People Manager 1</t>
        </is>
      </c>
    </row>
    <row r="64" ht="54" customHeight="1">
      <c r="A64" s="16" t="inlineStr"/>
      <c r="B64" s="16" t="inlineStr"/>
      <c r="C64" s="16" t="inlineStr">
        <is>
          <t>Engineering &amp; Development</t>
        </is>
      </c>
      <c r="D64" s="213" t="n"/>
      <c r="E64" s="16" t="inlineStr">
        <is>
          <t>DevOps &amp; Release Engineering</t>
        </is>
      </c>
      <c r="F64" s="213" t="n"/>
      <c r="G64" s="16" t="inlineStr">
        <is>
          <t>Builds and runs CI/CD pipelines, environments, deployments and release automation.</t>
        </is>
      </c>
      <c r="H64" s="214" t="n"/>
      <c r="I64" s="213" t="n"/>
      <c r="J64" s="16" t="inlineStr">
        <is>
          <t>25 ICT professionals · 2512 Software developers / 2514 Applications programmers</t>
        </is>
      </c>
      <c r="K64" s="213" t="n"/>
      <c r="L64" s="15" t="n">
        <v>1</v>
      </c>
      <c r="M64" s="15" t="inlineStr">
        <is>
          <t>A3</t>
        </is>
      </c>
      <c r="N64" s="16" t="inlineStr">
        <is>
          <t>IC 1</t>
        </is>
      </c>
    </row>
    <row r="65" ht="67" customHeight="1">
      <c r="A65" s="16" t="inlineStr">
        <is>
          <t>XBRL Consulting</t>
        </is>
      </c>
      <c r="B65" s="16" t="inlineStr">
        <is>
          <t>Regulatory &amp; domain consulting</t>
        </is>
      </c>
      <c r="C65" s="16" t="inlineStr">
        <is>
          <t>Consulting &amp; Professional Services</t>
        </is>
      </c>
      <c r="D65" s="213" t="n"/>
      <c r="E65" s="16" t="inlineStr">
        <is>
          <t>Taxonomy Design &amp; Regulatory Consulting</t>
        </is>
      </c>
      <c r="F65" s="213" t="n"/>
      <c r="G65" s="16" t="inlineStr">
        <is>
          <t>Designs XBRL/SDMX taxonomies, return templates, validation rules and SRS for regulators; supports implementation and CRs.</t>
        </is>
      </c>
      <c r="H65" s="214" t="n"/>
      <c r="I65" s="213" t="n"/>
      <c r="J65" s="16" t="inlineStr">
        <is>
          <t>24 Business &amp; administration professionals · 2411 Accountants; 33 · 3313 Accounting associate professionals</t>
        </is>
      </c>
      <c r="K65" s="213" t="n"/>
      <c r="L65" s="15" t="n">
        <v>25</v>
      </c>
      <c r="M65" s="15" t="inlineStr">
        <is>
          <t>A2–B2 + X1</t>
        </is>
      </c>
      <c r="N65" s="16" t="inlineStr">
        <is>
          <t>Consultant 1 · IC 22 · People Manager 2</t>
        </is>
      </c>
    </row>
    <row r="66" ht="67" customHeight="1">
      <c r="A66" s="16" t="inlineStr"/>
      <c r="B66" s="16" t="inlineStr"/>
      <c r="C66" s="16" t="inlineStr">
        <is>
          <t>Consulting &amp; Professional Services</t>
        </is>
      </c>
      <c r="D66" s="213" t="n"/>
      <c r="E66" s="16" t="inlineStr">
        <is>
          <t>XBRL Tagging, Conversion &amp; Filing</t>
        </is>
      </c>
      <c r="F66" s="213" t="n"/>
      <c r="G66" s="16" t="inlineStr">
        <is>
          <t>Tags and converts financial statements and regulatory returns into XBRL/iXBRL, performs QC, clears validation errors and delivers filing-ready outputs.</t>
        </is>
      </c>
      <c r="H66" s="214" t="n"/>
      <c r="I66" s="213" t="n"/>
      <c r="J66" s="16" t="inlineStr">
        <is>
          <t>24 Business &amp; administration professionals · 2411 Accountants; 33 · 3313 Accounting associate professionals</t>
        </is>
      </c>
      <c r="K66" s="213" t="n"/>
      <c r="L66" s="15" t="n">
        <v>6</v>
      </c>
      <c r="M66" s="15" t="inlineStr">
        <is>
          <t>A2–A3</t>
        </is>
      </c>
      <c r="N66" s="16" t="inlineStr">
        <is>
          <t>IC 6</t>
        </is>
      </c>
    </row>
    <row r="67" ht="67" customHeight="1">
      <c r="A67" s="16" t="inlineStr"/>
      <c r="B67" s="16" t="inlineStr"/>
      <c r="C67" s="16" t="inlineStr">
        <is>
          <t>Consulting &amp; Professional Services</t>
        </is>
      </c>
      <c r="D67" s="213" t="n"/>
      <c r="E67" s="16" t="inlineStr">
        <is>
          <t>Professional Services Leadership</t>
        </is>
      </c>
      <c r="F67" s="213" t="n"/>
      <c r="G67" s="16" t="inlineStr">
        <is>
          <t>Leads an assisted-services / consulting practice.</t>
        </is>
      </c>
      <c r="H67" s="214" t="n"/>
      <c r="I67" s="213" t="n"/>
      <c r="J67" s="16" t="inlineStr">
        <is>
          <t>24 Business &amp; administration professionals · 2411 Accountants; 33 · 3313 Accounting associate professionals</t>
        </is>
      </c>
      <c r="K67" s="213" t="n"/>
      <c r="L67" s="15" t="n">
        <v>1</v>
      </c>
      <c r="M67" s="15" t="inlineStr">
        <is>
          <t>C2</t>
        </is>
      </c>
      <c r="N67" s="16" t="inlineStr">
        <is>
          <t>People Manager 1</t>
        </is>
      </c>
    </row>
    <row r="68" ht="15" customHeight="1"/>
    <row r="69" ht="20" customHeight="1">
      <c r="A69" s="6" t="inlineStr">
        <is>
          <t>3. STEP 3 · Tracks — band × track</t>
        </is>
      </c>
    </row>
    <row r="70" ht="15" customHeight="1">
      <c r="A70" s="12" t="inlineStr">
        <is>
          <t>Band</t>
        </is>
      </c>
      <c r="B70" s="214" t="n"/>
      <c r="C70" s="213" t="n"/>
      <c r="D70" s="12" t="inlineStr">
        <is>
          <t>IC</t>
        </is>
      </c>
      <c r="E70" s="213" t="n"/>
      <c r="F70" s="12" t="inlineStr">
        <is>
          <t>POD Lead</t>
        </is>
      </c>
      <c r="G70" s="213" t="n"/>
      <c r="H70" s="12" t="inlineStr">
        <is>
          <t>Player-Coach</t>
        </is>
      </c>
      <c r="I70" s="213" t="n"/>
      <c r="J70" s="12" t="inlineStr">
        <is>
          <t>People Manager</t>
        </is>
      </c>
      <c r="K70" s="213" t="n"/>
      <c r="L70" s="12" t="inlineStr">
        <is>
          <t>Consultant</t>
        </is>
      </c>
      <c r="M70" s="213" t="n"/>
      <c r="N70" s="12" t="inlineStr">
        <is>
          <t>Total</t>
        </is>
      </c>
    </row>
    <row r="71" ht="15" customHeight="1">
      <c r="A71" s="24" t="inlineStr">
        <is>
          <t>A</t>
        </is>
      </c>
      <c r="B71" s="214" t="n"/>
      <c r="C71" s="213" t="n"/>
      <c r="D71" s="26" t="n">
        <v>130</v>
      </c>
      <c r="E71" s="213" t="n"/>
      <c r="F71" s="26" t="n">
        <v>0</v>
      </c>
      <c r="G71" s="213" t="n"/>
      <c r="H71" s="26" t="n">
        <v>0</v>
      </c>
      <c r="I71" s="213" t="n"/>
      <c r="J71" s="26" t="n">
        <v>0</v>
      </c>
      <c r="K71" s="213" t="n"/>
      <c r="L71" s="26" t="n">
        <v>0</v>
      </c>
      <c r="M71" s="213" t="n"/>
      <c r="N71" s="26" t="n">
        <v>130</v>
      </c>
    </row>
    <row r="72" ht="15" customHeight="1">
      <c r="A72" s="27" t="inlineStr">
        <is>
          <t>B</t>
        </is>
      </c>
      <c r="B72" s="214" t="n"/>
      <c r="C72" s="213" t="n"/>
      <c r="D72" s="20" t="n">
        <v>25</v>
      </c>
      <c r="E72" s="213" t="n"/>
      <c r="F72" s="20" t="n">
        <v>23</v>
      </c>
      <c r="G72" s="213" t="n"/>
      <c r="H72" s="20" t="n">
        <v>0</v>
      </c>
      <c r="I72" s="213" t="n"/>
      <c r="J72" s="20" t="n">
        <v>13</v>
      </c>
      <c r="K72" s="213" t="n"/>
      <c r="L72" s="20" t="n">
        <v>0</v>
      </c>
      <c r="M72" s="213" t="n"/>
      <c r="N72" s="20" t="n">
        <v>61</v>
      </c>
    </row>
    <row r="73" ht="15" customHeight="1">
      <c r="A73" s="28" t="inlineStr">
        <is>
          <t>B+</t>
        </is>
      </c>
      <c r="B73" s="214" t="n"/>
      <c r="C73" s="213" t="n"/>
      <c r="D73" s="30" t="n">
        <v>0</v>
      </c>
      <c r="E73" s="213" t="n"/>
      <c r="F73" s="30" t="n">
        <v>0</v>
      </c>
      <c r="G73" s="213" t="n"/>
      <c r="H73" s="30" t="n">
        <v>5</v>
      </c>
      <c r="I73" s="213" t="n"/>
      <c r="J73" s="30" t="n">
        <v>0</v>
      </c>
      <c r="K73" s="213" t="n"/>
      <c r="L73" s="30" t="n">
        <v>0</v>
      </c>
      <c r="M73" s="213" t="n"/>
      <c r="N73" s="30" t="n">
        <v>5</v>
      </c>
    </row>
    <row r="74" ht="15" customHeight="1">
      <c r="A74" s="31" t="inlineStr">
        <is>
          <t>C</t>
        </is>
      </c>
      <c r="B74" s="214" t="n"/>
      <c r="C74" s="213" t="n"/>
      <c r="D74" s="33" t="n">
        <v>2</v>
      </c>
      <c r="E74" s="213" t="n"/>
      <c r="F74" s="33" t="n">
        <v>0</v>
      </c>
      <c r="G74" s="213" t="n"/>
      <c r="H74" s="33" t="n">
        <v>0</v>
      </c>
      <c r="I74" s="213" t="n"/>
      <c r="J74" s="33" t="n">
        <v>3</v>
      </c>
      <c r="K74" s="213" t="n"/>
      <c r="L74" s="33" t="n">
        <v>0</v>
      </c>
      <c r="M74" s="213" t="n"/>
      <c r="N74" s="33" t="n">
        <v>5</v>
      </c>
    </row>
    <row r="75" ht="15" customHeight="1">
      <c r="A75" s="34" t="inlineStr">
        <is>
          <t>C+</t>
        </is>
      </c>
      <c r="B75" s="214" t="n"/>
      <c r="C75" s="213" t="n"/>
      <c r="D75" s="36" t="n">
        <v>0</v>
      </c>
      <c r="E75" s="213" t="n"/>
      <c r="F75" s="36" t="n">
        <v>0</v>
      </c>
      <c r="G75" s="213" t="n"/>
      <c r="H75" s="36" t="n">
        <v>0</v>
      </c>
      <c r="I75" s="213" t="n"/>
      <c r="J75" s="36" t="n">
        <v>0</v>
      </c>
      <c r="K75" s="213" t="n"/>
      <c r="L75" s="36" t="n">
        <v>0</v>
      </c>
      <c r="M75" s="213" t="n"/>
      <c r="N75" s="36" t="n">
        <v>0</v>
      </c>
    </row>
    <row r="76" ht="15" customHeight="1">
      <c r="A76" s="37" t="inlineStr">
        <is>
          <t>D</t>
        </is>
      </c>
      <c r="B76" s="214" t="n"/>
      <c r="C76" s="213" t="n"/>
      <c r="D76" s="39" t="n">
        <v>0</v>
      </c>
      <c r="E76" s="213" t="n"/>
      <c r="F76" s="39" t="n">
        <v>0</v>
      </c>
      <c r="G76" s="213" t="n"/>
      <c r="H76" s="39" t="n">
        <v>0</v>
      </c>
      <c r="I76" s="213" t="n"/>
      <c r="J76" s="39" t="n">
        <v>1</v>
      </c>
      <c r="K76" s="213" t="n"/>
      <c r="L76" s="39" t="n">
        <v>0</v>
      </c>
      <c r="M76" s="213" t="n"/>
      <c r="N76" s="39" t="n">
        <v>1</v>
      </c>
    </row>
    <row r="77" ht="15" customHeight="1">
      <c r="A77" s="40" t="inlineStr">
        <is>
          <t>E</t>
        </is>
      </c>
      <c r="B77" s="214" t="n"/>
      <c r="C77" s="213" t="n"/>
      <c r="D77" s="42" t="n">
        <v>0</v>
      </c>
      <c r="E77" s="213" t="n"/>
      <c r="F77" s="42" t="n">
        <v>0</v>
      </c>
      <c r="G77" s="213" t="n"/>
      <c r="H77" s="42" t="n">
        <v>0</v>
      </c>
      <c r="I77" s="213" t="n"/>
      <c r="J77" s="42" t="n">
        <v>0</v>
      </c>
      <c r="K77" s="213" t="n"/>
      <c r="L77" s="42" t="n">
        <v>0</v>
      </c>
      <c r="M77" s="213" t="n"/>
      <c r="N77" s="42" t="n">
        <v>0</v>
      </c>
    </row>
    <row r="78" ht="15" customHeight="1">
      <c r="A78" s="43" t="inlineStr">
        <is>
          <t>X</t>
        </is>
      </c>
      <c r="B78" s="214" t="n"/>
      <c r="C78" s="213" t="n"/>
      <c r="D78" s="45" t="n">
        <v>0</v>
      </c>
      <c r="E78" s="213" t="n"/>
      <c r="F78" s="45" t="n">
        <v>0</v>
      </c>
      <c r="G78" s="213" t="n"/>
      <c r="H78" s="45" t="n">
        <v>0</v>
      </c>
      <c r="I78" s="213" t="n"/>
      <c r="J78" s="45" t="n">
        <v>0</v>
      </c>
      <c r="K78" s="213" t="n"/>
      <c r="L78" s="45" t="n">
        <v>16</v>
      </c>
      <c r="M78" s="213" t="n"/>
      <c r="N78" s="45" t="n">
        <v>16</v>
      </c>
    </row>
    <row r="79" ht="15" customHeight="1">
      <c r="A79" s="46" t="inlineStr">
        <is>
          <t>Total</t>
        </is>
      </c>
      <c r="B79" s="214" t="n"/>
      <c r="C79" s="213" t="n"/>
      <c r="D79" s="47" t="n">
        <v>157</v>
      </c>
      <c r="E79" s="213" t="n"/>
      <c r="F79" s="47" t="n">
        <v>23</v>
      </c>
      <c r="G79" s="213" t="n"/>
      <c r="H79" s="47" t="n">
        <v>5</v>
      </c>
      <c r="I79" s="213" t="n"/>
      <c r="J79" s="47" t="n">
        <v>17</v>
      </c>
      <c r="K79" s="213" t="n"/>
      <c r="L79" s="47" t="n">
        <v>16</v>
      </c>
      <c r="M79" s="213" t="n"/>
      <c r="N79" s="47" t="n">
        <v>218</v>
      </c>
    </row>
    <row r="80" ht="15" customHeight="1"/>
    <row r="81" ht="20" customHeight="1">
      <c r="A81" s="6" t="inlineStr">
        <is>
          <t>4. STEPS 4–6 · Factors, weights and score</t>
        </is>
      </c>
    </row>
    <row r="82" ht="28" customHeight="1">
      <c r="A82" s="11" t="inlineStr">
        <is>
          <t>Weight set = base by band × track · Master W1 + tilt by the department's type of work; no tilt at Bands D–E; leaders can edit each department's row on the Weightage Matrix. Score = Σ rating × weight; the level is the nearest whole value.</t>
        </is>
      </c>
    </row>
    <row r="83" ht="15" customHeight="1">
      <c r="A83" s="12" t="inlineStr">
        <is>
          <t>ID</t>
        </is>
      </c>
      <c r="B83" s="12" t="inlineStr">
        <is>
          <t>Factor</t>
        </is>
      </c>
      <c r="C83" s="213" t="n"/>
      <c r="D83" s="12" t="inlineStr">
        <is>
          <t>What it measures</t>
        </is>
      </c>
      <c r="E83" s="214" t="n"/>
      <c r="F83" s="214" t="n"/>
      <c r="G83" s="214" t="n"/>
      <c r="H83" s="213" t="n"/>
      <c r="I83" s="12" t="inlineStr">
        <is>
          <t>Market equivalent</t>
        </is>
      </c>
      <c r="J83" s="214" t="n"/>
      <c r="K83" s="214" t="n"/>
      <c r="L83" s="214" t="n"/>
      <c r="M83" s="214" t="n"/>
      <c r="N83" s="213" t="n"/>
    </row>
    <row r="84" ht="28" customHeight="1">
      <c r="A84" s="13" t="inlineStr">
        <is>
          <t>F1</t>
        </is>
      </c>
      <c r="B84" s="16" t="inlineStr">
        <is>
          <t>Complexity &amp; Expertise</t>
        </is>
      </c>
      <c r="C84" s="213" t="n"/>
      <c r="D84" s="16" t="inlineStr">
        <is>
          <t>How hard and how specialised the work is; the knowledge it needs</t>
        </is>
      </c>
      <c r="E84" s="214" t="n"/>
      <c r="F84" s="214" t="n"/>
      <c r="G84" s="214" t="n"/>
      <c r="H84" s="213" t="n"/>
      <c r="I84" s="16" t="inlineStr">
        <is>
          <t>Hay Know-How · technical + Problem Solving · Mercer IPE Knowledge + Innovation · SFIA complexity · WTW GGS knowledge / problem solving</t>
        </is>
      </c>
      <c r="J84" s="214" t="n"/>
      <c r="K84" s="214" t="n"/>
      <c r="L84" s="214" t="n"/>
      <c r="M84" s="214" t="n"/>
      <c r="N84" s="213" t="n"/>
    </row>
    <row r="85" ht="28" customHeight="1">
      <c r="A85" s="13" t="inlineStr">
        <is>
          <t>F2</t>
        </is>
      </c>
      <c r="B85" s="16" t="inlineStr">
        <is>
          <t>Autonomy &amp; Decision</t>
        </is>
      </c>
      <c r="C85" s="213" t="n"/>
      <c r="D85" s="16" t="inlineStr">
        <is>
          <t>What the person can decide and act on without asking</t>
        </is>
      </c>
      <c r="E85" s="214" t="n"/>
      <c r="F85" s="214" t="n"/>
      <c r="G85" s="214" t="n"/>
      <c r="H85" s="213" t="n"/>
      <c r="I85" s="16" t="inlineStr">
        <is>
          <t>Hay Accountability — freedom to act · SFIA autonomy · Mercer IPE Impact</t>
        </is>
      </c>
      <c r="J85" s="214" t="n"/>
      <c r="K85" s="214" t="n"/>
      <c r="L85" s="214" t="n"/>
      <c r="M85" s="214" t="n"/>
      <c r="N85" s="213" t="n"/>
    </row>
    <row r="86" ht="28" customHeight="1">
      <c r="A86" s="13" t="inlineStr">
        <is>
          <t>F3</t>
        </is>
      </c>
      <c r="B86" s="16" t="inlineStr">
        <is>
          <t>Accountability &amp; Impact</t>
        </is>
      </c>
      <c r="C86" s="213" t="n"/>
      <c r="D86" s="16" t="inlineStr">
        <is>
          <t>What the role answers for, and the cost of getting it wrong</t>
        </is>
      </c>
      <c r="E86" s="214" t="n"/>
      <c r="F86" s="214" t="n"/>
      <c r="G86" s="214" t="n"/>
      <c r="H86" s="213" t="n"/>
      <c r="I86" s="16" t="inlineStr">
        <is>
          <t>Hay Accountability — magnitude and impact · Mercer IPE Impact</t>
        </is>
      </c>
      <c r="J86" s="214" t="n"/>
      <c r="K86" s="214" t="n"/>
      <c r="L86" s="214" t="n"/>
      <c r="M86" s="214" t="n"/>
      <c r="N86" s="213" t="n"/>
    </row>
    <row r="87" ht="28" customHeight="1">
      <c r="A87" s="13" t="inlineStr">
        <is>
          <t>F4</t>
        </is>
      </c>
      <c r="B87" s="16" t="inlineStr">
        <is>
          <t>Leadership &amp; Strategy</t>
        </is>
      </c>
      <c r="C87" s="213" t="n"/>
      <c r="D87" s="16" t="inlineStr">
        <is>
          <t>Leading people and shaping direction</t>
        </is>
      </c>
      <c r="E87" s="214" t="n"/>
      <c r="F87" s="214" t="n"/>
      <c r="G87" s="214" t="n"/>
      <c r="H87" s="213" t="n"/>
      <c r="I87" s="16" t="inlineStr">
        <is>
          <t>Hay Know-How · managerial, human relations · Mercer IPE Communication · SFIA influence</t>
        </is>
      </c>
      <c r="J87" s="214" t="n"/>
      <c r="K87" s="214" t="n"/>
      <c r="L87" s="214" t="n"/>
      <c r="M87" s="214" t="n"/>
      <c r="N87" s="213" t="n"/>
    </row>
    <row r="88" ht="41" customHeight="1">
      <c r="A88" s="13" t="inlineStr">
        <is>
          <t>F5</t>
        </is>
      </c>
      <c r="B88" s="16" t="inlineStr">
        <is>
          <t>Experience &amp; Qualification</t>
        </is>
      </c>
      <c r="C88" s="213" t="n"/>
      <c r="D88" s="16" t="inlineStr">
        <is>
          <t>Total experience on the same ladder scale, adjusted for qualification — weighted low by design: 10% in Bands A–B, 5% in Bands C–E</t>
        </is>
      </c>
      <c r="E88" s="214" t="n"/>
      <c r="F88" s="214" t="n"/>
      <c r="G88" s="214" t="n"/>
      <c r="H88" s="213" t="n"/>
      <c r="I88" s="16" t="inlineStr">
        <is>
          <t>Hay Know-How · depth / breadth · Radford / Infosys / Accenture experience norms</t>
        </is>
      </c>
      <c r="J88" s="214" t="n"/>
      <c r="K88" s="214" t="n"/>
      <c r="L88" s="214" t="n"/>
      <c r="M88" s="214" t="n"/>
      <c r="N88" s="213" t="n"/>
    </row>
    <row r="89" ht="28" customHeight="1">
      <c r="A89" s="13" t="inlineStr">
        <is>
          <t>F6</t>
        </is>
      </c>
      <c r="B89" s="16" t="inlineStr">
        <is>
          <t>Business Impact</t>
        </is>
      </c>
      <c r="C89" s="213" t="n"/>
      <c r="D89" s="16" t="inlineStr">
        <is>
          <t>The difference the role makes to revenue, clients, compliance or cost</t>
        </is>
      </c>
      <c r="E89" s="214" t="n"/>
      <c r="F89" s="214" t="n"/>
      <c r="G89" s="214" t="n"/>
      <c r="H89" s="213" t="n"/>
      <c r="I89" s="16" t="inlineStr">
        <is>
          <t>Mercer IPE Impact · Hay Accountability — nature of impact · WTW GGS business impact</t>
        </is>
      </c>
      <c r="J89" s="214" t="n"/>
      <c r="K89" s="214" t="n"/>
      <c r="L89" s="214" t="n"/>
      <c r="M89" s="214" t="n"/>
      <c r="N89" s="213" t="n"/>
    </row>
    <row r="90" ht="15" customHeight="1"/>
    <row r="91" ht="28" customHeight="1">
      <c r="A91" s="12" t="inlineStr">
        <is>
          <t>Set ID</t>
        </is>
      </c>
      <c r="B91" s="12" t="inlineStr">
        <is>
          <t>Type of work</t>
        </is>
      </c>
      <c r="C91" s="213" t="n"/>
      <c r="D91" s="12" t="inlineStr">
        <is>
          <t>Band / track</t>
        </is>
      </c>
      <c r="E91" s="213" t="n"/>
      <c r="F91" s="12" t="inlineStr">
        <is>
          <t>Base</t>
        </is>
      </c>
      <c r="G91" s="213" t="n"/>
      <c r="H91" s="12" t="inlineStr">
        <is>
          <t>Tilt</t>
        </is>
      </c>
      <c r="I91" s="213" t="n"/>
      <c r="J91" s="12" t="inlineStr">
        <is>
          <t>Complexity %</t>
        </is>
      </c>
      <c r="K91" s="12" t="inlineStr">
        <is>
          <t>Autonomy %</t>
        </is>
      </c>
      <c r="L91" s="12" t="inlineStr">
        <is>
          <t>Accountability %</t>
        </is>
      </c>
      <c r="M91" s="12" t="inlineStr">
        <is>
          <t>Leadership %</t>
        </is>
      </c>
      <c r="N91" s="12" t="inlineStr">
        <is>
          <t>Exp. &amp; Qual. %</t>
        </is>
      </c>
      <c r="O91" s="12" t="inlineStr">
        <is>
          <t>Bus. Impact %</t>
        </is>
      </c>
      <c r="P91" s="12" t="inlineStr">
        <is>
          <t>People</t>
        </is>
      </c>
    </row>
    <row r="92" ht="28" customHeight="1">
      <c r="A92" s="13" t="inlineStr">
        <is>
          <t>CS-A</t>
        </is>
      </c>
      <c r="B92" s="16" t="inlineStr">
        <is>
          <t>Customer support &amp; success</t>
        </is>
      </c>
      <c r="C92" s="213" t="n"/>
      <c r="D92" s="16" t="inlineStr">
        <is>
          <t>Band A</t>
        </is>
      </c>
      <c r="E92" s="213" t="n"/>
      <c r="F92" s="15" t="inlineStr">
        <is>
          <t>59 / 16 / 9 / 0 / 10 / 6</t>
        </is>
      </c>
      <c r="G92" s="213" t="n"/>
      <c r="H92" s="15" t="inlineStr">
        <is>
          <t>-5 / 0 / 0 / 0 / 0 / +5</t>
        </is>
      </c>
      <c r="I92" s="213" t="n"/>
      <c r="J92" s="208" t="n">
        <v>0.54</v>
      </c>
      <c r="K92" s="208" t="n">
        <v>0.16</v>
      </c>
      <c r="L92" s="208" t="n">
        <v>0.09</v>
      </c>
      <c r="M92" s="208" t="n">
        <v>0</v>
      </c>
      <c r="N92" s="208" t="n">
        <v>0.1</v>
      </c>
      <c r="O92" s="208" t="n">
        <v>0.11</v>
      </c>
      <c r="P92" s="15" t="n">
        <v>9</v>
      </c>
    </row>
    <row r="93" ht="28" customHeight="1">
      <c r="A93" s="13" t="inlineStr">
        <is>
          <t>CS-B-IC</t>
        </is>
      </c>
      <c r="B93" s="16" t="inlineStr">
        <is>
          <t>Customer support &amp; success</t>
        </is>
      </c>
      <c r="C93" s="213" t="n"/>
      <c r="D93" s="16" t="inlineStr">
        <is>
          <t>Band B · IC / POD Lead</t>
        </is>
      </c>
      <c r="E93" s="213" t="n"/>
      <c r="F93" s="15" t="inlineStr">
        <is>
          <t>51 / 17 / 10 / 5 / 10 / 7</t>
        </is>
      </c>
      <c r="G93" s="213" t="n"/>
      <c r="H93" s="15" t="inlineStr">
        <is>
          <t>-5 / 0 / 0 / 0 / 0 / +5</t>
        </is>
      </c>
      <c r="I93" s="213" t="n"/>
      <c r="J93" s="208" t="n">
        <v>0.46</v>
      </c>
      <c r="K93" s="208" t="n">
        <v>0.17</v>
      </c>
      <c r="L93" s="208" t="n">
        <v>0.1</v>
      </c>
      <c r="M93" s="208" t="n">
        <v>0.05</v>
      </c>
      <c r="N93" s="208" t="n">
        <v>0.1</v>
      </c>
      <c r="O93" s="208" t="n">
        <v>0.12</v>
      </c>
      <c r="P93" s="15" t="n">
        <v>2</v>
      </c>
    </row>
    <row r="94" ht="28" customHeight="1">
      <c r="A94" s="13" t="inlineStr">
        <is>
          <t>PP-B-IC</t>
        </is>
      </c>
      <c r="B94" s="16" t="inlineStr">
        <is>
          <t>Product &amp; programme</t>
        </is>
      </c>
      <c r="C94" s="213" t="n"/>
      <c r="D94" s="16" t="inlineStr">
        <is>
          <t>Band B · IC / POD Lead</t>
        </is>
      </c>
      <c r="E94" s="213" t="n"/>
      <c r="F94" s="15" t="inlineStr">
        <is>
          <t>51 / 17 / 10 / 5 / 10 / 7</t>
        </is>
      </c>
      <c r="G94" s="213" t="n"/>
      <c r="H94" s="15" t="inlineStr">
        <is>
          <t>-5 / +5 / 0 / 0 / 0 / 0</t>
        </is>
      </c>
      <c r="I94" s="213" t="n"/>
      <c r="J94" s="208" t="n">
        <v>0.46</v>
      </c>
      <c r="K94" s="208" t="n">
        <v>0.22</v>
      </c>
      <c r="L94" s="208" t="n">
        <v>0.1</v>
      </c>
      <c r="M94" s="208" t="n">
        <v>0.05</v>
      </c>
      <c r="N94" s="208" t="n">
        <v>0.1</v>
      </c>
      <c r="O94" s="208" t="n">
        <v>0.07000000000000001</v>
      </c>
      <c r="P94" s="15" t="n">
        <v>1</v>
      </c>
    </row>
    <row r="95" ht="28" customHeight="1">
      <c r="A95" s="13" t="inlineStr">
        <is>
          <t>RC-A</t>
        </is>
      </c>
      <c r="B95" s="16" t="inlineStr">
        <is>
          <t>Regulatory &amp; domain consulting</t>
        </is>
      </c>
      <c r="C95" s="213" t="n"/>
      <c r="D95" s="16" t="inlineStr">
        <is>
          <t>Band A</t>
        </is>
      </c>
      <c r="E95" s="213" t="n"/>
      <c r="F95" s="15" t="inlineStr">
        <is>
          <t>59 / 16 / 9 / 0 / 10 / 6</t>
        </is>
      </c>
      <c r="G95" s="213" t="n"/>
      <c r="H95" s="15" t="inlineStr">
        <is>
          <t>0 / 0 / 0 / 0 / 0 / 0</t>
        </is>
      </c>
      <c r="I95" s="213" t="n"/>
      <c r="J95" s="208" t="n">
        <v>0.59</v>
      </c>
      <c r="K95" s="208" t="n">
        <v>0.16</v>
      </c>
      <c r="L95" s="208" t="n">
        <v>0.09</v>
      </c>
      <c r="M95" s="208" t="n">
        <v>0</v>
      </c>
      <c r="N95" s="208" t="n">
        <v>0.1</v>
      </c>
      <c r="O95" s="208" t="n">
        <v>0.06</v>
      </c>
      <c r="P95" s="15" t="n">
        <v>22</v>
      </c>
    </row>
    <row r="96" ht="28" customHeight="1">
      <c r="A96" s="13" t="inlineStr">
        <is>
          <t>RC-B-IC</t>
        </is>
      </c>
      <c r="B96" s="16" t="inlineStr">
        <is>
          <t>Regulatory &amp; domain consulting</t>
        </is>
      </c>
      <c r="C96" s="213" t="n"/>
      <c r="D96" s="16" t="inlineStr">
        <is>
          <t>Band B · IC / POD Lead</t>
        </is>
      </c>
      <c r="E96" s="213" t="n"/>
      <c r="F96" s="15" t="inlineStr">
        <is>
          <t>51 / 17 / 10 / 5 / 10 / 7</t>
        </is>
      </c>
      <c r="G96" s="213" t="n"/>
      <c r="H96" s="15" t="inlineStr">
        <is>
          <t>0 / 0 / 0 / 0 / 0 / 0</t>
        </is>
      </c>
      <c r="I96" s="213" t="n"/>
      <c r="J96" s="208" t="n">
        <v>0.51</v>
      </c>
      <c r="K96" s="208" t="n">
        <v>0.17</v>
      </c>
      <c r="L96" s="208" t="n">
        <v>0.1</v>
      </c>
      <c r="M96" s="208" t="n">
        <v>0.05</v>
      </c>
      <c r="N96" s="208" t="n">
        <v>0.1</v>
      </c>
      <c r="O96" s="208" t="n">
        <v>0.07000000000000001</v>
      </c>
      <c r="P96" s="15" t="n">
        <v>6</v>
      </c>
    </row>
    <row r="97" ht="28" customHeight="1">
      <c r="A97" s="13" t="inlineStr">
        <is>
          <t>RC-B-M</t>
        </is>
      </c>
      <c r="B97" s="16" t="inlineStr">
        <is>
          <t>Regulatory &amp; domain consulting</t>
        </is>
      </c>
      <c r="C97" s="213" t="n"/>
      <c r="D97" s="16" t="inlineStr">
        <is>
          <t>Band B · People Manager</t>
        </is>
      </c>
      <c r="E97" s="213" t="n"/>
      <c r="F97" s="15" t="inlineStr">
        <is>
          <t>37 / 18 / 11 / 15 / 10 / 9</t>
        </is>
      </c>
      <c r="G97" s="213" t="n"/>
      <c r="H97" s="15" t="inlineStr">
        <is>
          <t>0 / 0 / 0 / 0 / 0 / 0</t>
        </is>
      </c>
      <c r="I97" s="213" t="n"/>
      <c r="J97" s="208" t="n">
        <v>0.37</v>
      </c>
      <c r="K97" s="208" t="n">
        <v>0.18</v>
      </c>
      <c r="L97" s="208" t="n">
        <v>0.11</v>
      </c>
      <c r="M97" s="208" t="n">
        <v>0.15</v>
      </c>
      <c r="N97" s="208" t="n">
        <v>0.1</v>
      </c>
      <c r="O97" s="208" t="n">
        <v>0.09</v>
      </c>
      <c r="P97" s="15" t="n">
        <v>2</v>
      </c>
    </row>
    <row r="98" ht="28" customHeight="1">
      <c r="A98" s="13" t="inlineStr">
        <is>
          <t>RC-C-M</t>
        </is>
      </c>
      <c r="B98" s="16" t="inlineStr">
        <is>
          <t>Regulatory &amp; domain consulting</t>
        </is>
      </c>
      <c r="C98" s="213" t="n"/>
      <c r="D98" s="16" t="inlineStr">
        <is>
          <t>Band C · Head / manager</t>
        </is>
      </c>
      <c r="E98" s="213" t="n"/>
      <c r="F98" s="15" t="inlineStr">
        <is>
          <t>43 / 18 / 11 / 15 / 5 / 8</t>
        </is>
      </c>
      <c r="G98" s="213" t="n"/>
      <c r="H98" s="15" t="inlineStr">
        <is>
          <t>0 / 0 / 0 / 0 / 0 / 0</t>
        </is>
      </c>
      <c r="I98" s="213" t="n"/>
      <c r="J98" s="208" t="n">
        <v>0.43</v>
      </c>
      <c r="K98" s="208" t="n">
        <v>0.18</v>
      </c>
      <c r="L98" s="208" t="n">
        <v>0.11</v>
      </c>
      <c r="M98" s="208" t="n">
        <v>0.15</v>
      </c>
      <c r="N98" s="208" t="n">
        <v>0.05</v>
      </c>
      <c r="O98" s="208" t="n">
        <v>0.08</v>
      </c>
      <c r="P98" s="15" t="n">
        <v>1</v>
      </c>
    </row>
    <row r="99" ht="28" customHeight="1">
      <c r="A99" s="13" t="inlineStr">
        <is>
          <t>SM-A</t>
        </is>
      </c>
      <c r="B99" s="16" t="inlineStr">
        <is>
          <t>Sales &amp; marketing</t>
        </is>
      </c>
      <c r="C99" s="213" t="n"/>
      <c r="D99" s="16" t="inlineStr">
        <is>
          <t>Band A</t>
        </is>
      </c>
      <c r="E99" s="213" t="n"/>
      <c r="F99" s="15" t="inlineStr">
        <is>
          <t>59 / 16 / 9 / 0 / 10 / 6</t>
        </is>
      </c>
      <c r="G99" s="213" t="n"/>
      <c r="H99" s="15" t="inlineStr">
        <is>
          <t>-5 / +5 / -5 / 0 / 0 / +5</t>
        </is>
      </c>
      <c r="I99" s="213" t="n"/>
      <c r="J99" s="208" t="n">
        <v>0.54</v>
      </c>
      <c r="K99" s="208" t="n">
        <v>0.21</v>
      </c>
      <c r="L99" s="208" t="n">
        <v>0.04</v>
      </c>
      <c r="M99" s="208" t="n">
        <v>0</v>
      </c>
      <c r="N99" s="208" t="n">
        <v>0.1</v>
      </c>
      <c r="O99" s="208" t="n">
        <v>0.11</v>
      </c>
      <c r="P99" s="15" t="n">
        <v>1</v>
      </c>
    </row>
    <row r="100" ht="28" customHeight="1">
      <c r="A100" s="13" t="inlineStr">
        <is>
          <t>SM-B-IC</t>
        </is>
      </c>
      <c r="B100" s="16" t="inlineStr">
        <is>
          <t>Sales &amp; marketing</t>
        </is>
      </c>
      <c r="C100" s="213" t="n"/>
      <c r="D100" s="16" t="inlineStr">
        <is>
          <t>Band B · IC / POD Lead</t>
        </is>
      </c>
      <c r="E100" s="213" t="n"/>
      <c r="F100" s="15" t="inlineStr">
        <is>
          <t>51 / 17 / 10 / 5 / 10 / 7</t>
        </is>
      </c>
      <c r="G100" s="213" t="n"/>
      <c r="H100" s="15" t="inlineStr">
        <is>
          <t>-5 / +5 / -5 / 0 / 0 / +5</t>
        </is>
      </c>
      <c r="I100" s="213" t="n"/>
      <c r="J100" s="208" t="n">
        <v>0.46</v>
      </c>
      <c r="K100" s="208" t="n">
        <v>0.22</v>
      </c>
      <c r="L100" s="208" t="n">
        <v>0.05</v>
      </c>
      <c r="M100" s="208" t="n">
        <v>0.05</v>
      </c>
      <c r="N100" s="208" t="n">
        <v>0.1</v>
      </c>
      <c r="O100" s="208" t="n">
        <v>0.12</v>
      </c>
      <c r="P100" s="15" t="n">
        <v>4</v>
      </c>
    </row>
    <row r="101" ht="28" customHeight="1">
      <c r="A101" s="13" t="inlineStr">
        <is>
          <t>SM-B-M</t>
        </is>
      </c>
      <c r="B101" s="16" t="inlineStr">
        <is>
          <t>Sales &amp; marketing</t>
        </is>
      </c>
      <c r="C101" s="213" t="n"/>
      <c r="D101" s="16" t="inlineStr">
        <is>
          <t>Band B · People Manager</t>
        </is>
      </c>
      <c r="E101" s="213" t="n"/>
      <c r="F101" s="15" t="inlineStr">
        <is>
          <t>37 / 18 / 11 / 15 / 10 / 9</t>
        </is>
      </c>
      <c r="G101" s="213" t="n"/>
      <c r="H101" s="15" t="inlineStr">
        <is>
          <t>-5 / +5 / -5 / 0 / 0 / +5</t>
        </is>
      </c>
      <c r="I101" s="213" t="n"/>
      <c r="J101" s="208" t="n">
        <v>0.32</v>
      </c>
      <c r="K101" s="208" t="n">
        <v>0.23</v>
      </c>
      <c r="L101" s="208" t="n">
        <v>0.06</v>
      </c>
      <c r="M101" s="208" t="n">
        <v>0.15</v>
      </c>
      <c r="N101" s="208" t="n">
        <v>0.1</v>
      </c>
      <c r="O101" s="208" t="n">
        <v>0.14</v>
      </c>
      <c r="P101" s="15" t="n">
        <v>1</v>
      </c>
    </row>
    <row r="102" ht="28" customHeight="1">
      <c r="A102" s="13" t="inlineStr">
        <is>
          <t>SM-C-IC</t>
        </is>
      </c>
      <c r="B102" s="16" t="inlineStr">
        <is>
          <t>Sales &amp; marketing</t>
        </is>
      </c>
      <c r="C102" s="213" t="n"/>
      <c r="D102" s="16" t="inlineStr">
        <is>
          <t>Band C · Principal specialist</t>
        </is>
      </c>
      <c r="E102" s="213" t="n"/>
      <c r="F102" s="15" t="inlineStr">
        <is>
          <t>54 / 18 / 10 / 5 / 5 / 8</t>
        </is>
      </c>
      <c r="G102" s="213" t="n"/>
      <c r="H102" s="15" t="inlineStr">
        <is>
          <t>-5 / +5 / -5 / 0 / 0 / +5</t>
        </is>
      </c>
      <c r="I102" s="213" t="n"/>
      <c r="J102" s="208" t="n">
        <v>0.49</v>
      </c>
      <c r="K102" s="208" t="n">
        <v>0.23</v>
      </c>
      <c r="L102" s="208" t="n">
        <v>0.05</v>
      </c>
      <c r="M102" s="208" t="n">
        <v>0.05</v>
      </c>
      <c r="N102" s="208" t="n">
        <v>0.05</v>
      </c>
      <c r="O102" s="208" t="n">
        <v>0.13</v>
      </c>
      <c r="P102" s="15" t="n">
        <v>1</v>
      </c>
    </row>
    <row r="103" ht="28" customHeight="1">
      <c r="A103" s="13" t="inlineStr">
        <is>
          <t>SM-C-M</t>
        </is>
      </c>
      <c r="B103" s="16" t="inlineStr">
        <is>
          <t>Sales &amp; marketing</t>
        </is>
      </c>
      <c r="C103" s="213" t="n"/>
      <c r="D103" s="16" t="inlineStr">
        <is>
          <t>Band C · Head / manager</t>
        </is>
      </c>
      <c r="E103" s="213" t="n"/>
      <c r="F103" s="15" t="inlineStr">
        <is>
          <t>43 / 18 / 11 / 15 / 5 / 8</t>
        </is>
      </c>
      <c r="G103" s="213" t="n"/>
      <c r="H103" s="15" t="inlineStr">
        <is>
          <t>-5 / +5 / -5 / 0 / 0 / +5</t>
        </is>
      </c>
      <c r="I103" s="213" t="n"/>
      <c r="J103" s="208" t="n">
        <v>0.38</v>
      </c>
      <c r="K103" s="208" t="n">
        <v>0.23</v>
      </c>
      <c r="L103" s="208" t="n">
        <v>0.06</v>
      </c>
      <c r="M103" s="208" t="n">
        <v>0.15</v>
      </c>
      <c r="N103" s="208" t="n">
        <v>0.05</v>
      </c>
      <c r="O103" s="208" t="n">
        <v>0.13</v>
      </c>
      <c r="P103" s="15" t="n">
        <v>1</v>
      </c>
    </row>
    <row r="104" ht="28" customHeight="1">
      <c r="A104" s="13" t="inlineStr">
        <is>
          <t>SM-DE</t>
        </is>
      </c>
      <c r="B104" s="16" t="inlineStr">
        <is>
          <t>Sales &amp; marketing</t>
        </is>
      </c>
      <c r="C104" s="213" t="n"/>
      <c r="D104" s="16" t="inlineStr">
        <is>
          <t>Bands D–E</t>
        </is>
      </c>
      <c r="E104" s="213" t="n"/>
      <c r="F104" s="15" t="inlineStr">
        <is>
          <t>37 / 19 / 11 / 20 / 5 / 8</t>
        </is>
      </c>
      <c r="G104" s="213" t="n"/>
      <c r="H104" s="15" t="inlineStr">
        <is>
          <t>0 / 0 / 0 / 0 / 0 / 0</t>
        </is>
      </c>
      <c r="I104" s="213" t="n"/>
      <c r="J104" s="208" t="n">
        <v>0.37</v>
      </c>
      <c r="K104" s="208" t="n">
        <v>0.19</v>
      </c>
      <c r="L104" s="208" t="n">
        <v>0.11</v>
      </c>
      <c r="M104" s="208" t="n">
        <v>0.2</v>
      </c>
      <c r="N104" s="208" t="n">
        <v>0.05</v>
      </c>
      <c r="O104" s="208" t="n">
        <v>0.08</v>
      </c>
      <c r="P104" s="15" t="n">
        <v>1</v>
      </c>
    </row>
    <row r="105" ht="28" customHeight="1">
      <c r="A105" s="13" t="inlineStr">
        <is>
          <t>TE-A</t>
        </is>
      </c>
      <c r="B105" s="16" t="inlineStr">
        <is>
          <t>Technology &amp; engineering</t>
        </is>
      </c>
      <c r="C105" s="213" t="n"/>
      <c r="D105" s="16" t="inlineStr">
        <is>
          <t>Band A</t>
        </is>
      </c>
      <c r="E105" s="213" t="n"/>
      <c r="F105" s="15" t="inlineStr">
        <is>
          <t>59 / 16 / 9 / 0 / 10 / 6</t>
        </is>
      </c>
      <c r="G105" s="213" t="n"/>
      <c r="H105" s="15" t="inlineStr">
        <is>
          <t>+5 / 0 / -5 / 0 / 0 / 0</t>
        </is>
      </c>
      <c r="I105" s="213" t="n"/>
      <c r="J105" s="208" t="n">
        <v>0.64</v>
      </c>
      <c r="K105" s="208" t="n">
        <v>0.16</v>
      </c>
      <c r="L105" s="208" t="n">
        <v>0.04</v>
      </c>
      <c r="M105" s="208" t="n">
        <v>0</v>
      </c>
      <c r="N105" s="208" t="n">
        <v>0.1</v>
      </c>
      <c r="O105" s="208" t="n">
        <v>0.06</v>
      </c>
      <c r="P105" s="15" t="n">
        <v>87</v>
      </c>
    </row>
    <row r="106" ht="28" customHeight="1">
      <c r="A106" s="13" t="inlineStr">
        <is>
          <t>TE-B-IC</t>
        </is>
      </c>
      <c r="B106" s="16" t="inlineStr">
        <is>
          <t>Technology &amp; engineering</t>
        </is>
      </c>
      <c r="C106" s="213" t="n"/>
      <c r="D106" s="16" t="inlineStr">
        <is>
          <t>Band B · IC / POD Lead</t>
        </is>
      </c>
      <c r="E106" s="213" t="n"/>
      <c r="F106" s="15" t="inlineStr">
        <is>
          <t>51 / 17 / 10 / 5 / 10 / 7</t>
        </is>
      </c>
      <c r="G106" s="213" t="n"/>
      <c r="H106" s="15" t="inlineStr">
        <is>
          <t>+5 / 0 / -5 / 0 / 0 / 0</t>
        </is>
      </c>
      <c r="I106" s="213" t="n"/>
      <c r="J106" s="208" t="n">
        <v>0.5600000000000001</v>
      </c>
      <c r="K106" s="208" t="n">
        <v>0.17</v>
      </c>
      <c r="L106" s="208" t="n">
        <v>0.05</v>
      </c>
      <c r="M106" s="208" t="n">
        <v>0.05</v>
      </c>
      <c r="N106" s="208" t="n">
        <v>0.1</v>
      </c>
      <c r="O106" s="208" t="n">
        <v>0.07000000000000001</v>
      </c>
      <c r="P106" s="15" t="n">
        <v>35</v>
      </c>
    </row>
    <row r="107" ht="28" customHeight="1">
      <c r="A107" s="13" t="inlineStr">
        <is>
          <t>TE-B-M</t>
        </is>
      </c>
      <c r="B107" s="16" t="inlineStr">
        <is>
          <t>Technology &amp; engineering</t>
        </is>
      </c>
      <c r="C107" s="213" t="n"/>
      <c r="D107" s="16" t="inlineStr">
        <is>
          <t>Band B · People Manager</t>
        </is>
      </c>
      <c r="E107" s="213" t="n"/>
      <c r="F107" s="15" t="inlineStr">
        <is>
          <t>37 / 18 / 11 / 15 / 10 / 9</t>
        </is>
      </c>
      <c r="G107" s="213" t="n"/>
      <c r="H107" s="15" t="inlineStr">
        <is>
          <t>+5 / 0 / -5 / 0 / 0 / 0</t>
        </is>
      </c>
      <c r="I107" s="213" t="n"/>
      <c r="J107" s="208" t="n">
        <v>0.42</v>
      </c>
      <c r="K107" s="208" t="n">
        <v>0.18</v>
      </c>
      <c r="L107" s="208" t="n">
        <v>0.06</v>
      </c>
      <c r="M107" s="208" t="n">
        <v>0.15</v>
      </c>
      <c r="N107" s="208" t="n">
        <v>0.1</v>
      </c>
      <c r="O107" s="208" t="n">
        <v>0.09</v>
      </c>
      <c r="P107" s="15" t="n">
        <v>10</v>
      </c>
    </row>
    <row r="108" ht="28" customHeight="1">
      <c r="A108" s="13" t="inlineStr">
        <is>
          <t>TE-C-IC</t>
        </is>
      </c>
      <c r="B108" s="16" t="inlineStr">
        <is>
          <t>Technology &amp; engineering</t>
        </is>
      </c>
      <c r="C108" s="213" t="n"/>
      <c r="D108" s="16" t="inlineStr">
        <is>
          <t>Band C · Principal specialist</t>
        </is>
      </c>
      <c r="E108" s="213" t="n"/>
      <c r="F108" s="15" t="inlineStr">
        <is>
          <t>54 / 18 / 10 / 5 / 5 / 8</t>
        </is>
      </c>
      <c r="G108" s="213" t="n"/>
      <c r="H108" s="15" t="inlineStr">
        <is>
          <t>+5 / 0 / -5 / 0 / 0 / 0</t>
        </is>
      </c>
      <c r="I108" s="213" t="n"/>
      <c r="J108" s="208" t="n">
        <v>0.59</v>
      </c>
      <c r="K108" s="208" t="n">
        <v>0.18</v>
      </c>
      <c r="L108" s="208" t="n">
        <v>0.05</v>
      </c>
      <c r="M108" s="208" t="n">
        <v>0.05</v>
      </c>
      <c r="N108" s="208" t="n">
        <v>0.05</v>
      </c>
      <c r="O108" s="208" t="n">
        <v>0.08</v>
      </c>
      <c r="P108" s="15" t="n">
        <v>1</v>
      </c>
    </row>
    <row r="109" ht="28" customHeight="1">
      <c r="A109" s="13" t="inlineStr">
        <is>
          <t>TE-C-M</t>
        </is>
      </c>
      <c r="B109" s="16" t="inlineStr">
        <is>
          <t>Technology &amp; engineering</t>
        </is>
      </c>
      <c r="C109" s="213" t="n"/>
      <c r="D109" s="16" t="inlineStr">
        <is>
          <t>Band C · Head / manager</t>
        </is>
      </c>
      <c r="E109" s="213" t="n"/>
      <c r="F109" s="15" t="inlineStr">
        <is>
          <t>43 / 18 / 11 / 15 / 5 / 8</t>
        </is>
      </c>
      <c r="G109" s="213" t="n"/>
      <c r="H109" s="15" t="inlineStr">
        <is>
          <t>+5 / 0 / -5 / 0 / 0 / 0</t>
        </is>
      </c>
      <c r="I109" s="213" t="n"/>
      <c r="J109" s="208" t="n">
        <v>0.48</v>
      </c>
      <c r="K109" s="208" t="n">
        <v>0.18</v>
      </c>
      <c r="L109" s="208" t="n">
        <v>0.06</v>
      </c>
      <c r="M109" s="208" t="n">
        <v>0.15</v>
      </c>
      <c r="N109" s="208" t="n">
        <v>0.05</v>
      </c>
      <c r="O109" s="208" t="n">
        <v>0.08</v>
      </c>
      <c r="P109" s="15" t="n">
        <v>1</v>
      </c>
    </row>
    <row r="110" ht="28" customHeight="1">
      <c r="A110" s="13" t="inlineStr">
        <is>
          <t>TE-PC-B+</t>
        </is>
      </c>
      <c r="B110" s="16" t="inlineStr">
        <is>
          <t>Technology &amp; engineering</t>
        </is>
      </c>
      <c r="C110" s="213" t="n"/>
      <c r="D110" s="16" t="inlineStr">
        <is>
          <t>Player-Coach B+ · between B and C</t>
        </is>
      </c>
      <c r="E110" s="213" t="n"/>
      <c r="F110" s="15" t="inlineStr">
        <is>
          <t>44 / 18 / 10 / 10 / 10 / 8</t>
        </is>
      </c>
      <c r="G110" s="213" t="n"/>
      <c r="H110" s="15" t="inlineStr">
        <is>
          <t>+5 / 0 / -5 / 0 / 0 / 0</t>
        </is>
      </c>
      <c r="I110" s="213" t="n"/>
      <c r="J110" s="208" t="n">
        <v>0.49</v>
      </c>
      <c r="K110" s="208" t="n">
        <v>0.18</v>
      </c>
      <c r="L110" s="208" t="n">
        <v>0.05</v>
      </c>
      <c r="M110" s="208" t="n">
        <v>0.1</v>
      </c>
      <c r="N110" s="208" t="n">
        <v>0.1</v>
      </c>
      <c r="O110" s="208" t="n">
        <v>0.08</v>
      </c>
      <c r="P110" s="15" t="n">
        <v>5</v>
      </c>
    </row>
    <row r="111" ht="15" customHeight="1"/>
    <row r="112" ht="15" customHeight="1">
      <c r="A112" s="11" t="inlineStr">
        <is>
          <t>Default sets by the department's main type of work. Leaders can change any department's row on the Weightage Matrix; sheet 2 uses the matrix.</t>
        </is>
      </c>
    </row>
    <row r="113" ht="67" customHeight="1">
      <c r="A113" s="11" t="inlineStr">
        <is>
          <r>
            <rPr>
              <rFont val="Calibri"/>
              <b val="1"/>
              <i val="1"/>
              <color rgb="00595959"/>
              <sz val="10"/>
            </rPr>
            <t>Why the tilts:</t>
          </r>
          <r>
            <rPr>
              <rFont val="Calibri"/>
              <i val="1"/>
              <color rgb="00595959"/>
              <sz val="10"/>
            </rPr>
            <t xml:space="preserve"> Customer support &amp; success — Judged on client outcomes → +5 Business Impact, −5 Complexity. Basis: S06 Hay short profile; the ±5 size is an IRIS rule. · Product &amp; programme — Wide freedom to act: product roles decide trade-offs → +5 Autonomy, −5 Complexity. Basis: S06 Hay short profile; the ±5 size is an IRIS rule. · Regulatory &amp; domain consulting — Expertise and accountability balanced → base weights unchanged. Basis: S06 Hay short profile; the ±5 size is an IRIS rule. · Sales &amp; marketing — Judged on pipeline and revenue → +5 Business Impact, +5 Autonomy, −5 Complexity, −5 Accountability. Basis: S06 Hay short profile; the ±5 size is an IRIS rule. · Technology &amp; engineering — Thinking-led: value comes from technical depth → +5 Complexity, −5 Accountability. Basis: S06 Hay short profile; the ±5 size is an IRIS rule.</t>
          </r>
        </is>
      </c>
    </row>
    <row r="114" ht="15" customHeight="1"/>
    <row r="115" ht="20" customHeight="1">
      <c r="A115" s="6" t="inlineStr">
        <is>
          <t>5. STEP 7 · Limits and gates — rules R1–R10, in the order applied</t>
        </is>
      </c>
    </row>
    <row r="116" ht="15" customHeight="1">
      <c r="A116" s="12" t="inlineStr">
        <is>
          <t>ID</t>
        </is>
      </c>
      <c r="B116" s="12" t="inlineStr">
        <is>
          <t>Rule</t>
        </is>
      </c>
      <c r="C116" s="214" t="n"/>
      <c r="D116" s="214" t="n"/>
      <c r="E116" s="214" t="n"/>
      <c r="F116" s="214" t="n"/>
      <c r="G116" s="214" t="n"/>
      <c r="H116" s="214" t="n"/>
      <c r="I116" s="214" t="n"/>
      <c r="J116" s="214" t="n"/>
      <c r="K116" s="214" t="n"/>
      <c r="L116" s="213" t="n"/>
      <c r="M116" s="12" t="inlineStr">
        <is>
          <t>People here</t>
        </is>
      </c>
      <c r="N116" s="213" t="n"/>
    </row>
    <row r="117" ht="15" customHeight="1">
      <c r="A117" s="13" t="inlineStr">
        <is>
          <t>R1</t>
        </is>
      </c>
      <c r="B117" s="16" t="inlineStr">
        <is>
          <r>
            <rPr>
              <rFont val="Calibri"/>
              <b val="1"/>
              <sz val="10"/>
            </rPr>
            <t>Category rule:</t>
          </r>
          <r>
            <rPr>
              <rFont val="Calibri"/>
              <sz val="10"/>
            </rPr>
            <t xml:space="preserve"> interns and trainees in their first year at IRIS → A1; consultants → X1–X3 · outside the ladder</t>
          </r>
        </is>
      </c>
      <c r="C117" s="214" t="n"/>
      <c r="D117" s="214" t="n"/>
      <c r="E117" s="214" t="n"/>
      <c r="F117" s="214" t="n"/>
      <c r="G117" s="214" t="n"/>
      <c r="H117" s="214" t="n"/>
      <c r="I117" s="214" t="n"/>
      <c r="J117" s="214" t="n"/>
      <c r="K117" s="214" t="n"/>
      <c r="L117" s="213" t="n"/>
      <c r="M117" s="15" t="n">
        <v>26</v>
      </c>
      <c r="N117" s="213" t="n"/>
    </row>
    <row r="118" ht="15" customHeight="1">
      <c r="A118" s="13" t="inlineStr">
        <is>
          <t>R2</t>
        </is>
      </c>
      <c r="B118" s="16" t="inlineStr">
        <is>
          <r>
            <rPr>
              <rFont val="Calibri"/>
              <b val="1"/>
              <sz val="10"/>
            </rPr>
            <t>Provisional:</t>
          </r>
          <r>
            <rPr>
              <rFont val="Calibri"/>
              <sz val="10"/>
            </rPr>
            <t xml:space="preserve"> experience to be confirmed by HR — level kept until confirmed</t>
          </r>
        </is>
      </c>
      <c r="C118" s="214" t="n"/>
      <c r="D118" s="214" t="n"/>
      <c r="E118" s="214" t="n"/>
      <c r="F118" s="214" t="n"/>
      <c r="G118" s="214" t="n"/>
      <c r="H118" s="214" t="n"/>
      <c r="I118" s="214" t="n"/>
      <c r="J118" s="214" t="n"/>
      <c r="K118" s="214" t="n"/>
      <c r="L118" s="213" t="n"/>
      <c r="M118" s="15" t="n">
        <v>3</v>
      </c>
      <c r="N118" s="213" t="n"/>
    </row>
    <row r="119" ht="28" customHeight="1">
      <c r="A119" s="13" t="inlineStr">
        <is>
          <t>R3</t>
        </is>
      </c>
      <c r="B119" s="16" t="inlineStr">
        <is>
          <t>Weighted score on each band's own weights; the person sits in the highest band where the score holds, rounded to the nearest level</t>
        </is>
      </c>
      <c r="C119" s="214" t="n"/>
      <c r="D119" s="214" t="n"/>
      <c r="E119" s="214" t="n"/>
      <c r="F119" s="214" t="n"/>
      <c r="G119" s="214" t="n"/>
      <c r="H119" s="214" t="n"/>
      <c r="I119" s="214" t="n"/>
      <c r="J119" s="214" t="n"/>
      <c r="K119" s="214" t="n"/>
      <c r="L119" s="213" t="n"/>
      <c r="M119" s="15" t="n">
        <v>191</v>
      </c>
      <c r="N119" s="213" t="n"/>
    </row>
    <row r="120" ht="28" customHeight="1">
      <c r="A120" s="13" t="inlineStr">
        <is>
          <t>R4</t>
        </is>
      </c>
      <c r="B120" s="16" t="inlineStr">
        <is>
          <r>
            <rPr>
              <rFont val="Calibri"/>
              <b val="1"/>
              <sz val="10"/>
            </rPr>
            <t>Role-substance limit:</t>
          </r>
          <r>
            <rPr>
              <rFont val="Calibri"/>
              <sz val="10"/>
            </rPr>
            <t xml:space="preserve"> at most one level above what Complexity and Accountability show · this is the Band B gate at B1; people managers exempt — the reporting structure is the evidence</t>
          </r>
        </is>
      </c>
      <c r="C120" s="214" t="n"/>
      <c r="D120" s="214" t="n"/>
      <c r="E120" s="214" t="n"/>
      <c r="F120" s="214" t="n"/>
      <c r="G120" s="214" t="n"/>
      <c r="H120" s="214" t="n"/>
      <c r="I120" s="214" t="n"/>
      <c r="J120" s="214" t="n"/>
      <c r="K120" s="214" t="n"/>
      <c r="L120" s="213" t="n"/>
      <c r="M120" s="15" t="n">
        <v>4</v>
      </c>
      <c r="N120" s="213" t="n"/>
    </row>
    <row r="121" ht="28" customHeight="1">
      <c r="A121" s="13" t="inlineStr">
        <is>
          <t>R5</t>
        </is>
      </c>
      <c r="B121" s="16" t="inlineStr">
        <is>
          <r>
            <rPr>
              <rFont val="Calibri"/>
              <b val="1"/>
              <sz val="10"/>
            </rPr>
            <t>Structural gate:</t>
          </r>
          <r>
            <rPr>
              <rFont val="Calibri"/>
              <sz val="10"/>
            </rPr>
            <t xml:space="preserve"> C1+ needs a function / sub-function or principal authority, C2 a function or company-wide discipline, D a business line, E an enterprise mandate, B3 on the manager track team leads or 10+ people — evidenced by the org chart</t>
          </r>
        </is>
      </c>
      <c r="C121" s="214" t="n"/>
      <c r="D121" s="214" t="n"/>
      <c r="E121" s="214" t="n"/>
      <c r="F121" s="214" t="n"/>
      <c r="G121" s="214" t="n"/>
      <c r="H121" s="214" t="n"/>
      <c r="I121" s="214" t="n"/>
      <c r="J121" s="214" t="n"/>
      <c r="K121" s="214" t="n"/>
      <c r="L121" s="213" t="n"/>
      <c r="M121" s="15" t="n">
        <v>2</v>
      </c>
      <c r="N121" s="213" t="n"/>
    </row>
    <row r="122" ht="15" customHeight="1">
      <c r="A122" s="13" t="inlineStr">
        <is>
          <t>R6</t>
        </is>
      </c>
      <c r="B122" s="16" t="inlineStr">
        <is>
          <r>
            <rPr>
              <rFont val="Calibri"/>
              <b val="1"/>
              <sz val="10"/>
            </rPr>
            <t>Top of band:</t>
          </r>
          <r>
            <rPr>
              <rFont val="Calibri"/>
              <sz val="10"/>
            </rPr>
            <t xml:space="preserve"> the score passes the band but does not hold on the next band's weights</t>
          </r>
        </is>
      </c>
      <c r="C122" s="214" t="n"/>
      <c r="D122" s="214" t="n"/>
      <c r="E122" s="214" t="n"/>
      <c r="F122" s="214" t="n"/>
      <c r="G122" s="214" t="n"/>
      <c r="H122" s="214" t="n"/>
      <c r="I122" s="214" t="n"/>
      <c r="J122" s="214" t="n"/>
      <c r="K122" s="214" t="n"/>
      <c r="L122" s="213" t="n"/>
      <c r="M122" s="15" t="n">
        <v>13</v>
      </c>
      <c r="N122" s="213" t="n"/>
    </row>
    <row r="123" ht="15" customHeight="1">
      <c r="A123" s="13" t="inlineStr">
        <is>
          <t>R7</t>
        </is>
      </c>
      <c r="B123" s="16" t="inlineStr">
        <is>
          <r>
            <rPr>
              <rFont val="Calibri"/>
              <b val="1"/>
              <sz val="10"/>
            </rPr>
            <t>Band A experience rule:</t>
          </r>
          <r>
            <rPr>
              <rFont val="Calibri"/>
              <sz val="10"/>
            </rPr>
            <t xml:space="preserve"> under 1 yr → A2 at most; 2+ yrs → A3 · still subject to R4; between 1 and 2 yrs the score decides</t>
          </r>
        </is>
      </c>
      <c r="C123" s="214" t="n"/>
      <c r="D123" s="214" t="n"/>
      <c r="E123" s="214" t="n"/>
      <c r="F123" s="214" t="n"/>
      <c r="G123" s="214" t="n"/>
      <c r="H123" s="214" t="n"/>
      <c r="I123" s="214" t="n"/>
      <c r="J123" s="214" t="n"/>
      <c r="K123" s="214" t="n"/>
      <c r="L123" s="213" t="n"/>
      <c r="M123" s="15" t="n">
        <v>41</v>
      </c>
      <c r="N123" s="213" t="n"/>
    </row>
    <row r="124" ht="15" customHeight="1">
      <c r="A124" s="13" t="inlineStr">
        <is>
          <t>R8</t>
        </is>
      </c>
      <c r="B124" s="16" t="inlineStr">
        <is>
          <r>
            <rPr>
              <rFont val="Calibri"/>
              <b val="1"/>
              <sz val="10"/>
            </rPr>
            <t>Experience limit:</t>
          </r>
          <r>
            <rPr>
              <rFont val="Calibri"/>
              <sz val="10"/>
            </rPr>
            <t xml:space="preserve"> in Bands A–B at most one level above the experience-fit level · people managers exempt — structure is the proof</t>
          </r>
        </is>
      </c>
      <c r="C124" s="214" t="n"/>
      <c r="D124" s="214" t="n"/>
      <c r="E124" s="214" t="n"/>
      <c r="F124" s="214" t="n"/>
      <c r="G124" s="214" t="n"/>
      <c r="H124" s="214" t="n"/>
      <c r="I124" s="214" t="n"/>
      <c r="J124" s="214" t="n"/>
      <c r="K124" s="214" t="n"/>
      <c r="L124" s="213" t="n"/>
      <c r="M124" s="15" t="n">
        <v>0</v>
      </c>
      <c r="N124" s="213" t="n"/>
    </row>
    <row r="125" ht="15" customHeight="1">
      <c r="A125" s="13" t="inlineStr">
        <is>
          <t>R9</t>
        </is>
      </c>
      <c r="B125" s="16" t="inlineStr">
        <is>
          <r>
            <rPr>
              <rFont val="Calibri"/>
              <b val="1"/>
              <sz val="10"/>
            </rPr>
            <t>Track minimum:</t>
          </r>
          <r>
            <rPr>
              <rFont val="Calibri"/>
              <sz val="10"/>
            </rPr>
            <t xml:space="preserve"> POD Leads and People Managers sit at B1 or above</t>
          </r>
        </is>
      </c>
      <c r="C125" s="214" t="n"/>
      <c r="D125" s="214" t="n"/>
      <c r="E125" s="214" t="n"/>
      <c r="F125" s="214" t="n"/>
      <c r="G125" s="214" t="n"/>
      <c r="H125" s="214" t="n"/>
      <c r="I125" s="214" t="n"/>
      <c r="J125" s="214" t="n"/>
      <c r="K125" s="214" t="n"/>
      <c r="L125" s="213" t="n"/>
      <c r="M125" s="15" t="n">
        <v>4</v>
      </c>
      <c r="N125" s="213" t="n"/>
    </row>
    <row r="126" ht="67" customHeight="1">
      <c r="A126" s="13" t="inlineStr">
        <is>
          <t>R10</t>
        </is>
      </c>
      <c r="B126" s="16" t="inlineStr">
        <is>
          <r>
            <rPr>
              <rFont val="Calibri"/>
              <b val="1"/>
              <sz val="10"/>
            </rPr>
            <t>Player-Coach transition step:</t>
          </r>
          <r>
            <rPr>
              <rFont val="Calibri"/>
              <sz val="10"/>
            </rPr>
            <t xml:space="preserve"> at B3 or C2, a person who leads people while still delivering hands-on work moves to the Player-Coach transition step above · B+, between B3 and C1; C+, between C2 and D1 when the score on the Player-Coach weights reaches 6.25 for B+ / 8.25 for C+ and the Complexity–Accountability average reaches 5.5 / 7.5. A shortfall of up to 0.15 on either is accepted · tolerance, and a span outside the norm · B+ 3–6, C+ 4–8 direct reports is flagged, never blocking; both go to calibration. The next band's structural gate is not needed</t>
          </r>
        </is>
      </c>
      <c r="C126" s="214" t="n"/>
      <c r="D126" s="214" t="n"/>
      <c r="E126" s="214" t="n"/>
      <c r="F126" s="214" t="n"/>
      <c r="G126" s="214" t="n"/>
      <c r="H126" s="214" t="n"/>
      <c r="I126" s="214" t="n"/>
      <c r="J126" s="214" t="n"/>
      <c r="K126" s="214" t="n"/>
      <c r="L126" s="213" t="n"/>
      <c r="M126" s="15" t="n">
        <v>5</v>
      </c>
      <c r="N126" s="213" t="n"/>
    </row>
    <row r="127" ht="28" customHeight="1">
      <c r="A127" s="13" t="inlineStr">
        <is>
          <t>R11</t>
        </is>
      </c>
      <c r="B127" s="16" t="inlineStr">
        <is>
          <r>
            <rPr>
              <rFont val="Calibri"/>
              <b val="1"/>
              <sz val="10"/>
            </rPr>
            <t>Leadership decision:</t>
          </r>
          <r>
            <rPr>
              <rFont val="Calibri"/>
              <sz val="10"/>
            </rPr>
            <t xml:space="preserve"> the level is set by the approved leadership structure · validated input in inputs/overrides.csv, field 'Approved level'</t>
          </r>
        </is>
      </c>
      <c r="C127" s="214" t="n"/>
      <c r="D127" s="214" t="n"/>
      <c r="E127" s="214" t="n"/>
      <c r="F127" s="214" t="n"/>
      <c r="G127" s="214" t="n"/>
      <c r="H127" s="214" t="n"/>
      <c r="I127" s="214" t="n"/>
      <c r="J127" s="214" t="n"/>
      <c r="K127" s="214" t="n"/>
      <c r="L127" s="213" t="n"/>
      <c r="M127" s="15" t="n">
        <v>1</v>
      </c>
      <c r="N127" s="213" t="n"/>
    </row>
    <row r="128" ht="15" customHeight="1">
      <c r="A128" s="13" t="inlineStr">
        <is>
          <t>R12</t>
        </is>
      </c>
      <c r="B128" s="16" t="inlineStr">
        <is>
          <t>Reporting-line cap in Bands D–E: no one sits above their reporting manager's level</t>
        </is>
      </c>
      <c r="C128" s="214" t="n"/>
      <c r="D128" s="214" t="n"/>
      <c r="E128" s="214" t="n"/>
      <c r="F128" s="214" t="n"/>
      <c r="G128" s="214" t="n"/>
      <c r="H128" s="214" t="n"/>
      <c r="I128" s="214" t="n"/>
      <c r="J128" s="214" t="n"/>
      <c r="K128" s="214" t="n"/>
      <c r="L128" s="213" t="n"/>
      <c r="M128" s="15" t="n">
        <v>0</v>
      </c>
      <c r="N128" s="213" t="n"/>
    </row>
    <row r="129" ht="15" customHeight="1">
      <c r="A129" s="13" t="inlineStr">
        <is>
          <t>R13</t>
        </is>
      </c>
      <c r="B129" s="16" t="inlineStr">
        <is>
          <r>
            <rPr>
              <rFont val="Calibri"/>
              <b val="1"/>
              <sz val="10"/>
            </rPr>
            <t>Reports to the top:</t>
          </r>
          <r>
            <rPr>
              <rFont val="Calibri"/>
              <sz val="10"/>
            </rPr>
            <t xml:space="preserve"> anyone in Band D who reports directly to an E1 or E2 sits at D2</t>
          </r>
        </is>
      </c>
      <c r="C129" s="214" t="n"/>
      <c r="D129" s="214" t="n"/>
      <c r="E129" s="214" t="n"/>
      <c r="F129" s="214" t="n"/>
      <c r="G129" s="214" t="n"/>
      <c r="H129" s="214" t="n"/>
      <c r="I129" s="214" t="n"/>
      <c r="J129" s="214" t="n"/>
      <c r="K129" s="214" t="n"/>
      <c r="L129" s="213" t="n"/>
      <c r="M129" s="15" t="n">
        <v>1</v>
      </c>
      <c r="N129" s="213" t="n"/>
    </row>
    <row r="130" ht="15" customHeight="1"/>
    <row r="131" ht="20" customHeight="1">
      <c r="A131" s="6" t="inlineStr">
        <is>
          <t>6. STEP 8 · Levels and titles · bottom to top</t>
        </is>
      </c>
    </row>
    <row r="132" ht="28" customHeight="1">
      <c r="A132" s="12" t="inlineStr">
        <is>
          <t>Band</t>
        </is>
      </c>
      <c r="B132" s="12" t="inlineStr">
        <is>
          <t>Level</t>
        </is>
      </c>
      <c r="C132" s="12" t="inlineStr">
        <is>
          <t>IC title</t>
        </is>
      </c>
      <c r="D132" s="12" t="inlineStr">
        <is>
          <t>Manager title</t>
        </is>
      </c>
      <c r="E132" s="213" t="n"/>
      <c r="F132" s="12" t="inlineStr">
        <is>
          <t>What the role owns</t>
        </is>
      </c>
      <c r="G132" s="214" t="n"/>
      <c r="H132" s="213" t="n"/>
      <c r="I132" s="12" t="inlineStr">
        <is>
          <t>Experience · yrs</t>
        </is>
      </c>
      <c r="J132" s="12" t="inlineStr">
        <is>
          <t>Span</t>
        </is>
      </c>
      <c r="K132" s="12" t="inlineStr">
        <is>
          <t>Radford / Mercer</t>
        </is>
      </c>
      <c r="L132" s="12" t="inlineStr">
        <is>
          <t>SFIA</t>
        </is>
      </c>
      <c r="M132" s="12" t="inlineStr">
        <is>
          <t>IC / POD / Mgr</t>
        </is>
      </c>
      <c r="N132" s="12" t="inlineStr">
        <is>
          <t>Total</t>
        </is>
      </c>
    </row>
    <row r="133" ht="41" customHeight="1">
      <c r="A133" s="26" t="inlineStr">
        <is>
          <t>A</t>
        </is>
      </c>
      <c r="B133" s="26" t="inlineStr">
        <is>
          <t>A1</t>
        </is>
      </c>
      <c r="C133" s="138" t="inlineStr">
        <is>
          <t>Intern / Trainee</t>
        </is>
      </c>
      <c r="D133" s="138" t="inlineStr">
        <is>
          <t>common path</t>
        </is>
      </c>
      <c r="E133" s="213" t="n"/>
      <c r="F133" s="138" t="inlineStr">
        <is>
          <t>Learning the role; all work reviewed</t>
        </is>
      </c>
      <c r="G133" s="214" t="n"/>
      <c r="H133" s="213" t="n"/>
      <c r="I133" s="26" t="inlineStr">
        <is>
          <t>0 yrs · fresher / intern</t>
        </is>
      </c>
      <c r="J133" s="138" t="inlineStr">
        <is>
          <t>No direct reports</t>
        </is>
      </c>
      <c r="K133" s="26" t="inlineStr">
        <is>
          <t>Entry / P1 · intern</t>
        </is>
      </c>
      <c r="L133" s="26" t="inlineStr">
        <is>
          <t>1 Follow</t>
        </is>
      </c>
      <c r="M133" s="26" t="inlineStr">
        <is>
          <t>11 / 0 / 0</t>
        </is>
      </c>
      <c r="N133" s="26" t="n">
        <v>11</v>
      </c>
    </row>
    <row r="134" ht="28" customHeight="1">
      <c r="A134" s="26" t="inlineStr">
        <is>
          <t>A</t>
        </is>
      </c>
      <c r="B134" s="26" t="inlineStr">
        <is>
          <t>A2</t>
        </is>
      </c>
      <c r="C134" s="138" t="inlineStr">
        <is>
          <t>Associate</t>
        </is>
      </c>
      <c r="D134" s="138" t="inlineStr">
        <is>
          <t>common path</t>
        </is>
      </c>
      <c r="E134" s="213" t="n"/>
      <c r="F134" s="138" t="inlineStr">
        <is>
          <t>Standard work delivered independently</t>
        </is>
      </c>
      <c r="G134" s="214" t="n"/>
      <c r="H134" s="213" t="n"/>
      <c r="I134" s="26" t="inlineStr">
        <is>
          <t>0–2 yrs</t>
        </is>
      </c>
      <c r="J134" s="138" t="inlineStr">
        <is>
          <t>No direct reports</t>
        </is>
      </c>
      <c r="K134" s="26" t="inlineStr">
        <is>
          <t>P1–P2</t>
        </is>
      </c>
      <c r="L134" s="26" t="inlineStr">
        <is>
          <t>2 Assist</t>
        </is>
      </c>
      <c r="M134" s="26" t="inlineStr">
        <is>
          <t>21 / 0 / 0</t>
        </is>
      </c>
      <c r="N134" s="26" t="n">
        <v>21</v>
      </c>
    </row>
    <row r="135" ht="54" customHeight="1">
      <c r="A135" s="26" t="inlineStr">
        <is>
          <t>A</t>
        </is>
      </c>
      <c r="B135" s="26" t="inlineStr">
        <is>
          <t>A3</t>
        </is>
      </c>
      <c r="C135" s="138" t="inlineStr">
        <is>
          <t>Senior Associate</t>
        </is>
      </c>
      <c r="D135" s="138" t="inlineStr">
        <is>
          <t>common path</t>
        </is>
      </c>
      <c r="E135" s="213" t="n"/>
      <c r="F135" s="138" t="inlineStr">
        <is>
          <t>Varied work; reviews juniors; go-to for a process</t>
        </is>
      </c>
      <c r="G135" s="214" t="n"/>
      <c r="H135" s="213" t="n"/>
      <c r="I135" s="26" t="inlineStr">
        <is>
          <t>2–4 yrs</t>
        </is>
      </c>
      <c r="J135" s="138" t="inlineStr">
        <is>
          <t>None · guides 1–3 juniors informally</t>
        </is>
      </c>
      <c r="K135" s="26" t="inlineStr">
        <is>
          <t>P2</t>
        </is>
      </c>
      <c r="L135" s="26" t="inlineStr">
        <is>
          <t>3 Apply</t>
        </is>
      </c>
      <c r="M135" s="26" t="inlineStr">
        <is>
          <t>98 / 0 / 0</t>
        </is>
      </c>
      <c r="N135" s="26" t="n">
        <v>98</v>
      </c>
    </row>
    <row r="136" ht="41" customHeight="1">
      <c r="A136" s="20" t="inlineStr">
        <is>
          <t>B</t>
        </is>
      </c>
      <c r="B136" s="20" t="inlineStr">
        <is>
          <t>B1</t>
        </is>
      </c>
      <c r="C136" s="18" t="inlineStr">
        <is>
          <t>Specialist</t>
        </is>
      </c>
      <c r="D136" s="18" t="inlineStr">
        <is>
          <t>Team Lead</t>
        </is>
      </c>
      <c r="E136" s="213" t="n"/>
      <c r="F136" s="18" t="inlineStr">
        <is>
          <t>A domain / module, or a small team</t>
        </is>
      </c>
      <c r="G136" s="214" t="n"/>
      <c r="H136" s="213" t="n"/>
      <c r="I136" s="20" t="inlineStr">
        <is>
          <t>4–7 yrs</t>
        </is>
      </c>
      <c r="J136" s="18" t="inlineStr">
        <is>
          <r>
            <rPr>
              <rFont val="Calibri"/>
              <b val="1"/>
              <sz val="10"/>
            </rPr>
            <t>IC:</t>
          </r>
          <r>
            <rPr>
              <rFont val="Calibri"/>
              <sz val="10"/>
            </rPr>
            <t xml:space="preserve"> none · Team Lead: 3–5</t>
          </r>
        </is>
      </c>
      <c r="K136" s="20" t="inlineStr">
        <is>
          <t>P3 / M2</t>
        </is>
      </c>
      <c r="L136" s="20" t="inlineStr">
        <is>
          <t>4 Enable</t>
        </is>
      </c>
      <c r="M136" s="20" t="inlineStr">
        <is>
          <t>12 / 15 / 2</t>
        </is>
      </c>
      <c r="N136" s="20" t="n">
        <v>29</v>
      </c>
    </row>
    <row r="137" ht="80" customHeight="1">
      <c r="A137" s="20" t="inlineStr">
        <is>
          <t>B</t>
        </is>
      </c>
      <c r="B137" s="20" t="inlineStr">
        <is>
          <t>B2</t>
        </is>
      </c>
      <c r="C137" s="18" t="inlineStr">
        <is>
          <t>Senior Specialist</t>
        </is>
      </c>
      <c r="D137" s="18" t="inlineStr">
        <is>
          <t>Manager</t>
        </is>
      </c>
      <c r="E137" s="213" t="n"/>
      <c r="F137" s="18" t="inlineStr">
        <is>
          <t>Deep domain expertise, or one team</t>
        </is>
      </c>
      <c r="G137" s="214" t="n"/>
      <c r="H137" s="213" t="n"/>
      <c r="I137" s="20" t="inlineStr">
        <is>
          <t>6–9 yrs</t>
        </is>
      </c>
      <c r="J137" s="18" t="inlineStr">
        <is>
          <r>
            <rPr>
              <rFont val="Calibri"/>
              <b val="1"/>
              <sz val="10"/>
            </rPr>
            <t>IC:</t>
          </r>
          <r>
            <rPr>
              <rFont val="Calibri"/>
              <sz val="10"/>
            </rPr>
            <t xml:space="preserve"> none · People: 6–8 knowledge work, 8–12 standardised delivery</t>
          </r>
        </is>
      </c>
      <c r="K137" s="20" t="inlineStr">
        <is>
          <t>P4 / M3</t>
        </is>
      </c>
      <c r="L137" s="20" t="inlineStr">
        <is>
          <t>4–5</t>
        </is>
      </c>
      <c r="M137" s="20" t="inlineStr">
        <is>
          <t>8 / 4 / 11</t>
        </is>
      </c>
      <c r="N137" s="20" t="n">
        <v>23</v>
      </c>
    </row>
    <row r="138" ht="54" customHeight="1">
      <c r="A138" s="20" t="inlineStr">
        <is>
          <t>B</t>
        </is>
      </c>
      <c r="B138" s="20" t="inlineStr">
        <is>
          <t>B3</t>
        </is>
      </c>
      <c r="C138" s="18" t="inlineStr">
        <is>
          <t>Lead Specialist</t>
        </is>
      </c>
      <c r="D138" s="18" t="inlineStr">
        <is>
          <t>Senior Manager</t>
        </is>
      </c>
      <c r="E138" s="213" t="n"/>
      <c r="F138" s="18" t="inlineStr">
        <is>
          <t>A practice, or several teams through team leads</t>
        </is>
      </c>
      <c r="G138" s="214" t="n"/>
      <c r="H138" s="213" t="n"/>
      <c r="I138" s="20" t="inlineStr">
        <is>
          <t>8–12 yrs</t>
        </is>
      </c>
      <c r="J138" s="18" t="inlineStr">
        <is>
          <r>
            <rPr>
              <rFont val="Calibri"/>
              <b val="1"/>
              <sz val="10"/>
            </rPr>
            <t>IC:</t>
          </r>
          <r>
            <rPr>
              <rFont val="Calibri"/>
              <sz val="10"/>
            </rPr>
            <t xml:space="preserve"> none · People: 5–8 incl. team leads</t>
          </r>
        </is>
      </c>
      <c r="K138" s="20" t="inlineStr">
        <is>
          <t>P5 / M4</t>
        </is>
      </c>
      <c r="L138" s="20" t="inlineStr">
        <is>
          <t>5 Ensure, advise</t>
        </is>
      </c>
      <c r="M138" s="20" t="inlineStr">
        <is>
          <t>5 / 4 / 0</t>
        </is>
      </c>
      <c r="N138" s="20" t="n">
        <v>9</v>
      </c>
    </row>
    <row r="139" ht="132" customHeight="1">
      <c r="A139" s="30" t="inlineStr">
        <is>
          <t>B+</t>
        </is>
      </c>
      <c r="B139" s="30" t="inlineStr">
        <is>
          <t>B+</t>
        </is>
      </c>
      <c r="C139" s="154" t="inlineStr">
        <is>
          <t>Practice Lead · Player-Coach</t>
        </is>
      </c>
      <c r="D139" s="154" t="inlineStr">
        <is>
          <t>Practice Lead · Player-Coach</t>
        </is>
      </c>
      <c r="E139" s="213" t="n"/>
      <c r="F139" s="154" t="inlineStr">
        <is>
          <r>
            <rPr>
              <rFont val="Calibri"/>
              <b val="1"/>
              <sz val="10"/>
            </rPr>
            <t>A practice or product area:</t>
          </r>
          <r>
            <rPr>
              <rFont val="Calibri"/>
              <sz val="10"/>
            </rPr>
            <t xml:space="preserve"> does the hardest hands-on work itself and leads 3–6 people · player-coach</t>
          </r>
        </is>
      </c>
      <c r="G139" s="214" t="n"/>
      <c r="H139" s="213" t="n"/>
      <c r="I139" s="30" t="inlineStr">
        <is>
          <t>9–14 yrs</t>
        </is>
      </c>
      <c r="J139" s="154" t="inlineStr">
        <is>
          <t>3–6 direct reports with ≥ 40% of time on own delivery · McKinsey player/coach 3–5; Google Tech Lead Manager</t>
        </is>
      </c>
      <c r="K139" s="30" t="inlineStr">
        <is>
          <t>P5–P6 / M4–M5</t>
        </is>
      </c>
      <c r="L139" s="30" t="inlineStr">
        <is>
          <t>5 Ensure, advise</t>
        </is>
      </c>
      <c r="M139" s="30" t="inlineStr">
        <is>
          <t>0 / 5 / 0</t>
        </is>
      </c>
      <c r="N139" s="30" t="n">
        <v>5</v>
      </c>
    </row>
    <row r="140" ht="28" customHeight="1">
      <c r="A140" s="33" t="inlineStr">
        <is>
          <t>C</t>
        </is>
      </c>
      <c r="B140" s="33" t="inlineStr">
        <is>
          <t>C1</t>
        </is>
      </c>
      <c r="C140" s="149" t="inlineStr">
        <is>
          <t>Principal</t>
        </is>
      </c>
      <c r="D140" s="149" t="inlineStr">
        <is>
          <t>Associate Head</t>
        </is>
      </c>
      <c r="E140" s="213" t="n"/>
      <c r="F140" s="149" t="inlineStr">
        <is>
          <t>A sub-function, or principal authority across products</t>
        </is>
      </c>
      <c r="G140" s="214" t="n"/>
      <c r="H140" s="213" t="n"/>
      <c r="I140" s="33" t="inlineStr">
        <is>
          <t>10–14 yrs</t>
        </is>
      </c>
      <c r="J140" s="149" t="inlineStr">
        <is>
          <t>5–8, mostly managers</t>
        </is>
      </c>
      <c r="K140" s="33" t="inlineStr">
        <is>
          <t>P6 / M5</t>
        </is>
      </c>
      <c r="L140" s="33" t="inlineStr">
        <is>
          <t>5–6</t>
        </is>
      </c>
      <c r="M140" s="33" t="inlineStr">
        <is>
          <t>2 / 0 / 0</t>
        </is>
      </c>
      <c r="N140" s="33" t="n">
        <v>2</v>
      </c>
    </row>
    <row r="141" ht="41" customHeight="1">
      <c r="A141" s="33" t="inlineStr">
        <is>
          <t>C</t>
        </is>
      </c>
      <c r="B141" s="33" t="inlineStr">
        <is>
          <t>C2</t>
        </is>
      </c>
      <c r="C141" s="149" t="inlineStr">
        <is>
          <t>Senior Principal / Architect</t>
        </is>
      </c>
      <c r="D141" s="149" t="inlineStr">
        <is>
          <t>Head of Function</t>
        </is>
      </c>
      <c r="E141" s="213" t="n"/>
      <c r="F141" s="149" t="inlineStr">
        <is>
          <t>A function or department, or a company-wide discipline</t>
        </is>
      </c>
      <c r="G141" s="214" t="n"/>
      <c r="H141" s="213" t="n"/>
      <c r="I141" s="33" t="inlineStr">
        <is>
          <t>12–17 yrs</t>
        </is>
      </c>
      <c r="J141" s="149" t="inlineStr">
        <is>
          <t>5–8 managers / associate heads</t>
        </is>
      </c>
      <c r="K141" s="33" t="inlineStr">
        <is>
          <t>P7 / M6</t>
        </is>
      </c>
      <c r="L141" s="33" t="inlineStr">
        <is>
          <t>6 Initiate, influence</t>
        </is>
      </c>
      <c r="M141" s="33" t="inlineStr">
        <is>
          <t>0 / 0 / 3</t>
        </is>
      </c>
      <c r="N141" s="33" t="n">
        <v>3</v>
      </c>
    </row>
    <row r="142" ht="80" customHeight="1">
      <c r="A142" s="36" t="inlineStr">
        <is>
          <t>C+</t>
        </is>
      </c>
      <c r="B142" s="36" t="inlineStr">
        <is>
          <t>C+</t>
        </is>
      </c>
      <c r="C142" s="209" t="inlineStr">
        <is>
          <t>Group Head · Player-Coach</t>
        </is>
      </c>
      <c r="D142" s="209" t="inlineStr">
        <is>
          <t>Group Head · Player-Coach</t>
        </is>
      </c>
      <c r="E142" s="213" t="n"/>
      <c r="F142" s="209" t="inlineStr">
        <is>
          <r>
            <rPr>
              <rFont val="Calibri"/>
              <b val="1"/>
              <sz val="10"/>
            </rPr>
            <t>A function or group of practices:</t>
          </r>
          <r>
            <rPr>
              <rFont val="Calibri"/>
              <sz val="10"/>
            </rPr>
            <t xml:space="preserve"> answers for its results and personally delivers or sells the most critical work · player-coach</t>
          </r>
        </is>
      </c>
      <c r="G142" s="214" t="n"/>
      <c r="H142" s="213" t="n"/>
      <c r="I142" s="36" t="inlineStr">
        <is>
          <t>13–18 yrs</t>
        </is>
      </c>
      <c r="J142" s="209" t="inlineStr">
        <is>
          <t>4–8 managers / leads with ≥ 25% of time on own principal delivery</t>
        </is>
      </c>
      <c r="K142" s="36" t="inlineStr">
        <is>
          <t>M6 / E1</t>
        </is>
      </c>
      <c r="L142" s="36" t="inlineStr">
        <is>
          <t>6 Initiate, influence</t>
        </is>
      </c>
      <c r="M142" s="36" t="inlineStr">
        <is>
          <t>0 / 0 / 0</t>
        </is>
      </c>
      <c r="N142" s="36" t="n">
        <v>0</v>
      </c>
    </row>
    <row r="143" ht="54" customHeight="1">
      <c r="A143" s="39" t="inlineStr">
        <is>
          <t>D</t>
        </is>
      </c>
      <c r="B143" s="39" t="inlineStr">
        <is>
          <t>D1</t>
        </is>
      </c>
      <c r="C143" s="148" t="inlineStr">
        <is>
          <t>Chief Specialist / Distinguished Principal</t>
        </is>
      </c>
      <c r="D143" s="148" t="inlineStr">
        <is>
          <t>Associate Vice President / Business Head</t>
        </is>
      </c>
      <c r="E143" s="213" t="n"/>
      <c r="F143" s="148" t="inlineStr">
        <is>
          <t>A business line P&amp;L, region or enterprise function</t>
        </is>
      </c>
      <c r="G143" s="214" t="n"/>
      <c r="H143" s="213" t="n"/>
      <c r="I143" s="39" t="inlineStr">
        <is>
          <t>15–20 yrs</t>
        </is>
      </c>
      <c r="J143" s="148" t="inlineStr">
        <is>
          <t>5–8 heads</t>
        </is>
      </c>
      <c r="K143" s="39" t="inlineStr">
        <is>
          <t>E1–E2</t>
        </is>
      </c>
      <c r="L143" s="39" t="inlineStr">
        <is>
          <t>6–7</t>
        </is>
      </c>
      <c r="M143" s="39" t="inlineStr">
        <is>
          <t>0 / 0 / 0</t>
        </is>
      </c>
      <c r="N143" s="39" t="n">
        <v>0</v>
      </c>
    </row>
    <row r="144" ht="28" customHeight="1">
      <c r="A144" s="39" t="inlineStr">
        <is>
          <t>D</t>
        </is>
      </c>
      <c r="B144" s="39" t="inlineStr">
        <is>
          <t>D2</t>
        </is>
      </c>
      <c r="C144" s="148" t="inlineStr">
        <is>
          <t>—</t>
        </is>
      </c>
      <c r="D144" s="148" t="inlineStr">
        <is>
          <t>Vice President</t>
        </is>
      </c>
      <c r="E144" s="213" t="n"/>
      <c r="F144" s="148" t="inlineStr">
        <is>
          <t>Several business lines or an executive-scope enterprise function</t>
        </is>
      </c>
      <c r="G144" s="214" t="n"/>
      <c r="H144" s="213" t="n"/>
      <c r="I144" s="39" t="inlineStr">
        <is>
          <t>18–24 yrs</t>
        </is>
      </c>
      <c r="J144" s="148" t="inlineStr">
        <is>
          <t>5–8 AVPs / heads</t>
        </is>
      </c>
      <c r="K144" s="39" t="inlineStr">
        <is>
          <t>E3–E4</t>
        </is>
      </c>
      <c r="L144" s="39" t="inlineStr">
        <is>
          <t>7 Set strategy</t>
        </is>
      </c>
      <c r="M144" s="39" t="inlineStr">
        <is>
          <t>0 / 0 / 1</t>
        </is>
      </c>
      <c r="N144" s="39" t="n">
        <v>1</v>
      </c>
    </row>
    <row r="145" ht="28" customHeight="1">
      <c r="A145" s="42" t="inlineStr">
        <is>
          <t>E</t>
        </is>
      </c>
      <c r="B145" s="42" t="inlineStr">
        <is>
          <t>E1</t>
        </is>
      </c>
      <c r="C145" s="210" t="inlineStr">
        <is>
          <t>—</t>
        </is>
      </c>
      <c r="D145" s="210" t="inlineStr">
        <is>
          <t>CXO / President</t>
        </is>
      </c>
      <c r="E145" s="213" t="n"/>
      <c r="F145" s="210" t="inlineStr">
        <is>
          <t>An enterprise-wide function</t>
        </is>
      </c>
      <c r="G145" s="214" t="n"/>
      <c r="H145" s="213" t="n"/>
      <c r="I145" s="42" t="inlineStr">
        <is>
          <t>20+ yrs</t>
        </is>
      </c>
      <c r="J145" s="210" t="inlineStr">
        <is>
          <t>5–8 function heads</t>
        </is>
      </c>
      <c r="K145" s="42" t="inlineStr">
        <is>
          <t>E5</t>
        </is>
      </c>
      <c r="L145" s="42" t="inlineStr">
        <is>
          <t>7</t>
        </is>
      </c>
      <c r="M145" s="42" t="inlineStr">
        <is>
          <t>0 / 0 / 0</t>
        </is>
      </c>
      <c r="N145" s="42" t="n">
        <v>0</v>
      </c>
    </row>
    <row r="146" ht="28" customHeight="1">
      <c r="A146" s="42" t="inlineStr">
        <is>
          <t>E</t>
        </is>
      </c>
      <c r="B146" s="42" t="inlineStr">
        <is>
          <t>E2</t>
        </is>
      </c>
      <c r="C146" s="210" t="inlineStr">
        <is>
          <t>—</t>
        </is>
      </c>
      <c r="D146" s="210" t="inlineStr">
        <is>
          <t>Chief Executive Officer</t>
        </is>
      </c>
      <c r="E146" s="213" t="n"/>
      <c r="F146" s="210" t="inlineStr">
        <is>
          <t>The enterprise</t>
        </is>
      </c>
      <c r="G146" s="214" t="n"/>
      <c r="H146" s="213" t="n"/>
      <c r="I146" s="42" t="inlineStr">
        <is>
          <t>20+ yrs</t>
        </is>
      </c>
      <c r="J146" s="210" t="inlineStr">
        <is>
          <t>Executive team</t>
        </is>
      </c>
      <c r="K146" s="42" t="inlineStr">
        <is>
          <t>E6</t>
        </is>
      </c>
      <c r="L146" s="42" t="inlineStr">
        <is>
          <t>7</t>
        </is>
      </c>
      <c r="M146" s="42" t="inlineStr">
        <is>
          <t>0 / 0 / 0</t>
        </is>
      </c>
      <c r="N146" s="42" t="n">
        <v>0</v>
      </c>
    </row>
    <row r="147" ht="28" customHeight="1">
      <c r="A147" s="45" t="inlineStr">
        <is>
          <t>X</t>
        </is>
      </c>
      <c r="B147" s="45" t="inlineStr">
        <is>
          <t>X1</t>
        </is>
      </c>
      <c r="C147" s="136" t="inlineStr">
        <is>
          <t>Associate Consultant</t>
        </is>
      </c>
      <c r="D147" s="136" t="inlineStr">
        <is>
          <t>Outside the employee ladder</t>
        </is>
      </c>
      <c r="E147" s="213" t="n"/>
      <c r="F147" s="136" t="inlineStr">
        <is>
          <t>Defined deliverables under a statement of work · ≈ A2–A3</t>
        </is>
      </c>
      <c r="G147" s="214" t="n"/>
      <c r="H147" s="213" t="n"/>
      <c r="I147" s="45" t="inlineStr">
        <is>
          <t>0–5 yrs</t>
        </is>
      </c>
      <c r="J147" s="136" t="inlineStr">
        <is>
          <t>Not counted in spans</t>
        </is>
      </c>
      <c r="K147" s="45" t="inlineStr">
        <is>
          <t>Contractor</t>
        </is>
      </c>
      <c r="L147" s="45" t="inlineStr">
        <is>
          <t>—</t>
        </is>
      </c>
      <c r="M147" s="45" t="inlineStr">
        <is>
          <t>14</t>
        </is>
      </c>
      <c r="N147" s="45" t="n">
        <v>14</v>
      </c>
    </row>
    <row r="148" ht="28" customHeight="1">
      <c r="A148" s="45" t="inlineStr">
        <is>
          <t>X</t>
        </is>
      </c>
      <c r="B148" s="45" t="inlineStr">
        <is>
          <t>X2</t>
        </is>
      </c>
      <c r="C148" s="136" t="inlineStr">
        <is>
          <t>Consultant</t>
        </is>
      </c>
      <c r="D148" s="136" t="inlineStr">
        <is>
          <t>Outside the employee ladder</t>
        </is>
      </c>
      <c r="E148" s="213" t="n"/>
      <c r="F148" s="136" t="inlineStr">
        <is>
          <t>Specialist scope or workstream · ≈ B1–B2</t>
        </is>
      </c>
      <c r="G148" s="214" t="n"/>
      <c r="H148" s="213" t="n"/>
      <c r="I148" s="45" t="inlineStr">
        <is>
          <t>4–10 yrs</t>
        </is>
      </c>
      <c r="J148" s="136" t="inlineStr">
        <is>
          <t>Not counted in spans</t>
        </is>
      </c>
      <c r="K148" s="45" t="inlineStr">
        <is>
          <t>Contractor</t>
        </is>
      </c>
      <c r="L148" s="45" t="inlineStr">
        <is>
          <t>—</t>
        </is>
      </c>
      <c r="M148" s="45" t="inlineStr">
        <is>
          <t>1</t>
        </is>
      </c>
      <c r="N148" s="45" t="n">
        <v>1</v>
      </c>
    </row>
    <row r="149" ht="41" customHeight="1">
      <c r="A149" s="45" t="inlineStr">
        <is>
          <t>X</t>
        </is>
      </c>
      <c r="B149" s="45" t="inlineStr">
        <is>
          <t>X3</t>
        </is>
      </c>
      <c r="C149" s="136" t="inlineStr">
        <is>
          <t>Senior Consultant / Advisor</t>
        </is>
      </c>
      <c r="D149" s="136" t="inlineStr">
        <is>
          <t>Outside the employee ladder</t>
        </is>
      </c>
      <c r="E149" s="213" t="n"/>
      <c r="F149" s="136" t="inlineStr">
        <is>
          <t>Expert or advisory scope · ≈ B3–C2</t>
        </is>
      </c>
      <c r="G149" s="214" t="n"/>
      <c r="H149" s="213" t="n"/>
      <c r="I149" s="45" t="inlineStr">
        <is>
          <t>10+ yrs</t>
        </is>
      </c>
      <c r="J149" s="136" t="inlineStr">
        <is>
          <t>Not counted in spans</t>
        </is>
      </c>
      <c r="K149" s="45" t="inlineStr">
        <is>
          <t>Contractor</t>
        </is>
      </c>
      <c r="L149" s="45" t="inlineStr">
        <is>
          <t>—</t>
        </is>
      </c>
      <c r="M149" s="45" t="inlineStr">
        <is>
          <t>1</t>
        </is>
      </c>
      <c r="N149" s="45" t="n">
        <v>1</v>
      </c>
    </row>
    <row r="150" ht="15" customHeight="1"/>
    <row r="151" ht="15" customHeight="1">
      <c r="A151" s="12" t="inlineStr">
        <is>
          <t>Department × level</t>
        </is>
      </c>
      <c r="B151" s="214" t="n"/>
      <c r="C151" s="213" t="n"/>
      <c r="D151" s="12" t="inlineStr">
        <is>
          <t>A1</t>
        </is>
      </c>
      <c r="E151" s="12" t="inlineStr">
        <is>
          <t>A2</t>
        </is>
      </c>
      <c r="F151" s="12" t="inlineStr">
        <is>
          <t>A3</t>
        </is>
      </c>
      <c r="G151" s="12" t="inlineStr">
        <is>
          <t>B1</t>
        </is>
      </c>
      <c r="H151" s="12" t="inlineStr">
        <is>
          <t>B2</t>
        </is>
      </c>
      <c r="I151" s="12" t="inlineStr">
        <is>
          <t>B3</t>
        </is>
      </c>
      <c r="J151" s="12" t="inlineStr">
        <is>
          <t>B+</t>
        </is>
      </c>
      <c r="K151" s="12" t="inlineStr">
        <is>
          <t>C1</t>
        </is>
      </c>
      <c r="L151" s="12" t="inlineStr">
        <is>
          <t>C2</t>
        </is>
      </c>
      <c r="M151" s="12" t="inlineStr">
        <is>
          <t>D2</t>
        </is>
      </c>
      <c r="N151" s="12" t="inlineStr">
        <is>
          <t>X1</t>
        </is>
      </c>
      <c r="O151" s="12" t="inlineStr">
        <is>
          <t>X2</t>
        </is>
      </c>
      <c r="P151" s="12" t="inlineStr">
        <is>
          <t>X3</t>
        </is>
      </c>
      <c r="Q151" s="12" t="inlineStr">
        <is>
          <t>Total</t>
        </is>
      </c>
    </row>
    <row r="152" ht="15" customHeight="1">
      <c r="A152" s="13" t="inlineStr">
        <is>
          <t>Design</t>
        </is>
      </c>
      <c r="B152" s="214" t="n"/>
      <c r="C152" s="213" t="n"/>
      <c r="D152" s="15" t="inlineStr"/>
      <c r="E152" s="15" t="inlineStr"/>
      <c r="F152" s="15" t="n">
        <v>1</v>
      </c>
      <c r="G152" s="15" t="n">
        <v>1</v>
      </c>
      <c r="H152" s="15" t="inlineStr"/>
      <c r="I152" s="15" t="inlineStr"/>
      <c r="J152" s="15" t="inlineStr"/>
      <c r="K152" s="15" t="inlineStr"/>
      <c r="L152" s="15" t="inlineStr"/>
      <c r="M152" s="15" t="inlineStr"/>
      <c r="N152" s="15" t="inlineStr"/>
      <c r="O152" s="15" t="inlineStr"/>
      <c r="P152" s="15" t="inlineStr"/>
      <c r="Q152" s="15" t="n">
        <v>2</v>
      </c>
    </row>
    <row r="153" ht="15" customHeight="1">
      <c r="A153" s="13" t="inlineStr">
        <is>
          <t>Marketing</t>
        </is>
      </c>
      <c r="B153" s="214" t="n"/>
      <c r="C153" s="213" t="n"/>
      <c r="D153" s="15" t="inlineStr"/>
      <c r="E153" s="15" t="inlineStr"/>
      <c r="F153" s="15" t="n">
        <v>1</v>
      </c>
      <c r="G153" s="15" t="n">
        <v>1</v>
      </c>
      <c r="H153" s="15" t="inlineStr"/>
      <c r="I153" s="15" t="inlineStr"/>
      <c r="J153" s="15" t="inlineStr"/>
      <c r="K153" s="15" t="inlineStr"/>
      <c r="L153" s="15" t="inlineStr"/>
      <c r="M153" s="15" t="inlineStr"/>
      <c r="N153" s="15" t="inlineStr"/>
      <c r="O153" s="15" t="inlineStr"/>
      <c r="P153" s="15" t="inlineStr"/>
      <c r="Q153" s="15" t="n">
        <v>2</v>
      </c>
    </row>
    <row r="154" ht="15" customHeight="1">
      <c r="A154" s="13" t="inlineStr">
        <is>
          <t>Product Management</t>
        </is>
      </c>
      <c r="B154" s="214" t="n"/>
      <c r="C154" s="213" t="n"/>
      <c r="D154" s="15" t="inlineStr"/>
      <c r="E154" s="15" t="inlineStr"/>
      <c r="F154" s="15" t="inlineStr"/>
      <c r="G154" s="15" t="inlineStr"/>
      <c r="H154" s="15" t="inlineStr"/>
      <c r="I154" s="15" t="n">
        <v>1</v>
      </c>
      <c r="J154" s="15" t="inlineStr"/>
      <c r="K154" s="15" t="inlineStr"/>
      <c r="L154" s="15" t="inlineStr"/>
      <c r="M154" s="15" t="inlineStr"/>
      <c r="N154" s="15" t="inlineStr"/>
      <c r="O154" s="15" t="inlineStr"/>
      <c r="P154" s="15" t="inlineStr"/>
      <c r="Q154" s="15" t="n">
        <v>1</v>
      </c>
    </row>
    <row r="155" ht="15" customHeight="1">
      <c r="A155" s="13" t="inlineStr">
        <is>
          <t>Quality Assurance</t>
        </is>
      </c>
      <c r="B155" s="214" t="n"/>
      <c r="C155" s="213" t="n"/>
      <c r="D155" s="15" t="n">
        <v>3</v>
      </c>
      <c r="E155" s="15" t="n">
        <v>1</v>
      </c>
      <c r="F155" s="15" t="n">
        <v>12</v>
      </c>
      <c r="G155" s="15" t="n">
        <v>3</v>
      </c>
      <c r="H155" s="15" t="n">
        <v>2</v>
      </c>
      <c r="I155" s="15" t="inlineStr"/>
      <c r="J155" s="15" t="inlineStr"/>
      <c r="K155" s="15" t="inlineStr"/>
      <c r="L155" s="15" t="inlineStr"/>
      <c r="M155" s="15" t="inlineStr"/>
      <c r="N155" s="15" t="inlineStr"/>
      <c r="O155" s="15" t="inlineStr"/>
      <c r="P155" s="15" t="inlineStr"/>
      <c r="Q155" s="15" t="n">
        <v>21</v>
      </c>
    </row>
    <row r="156" ht="15" customHeight="1">
      <c r="A156" s="13" t="inlineStr">
        <is>
          <t>Sales</t>
        </is>
      </c>
      <c r="B156" s="214" t="n"/>
      <c r="C156" s="213" t="n"/>
      <c r="D156" s="15" t="n">
        <v>1</v>
      </c>
      <c r="E156" s="15" t="inlineStr"/>
      <c r="F156" s="15" t="inlineStr"/>
      <c r="G156" s="15" t="n">
        <v>2</v>
      </c>
      <c r="H156" s="15" t="n">
        <v>1</v>
      </c>
      <c r="I156" s="15" t="n">
        <v>1</v>
      </c>
      <c r="J156" s="15" t="inlineStr"/>
      <c r="K156" s="15" t="n">
        <v>1</v>
      </c>
      <c r="L156" s="15" t="n">
        <v>1</v>
      </c>
      <c r="M156" s="15" t="n">
        <v>1</v>
      </c>
      <c r="N156" s="15" t="inlineStr"/>
      <c r="O156" s="15" t="n">
        <v>1</v>
      </c>
      <c r="P156" s="15" t="n">
        <v>1</v>
      </c>
      <c r="Q156" s="15" t="n">
        <v>10</v>
      </c>
    </row>
    <row r="157" ht="15" customHeight="1">
      <c r="A157" s="13" t="inlineStr">
        <is>
          <t>Support</t>
        </is>
      </c>
      <c r="B157" s="214" t="n"/>
      <c r="C157" s="213" t="n"/>
      <c r="D157" s="15" t="inlineStr"/>
      <c r="E157" s="15" t="n">
        <v>1</v>
      </c>
      <c r="F157" s="15" t="n">
        <v>8</v>
      </c>
      <c r="G157" s="15" t="n">
        <v>2</v>
      </c>
      <c r="H157" s="15" t="inlineStr"/>
      <c r="I157" s="15" t="inlineStr"/>
      <c r="J157" s="15" t="inlineStr"/>
      <c r="K157" s="15" t="inlineStr"/>
      <c r="L157" s="15" t="inlineStr"/>
      <c r="M157" s="15" t="inlineStr"/>
      <c r="N157" s="15" t="inlineStr"/>
      <c r="O157" s="15" t="inlineStr"/>
      <c r="P157" s="15" t="inlineStr"/>
      <c r="Q157" s="15" t="n">
        <v>11</v>
      </c>
    </row>
    <row r="158" ht="15" customHeight="1">
      <c r="A158" s="13" t="inlineStr">
        <is>
          <t>Technology</t>
        </is>
      </c>
      <c r="B158" s="214" t="n"/>
      <c r="C158" s="213" t="n"/>
      <c r="D158" s="15" t="n">
        <v>7</v>
      </c>
      <c r="E158" s="15" t="n">
        <v>14</v>
      </c>
      <c r="F158" s="15" t="n">
        <v>59</v>
      </c>
      <c r="G158" s="15" t="n">
        <v>17</v>
      </c>
      <c r="H158" s="15" t="n">
        <v>15</v>
      </c>
      <c r="I158" s="15" t="n">
        <v>7</v>
      </c>
      <c r="J158" s="15" t="n">
        <v>5</v>
      </c>
      <c r="K158" s="15" t="n">
        <v>1</v>
      </c>
      <c r="L158" s="15" t="n">
        <v>1</v>
      </c>
      <c r="M158" s="15" t="inlineStr"/>
      <c r="N158" s="15" t="n">
        <v>13</v>
      </c>
      <c r="O158" s="15" t="inlineStr"/>
      <c r="P158" s="15" t="inlineStr"/>
      <c r="Q158" s="15" t="n">
        <v>139</v>
      </c>
    </row>
    <row r="159" ht="15" customHeight="1">
      <c r="A159" s="13" t="inlineStr">
        <is>
          <t>XBRL Consulting</t>
        </is>
      </c>
      <c r="B159" s="214" t="n"/>
      <c r="C159" s="213" t="n"/>
      <c r="D159" s="15" t="inlineStr"/>
      <c r="E159" s="15" t="n">
        <v>5</v>
      </c>
      <c r="F159" s="15" t="n">
        <v>17</v>
      </c>
      <c r="G159" s="15" t="n">
        <v>3</v>
      </c>
      <c r="H159" s="15" t="n">
        <v>5</v>
      </c>
      <c r="I159" s="15" t="inlineStr"/>
      <c r="J159" s="15" t="inlineStr"/>
      <c r="K159" s="15" t="inlineStr"/>
      <c r="L159" s="15" t="n">
        <v>1</v>
      </c>
      <c r="M159" s="15" t="inlineStr"/>
      <c r="N159" s="15" t="n">
        <v>1</v>
      </c>
      <c r="O159" s="15" t="inlineStr"/>
      <c r="P159" s="15" t="inlineStr"/>
      <c r="Q159" s="15" t="n">
        <v>32</v>
      </c>
    </row>
    <row r="160" ht="15" customHeight="1"/>
    <row r="161" ht="15" customHeight="1">
      <c r="A161" s="11" t="inlineStr">
        <is>
          <r>
            <rPr>
              <rFont val="Calibri"/>
              <b val="1"/>
              <i val="1"/>
              <color rgb="00595959"/>
              <sz val="10"/>
            </rPr>
            <t>Title check:</t>
          </r>
          <r>
            <rPr>
              <rFont val="Calibri"/>
              <i val="1"/>
              <color rgb="00595959"/>
              <sz val="10"/>
            </rPr>
            <t xml:space="preserve"> OK: 182 · Consultant title: 16 · Check title against ladder: 11 · Market-standard role title: 9</t>
          </r>
        </is>
      </c>
    </row>
    <row r="162" ht="15" customHeight="1"/>
    <row r="163" ht="20" customHeight="1">
      <c r="A163" s="6" t="inlineStr">
        <is>
          <t>7. STEP 9 · Market benchmark — level crosswalk · Master M13 and family ladders</t>
        </is>
      </c>
    </row>
    <row r="164" ht="54" customHeight="1">
      <c r="A164" s="12" t="inlineStr">
        <is>
          <t>IRIS level</t>
        </is>
      </c>
      <c r="B164" s="12" t="inlineStr">
        <is>
          <t>Radford / Mercer code</t>
        </is>
      </c>
      <c r="C164" s="12" t="inlineStr">
        <is>
          <t>Pave level name</t>
        </is>
      </c>
      <c r="D164" s="12" t="inlineStr">
        <is>
          <t>SFIA 9 level</t>
        </is>
      </c>
      <c r="E164" s="12" t="inlineStr">
        <is>
          <t>GitLab</t>
        </is>
      </c>
      <c r="F164" s="12" t="inlineStr">
        <is>
          <t>Google</t>
        </is>
      </c>
      <c r="G164" s="12" t="inlineStr">
        <is>
          <t>Microsoft</t>
        </is>
      </c>
      <c r="H164" s="12" t="inlineStr">
        <is>
          <t>Amazon</t>
        </is>
      </c>
      <c r="I164" s="12" t="inlineStr">
        <is>
          <t>Workiva</t>
        </is>
      </c>
      <c r="J164" s="12" t="inlineStr">
        <is>
          <t>Infosys</t>
        </is>
      </c>
      <c r="K164" s="12" t="inlineStr">
        <is>
          <t>TCS</t>
        </is>
      </c>
      <c r="L164" s="12" t="inlineStr">
        <is>
          <t>Accenture India</t>
        </is>
      </c>
      <c r="M164" s="12" t="inlineStr">
        <is>
          <t>Big Four — Deloitte</t>
        </is>
      </c>
      <c r="N164" s="12" t="inlineStr">
        <is>
          <t>DataTracks · S31; only 2 rungs published</t>
        </is>
      </c>
    </row>
    <row r="165" ht="28" customHeight="1">
      <c r="A165" s="26" t="inlineStr">
        <is>
          <t>A1</t>
        </is>
      </c>
      <c r="B165" s="138" t="inlineStr">
        <is>
          <t>Entry / P1 · intern</t>
        </is>
      </c>
      <c r="C165" s="138" t="inlineStr">
        <is>
          <t>Entry</t>
        </is>
      </c>
      <c r="D165" s="138" t="inlineStr">
        <is>
          <t>1 Follow</t>
        </is>
      </c>
      <c r="E165" s="138" t="inlineStr">
        <is>
          <t>Intern</t>
        </is>
      </c>
      <c r="F165" s="138" t="inlineStr">
        <is>
          <t>Intern</t>
        </is>
      </c>
      <c r="G165" s="138" t="inlineStr">
        <is>
          <t>Intern</t>
        </is>
      </c>
      <c r="H165" s="138" t="inlineStr">
        <is>
          <t>Intern</t>
        </is>
      </c>
      <c r="I165" s="138" t="inlineStr">
        <is>
          <t>Intern</t>
        </is>
      </c>
      <c r="J165" s="138" t="inlineStr">
        <is>
          <t>Trainee</t>
        </is>
      </c>
      <c r="K165" s="138" t="inlineStr">
        <is>
          <t>C1Y ASE Trainee</t>
        </is>
      </c>
      <c r="L165" s="138" t="inlineStr">
        <is>
          <t>L12 Associate</t>
        </is>
      </c>
      <c r="M165" s="138" t="inlineStr">
        <is>
          <t>Intern / Trainee</t>
        </is>
      </c>
      <c r="N165" s="138" t="inlineStr">
        <is>
          <t>—</t>
        </is>
      </c>
    </row>
    <row r="166" ht="41" customHeight="1">
      <c r="A166" s="26" t="inlineStr">
        <is>
          <t>A2</t>
        </is>
      </c>
      <c r="B166" s="138" t="inlineStr">
        <is>
          <t>P1–P2</t>
        </is>
      </c>
      <c r="C166" s="138" t="inlineStr">
        <is>
          <t>Entry / Developing</t>
        </is>
      </c>
      <c r="D166" s="138" t="inlineStr">
        <is>
          <t>2 Assist</t>
        </is>
      </c>
      <c r="E166" s="138" t="inlineStr">
        <is>
          <t>Associate</t>
        </is>
      </c>
      <c r="F166" s="138" t="inlineStr">
        <is>
          <t>L3</t>
        </is>
      </c>
      <c r="G166" s="138" t="inlineStr">
        <is>
          <t>59–60</t>
        </is>
      </c>
      <c r="H166" s="138" t="inlineStr">
        <is>
          <t>L4 · SDE I</t>
        </is>
      </c>
      <c r="I166" s="138" t="inlineStr">
        <is>
          <t>Associate SE</t>
        </is>
      </c>
      <c r="J166" s="138" t="inlineStr">
        <is>
          <t>JL3B Systems Engineer</t>
        </is>
      </c>
      <c r="K166" s="138" t="inlineStr">
        <is>
          <t>C1 Assistant System Engineer</t>
        </is>
      </c>
      <c r="L166" s="138" t="inlineStr">
        <is>
          <t>L11 Analyst</t>
        </is>
      </c>
      <c r="M166" s="138" t="inlineStr">
        <is>
          <t>Analyst</t>
        </is>
      </c>
      <c r="N166" s="138" t="inlineStr">
        <is>
          <t>Associate</t>
        </is>
      </c>
    </row>
    <row r="167" ht="41" customHeight="1">
      <c r="A167" s="26" t="inlineStr">
        <is>
          <t>A3</t>
        </is>
      </c>
      <c r="B167" s="138" t="inlineStr">
        <is>
          <t>P2</t>
        </is>
      </c>
      <c r="C167" s="138" t="inlineStr">
        <is>
          <t>Developing</t>
        </is>
      </c>
      <c r="D167" s="138" t="inlineStr">
        <is>
          <t>3 Apply</t>
        </is>
      </c>
      <c r="E167" s="138" t="inlineStr">
        <is>
          <t>Intermediate</t>
        </is>
      </c>
      <c r="F167" s="138" t="inlineStr">
        <is>
          <t>L3–L4</t>
        </is>
      </c>
      <c r="G167" s="138" t="inlineStr">
        <is>
          <t>61–62</t>
        </is>
      </c>
      <c r="H167" s="138" t="inlineStr">
        <is>
          <t>L4</t>
        </is>
      </c>
      <c r="I167" s="138" t="inlineStr">
        <is>
          <t>Software Engineer</t>
        </is>
      </c>
      <c r="J167" s="138" t="inlineStr">
        <is>
          <t>JL3A Senior Systems Engineer</t>
        </is>
      </c>
      <c r="K167" s="138" t="inlineStr">
        <is>
          <t>C1 System Engineer</t>
        </is>
      </c>
      <c r="L167" s="138" t="inlineStr">
        <is>
          <t>L11–L10 · Senior Analyst</t>
        </is>
      </c>
      <c r="M167" s="138" t="inlineStr">
        <is>
          <t>Consultant</t>
        </is>
      </c>
      <c r="N167" s="138" t="inlineStr">
        <is>
          <t>Senior Associate · 2–5 yrs</t>
        </is>
      </c>
    </row>
    <row r="168" ht="54" customHeight="1">
      <c r="A168" s="20" t="inlineStr">
        <is>
          <t>B1</t>
        </is>
      </c>
      <c r="B168" s="18" t="inlineStr">
        <is>
          <t>P3 / M2</t>
        </is>
      </c>
      <c r="C168" s="18" t="inlineStr">
        <is>
          <t>Career / · Team Lead</t>
        </is>
      </c>
      <c r="D168" s="18" t="inlineStr">
        <is>
          <t>4 Enable</t>
        </is>
      </c>
      <c r="E168" s="18" t="inlineStr">
        <is>
          <t>Senior</t>
        </is>
      </c>
      <c r="F168" s="18" t="inlineStr">
        <is>
          <t>L4</t>
        </is>
      </c>
      <c r="G168" s="18" t="inlineStr">
        <is>
          <t>62</t>
        </is>
      </c>
      <c r="H168" s="18" t="inlineStr">
        <is>
          <t>L5 · SDE II</t>
        </is>
      </c>
      <c r="I168" s="18" t="inlineStr">
        <is>
          <t>Software Engineer – Senior SE</t>
        </is>
      </c>
      <c r="J168" s="18" t="inlineStr">
        <is>
          <t>JL4 Technology Analyst</t>
        </is>
      </c>
      <c r="K168" s="18" t="inlineStr">
        <is>
          <t>C2 IT Analyst</t>
        </is>
      </c>
      <c r="L168" s="18" t="inlineStr">
        <is>
          <t>L9 Team Lead / Consultant</t>
        </is>
      </c>
      <c r="M168" s="18" t="inlineStr">
        <is>
          <t>Senior Consultant / Assistant Manager</t>
        </is>
      </c>
      <c r="N168" s="18" t="inlineStr">
        <is>
          <t>—</t>
        </is>
      </c>
    </row>
    <row r="169" ht="41" customHeight="1">
      <c r="A169" s="20" t="inlineStr">
        <is>
          <t>B2</t>
        </is>
      </c>
      <c r="B169" s="18" t="inlineStr">
        <is>
          <t>P4 / M3</t>
        </is>
      </c>
      <c r="C169" s="18" t="inlineStr">
        <is>
          <t>Senior / Manager</t>
        </is>
      </c>
      <c r="D169" s="18" t="inlineStr">
        <is>
          <t>4–5</t>
        </is>
      </c>
      <c r="E169" s="18" t="inlineStr">
        <is>
          <t>Senior</t>
        </is>
      </c>
      <c r="F169" s="18" t="inlineStr">
        <is>
          <t>L5 · Senior</t>
        </is>
      </c>
      <c r="G169" s="18" t="inlineStr">
        <is>
          <t>63</t>
        </is>
      </c>
      <c r="H169" s="18" t="inlineStr">
        <is>
          <t>L5–L6</t>
        </is>
      </c>
      <c r="I169" s="18" t="inlineStr">
        <is>
          <t>Senior SE</t>
        </is>
      </c>
      <c r="J169" s="18" t="inlineStr">
        <is>
          <t>JL5 Technology Lead</t>
        </is>
      </c>
      <c r="K169" s="18" t="inlineStr">
        <is>
          <t>C3A Assistant Consultant</t>
        </is>
      </c>
      <c r="L169" s="18" t="inlineStr">
        <is>
          <t>L8 Associate Manager</t>
        </is>
      </c>
      <c r="M169" s="18" t="inlineStr">
        <is>
          <t>Manager</t>
        </is>
      </c>
      <c r="N169" s="18" t="inlineStr">
        <is>
          <t>—</t>
        </is>
      </c>
    </row>
    <row r="170" ht="41" customHeight="1">
      <c r="A170" s="20" t="inlineStr">
        <is>
          <t>B3</t>
        </is>
      </c>
      <c r="B170" s="18" t="inlineStr">
        <is>
          <t>P5 / M4</t>
        </is>
      </c>
      <c r="C170" s="18" t="inlineStr">
        <is>
          <t>Expert / Senior Manager</t>
        </is>
      </c>
      <c r="D170" s="18" t="inlineStr">
        <is>
          <t>5 Ensure, advise</t>
        </is>
      </c>
      <c r="E170" s="18" t="inlineStr">
        <is>
          <t>Senior–Staff / Manager</t>
        </is>
      </c>
      <c r="F170" s="18" t="inlineStr">
        <is>
          <t>L5 · Senior</t>
        </is>
      </c>
      <c r="G170" s="18" t="inlineStr">
        <is>
          <t>63–64</t>
        </is>
      </c>
      <c r="H170" s="18" t="inlineStr">
        <is>
          <t>L6 · Senior SDE</t>
        </is>
      </c>
      <c r="I170" s="18" t="inlineStr">
        <is>
          <t>Senior SE</t>
        </is>
      </c>
      <c r="J170" s="18" t="inlineStr">
        <is>
          <t>JL5–JL6B</t>
        </is>
      </c>
      <c r="K170" s="18" t="inlineStr">
        <is>
          <t>C3B Associate Consultant</t>
        </is>
      </c>
      <c r="L170" s="18" t="inlineStr">
        <is>
          <t>L7 Manager</t>
        </is>
      </c>
      <c r="M170" s="18" t="inlineStr">
        <is>
          <t>Senior Manager</t>
        </is>
      </c>
      <c r="N170" s="18" t="inlineStr">
        <is>
          <t>—</t>
        </is>
      </c>
    </row>
    <row r="171" ht="54" customHeight="1">
      <c r="A171" s="30" t="inlineStr">
        <is>
          <t>B+</t>
        </is>
      </c>
      <c r="B171" s="154" t="inlineStr">
        <is>
          <t>P5–P6 / M4–M5</t>
        </is>
      </c>
      <c r="C171" s="154" t="inlineStr">
        <is>
          <t>Expert / Senior Manager · player-coach</t>
        </is>
      </c>
      <c r="D171" s="154" t="inlineStr">
        <is>
          <t>5 Ensure, advise</t>
        </is>
      </c>
      <c r="E171" s="154" t="inlineStr">
        <is>
          <t>Staff ↔ Manager · player-coach</t>
        </is>
      </c>
      <c r="F171" s="154" t="inlineStr">
        <is>
          <t>L5–L6 · Tech Lead Manager</t>
        </is>
      </c>
      <c r="G171" s="154" t="inlineStr">
        <is>
          <t>64</t>
        </is>
      </c>
      <c r="H171" s="154" t="inlineStr">
        <is>
          <t>L6 · SDM / Senior SDE</t>
        </is>
      </c>
      <c r="I171" s="154" t="inlineStr">
        <is>
          <t>Senior–Staff SE</t>
        </is>
      </c>
      <c r="J171" s="154" t="inlineStr">
        <is>
          <t>JL6B Technology Architect / PM</t>
        </is>
      </c>
      <c r="K171" s="154" t="inlineStr">
        <is>
          <t>C3B–C4</t>
        </is>
      </c>
      <c r="L171" s="154" t="inlineStr">
        <is>
          <t>L7 Manager</t>
        </is>
      </c>
      <c r="M171" s="154" t="inlineStr">
        <is>
          <t>Senior Manager · billable</t>
        </is>
      </c>
      <c r="N171" s="154" t="inlineStr">
        <is>
          <t>—</t>
        </is>
      </c>
    </row>
    <row r="172" ht="28" customHeight="1">
      <c r="A172" s="33" t="inlineStr">
        <is>
          <t>C1</t>
        </is>
      </c>
      <c r="B172" s="149" t="inlineStr">
        <is>
          <t>P6 / M5</t>
        </is>
      </c>
      <c r="C172" s="149" t="inlineStr">
        <is>
          <t>Principal / Director</t>
        </is>
      </c>
      <c r="D172" s="149" t="inlineStr">
        <is>
          <t>5–6</t>
        </is>
      </c>
      <c r="E172" s="149" t="inlineStr">
        <is>
          <t>Staff / Senior Manager</t>
        </is>
      </c>
      <c r="F172" s="149" t="inlineStr">
        <is>
          <t>L6 · Staff</t>
        </is>
      </c>
      <c r="G172" s="149" t="inlineStr">
        <is>
          <t>64–65</t>
        </is>
      </c>
      <c r="H172" s="149" t="inlineStr">
        <is>
          <t>L6</t>
        </is>
      </c>
      <c r="I172" s="149" t="inlineStr">
        <is>
          <t>Staff SE</t>
        </is>
      </c>
      <c r="J172" s="149" t="inlineStr">
        <is>
          <t>JL6B</t>
        </is>
      </c>
      <c r="K172" s="149" t="inlineStr">
        <is>
          <t>C4 Consultant</t>
        </is>
      </c>
      <c r="L172" s="149" t="inlineStr">
        <is>
          <t>L7 Manager</t>
        </is>
      </c>
      <c r="M172" s="149" t="inlineStr">
        <is>
          <t>Associate Director</t>
        </is>
      </c>
      <c r="N172" s="149" t="inlineStr">
        <is>
          <t>—</t>
        </is>
      </c>
    </row>
    <row r="173" ht="41" customHeight="1">
      <c r="A173" s="33" t="inlineStr">
        <is>
          <t>C2</t>
        </is>
      </c>
      <c r="B173" s="149" t="inlineStr">
        <is>
          <t>P7 / M6</t>
        </is>
      </c>
      <c r="C173" s="149" t="inlineStr">
        <is>
          <t>— / Senior Director</t>
        </is>
      </c>
      <c r="D173" s="149" t="inlineStr">
        <is>
          <t>6 Initiate, influence</t>
        </is>
      </c>
      <c r="E173" s="149" t="inlineStr">
        <is>
          <t>Principal / Director</t>
        </is>
      </c>
      <c r="F173" s="149" t="inlineStr">
        <is>
          <t>L6–L7</t>
        </is>
      </c>
      <c r="G173" s="149" t="inlineStr">
        <is>
          <t>65–66</t>
        </is>
      </c>
      <c r="H173" s="149" t="inlineStr">
        <is>
          <t>L6–L7</t>
        </is>
      </c>
      <c r="I173" s="149" t="inlineStr">
        <is>
          <t>—</t>
        </is>
      </c>
      <c r="J173" s="149" t="inlineStr">
        <is>
          <t>JL6A Senior Technology Architect</t>
        </is>
      </c>
      <c r="K173" s="149" t="inlineStr">
        <is>
          <t>C4–C5</t>
        </is>
      </c>
      <c r="L173" s="149" t="inlineStr">
        <is>
          <t>L6 Senior Manager</t>
        </is>
      </c>
      <c r="M173" s="149" t="inlineStr">
        <is>
          <t>Associate Director – Director</t>
        </is>
      </c>
      <c r="N173" s="149" t="inlineStr">
        <is>
          <t>—</t>
        </is>
      </c>
    </row>
    <row r="174" ht="41" customHeight="1">
      <c r="A174" s="39" t="inlineStr">
        <is>
          <t>D2</t>
        </is>
      </c>
      <c r="B174" s="148" t="inlineStr">
        <is>
          <t>E3–E4</t>
        </is>
      </c>
      <c r="C174" s="148" t="inlineStr">
        <is>
          <t>SVP</t>
        </is>
      </c>
      <c r="D174" s="148" t="inlineStr">
        <is>
          <t>7 Set strategy</t>
        </is>
      </c>
      <c r="E174" s="148" t="inlineStr">
        <is>
          <t>VP</t>
        </is>
      </c>
      <c r="F174" s="148" t="inlineStr">
        <is>
          <t>L8 · Director</t>
        </is>
      </c>
      <c r="G174" s="148" t="inlineStr">
        <is>
          <t>68</t>
        </is>
      </c>
      <c r="H174" s="148" t="inlineStr">
        <is>
          <t>L8</t>
        </is>
      </c>
      <c r="I174" s="148" t="inlineStr">
        <is>
          <t>—</t>
        </is>
      </c>
      <c r="J174" s="148" t="inlineStr">
        <is>
          <t>—</t>
        </is>
      </c>
      <c r="K174" s="148" t="inlineStr">
        <is>
          <t>SP1 Principal Consultant</t>
        </is>
      </c>
      <c r="L174" s="148" t="inlineStr">
        <is>
          <t>—</t>
        </is>
      </c>
      <c r="M174" s="148" t="inlineStr">
        <is>
          <t>Partner</t>
        </is>
      </c>
      <c r="N174" s="148" t="inlineStr">
        <is>
          <t>—</t>
        </is>
      </c>
    </row>
    <row r="175" ht="15" customHeight="1"/>
    <row r="176" ht="41" customHeight="1">
      <c r="A176" s="11" t="inlineStr">
        <is>
          <t>Equivalence of scope, not pay. Each company cell is the level whose typical experience matches the IRIS level's experience range, or one step lower where the IRIS role carries less scope than the same title at a much larger firm · global product companies from B3 up. It is never higher than the experience match. Google / Microsoft / Amazon / Workiva / Infosys / TCS titles are engineering-ladder titles; per role · sheets 6–7 non-technology roles show the grade code only.</t>
        </is>
      </c>
    </row>
    <row r="177" ht="15" customHeight="1">
      <c r="A177" s="12" t="inlineStr">
        <is>
          <t>Job family</t>
        </is>
      </c>
      <c r="B177" s="213" t="n"/>
      <c r="C177" s="12" t="inlineStr">
        <is>
          <t>IRIS IC ladder · A2 → C1</t>
        </is>
      </c>
      <c r="D177" s="214" t="n"/>
      <c r="E177" s="214" t="n"/>
      <c r="F177" s="213" t="n"/>
      <c r="G177" s="12" t="inlineStr">
        <is>
          <t>IRIS manager ladder</t>
        </is>
      </c>
      <c r="H177" s="214" t="n"/>
      <c r="I177" s="213" t="n"/>
      <c r="J177" s="12" t="inlineStr">
        <is>
          <t>Market comparison</t>
        </is>
      </c>
      <c r="K177" s="214" t="n"/>
      <c r="L177" s="213" t="n"/>
      <c r="M177" s="12" t="inlineStr">
        <is>
          <t>Reference</t>
        </is>
      </c>
      <c r="N177" s="12" t="inlineStr">
        <is>
          <t>People</t>
        </is>
      </c>
    </row>
    <row r="178" ht="54" customHeight="1">
      <c r="A178" s="13" t="inlineStr">
        <is>
          <t>Consulting &amp; Professional Services</t>
        </is>
      </c>
      <c r="B178" s="213" t="n"/>
      <c r="C178" s="16" t="inlineStr">
        <is>
          <t>Financial Analyst → Senior FA → XBRL Specialist → Senior XBRL Specialist → Lead Financial Analyst → Principal XBRL Specialist</t>
        </is>
      </c>
      <c r="D178" s="214" t="n"/>
      <c r="E178" s="214" t="n"/>
      <c r="F178" s="213" t="n"/>
      <c r="G178" s="16" t="inlineStr">
        <is>
          <t>Team Lead → Manager – Assisted Services → Senior Manager → Head – XBRL Assisted Services</t>
        </is>
      </c>
      <c r="H178" s="214" t="n"/>
      <c r="I178" s="213" t="n"/>
      <c r="J178" s="16" t="inlineStr">
        <is>
          <r>
            <rPr>
              <rFont val="Calibri"/>
              <b val="1"/>
              <sz val="10"/>
            </rPr>
            <t>DataTracks · XBRL peer:</t>
          </r>
          <r>
            <rPr>
              <rFont val="Calibri"/>
              <sz val="10"/>
            </rPr>
            <t xml:space="preserve"> Associate → Senior Associate · the two rungs on its careers site; nothing higher published</t>
          </r>
        </is>
      </c>
      <c r="K178" s="214" t="n"/>
      <c r="L178" s="213" t="n"/>
      <c r="M178" s="16" t="inlineStr">
        <is>
          <t>DataTracks careers site</t>
        </is>
      </c>
      <c r="N178" s="15" t="n">
        <v>32</v>
      </c>
    </row>
    <row r="179" ht="54" customHeight="1">
      <c r="A179" s="13" t="inlineStr">
        <is>
          <t>Engineering &amp; Development</t>
        </is>
      </c>
      <c r="B179" s="213" t="n"/>
      <c r="C179" s="16" t="inlineStr">
        <is>
          <t>Software Engineer → Senior Software Engineer → Technical Specialist → Senior Technical Specialist → Lead Software Engineer → Principal Software Engineer</t>
        </is>
      </c>
      <c r="D179" s="214" t="n"/>
      <c r="E179" s="214" t="n"/>
      <c r="F179" s="213" t="n"/>
      <c r="G179" s="16" t="inlineStr">
        <is>
          <t>Team Lead → Engineering Manager → Senior Engineering Manager → Head – Product Engineering</t>
        </is>
      </c>
      <c r="H179" s="214" t="n"/>
      <c r="I179" s="213" t="n"/>
      <c r="J179" s="16" t="inlineStr">
        <is>
          <r>
            <rPr>
              <rFont val="Calibri"/>
              <b val="1"/>
              <sz val="10"/>
            </rPr>
            <t>Workiva:</t>
          </r>
          <r>
            <rPr>
              <rFont val="Calibri"/>
              <sz val="10"/>
            </rPr>
            <t xml:space="preserve"> Associate SE → SE → Senior → Staff; Radford engineering P1–P6 / M3–M6</t>
          </r>
        </is>
      </c>
      <c r="K179" s="214" t="n"/>
      <c r="L179" s="213" t="n"/>
      <c r="M179" s="16" t="inlineStr">
        <is>
          <t>Workiva · Levels.fyi, Radford / Pave</t>
        </is>
      </c>
      <c r="N179" s="15" t="n">
        <v>107</v>
      </c>
    </row>
    <row r="180" ht="41" customHeight="1">
      <c r="A180" s="13" t="inlineStr">
        <is>
          <t>Customer Success &amp; Support</t>
        </is>
      </c>
      <c r="B180" s="213" t="n"/>
      <c r="C180" s="16" t="inlineStr">
        <is>
          <t>Support / CS Executive → Senior Executive → Specialist → Senior Specialist → Lead Specialist</t>
        </is>
      </c>
      <c r="D180" s="214" t="n"/>
      <c r="E180" s="214" t="n"/>
      <c r="F180" s="213" t="n"/>
      <c r="G180" s="16" t="inlineStr">
        <is>
          <t>Team Lead → Support / Customer Success Manager → Senior Manager → Head – Customer Success</t>
        </is>
      </c>
      <c r="H180" s="214" t="n"/>
      <c r="I180" s="213" t="n"/>
      <c r="J180" s="16" t="inlineStr">
        <is>
          <t>Support P1–P5 / M3–M5</t>
        </is>
      </c>
      <c r="K180" s="214" t="n"/>
      <c r="L180" s="213" t="n"/>
      <c r="M180" s="16" t="inlineStr">
        <is>
          <t>Radford / Pave</t>
        </is>
      </c>
      <c r="N180" s="15" t="n">
        <v>12</v>
      </c>
    </row>
    <row r="181" ht="54" customHeight="1">
      <c r="A181" s="13" t="inlineStr">
        <is>
          <t>Sales &amp; Business Development</t>
        </is>
      </c>
      <c r="B181" s="213" t="n"/>
      <c r="C181" s="16" t="inlineStr">
        <is>
          <t>SDR → Senior SDR → Account Executive → Senior Account Executive → Lead Account Executive</t>
        </is>
      </c>
      <c r="D181" s="214" t="n"/>
      <c r="E181" s="214" t="n"/>
      <c r="F181" s="213" t="n"/>
      <c r="G181" s="16" t="inlineStr">
        <is>
          <t>Team Lead → Sales / SDR Manager → Senior Sales Manager → Head – Sales → AVP / VP Sales</t>
        </is>
      </c>
      <c r="H181" s="214" t="n"/>
      <c r="I181" s="213" t="n"/>
      <c r="J181" s="16" t="inlineStr">
        <is>
          <t>SDR → AE → Senior AE; Sales Manager M3; Head of Sales M5</t>
        </is>
      </c>
      <c r="K181" s="214" t="n"/>
      <c r="L181" s="213" t="n"/>
      <c r="M181" s="16" t="inlineStr">
        <is>
          <t>Radford / Pave, JobsPipe title hierarchy</t>
        </is>
      </c>
      <c r="N181" s="15" t="n">
        <v>7</v>
      </c>
    </row>
    <row r="182" ht="41" customHeight="1">
      <c r="A182" s="13" t="inlineStr">
        <is>
          <t>Marketing &amp; Communications</t>
        </is>
      </c>
      <c r="B182" s="213" t="n"/>
      <c r="C182" s="16" t="inlineStr">
        <is>
          <t>Marketing Associate → Senior Associate → Marketing Specialist → Senior Specialist → Lead Specialist</t>
        </is>
      </c>
      <c r="D182" s="214" t="n"/>
      <c r="E182" s="214" t="n"/>
      <c r="F182" s="213" t="n"/>
      <c r="G182" s="16" t="inlineStr">
        <is>
          <t>Team Lead → Marketing Manager → Senior Marketing Manager → Head – Marketing</t>
        </is>
      </c>
      <c r="H182" s="214" t="n"/>
      <c r="I182" s="213" t="n"/>
      <c r="J182" s="16" t="inlineStr">
        <is>
          <t>Specialist P2–P5; Manager M3–M5</t>
        </is>
      </c>
      <c r="K182" s="214" t="n"/>
      <c r="L182" s="213" t="n"/>
      <c r="M182" s="16" t="inlineStr">
        <is>
          <t>Radford / Pave</t>
        </is>
      </c>
      <c r="N182" s="15" t="n">
        <v>2</v>
      </c>
    </row>
    <row r="183" ht="41" customHeight="1">
      <c r="A183" s="13" t="inlineStr">
        <is>
          <t>Quality Assurance</t>
        </is>
      </c>
      <c r="B183" s="213" t="n"/>
      <c r="C183" s="16" t="inlineStr">
        <is>
          <t>QA Engineer → Senior QA Engineer → QA Specialist → Senior QA Specialist → Lead QA Engineer → Principal QA Engineer</t>
        </is>
      </c>
      <c r="D183" s="214" t="n"/>
      <c r="E183" s="214" t="n"/>
      <c r="F183" s="213" t="n"/>
      <c r="G183" s="16" t="inlineStr">
        <is>
          <t>Team Lead → QA Manager → Senior QA Manager → Head – Quality</t>
        </is>
      </c>
      <c r="H183" s="214" t="n"/>
      <c r="I183" s="213" t="n"/>
      <c r="J183" s="16" t="inlineStr">
        <is>
          <t>QA ladders follow engineering P1–P6 / M3–M6</t>
        </is>
      </c>
      <c r="K183" s="214" t="n"/>
      <c r="L183" s="213" t="n"/>
      <c r="M183" s="16" t="inlineStr">
        <is>
          <t>Radford / Pave</t>
        </is>
      </c>
      <c r="N183" s="15" t="n">
        <v>21</v>
      </c>
    </row>
    <row r="184" ht="41" customHeight="1">
      <c r="A184" s="13" t="inlineStr">
        <is>
          <t>Product Management</t>
        </is>
      </c>
      <c r="B184" s="213" t="n"/>
      <c r="C184" s="16" t="inlineStr">
        <is>
          <t>Product Associate → Senior Product Associate → Associate PM → Product Manager → Senior PM → Principal PM</t>
        </is>
      </c>
      <c r="D184" s="214" t="n"/>
      <c r="E184" s="214" t="n"/>
      <c r="F184" s="213" t="n"/>
      <c r="G184" s="16" t="inlineStr">
        <is>
          <t>Group Product Manager → Associate Head – Product → Head – Product</t>
        </is>
      </c>
      <c r="H184" s="214" t="n"/>
      <c r="I184" s="213" t="n"/>
      <c r="J184" s="16" t="inlineStr">
        <is>
          <t>APM → PM → Senior PM → Principal / Group PM</t>
        </is>
      </c>
      <c r="K184" s="214" t="n"/>
      <c r="L184" s="213" t="n"/>
      <c r="M184" s="16" t="inlineStr">
        <is>
          <t>Radford / Pave</t>
        </is>
      </c>
      <c r="N184" s="15" t="n">
        <v>1</v>
      </c>
    </row>
    <row r="185" ht="41" customHeight="1">
      <c r="A185" s="13" t="inlineStr">
        <is>
          <t>Executive Leadership</t>
        </is>
      </c>
      <c r="B185" s="213" t="n"/>
      <c r="C185" s="16" t="inlineStr">
        <is>
          <t>—</t>
        </is>
      </c>
      <c r="D185" s="214" t="n"/>
      <c r="E185" s="214" t="n"/>
      <c r="F185" s="213" t="n"/>
      <c r="G185" s="16" t="inlineStr">
        <is>
          <t>Associate Vice President / Business Head → Vice President → CXO → CEO</t>
        </is>
      </c>
      <c r="H185" s="214" t="n"/>
      <c r="I185" s="213" t="n"/>
      <c r="J185" s="16" t="inlineStr">
        <is>
          <t>Executive E1–E6</t>
        </is>
      </c>
      <c r="K185" s="214" t="n"/>
      <c r="L185" s="213" t="n"/>
      <c r="M185" s="16" t="inlineStr">
        <is>
          <t>Radford / Pave</t>
        </is>
      </c>
      <c r="N185" s="15" t="n">
        <v>2</v>
      </c>
    </row>
    <row r="186" ht="28" customHeight="1">
      <c r="A186" s="13" t="inlineStr">
        <is>
          <t>Business Analysis</t>
        </is>
      </c>
      <c r="B186" s="213" t="n"/>
      <c r="C186" s="16" t="inlineStr">
        <is>
          <t>Business Analyst → Senior BA → BA Specialist → Senior BA Specialist → Lead BA → Principal BA</t>
        </is>
      </c>
      <c r="D186" s="214" t="n"/>
      <c r="E186" s="214" t="n"/>
      <c r="F186" s="213" t="n"/>
      <c r="G186" s="16" t="inlineStr">
        <is>
          <t>Team Lead → BA Manager → Senior Manager – BA</t>
        </is>
      </c>
      <c r="H186" s="214" t="n"/>
      <c r="I186" s="213" t="n"/>
      <c r="J186" s="16" t="inlineStr">
        <is>
          <t>Analyst → Senior → Lead → Principal</t>
        </is>
      </c>
      <c r="K186" s="214" t="n"/>
      <c r="L186" s="213" t="n"/>
      <c r="M186" s="16" t="inlineStr">
        <is>
          <t>Radford / Pave</t>
        </is>
      </c>
      <c r="N186" s="15" t="n">
        <v>13</v>
      </c>
    </row>
    <row r="187" ht="41" customHeight="1">
      <c r="A187" s="13" t="inlineStr">
        <is>
          <t>Project &amp; Program Management</t>
        </is>
      </c>
      <c r="B187" s="213" t="n"/>
      <c r="C187" s="16" t="inlineStr">
        <is>
          <t>Project Coordinator → Senior Coordinator → Associate Project Manager → Project Manager → Program Manager → Senior Program Manager</t>
        </is>
      </c>
      <c r="D187" s="214" t="n"/>
      <c r="E187" s="214" t="n"/>
      <c r="F187" s="213" t="n"/>
      <c r="G187" s="16" t="inlineStr">
        <is>
          <t>Delivery Manager → Associate Head – Delivery → Head – Delivery</t>
        </is>
      </c>
      <c r="H187" s="214" t="n"/>
      <c r="I187" s="213" t="n"/>
      <c r="J187" s="16" t="inlineStr">
        <is>
          <t>Project / Program Manager P3–P6; Delivery Manager M3–M5</t>
        </is>
      </c>
      <c r="K187" s="214" t="n"/>
      <c r="L187" s="213" t="n"/>
      <c r="M187" s="16" t="inlineStr">
        <is>
          <t>Radford / Pave</t>
        </is>
      </c>
      <c r="N187" s="15" t="n">
        <v>13</v>
      </c>
    </row>
    <row r="188" ht="28" customHeight="1">
      <c r="A188" s="13" t="inlineStr">
        <is>
          <t>Engineering &amp; Architecture</t>
        </is>
      </c>
      <c r="B188" s="213" t="n"/>
      <c r="C188" s="16" t="inlineStr">
        <is>
          <t>Lead Software Engineer → Technical Architect → Senior Technical / Solution Architect</t>
        </is>
      </c>
      <c r="D188" s="214" t="n"/>
      <c r="E188" s="214" t="n"/>
      <c r="F188" s="213" t="n"/>
      <c r="G188" s="16" t="inlineStr">
        <is>
          <t>—</t>
        </is>
      </c>
      <c r="H188" s="214" t="n"/>
      <c r="I188" s="213" t="n"/>
      <c r="J188" s="16" t="inlineStr">
        <is>
          <t>Staff / Principal architect ≈ P6–P7</t>
        </is>
      </c>
      <c r="K188" s="214" t="n"/>
      <c r="L188" s="213" t="n"/>
      <c r="M188" s="16" t="inlineStr">
        <is>
          <t>Radford / Pave, Workiva</t>
        </is>
      </c>
      <c r="N188" s="15" t="n">
        <v>8</v>
      </c>
    </row>
    <row r="189" ht="15" customHeight="1"/>
    <row r="190" ht="20" customHeight="1">
      <c r="A190" s="6" t="inlineStr">
        <is>
          <t>8. STEPS 10–11 · Capability and development — headline</t>
        </is>
      </c>
    </row>
    <row r="191" ht="28" customHeight="1">
      <c r="A191" s="12" t="inlineStr">
        <is>
          <t>Department</t>
        </is>
      </c>
      <c r="B191" s="213" t="n"/>
      <c r="C191" s="12" t="inlineStr">
        <is>
          <t>People</t>
        </is>
      </c>
      <c r="D191" s="12" t="inlineStr">
        <is>
          <t>Avg competency index %</t>
        </is>
      </c>
      <c r="E191" s="12" t="inlineStr">
        <is>
          <t>Most common gaps</t>
        </is>
      </c>
      <c r="F191" s="214" t="n"/>
      <c r="G191" s="214" t="n"/>
      <c r="H191" s="213" t="n"/>
      <c r="I191" s="12" t="inlineStr">
        <is>
          <t>What helped people learn · survey</t>
        </is>
      </c>
      <c r="J191" s="214" t="n"/>
      <c r="K191" s="213" t="n"/>
      <c r="L191" s="12" t="inlineStr">
        <is>
          <t>AI / automation impact</t>
        </is>
      </c>
      <c r="M191" s="214" t="n"/>
      <c r="N191" s="213" t="n"/>
    </row>
    <row r="192" ht="54" customHeight="1">
      <c r="A192" s="13" t="inlineStr">
        <is>
          <t>Design</t>
        </is>
      </c>
      <c r="B192" s="213" t="n"/>
      <c r="C192" s="15" t="n">
        <v>2</v>
      </c>
      <c r="D192" s="15" t="n">
        <v>86</v>
      </c>
      <c r="E192" s="16" t="inlineStr">
        <is>
          <t>Programming &amp; stack · System design · SQL &amp; data</t>
        </is>
      </c>
      <c r="F192" s="214" t="n"/>
      <c r="G192" s="214" t="n"/>
      <c r="H192" s="213" t="n"/>
      <c r="I192" s="16" t="inlineStr">
        <is>
          <r>
            <rPr>
              <rFont val="Calibri"/>
              <b val="1"/>
              <sz val="10"/>
            </rPr>
            <t>Withheld:</t>
          </r>
          <r>
            <rPr>
              <rFont val="Calibri"/>
              <sz val="10"/>
            </rPr>
            <t xml:space="preserve"> fewer than 3 role-holders answered the survey, so answers would identify a person · IRIS role catalogue entry to follow</t>
          </r>
        </is>
      </c>
      <c r="J192" s="214" t="n"/>
      <c r="K192" s="213" t="n"/>
      <c r="L192" s="16" t="inlineStr">
        <is>
          <t>—</t>
        </is>
      </c>
      <c r="M192" s="214" t="n"/>
      <c r="N192" s="213" t="n"/>
    </row>
    <row r="193" ht="54" customHeight="1">
      <c r="A193" s="13" t="inlineStr">
        <is>
          <t>Marketing</t>
        </is>
      </c>
      <c r="B193" s="213" t="n"/>
      <c r="C193" s="15" t="n">
        <v>2</v>
      </c>
      <c r="D193" s="15" t="n">
        <v>92</v>
      </c>
      <c r="E193" s="16" t="inlineStr">
        <is>
          <t>AI / GenAI · Learning agility · Digital fluency · Communication</t>
        </is>
      </c>
      <c r="F193" s="214" t="n"/>
      <c r="G193" s="214" t="n"/>
      <c r="H193" s="213" t="n"/>
      <c r="I193" s="16" t="inlineStr">
        <is>
          <r>
            <rPr>
              <rFont val="Calibri"/>
              <b val="1"/>
              <sz val="10"/>
            </rPr>
            <t>Withheld:</t>
          </r>
          <r>
            <rPr>
              <rFont val="Calibri"/>
              <sz val="10"/>
            </rPr>
            <t xml:space="preserve"> fewer than 3 role-holders answered the survey, so answers would identify a person · IRIS role catalogue entry to follow</t>
          </r>
        </is>
      </c>
      <c r="J193" s="214" t="n"/>
      <c r="K193" s="213" t="n"/>
      <c r="L193" s="16" t="inlineStr">
        <is>
          <t>—</t>
        </is>
      </c>
      <c r="M193" s="214" t="n"/>
      <c r="N193" s="213" t="n"/>
    </row>
    <row r="194" ht="54" customHeight="1">
      <c r="A194" s="13" t="inlineStr">
        <is>
          <t>Product Management</t>
        </is>
      </c>
      <c r="B194" s="213" t="n"/>
      <c r="C194" s="15" t="n">
        <v>1</v>
      </c>
      <c r="D194" s="15" t="n">
        <v>104</v>
      </c>
      <c r="E194" s="16" t="inlineStr">
        <is>
          <t>AI / GenAI · Learning agility</t>
        </is>
      </c>
      <c r="F194" s="214" t="n"/>
      <c r="G194" s="214" t="n"/>
      <c r="H194" s="213" t="n"/>
      <c r="I194" s="16" t="inlineStr">
        <is>
          <r>
            <rPr>
              <rFont val="Calibri"/>
              <b val="1"/>
              <sz val="10"/>
            </rPr>
            <t>Withheld:</t>
          </r>
          <r>
            <rPr>
              <rFont val="Calibri"/>
              <sz val="10"/>
            </rPr>
            <t xml:space="preserve"> fewer than 3 role-holders answered the survey, so answers would identify a person · IRIS role catalogue entry to follow</t>
          </r>
        </is>
      </c>
      <c r="J194" s="214" t="n"/>
      <c r="K194" s="213" t="n"/>
      <c r="L194" s="16" t="inlineStr">
        <is>
          <t>—</t>
        </is>
      </c>
      <c r="M194" s="214" t="n"/>
      <c r="N194" s="213" t="n"/>
    </row>
    <row r="195" ht="80" customHeight="1">
      <c r="A195" s="13" t="inlineStr">
        <is>
          <t>Quality Assurance</t>
        </is>
      </c>
      <c r="B195" s="213" t="n"/>
      <c r="C195" s="15" t="n">
        <v>21</v>
      </c>
      <c r="D195" s="15" t="n">
        <v>102</v>
      </c>
      <c r="E195" s="16" t="inlineStr">
        <is>
          <t>SQL &amp; data · Problem solving · AI / GenAI · Data literacy</t>
        </is>
      </c>
      <c r="F195" s="214" t="n"/>
      <c r="G195" s="214" t="n"/>
      <c r="H195" s="213" t="n"/>
      <c r="I195" s="16" t="inlineStr">
        <is>
          <t>Mentoring / guidance from seniors · On-the-job / hands-on · Formal / classroom training · Knowledge transfer · KT · Online courses / self-learning · Certification</t>
        </is>
      </c>
      <c r="J195" s="214" t="n"/>
      <c r="K195" s="213" t="n"/>
      <c r="L195" s="16" t="inlineStr">
        <is>
          <t>17 of 19 say the role is changing because of AI / automation</t>
        </is>
      </c>
      <c r="M195" s="214" t="n"/>
      <c r="N195" s="213" t="n"/>
    </row>
    <row r="196" ht="41" customHeight="1">
      <c r="A196" s="13" t="inlineStr">
        <is>
          <t>Sales</t>
        </is>
      </c>
      <c r="B196" s="213" t="n"/>
      <c r="C196" s="15" t="n">
        <v>10</v>
      </c>
      <c r="D196" s="15" t="n">
        <v>97</v>
      </c>
      <c r="E196" s="16" t="inlineStr">
        <is>
          <t>Problem solving · Digital marketing · Communication · Business acumen</t>
        </is>
      </c>
      <c r="F196" s="214" t="n"/>
      <c r="G196" s="214" t="n"/>
      <c r="H196" s="213" t="n"/>
      <c r="I196" s="16" t="inlineStr">
        <is>
          <t>Formal / classroom training · Mentoring / guidance from seniors · On-the-job / hands-on</t>
        </is>
      </c>
      <c r="J196" s="214" t="n"/>
      <c r="K196" s="213" t="n"/>
      <c r="L196" s="16" t="inlineStr">
        <is>
          <t>3 of 6 say the role is changing because of AI / automation</t>
        </is>
      </c>
      <c r="M196" s="214" t="n"/>
      <c r="N196" s="213" t="n"/>
    </row>
    <row r="197" ht="41" customHeight="1">
      <c r="A197" s="13" t="inlineStr">
        <is>
          <t>Support</t>
        </is>
      </c>
      <c r="B197" s="213" t="n"/>
      <c r="C197" s="15" t="n">
        <v>11</v>
      </c>
      <c r="D197" s="15" t="n">
        <v>96</v>
      </c>
      <c r="E197" s="16" t="inlineStr">
        <is>
          <t>Regulatory domain · Learning agility · AI literacy · Digital fluency</t>
        </is>
      </c>
      <c r="F197" s="214" t="n"/>
      <c r="G197" s="214" t="n"/>
      <c r="H197" s="213" t="n"/>
      <c r="I197" s="16" t="inlineStr">
        <is>
          <t>Formal / classroom training · Mentoring / guidance from seniors · Knowledge transfer · KT</t>
        </is>
      </c>
      <c r="J197" s="214" t="n"/>
      <c r="K197" s="213" t="n"/>
      <c r="L197" s="16" t="inlineStr">
        <is>
          <t>4 of 11 say the role is changing because of AI / automation</t>
        </is>
      </c>
      <c r="M197" s="214" t="n"/>
      <c r="N197" s="213" t="n"/>
    </row>
    <row r="198" ht="80" customHeight="1">
      <c r="A198" s="13" t="inlineStr">
        <is>
          <t>Technology</t>
        </is>
      </c>
      <c r="B198" s="213" t="n"/>
      <c r="C198" s="15" t="n">
        <v>139</v>
      </c>
      <c r="D198" s="15" t="n">
        <v>97</v>
      </c>
      <c r="E198" s="16" t="inlineStr">
        <is>
          <t>System design · SQL &amp; data · AI / GenAI · Cloud &amp; DevOps</t>
        </is>
      </c>
      <c r="F198" s="214" t="n"/>
      <c r="G198" s="214" t="n"/>
      <c r="H198" s="213" t="n"/>
      <c r="I198" s="16" t="inlineStr">
        <is>
          <t>On-the-job / hands-on · Formal / classroom training · Mentoring / guidance from seniors · Online courses / self-learning · Knowledge transfer · KT · Certification</t>
        </is>
      </c>
      <c r="J198" s="214" t="n"/>
      <c r="K198" s="213" t="n"/>
      <c r="L198" s="16" t="inlineStr">
        <is>
          <t>82 of 116 say the role is changing because of AI / automation</t>
        </is>
      </c>
      <c r="M198" s="214" t="n"/>
      <c r="N198" s="213" t="n"/>
    </row>
    <row r="199" ht="54" customHeight="1">
      <c r="A199" s="13" t="inlineStr">
        <is>
          <t>XBRL Consulting</t>
        </is>
      </c>
      <c r="B199" s="213" t="n"/>
      <c r="C199" s="15" t="n">
        <v>32</v>
      </c>
      <c r="D199" s="15" t="n">
        <v>90</v>
      </c>
      <c r="E199" s="16" t="inlineStr">
        <is>
          <t>Accounting standards · AI / GenAI · Regulatory domain · Innovation</t>
        </is>
      </c>
      <c r="F199" s="214" t="n"/>
      <c r="G199" s="214" t="n"/>
      <c r="H199" s="213" t="n"/>
      <c r="I199" s="16" t="inlineStr">
        <is>
          <t>Formal / classroom training · On-the-job / hands-on · Mentoring / guidance from seniors · Knowledge transfer · KT</t>
        </is>
      </c>
      <c r="J199" s="214" t="n"/>
      <c r="K199" s="213" t="n"/>
      <c r="L199" s="16" t="inlineStr">
        <is>
          <t>23 of 27 say the role is changing because of AI / automation</t>
        </is>
      </c>
      <c r="M199" s="214" t="n"/>
      <c r="N199" s="213" t="n"/>
    </row>
    <row r="200" ht="15" customHeight="1"/>
    <row r="201" ht="20" customHeight="1">
      <c r="A201" s="6" t="inlineStr">
        <is>
          <t>9. STEP 12 · Validation, change log and open decisions</t>
        </is>
      </c>
    </row>
    <row r="202" ht="28" customHeight="1">
      <c r="A202" s="12" t="inlineStr">
        <is>
          <t>Person</t>
        </is>
      </c>
      <c r="B202" s="213" t="n"/>
      <c r="C202" s="12" t="inlineStr">
        <is>
          <t>Department</t>
        </is>
      </c>
      <c r="D202" s="213" t="n"/>
      <c r="E202" s="12" t="inlineStr">
        <is>
          <t>Earlier proposal</t>
        </is>
      </c>
      <c r="F202" s="12" t="inlineStr">
        <is>
          <t>Final</t>
        </is>
      </c>
      <c r="G202" s="12" t="inlineStr">
        <is>
          <t>Why</t>
        </is>
      </c>
      <c r="H202" s="214" t="n"/>
      <c r="I202" s="214" t="n"/>
      <c r="J202" s="214" t="n"/>
      <c r="K202" s="214" t="n"/>
      <c r="L202" s="214" t="n"/>
      <c r="M202" s="214" t="n"/>
      <c r="N202" s="213" t="n"/>
    </row>
    <row r="203" ht="15" customHeight="1">
      <c r="A203" s="13" t="inlineStr">
        <is>
          <t>Davinder Pal Singh</t>
        </is>
      </c>
      <c r="B203" s="213" t="n"/>
      <c r="C203" s="16" t="inlineStr">
        <is>
          <t>Quality Assurance</t>
        </is>
      </c>
      <c r="D203" s="213" t="n"/>
      <c r="E203" s="15" t="inlineStr">
        <is>
          <t>B3</t>
        </is>
      </c>
      <c r="F203" s="15" t="inlineStr">
        <is>
          <t>B2</t>
        </is>
      </c>
      <c r="G203" s="16" t="inlineStr">
        <is>
          <t>Derived weight set TE-B-M gives 5.41; designation now Senior QA Manager</t>
        </is>
      </c>
      <c r="H203" s="214" t="n"/>
      <c r="I203" s="214" t="n"/>
      <c r="J203" s="214" t="n"/>
      <c r="K203" s="214" t="n"/>
      <c r="L203" s="214" t="n"/>
      <c r="M203" s="214" t="n"/>
      <c r="N203" s="213" t="n"/>
    </row>
    <row r="204" ht="15" customHeight="1">
      <c r="A204" s="13" t="inlineStr">
        <is>
          <t>Sakina Rampurawala</t>
        </is>
      </c>
      <c r="B204" s="213" t="n"/>
      <c r="C204" s="16" t="inlineStr">
        <is>
          <t>Quality Assurance</t>
        </is>
      </c>
      <c r="D204" s="213" t="n"/>
      <c r="E204" s="15" t="inlineStr">
        <is>
          <t>B1</t>
        </is>
      </c>
      <c r="F204" s="15" t="inlineStr">
        <is>
          <t>A3</t>
        </is>
      </c>
      <c r="G204" s="16" t="inlineStr">
        <is>
          <t>Derived weight set TE-A gives 3.55; designation now QA Specialist</t>
        </is>
      </c>
      <c r="H204" s="214" t="n"/>
      <c r="I204" s="214" t="n"/>
      <c r="J204" s="214" t="n"/>
      <c r="K204" s="214" t="n"/>
      <c r="L204" s="214" t="n"/>
      <c r="M204" s="214" t="n"/>
      <c r="N204" s="213" t="n"/>
    </row>
    <row r="205" ht="28" customHeight="1">
      <c r="A205" s="13" t="inlineStr">
        <is>
          <t>Anand Padmanabhan</t>
        </is>
      </c>
      <c r="B205" s="213" t="n"/>
      <c r="C205" s="16" t="inlineStr">
        <is>
          <t>Sales</t>
        </is>
      </c>
      <c r="D205" s="213" t="n"/>
      <c r="E205" s="15" t="inlineStr">
        <is>
          <t>E1</t>
        </is>
      </c>
      <c r="F205" s="15" t="inlineStr">
        <is>
          <t>X3</t>
        </is>
      </c>
      <c r="G205" s="16" t="inlineStr">
        <is>
          <r>
            <rPr>
              <rFont val="Calibri"/>
              <b val="1"/>
              <sz val="10"/>
            </rPr>
            <t>Leadership decision:</t>
          </r>
          <r>
            <rPr>
              <rFont val="Calibri"/>
              <sz val="10"/>
            </rPr>
            <t xml:space="preserve"> Engaged as a consultant, not an employee: moves from Band E to Band X · senior consultant; designation now Senior Consultant – Enterprise Leadership</t>
          </r>
        </is>
      </c>
      <c r="H205" s="214" t="n"/>
      <c r="I205" s="214" t="n"/>
      <c r="J205" s="214" t="n"/>
      <c r="K205" s="214" t="n"/>
      <c r="L205" s="214" t="n"/>
      <c r="M205" s="214" t="n"/>
      <c r="N205" s="213" t="n"/>
    </row>
    <row r="206" ht="28" customHeight="1">
      <c r="A206" s="13" t="inlineStr">
        <is>
          <t>Shailesh Gupta</t>
        </is>
      </c>
      <c r="B206" s="213" t="n"/>
      <c r="C206" s="16" t="inlineStr">
        <is>
          <t>Sales</t>
        </is>
      </c>
      <c r="D206" s="213" t="n"/>
      <c r="E206" s="15" t="inlineStr">
        <is>
          <t>D1</t>
        </is>
      </c>
      <c r="F206" s="15" t="inlineStr">
        <is>
          <t>D2</t>
        </is>
      </c>
      <c r="G206" s="16" t="inlineStr">
        <is>
          <t>Reports directly to an E1 / E2, so D2; designation now Business Head – SupTech &amp; Bank-RegTech</t>
        </is>
      </c>
      <c r="H206" s="214" t="n"/>
      <c r="I206" s="214" t="n"/>
      <c r="J206" s="214" t="n"/>
      <c r="K206" s="214" t="n"/>
      <c r="L206" s="214" t="n"/>
      <c r="M206" s="214" t="n"/>
      <c r="N206" s="213" t="n"/>
    </row>
    <row r="207" ht="28" customHeight="1">
      <c r="A207" s="13" t="inlineStr">
        <is>
          <t>Brij Kishor Singh</t>
        </is>
      </c>
      <c r="B207" s="213" t="n"/>
      <c r="C207" s="16" t="inlineStr">
        <is>
          <t>Technology</t>
        </is>
      </c>
      <c r="D207" s="213" t="n"/>
      <c r="E207" s="15" t="inlineStr">
        <is>
          <t>C1</t>
        </is>
      </c>
      <c r="F207" s="15" t="inlineStr">
        <is>
          <t>B+</t>
        </is>
      </c>
      <c r="G207" s="16" t="inlineStr">
        <is>
          <t>Derived weight set TE-PC-B+ gives 6.54; designation now Practice Lead – Solution &amp; Technical Architecture · Player-Coach</t>
        </is>
      </c>
      <c r="H207" s="214" t="n"/>
      <c r="I207" s="214" t="n"/>
      <c r="J207" s="214" t="n"/>
      <c r="K207" s="214" t="n"/>
      <c r="L207" s="214" t="n"/>
      <c r="M207" s="214" t="n"/>
      <c r="N207" s="213" t="n"/>
    </row>
    <row r="208" ht="15" customHeight="1">
      <c r="A208" s="13" t="inlineStr">
        <is>
          <t>Giridhar Singh</t>
        </is>
      </c>
      <c r="B208" s="213" t="n"/>
      <c r="C208" s="16" t="inlineStr">
        <is>
          <t>Technology</t>
        </is>
      </c>
      <c r="D208" s="213" t="n"/>
      <c r="E208" s="15" t="inlineStr">
        <is>
          <t>C1</t>
        </is>
      </c>
      <c r="F208" s="15" t="inlineStr">
        <is>
          <t>B3</t>
        </is>
      </c>
      <c r="G208" s="16" t="inlineStr">
        <is>
          <t>Derived weight set TE-B-IC gives 6.57; designation now Technical Architect</t>
        </is>
      </c>
      <c r="H208" s="214" t="n"/>
      <c r="I208" s="214" t="n"/>
      <c r="J208" s="214" t="n"/>
      <c r="K208" s="214" t="n"/>
      <c r="L208" s="214" t="n"/>
      <c r="M208" s="214" t="n"/>
      <c r="N208" s="213" t="n"/>
    </row>
    <row r="209" ht="28" customHeight="1">
      <c r="A209" s="13" t="inlineStr">
        <is>
          <t>Hemant Trivedi</t>
        </is>
      </c>
      <c r="B209" s="213" t="n"/>
      <c r="C209" s="16" t="inlineStr">
        <is>
          <t>Technology</t>
        </is>
      </c>
      <c r="D209" s="213" t="n"/>
      <c r="E209" s="15" t="inlineStr">
        <is>
          <t>B3</t>
        </is>
      </c>
      <c r="F209" s="15" t="inlineStr">
        <is>
          <t>B+</t>
        </is>
      </c>
      <c r="G209" s="16" t="inlineStr">
        <is>
          <t>Derived weight set TE-PC-B+ gives 6.58; designation now Practice Lead – Solution &amp; Technical Architecture · Player-Coach</t>
        </is>
      </c>
      <c r="H209" s="214" t="n"/>
      <c r="I209" s="214" t="n"/>
      <c r="J209" s="214" t="n"/>
      <c r="K209" s="214" t="n"/>
      <c r="L209" s="214" t="n"/>
      <c r="M209" s="214" t="n"/>
      <c r="N209" s="213" t="n"/>
    </row>
    <row r="210" ht="28" customHeight="1">
      <c r="A210" s="13" t="inlineStr">
        <is>
          <t>Izharuddin Shaikh</t>
        </is>
      </c>
      <c r="B210" s="213" t="n"/>
      <c r="C210" s="16" t="inlineStr">
        <is>
          <t>Technology</t>
        </is>
      </c>
      <c r="D210" s="213" t="n"/>
      <c r="E210" s="15" t="inlineStr">
        <is>
          <t>C1</t>
        </is>
      </c>
      <c r="F210" s="15" t="inlineStr">
        <is>
          <t>B+</t>
        </is>
      </c>
      <c r="G210" s="16" t="inlineStr">
        <is>
          <t>Derived weight set TE-PC-B+ gives 6.22; designation now Practice Lead – Project &amp; Program Delivery · Player-Coach</t>
        </is>
      </c>
      <c r="H210" s="214" t="n"/>
      <c r="I210" s="214" t="n"/>
      <c r="J210" s="214" t="n"/>
      <c r="K210" s="214" t="n"/>
      <c r="L210" s="214" t="n"/>
      <c r="M210" s="214" t="n"/>
      <c r="N210" s="213" t="n"/>
    </row>
    <row r="211" ht="28" customHeight="1">
      <c r="A211" s="13" t="inlineStr">
        <is>
          <t>Pushpendra Singh</t>
        </is>
      </c>
      <c r="B211" s="213" t="n"/>
      <c r="C211" s="16" t="inlineStr">
        <is>
          <t>Technology</t>
        </is>
      </c>
      <c r="D211" s="213" t="n"/>
      <c r="E211" s="15" t="inlineStr">
        <is>
          <t>B3</t>
        </is>
      </c>
      <c r="F211" s="15" t="inlineStr">
        <is>
          <t>B+</t>
        </is>
      </c>
      <c r="G211" s="16" t="inlineStr">
        <is>
          <t>Derived weight set TE-PC-B+ gives 6.50; designation now Practice Lead – Solution &amp; Technical Architecture · Player-Coach</t>
        </is>
      </c>
      <c r="H211" s="214" t="n"/>
      <c r="I211" s="214" t="n"/>
      <c r="J211" s="214" t="n"/>
      <c r="K211" s="214" t="n"/>
      <c r="L211" s="214" t="n"/>
      <c r="M211" s="214" t="n"/>
      <c r="N211" s="213" t="n"/>
    </row>
    <row r="212" ht="28" customHeight="1">
      <c r="A212" s="13" t="inlineStr">
        <is>
          <t>Suman Kumar</t>
        </is>
      </c>
      <c r="B212" s="213" t="n"/>
      <c r="C212" s="16" t="inlineStr">
        <is>
          <t>Technology</t>
        </is>
      </c>
      <c r="D212" s="213" t="n"/>
      <c r="E212" s="15" t="inlineStr">
        <is>
          <t>C1</t>
        </is>
      </c>
      <c r="F212" s="15" t="inlineStr">
        <is>
          <t>B+</t>
        </is>
      </c>
      <c r="G212" s="16" t="inlineStr">
        <is>
          <t>Derived weight set TE-PC-B+ gives 6.54; designation now Practice Lead – Solution &amp; Technical Architecture · Player-Coach</t>
        </is>
      </c>
      <c r="H212" s="214" t="n"/>
      <c r="I212" s="214" t="n"/>
      <c r="J212" s="214" t="n"/>
      <c r="K212" s="214" t="n"/>
      <c r="L212" s="214" t="n"/>
      <c r="M212" s="214" t="n"/>
      <c r="N212" s="213" t="n"/>
    </row>
    <row r="213" ht="15" customHeight="1">
      <c r="A213" s="13" t="inlineStr">
        <is>
          <t>Bhavana Thakare</t>
        </is>
      </c>
      <c r="B213" s="213" t="n"/>
      <c r="C213" s="16" t="inlineStr">
        <is>
          <t>Technology</t>
        </is>
      </c>
      <c r="D213" s="213" t="n"/>
      <c r="E213" s="15" t="inlineStr">
        <is>
          <t>B2</t>
        </is>
      </c>
      <c r="F213" s="15" t="inlineStr">
        <is>
          <t>B1</t>
        </is>
      </c>
      <c r="G213" s="16" t="inlineStr">
        <is>
          <t>Derived weight set TE-B-IC gives 4.38; designation now Senior Technical Specialist – POD Lead</t>
        </is>
      </c>
      <c r="H213" s="214" t="n"/>
      <c r="I213" s="214" t="n"/>
      <c r="J213" s="214" t="n"/>
      <c r="K213" s="214" t="n"/>
      <c r="L213" s="214" t="n"/>
      <c r="M213" s="214" t="n"/>
      <c r="N213" s="213" t="n"/>
    </row>
    <row r="214" ht="15" customHeight="1">
      <c r="A214" s="13" t="inlineStr">
        <is>
          <t>Deepa Karmarkar</t>
        </is>
      </c>
      <c r="B214" s="213" t="n"/>
      <c r="C214" s="16" t="inlineStr">
        <is>
          <t>Technology</t>
        </is>
      </c>
      <c r="D214" s="213" t="n"/>
      <c r="E214" s="15" t="inlineStr">
        <is>
          <t>B3</t>
        </is>
      </c>
      <c r="F214" s="15" t="inlineStr">
        <is>
          <t>B2</t>
        </is>
      </c>
      <c r="G214" s="16" t="inlineStr">
        <is>
          <t>Derived weight set TE-B-IC gives 5.44; designation now Lead Software Engineer</t>
        </is>
      </c>
      <c r="H214" s="214" t="n"/>
      <c r="I214" s="214" t="n"/>
      <c r="J214" s="214" t="n"/>
      <c r="K214" s="214" t="n"/>
      <c r="L214" s="214" t="n"/>
      <c r="M214" s="214" t="n"/>
      <c r="N214" s="213" t="n"/>
    </row>
    <row r="215" ht="15" customHeight="1">
      <c r="A215" s="13" t="inlineStr">
        <is>
          <t>Himanshu Pawar</t>
        </is>
      </c>
      <c r="B215" s="213" t="n"/>
      <c r="C215" s="16" t="inlineStr">
        <is>
          <t>Technology</t>
        </is>
      </c>
      <c r="D215" s="213" t="n"/>
      <c r="E215" s="15" t="inlineStr">
        <is>
          <t>B3</t>
        </is>
      </c>
      <c r="F215" s="15" t="inlineStr">
        <is>
          <t>B2</t>
        </is>
      </c>
      <c r="G215" s="16" t="inlineStr">
        <is>
          <t>Derived weight set TE-B-IC gives 5.34; designation now Lead Software Engineer</t>
        </is>
      </c>
      <c r="H215" s="214" t="n"/>
      <c r="I215" s="214" t="n"/>
      <c r="J215" s="214" t="n"/>
      <c r="K215" s="214" t="n"/>
      <c r="L215" s="214" t="n"/>
      <c r="M215" s="214" t="n"/>
      <c r="N215" s="213" t="n"/>
    </row>
    <row r="216" ht="15" customHeight="1">
      <c r="A216" s="13" t="inlineStr">
        <is>
          <t>Kimaya Mundlye</t>
        </is>
      </c>
      <c r="B216" s="213" t="n"/>
      <c r="C216" s="16" t="inlineStr">
        <is>
          <t>Technology</t>
        </is>
      </c>
      <c r="D216" s="213" t="n"/>
      <c r="E216" s="15" t="inlineStr">
        <is>
          <t>B3</t>
        </is>
      </c>
      <c r="F216" s="15" t="inlineStr">
        <is>
          <t>B2</t>
        </is>
      </c>
      <c r="G216" s="16" t="inlineStr">
        <is>
          <t>Derived weight set TE-B-M gives 5.13; designation now Delivery Manager</t>
        </is>
      </c>
      <c r="H216" s="214" t="n"/>
      <c r="I216" s="214" t="n"/>
      <c r="J216" s="214" t="n"/>
      <c r="K216" s="214" t="n"/>
      <c r="L216" s="214" t="n"/>
      <c r="M216" s="214" t="n"/>
      <c r="N216" s="213" t="n"/>
    </row>
    <row r="217" ht="15" customHeight="1">
      <c r="A217" s="13" t="inlineStr">
        <is>
          <t>Nikhil Nalawade</t>
        </is>
      </c>
      <c r="B217" s="213" t="n"/>
      <c r="C217" s="16" t="inlineStr">
        <is>
          <t>Technology</t>
        </is>
      </c>
      <c r="D217" s="213" t="n"/>
      <c r="E217" s="15" t="inlineStr">
        <is>
          <t>B3</t>
        </is>
      </c>
      <c r="F217" s="15" t="inlineStr">
        <is>
          <t>B2</t>
        </is>
      </c>
      <c r="G217" s="16" t="inlineStr">
        <is>
          <t>Derived weight set TE-B-M gives 5.34; designation now Delivery Manager</t>
        </is>
      </c>
      <c r="H217" s="214" t="n"/>
      <c r="I217" s="214" t="n"/>
      <c r="J217" s="214" t="n"/>
      <c r="K217" s="214" t="n"/>
      <c r="L217" s="214" t="n"/>
      <c r="M217" s="214" t="n"/>
      <c r="N217" s="213" t="n"/>
    </row>
    <row r="218" ht="15" customHeight="1">
      <c r="A218" s="13" t="inlineStr">
        <is>
          <t>Prasad Gavhane</t>
        </is>
      </c>
      <c r="B218" s="213" t="n"/>
      <c r="C218" s="16" t="inlineStr">
        <is>
          <t>Technology</t>
        </is>
      </c>
      <c r="D218" s="213" t="n"/>
      <c r="E218" s="15" t="inlineStr">
        <is>
          <t>B3</t>
        </is>
      </c>
      <c r="F218" s="15" t="inlineStr">
        <is>
          <t>B2</t>
        </is>
      </c>
      <c r="G218" s="16" t="inlineStr">
        <is>
          <t>Derived weight set TE-B-IC gives 5.36; designation now Lead Software Engineer</t>
        </is>
      </c>
      <c r="H218" s="214" t="n"/>
      <c r="I218" s="214" t="n"/>
      <c r="J218" s="214" t="n"/>
      <c r="K218" s="214" t="n"/>
      <c r="L218" s="214" t="n"/>
      <c r="M218" s="214" t="n"/>
      <c r="N218" s="213" t="n"/>
    </row>
    <row r="219" ht="15" customHeight="1">
      <c r="A219" s="13" t="inlineStr">
        <is>
          <t>Sandeep Dwivedi</t>
        </is>
      </c>
      <c r="B219" s="213" t="n"/>
      <c r="C219" s="16" t="inlineStr">
        <is>
          <t>Technology</t>
        </is>
      </c>
      <c r="D219" s="213" t="n"/>
      <c r="E219" s="15" t="inlineStr">
        <is>
          <t>B3</t>
        </is>
      </c>
      <c r="F219" s="15" t="inlineStr">
        <is>
          <t>B2</t>
        </is>
      </c>
      <c r="G219" s="16" t="inlineStr">
        <is>
          <t>Derived weight set TE-B-M gives 5.20; designation now Delivery Manager</t>
        </is>
      </c>
      <c r="H219" s="214" t="n"/>
      <c r="I219" s="214" t="n"/>
      <c r="J219" s="214" t="n"/>
      <c r="K219" s="214" t="n"/>
      <c r="L219" s="214" t="n"/>
      <c r="M219" s="214" t="n"/>
      <c r="N219" s="213" t="n"/>
    </row>
    <row r="220" ht="15" customHeight="1">
      <c r="A220" s="13" t="inlineStr">
        <is>
          <t>Yunus Patel</t>
        </is>
      </c>
      <c r="B220" s="213" t="n"/>
      <c r="C220" s="16" t="inlineStr">
        <is>
          <t>Technology</t>
        </is>
      </c>
      <c r="D220" s="213" t="n"/>
      <c r="E220" s="15" t="inlineStr">
        <is>
          <t>B3</t>
        </is>
      </c>
      <c r="F220" s="15" t="inlineStr">
        <is>
          <t>B2</t>
        </is>
      </c>
      <c r="G220" s="16" t="inlineStr">
        <is>
          <t>Derived weight set TE-B-M gives 5.33; designation now Delivery Manager</t>
        </is>
      </c>
      <c r="H220" s="214" t="n"/>
      <c r="I220" s="214" t="n"/>
      <c r="J220" s="214" t="n"/>
      <c r="K220" s="214" t="n"/>
      <c r="L220" s="214" t="n"/>
      <c r="M220" s="214" t="n"/>
      <c r="N220" s="213" t="n"/>
    </row>
    <row r="221" ht="15" customHeight="1">
      <c r="A221" s="13" t="inlineStr">
        <is>
          <t>Nivedita Wagh</t>
        </is>
      </c>
      <c r="B221" s="213" t="n"/>
      <c r="C221" s="16" t="inlineStr">
        <is>
          <t>Technology</t>
        </is>
      </c>
      <c r="D221" s="213" t="n"/>
      <c r="E221" s="15" t="inlineStr">
        <is>
          <t>B2</t>
        </is>
      </c>
      <c r="F221" s="15" t="inlineStr">
        <is>
          <t>B1</t>
        </is>
      </c>
      <c r="G221" s="16" t="inlineStr">
        <is>
          <t>Derived weight set TE-B-IC gives 4.45; designation now Project Manager – POD Lead</t>
        </is>
      </c>
      <c r="H221" s="214" t="n"/>
      <c r="I221" s="214" t="n"/>
      <c r="J221" s="214" t="n"/>
      <c r="K221" s="214" t="n"/>
      <c r="L221" s="214" t="n"/>
      <c r="M221" s="214" t="n"/>
      <c r="N221" s="213" t="n"/>
    </row>
    <row r="222" ht="15" customHeight="1">
      <c r="A222" s="13" t="inlineStr">
        <is>
          <t>Arun Kumar</t>
        </is>
      </c>
      <c r="B222" s="213" t="n"/>
      <c r="C222" s="16" t="inlineStr">
        <is>
          <t>Technology</t>
        </is>
      </c>
      <c r="D222" s="213" t="n"/>
      <c r="E222" s="15" t="inlineStr">
        <is>
          <t>B1</t>
        </is>
      </c>
      <c r="F222" s="15" t="inlineStr">
        <is>
          <t>A3</t>
        </is>
      </c>
      <c r="G222" s="16" t="inlineStr">
        <is>
          <t>Derived weight set TE-A gives 3.48; designation now Technical Specialist</t>
        </is>
      </c>
      <c r="H222" s="214" t="n"/>
      <c r="I222" s="214" t="n"/>
      <c r="J222" s="214" t="n"/>
      <c r="K222" s="214" t="n"/>
      <c r="L222" s="214" t="n"/>
      <c r="M222" s="214" t="n"/>
      <c r="N222" s="213" t="n"/>
    </row>
    <row r="223" ht="15" customHeight="1">
      <c r="A223" s="13" t="inlineStr">
        <is>
          <t>Ateef Ansari</t>
        </is>
      </c>
      <c r="B223" s="213" t="n"/>
      <c r="C223" s="16" t="inlineStr">
        <is>
          <t>Technology</t>
        </is>
      </c>
      <c r="D223" s="213" t="n"/>
      <c r="E223" s="15" t="inlineStr">
        <is>
          <t>B1</t>
        </is>
      </c>
      <c r="F223" s="15" t="inlineStr">
        <is>
          <t>A3</t>
        </is>
      </c>
      <c r="G223" s="16" t="inlineStr">
        <is>
          <t>Derived weight set TE-A gives 3.55; designation now Technical Specialist</t>
        </is>
      </c>
      <c r="H223" s="214" t="n"/>
      <c r="I223" s="214" t="n"/>
      <c r="J223" s="214" t="n"/>
      <c r="K223" s="214" t="n"/>
      <c r="L223" s="214" t="n"/>
      <c r="M223" s="214" t="n"/>
      <c r="N223" s="213" t="n"/>
    </row>
    <row r="224" ht="15" customHeight="1">
      <c r="A224" s="13" t="inlineStr">
        <is>
          <t>Chaitanya Vadagabhaktula</t>
        </is>
      </c>
      <c r="B224" s="213" t="n"/>
      <c r="C224" s="16" t="inlineStr">
        <is>
          <t>Technology</t>
        </is>
      </c>
      <c r="D224" s="213" t="n"/>
      <c r="E224" s="15" t="inlineStr">
        <is>
          <t>B1</t>
        </is>
      </c>
      <c r="F224" s="15" t="inlineStr">
        <is>
          <t>A3</t>
        </is>
      </c>
      <c r="G224" s="16" t="inlineStr">
        <is>
          <t>Derived weight set TE-A gives 3.57; designation now Database Specialist</t>
        </is>
      </c>
      <c r="H224" s="214" t="n"/>
      <c r="I224" s="214" t="n"/>
      <c r="J224" s="214" t="n"/>
      <c r="K224" s="214" t="n"/>
      <c r="L224" s="214" t="n"/>
      <c r="M224" s="214" t="n"/>
      <c r="N224" s="213" t="n"/>
    </row>
    <row r="225" ht="15" customHeight="1">
      <c r="A225" s="13" t="inlineStr">
        <is>
          <t>Chetan Galande</t>
        </is>
      </c>
      <c r="B225" s="213" t="n"/>
      <c r="C225" s="16" t="inlineStr">
        <is>
          <t>Technology</t>
        </is>
      </c>
      <c r="D225" s="213" t="n"/>
      <c r="E225" s="15" t="inlineStr">
        <is>
          <t>B1</t>
        </is>
      </c>
      <c r="F225" s="15" t="inlineStr">
        <is>
          <t>A3</t>
        </is>
      </c>
      <c r="G225" s="16" t="inlineStr">
        <is>
          <t>Derived weight set TE-A gives 3.47; designation now Business Analysis Specialist</t>
        </is>
      </c>
      <c r="H225" s="214" t="n"/>
      <c r="I225" s="214" t="n"/>
      <c r="J225" s="214" t="n"/>
      <c r="K225" s="214" t="n"/>
      <c r="L225" s="214" t="n"/>
      <c r="M225" s="214" t="n"/>
      <c r="N225" s="213" t="n"/>
    </row>
    <row r="226" ht="15" customHeight="1">
      <c r="A226" s="13" t="inlineStr">
        <is>
          <t>Manish Chouhan</t>
        </is>
      </c>
      <c r="B226" s="213" t="n"/>
      <c r="C226" s="16" t="inlineStr">
        <is>
          <t>Technology</t>
        </is>
      </c>
      <c r="D226" s="213" t="n"/>
      <c r="E226" s="15" t="inlineStr">
        <is>
          <t>B2</t>
        </is>
      </c>
      <c r="F226" s="15" t="inlineStr">
        <is>
          <t>B1</t>
        </is>
      </c>
      <c r="G226" s="16" t="inlineStr">
        <is>
          <t>Derived weight set TE-B-IC gives 4.27; designation now Senior Technical Specialist – POD Lead</t>
        </is>
      </c>
      <c r="H226" s="214" t="n"/>
      <c r="I226" s="214" t="n"/>
      <c r="J226" s="214" t="n"/>
      <c r="K226" s="214" t="n"/>
      <c r="L226" s="214" t="n"/>
      <c r="M226" s="214" t="n"/>
      <c r="N226" s="213" t="n"/>
    </row>
    <row r="227" ht="15" customHeight="1">
      <c r="A227" s="13" t="inlineStr">
        <is>
          <t>Anirudh Singh Bartwal</t>
        </is>
      </c>
      <c r="B227" s="213" t="n"/>
      <c r="C227" s="16" t="inlineStr">
        <is>
          <t>XBRL Consulting</t>
        </is>
      </c>
      <c r="D227" s="213" t="n"/>
      <c r="E227" s="15" t="inlineStr">
        <is>
          <t>B2</t>
        </is>
      </c>
      <c r="F227" s="15" t="inlineStr">
        <is>
          <t>B1</t>
        </is>
      </c>
      <c r="G227" s="16" t="inlineStr">
        <is>
          <t>Derived weight set RC-B-IC gives 4.48; designation now Senior Taxonomy Specialist</t>
        </is>
      </c>
      <c r="H227" s="214" t="n"/>
      <c r="I227" s="214" t="n"/>
      <c r="J227" s="214" t="n"/>
      <c r="K227" s="214" t="n"/>
      <c r="L227" s="214" t="n"/>
      <c r="M227" s="214" t="n"/>
      <c r="N227" s="213" t="n"/>
    </row>
    <row r="228" ht="15" customHeight="1">
      <c r="A228" s="13" t="inlineStr">
        <is>
          <t>Shraddha Bagul</t>
        </is>
      </c>
      <c r="B228" s="213" t="n"/>
      <c r="C228" s="16" t="inlineStr">
        <is>
          <t>XBRL Consulting</t>
        </is>
      </c>
      <c r="D228" s="213" t="n"/>
      <c r="E228" s="15" t="inlineStr">
        <is>
          <t>B3</t>
        </is>
      </c>
      <c r="F228" s="15" t="inlineStr">
        <is>
          <t>B2</t>
        </is>
      </c>
      <c r="G228" s="16" t="inlineStr">
        <is>
          <t>Derived weight set RC-B-M gives 5.40; designation now Senior Manager – Taxonomy Consulting</t>
        </is>
      </c>
      <c r="H228" s="214" t="n"/>
      <c r="I228" s="214" t="n"/>
      <c r="J228" s="214" t="n"/>
      <c r="K228" s="214" t="n"/>
      <c r="L228" s="214" t="n"/>
      <c r="M228" s="214" t="n"/>
      <c r="N228" s="213" t="n"/>
    </row>
    <row r="229" ht="15" customHeight="1">
      <c r="A229" s="13" t="inlineStr">
        <is>
          <t>Vaishnavi Deshpande</t>
        </is>
      </c>
      <c r="B229" s="213" t="n"/>
      <c r="C229" s="16" t="inlineStr">
        <is>
          <t>XBRL Consulting</t>
        </is>
      </c>
      <c r="D229" s="213" t="n"/>
      <c r="E229" s="15" t="inlineStr">
        <is>
          <t>B1</t>
        </is>
      </c>
      <c r="F229" s="15" t="inlineStr">
        <is>
          <t>A3</t>
        </is>
      </c>
      <c r="G229" s="16" t="inlineStr">
        <is>
          <t>Derived weight set RC-A gives 3.27; designation now Taxonomy Specialist</t>
        </is>
      </c>
      <c r="H229" s="214" t="n"/>
      <c r="I229" s="214" t="n"/>
      <c r="J229" s="214" t="n"/>
      <c r="K229" s="214" t="n"/>
      <c r="L229" s="214" t="n"/>
      <c r="M229" s="214" t="n"/>
      <c r="N229" s="213" t="n"/>
    </row>
    <row r="230" ht="15" customHeight="1">
      <c r="A230" s="13" t="inlineStr">
        <is>
          <t>Kalyani Sunil Nagap</t>
        </is>
      </c>
      <c r="B230" s="213" t="n"/>
      <c r="C230" s="16" t="inlineStr">
        <is>
          <t>XBRL Consulting</t>
        </is>
      </c>
      <c r="D230" s="213" t="n"/>
      <c r="E230" s="15" t="inlineStr">
        <is>
          <t>B1</t>
        </is>
      </c>
      <c r="F230" s="15" t="inlineStr">
        <is>
          <t>A3</t>
        </is>
      </c>
      <c r="G230" s="16" t="inlineStr">
        <is>
          <t>Derived weight set RC-A gives 3.57; designation now Taxonomy Specialist</t>
        </is>
      </c>
      <c r="H230" s="214" t="n"/>
      <c r="I230" s="214" t="n"/>
      <c r="J230" s="214" t="n"/>
      <c r="K230" s="214" t="n"/>
      <c r="L230" s="214" t="n"/>
      <c r="M230" s="214" t="n"/>
      <c r="N230" s="213" t="n"/>
    </row>
    <row r="231" ht="15" customHeight="1"/>
    <row r="232" ht="93" customHeight="1">
      <c r="A232" s="211" t="inlineStr">
        <is>
          <t>Close calls and near-gate cases for the calibration panel · 35; reasons on sheet 9, sections C and C2: Shashwat Dikshit · A3, 3.55, Sakina Rampurawala · A3, 3.55, Vishal Khare · A3, 2.52, Amit Jaidka · B3, 5.51, Sayed Ibrahim · A3, 2.50, Brij Kishor Singh · B+, 6.54, Giridhar Singh · B3, 6.57, Hemant Trivedi · B+, 6.58, Izharuddin Shaikh · B+, 6.22, Pushpendra Singh · B+, 6.50, Suman Kumar · B+, 6.54, Shruti Patil · B1, 3.54, Amiz Azad · A3, 3.50, Anilkumar Aarumughan · B1, 3.50, Arun Kumar · A3, 3.48, Ateef Ansari · A3, 3.55, Chaitanya Vadagabhaktula · A3, 3.57, Chetan Galande · A3, 3.47, Vikash Gupta · B1, 3.54, Faisal Pathan · A2, 2.45, Lalita Dixit · A2, 2.45, Saurabh Jaykumar Wanjari · A3, 2.53, Saurabh Padalkar · A3, 2.52, Srikant Mishra · A3, 3.45, Anurag Gupta · A2, 1.92, Aquib Shah · A2, 1.92, Shubham Nimse · A2, 1.70, Anirudh Singh Bartwal · B1, 4.48, Kulanand Rupani · B2, 4.50, Neha Periwal · A3, 3.54, Prashant Ramakant Wagh · B1, 3.54, Bhushan Patkar · A3, 3.54, Kalyani Sunil Nagap · A3, 3.57, Surekha Ghadigaonkar · A3, 3.50, Musaf Shaikh · A3, 2.05</t>
        </is>
      </c>
    </row>
    <row r="233" ht="15" customHeight="1">
      <c r="A233" s="12" t="inlineStr">
        <is>
          <t>Open decision</t>
        </is>
      </c>
      <c r="B233" s="214" t="n"/>
      <c r="C233" s="213" t="n"/>
      <c r="D233" s="12" t="inlineStr">
        <is>
          <t>Facts here</t>
        </is>
      </c>
      <c r="E233" s="214" t="n"/>
      <c r="F233" s="214" t="n"/>
      <c r="G233" s="214" t="n"/>
      <c r="H233" s="213" t="n"/>
      <c r="I233" s="12" t="inlineStr">
        <is>
          <t>Recommendation</t>
        </is>
      </c>
      <c r="J233" s="214" t="n"/>
      <c r="K233" s="214" t="n"/>
      <c r="L233" s="214" t="n"/>
      <c r="M233" s="214" t="n"/>
      <c r="N233" s="213" t="n"/>
    </row>
    <row r="234" ht="28" customHeight="1">
      <c r="A234" s="13" t="inlineStr">
        <is>
          <t>Long-tenure people at A3</t>
        </is>
      </c>
      <c r="B234" s="214" t="n"/>
      <c r="C234" s="213" t="n"/>
      <c r="D234" s="16" t="inlineStr">
        <is>
          <t>27 people with 8+ yrs sit at A3 because their role shows Band A work.</t>
        </is>
      </c>
      <c r="E234" s="214" t="n"/>
      <c r="F234" s="214" t="n"/>
      <c r="G234" s="214" t="n"/>
      <c r="H234" s="213" t="n"/>
      <c r="I234" s="16" t="inlineStr">
        <is>
          <t>Keep the gate. Use the top of the A3 pay range for proven experts, and widen roles where real B1 work exists.</t>
        </is>
      </c>
      <c r="J234" s="214" t="n"/>
      <c r="K234" s="214" t="n"/>
      <c r="L234" s="214" t="n"/>
      <c r="M234" s="214" t="n"/>
      <c r="N234" s="213" t="n"/>
    </row>
    <row r="235" ht="28" customHeight="1">
      <c r="A235" s="13" t="inlineStr">
        <is>
          <t>Senior titles without a team</t>
        </is>
      </c>
      <c r="B235" s="214" t="n"/>
      <c r="C235" s="213" t="n"/>
      <c r="D235" s="16" t="inlineStr">
        <is>
          <t>Placed by role substance and structure; titles protected for one cycle.</t>
        </is>
      </c>
      <c r="E235" s="214" t="n"/>
      <c r="F235" s="214" t="n"/>
      <c r="G235" s="214" t="n"/>
      <c r="H235" s="213" t="n"/>
      <c r="I235" s="16" t="inlineStr">
        <is>
          <t>Business head to confirm scope.</t>
        </is>
      </c>
      <c r="J235" s="214" t="n"/>
      <c r="K235" s="214" t="n"/>
      <c r="L235" s="214" t="n"/>
      <c r="M235" s="214" t="n"/>
      <c r="N235" s="213" t="n"/>
    </row>
    <row r="236" ht="15" customHeight="1">
      <c r="A236" s="13" t="inlineStr">
        <is>
          <t>Pay ranges</t>
        </is>
      </c>
      <c r="B236" s="214" t="n"/>
      <c r="C236" s="213" t="n"/>
      <c r="D236" s="16" t="inlineStr">
        <is>
          <t>No pay data supplied.</t>
        </is>
      </c>
      <c r="E236" s="214" t="n"/>
      <c r="F236" s="214" t="n"/>
      <c r="G236" s="214" t="n"/>
      <c r="H236" s="213" t="n"/>
      <c r="I236" s="16" t="inlineStr">
        <is>
          <t>Buy one survey and apply Master M14.</t>
        </is>
      </c>
      <c r="J236" s="214" t="n"/>
      <c r="K236" s="214" t="n"/>
      <c r="L236" s="214" t="n"/>
      <c r="M236" s="214" t="n"/>
      <c r="N236" s="213" t="n"/>
    </row>
    <row r="237" ht="15" customHeight="1">
      <c r="A237" s="13" t="inlineStr">
        <is>
          <t>Consultants</t>
        </is>
      </c>
      <c r="B237" s="214" t="n"/>
      <c r="C237" s="213" t="n"/>
      <c r="D237" s="16" t="inlineStr">
        <is>
          <t>16 on statements of work.</t>
        </is>
      </c>
      <c r="E237" s="214" t="n"/>
      <c r="F237" s="214" t="n"/>
      <c r="G237" s="214" t="n"/>
      <c r="H237" s="213" t="n"/>
      <c r="I237" s="16" t="inlineStr">
        <is>
          <t>Confirm owner and SOW for each one.</t>
        </is>
      </c>
      <c r="J237" s="214" t="n"/>
      <c r="K237" s="214" t="n"/>
      <c r="L237" s="214" t="n"/>
      <c r="M237" s="214" t="n"/>
      <c r="N237" s="213" t="n"/>
    </row>
    <row r="238" ht="15" customHeight="1"/>
    <row r="239" ht="20" customHeight="1">
      <c r="A239" s="6" t="inlineStr">
        <is>
          <t>10. Data completeness</t>
        </is>
      </c>
    </row>
    <row r="240" ht="15" customHeight="1">
      <c r="A240" s="12" t="inlineStr">
        <is>
          <t>Input</t>
        </is>
      </c>
      <c r="B240" s="214" t="n"/>
      <c r="C240" s="214" t="n"/>
      <c r="D240" s="213" t="n"/>
      <c r="E240" s="12" t="inlineStr">
        <is>
          <t>Provided</t>
        </is>
      </c>
      <c r="F240" s="213" t="n"/>
      <c r="G240" s="12" t="inlineStr">
        <is>
          <t>Missing</t>
        </is>
      </c>
      <c r="H240" s="213" t="n"/>
      <c r="I240" s="12" t="inlineStr">
        <is>
          <t>Complete %</t>
        </is>
      </c>
      <c r="J240" s="213" t="n"/>
      <c r="K240" s="12" t="inlineStr">
        <is>
          <t>Who provides it</t>
        </is>
      </c>
      <c r="L240" s="214" t="n"/>
      <c r="M240" s="214" t="n"/>
      <c r="N240" s="213" t="n"/>
    </row>
    <row r="241" ht="15" customHeight="1">
      <c r="A241" s="13" t="inlineStr">
        <is>
          <t>Total experience</t>
        </is>
      </c>
      <c r="B241" s="214" t="n"/>
      <c r="C241" s="214" t="n"/>
      <c r="D241" s="213" t="n"/>
      <c r="E241" s="15" t="n">
        <v>201</v>
      </c>
      <c r="F241" s="213" t="n"/>
      <c r="G241" s="15" t="n">
        <v>17</v>
      </c>
      <c r="H241" s="213" t="n"/>
      <c r="I241" s="208" t="n">
        <v>0.9220183486238532</v>
      </c>
      <c r="J241" s="213" t="n"/>
      <c r="K241" s="16" t="inlineStr">
        <is>
          <t>HR · HRIS</t>
        </is>
      </c>
      <c r="L241" s="214" t="n"/>
      <c r="M241" s="214" t="n"/>
      <c r="N241" s="213" t="n"/>
    </row>
    <row r="242" ht="15" customHeight="1">
      <c r="A242" s="13" t="inlineStr">
        <is>
          <t>Qualification</t>
        </is>
      </c>
      <c r="B242" s="214" t="n"/>
      <c r="C242" s="214" t="n"/>
      <c r="D242" s="213" t="n"/>
      <c r="E242" s="15" t="n">
        <v>204</v>
      </c>
      <c r="F242" s="213" t="n"/>
      <c r="G242" s="15" t="n">
        <v>14</v>
      </c>
      <c r="H242" s="213" t="n"/>
      <c r="I242" s="208" t="n">
        <v>0.9357798165137615</v>
      </c>
      <c r="J242" s="213" t="n"/>
      <c r="K242" s="16" t="inlineStr">
        <is>
          <t>HR · HRIS</t>
        </is>
      </c>
      <c r="L242" s="214" t="n"/>
      <c r="M242" s="214" t="n"/>
      <c r="N242" s="213" t="n"/>
    </row>
    <row r="243" ht="15" customHeight="1">
      <c r="A243" s="13" t="inlineStr">
        <is>
          <t>Survey: purpose / deliverables</t>
        </is>
      </c>
      <c r="B243" s="214" t="n"/>
      <c r="C243" s="214" t="n"/>
      <c r="D243" s="213" t="n"/>
      <c r="E243" s="15" t="n">
        <v>194</v>
      </c>
      <c r="F243" s="213" t="n"/>
      <c r="G243" s="15" t="n">
        <v>24</v>
      </c>
      <c r="H243" s="213" t="n"/>
      <c r="I243" s="208" t="n">
        <v>0.8899082568807339</v>
      </c>
      <c r="J243" s="213" t="n"/>
      <c r="K243" s="16" t="inlineStr">
        <is>
          <t>Employee survey</t>
        </is>
      </c>
      <c r="L243" s="214" t="n"/>
      <c r="M243" s="214" t="n"/>
      <c r="N243" s="213" t="n"/>
    </row>
    <row r="244" ht="15" customHeight="1">
      <c r="A244" s="13" t="inlineStr">
        <is>
          <t>KRAs · self or manager</t>
        </is>
      </c>
      <c r="B244" s="214" t="n"/>
      <c r="C244" s="214" t="n"/>
      <c r="D244" s="213" t="n"/>
      <c r="E244" s="15" t="n">
        <v>185</v>
      </c>
      <c r="F244" s="213" t="n"/>
      <c r="G244" s="15" t="n">
        <v>33</v>
      </c>
      <c r="H244" s="213" t="n"/>
      <c r="I244" s="208" t="n">
        <v>0.8486238532110092</v>
      </c>
      <c r="J244" s="213" t="n"/>
      <c r="K244" s="16" t="inlineStr">
        <is>
          <t>Talent-mapping files</t>
        </is>
      </c>
      <c r="L244" s="214" t="n"/>
      <c r="M244" s="214" t="n"/>
      <c r="N244" s="213" t="n"/>
    </row>
    <row r="245" ht="15" customHeight="1">
      <c r="A245" s="13" t="inlineStr">
        <is>
          <t>Manager training need</t>
        </is>
      </c>
      <c r="B245" s="214" t="n"/>
      <c r="C245" s="214" t="n"/>
      <c r="D245" s="213" t="n"/>
      <c r="E245" s="15" t="n">
        <v>179</v>
      </c>
      <c r="F245" s="213" t="n"/>
      <c r="G245" s="15" t="n">
        <v>39</v>
      </c>
      <c r="H245" s="213" t="n"/>
      <c r="I245" s="208" t="n">
        <v>0.8211009174311926</v>
      </c>
      <c r="J245" s="213" t="n"/>
      <c r="K245" s="16" t="inlineStr">
        <is>
          <t>Manager</t>
        </is>
      </c>
      <c r="L245" s="214" t="n"/>
      <c r="M245" s="214" t="n"/>
      <c r="N245" s="213" t="n"/>
    </row>
    <row r="246" ht="15" customHeight="1">
      <c r="A246" s="13" t="inlineStr">
        <is>
          <t>Rating</t>
        </is>
      </c>
      <c r="B246" s="214" t="n"/>
      <c r="C246" s="214" t="n"/>
      <c r="D246" s="213" t="n"/>
      <c r="E246" s="15" t="n">
        <v>218</v>
      </c>
      <c r="F246" s="213" t="n"/>
      <c r="G246" s="15" t="n">
        <v>0</v>
      </c>
      <c r="H246" s="213" t="n"/>
      <c r="I246" s="208" t="n">
        <v>1</v>
      </c>
      <c r="J246" s="213" t="n"/>
      <c r="K246" s="16" t="inlineStr">
        <is>
          <t>Manager</t>
        </is>
      </c>
      <c r="L246" s="214" t="n"/>
      <c r="M246" s="214" t="n"/>
      <c r="N246" s="213" t="n"/>
    </row>
    <row r="247" ht="15" customHeight="1">
      <c r="A247" s="13" t="inlineStr">
        <is>
          <t>9-box</t>
        </is>
      </c>
      <c r="B247" s="214" t="n"/>
      <c r="C247" s="214" t="n"/>
      <c r="D247" s="213" t="n"/>
      <c r="E247" s="15" t="n">
        <v>206</v>
      </c>
      <c r="F247" s="213" t="n"/>
      <c r="G247" s="15" t="n">
        <v>12</v>
      </c>
      <c r="H247" s="213" t="n"/>
      <c r="I247" s="208" t="n">
        <v>0.944954128440367</v>
      </c>
      <c r="J247" s="213" t="n"/>
      <c r="K247" s="16" t="inlineStr">
        <is>
          <t>Manager</t>
        </is>
      </c>
      <c r="L247" s="214" t="n"/>
      <c r="M247" s="214" t="n"/>
      <c r="N247" s="213" t="n"/>
    </row>
    <row r="248" ht="15" customHeight="1">
      <c r="A248" s="13" t="inlineStr">
        <is>
          <t>Pay range</t>
        </is>
      </c>
      <c r="B248" s="214" t="n"/>
      <c r="C248" s="214" t="n"/>
      <c r="D248" s="213" t="n"/>
      <c r="E248" s="15" t="n">
        <v>0</v>
      </c>
      <c r="F248" s="213" t="n"/>
      <c r="G248" s="15" t="n">
        <v>218</v>
      </c>
      <c r="H248" s="213" t="n"/>
      <c r="I248" s="208" t="n">
        <v>0</v>
      </c>
      <c r="J248" s="213" t="n"/>
      <c r="K248" s="16" t="inlineStr">
        <is>
          <t>HR · payroll</t>
        </is>
      </c>
      <c r="L248" s="214" t="n"/>
      <c r="M248" s="214" t="n"/>
      <c r="N248" s="213" t="n"/>
    </row>
    <row r="249" ht="15" customHeight="1"/>
    <row r="250" ht="20" customHeight="1">
      <c r="A250" s="6" t="inlineStr">
        <is>
          <t>11. Sources · full register: Master M16</t>
        </is>
      </c>
    </row>
    <row r="251" ht="15" customHeight="1">
      <c r="A251" s="12" t="inlineStr">
        <is>
          <t>ID</t>
        </is>
      </c>
      <c r="B251" s="12" t="inlineStr">
        <is>
          <t>Source</t>
        </is>
      </c>
      <c r="C251" s="214" t="n"/>
      <c r="D251" s="213" t="n"/>
      <c r="E251" s="12" t="inlineStr">
        <is>
          <t>What it contributed</t>
        </is>
      </c>
      <c r="F251" s="214" t="n"/>
      <c r="G251" s="214" t="n"/>
      <c r="H251" s="214" t="n"/>
      <c r="I251" s="213" t="n"/>
      <c r="J251" s="12" t="inlineStr">
        <is>
          <t>Link / where</t>
        </is>
      </c>
      <c r="K251" s="214" t="n"/>
      <c r="L251" s="214" t="n"/>
      <c r="M251" s="213" t="n"/>
      <c r="N251" s="12" t="inlineStr">
        <is>
          <t>Grade</t>
        </is>
      </c>
    </row>
    <row r="252" ht="28" customHeight="1">
      <c r="A252" s="13" t="inlineStr">
        <is>
          <t>S01</t>
        </is>
      </c>
      <c r="B252" s="16" t="inlineStr">
        <is>
          <t>Aon Radford — Global Job Architecture &amp; Leveling</t>
        </is>
      </c>
      <c r="C252" s="214" t="n"/>
      <c r="D252" s="213" t="n"/>
      <c r="E252" s="16" t="inlineStr">
        <is>
          <t>P1–P7 / M1–M6 / E1–E6 market codes on every IRIS level; dual IC / management streams</t>
        </is>
      </c>
      <c r="F252" s="214" t="n"/>
      <c r="G252" s="214" t="n"/>
      <c r="H252" s="214" t="n"/>
      <c r="I252" s="213" t="n"/>
      <c r="J252" s="16" t="inlineStr">
        <is>
          <t>https://radford.aon.com/en-us/products/release-notes/2021/radford-job-architecture-leveling</t>
        </is>
      </c>
      <c r="K252" s="214" t="n"/>
      <c r="L252" s="214" t="n"/>
      <c r="M252" s="213" t="n"/>
      <c r="N252" s="16" t="inlineStr">
        <is>
          <t>Primary</t>
        </is>
      </c>
    </row>
    <row r="253" ht="41" customHeight="1">
      <c r="A253" s="13" t="inlineStr">
        <is>
          <t>S02</t>
        </is>
      </c>
      <c r="B253" s="16" t="inlineStr">
        <is>
          <t>Pave — job levels and Radford / Mercer crosswalk</t>
        </is>
      </c>
      <c r="C253" s="214" t="n"/>
      <c r="D253" s="213" t="n"/>
      <c r="E253" s="16" t="inlineStr">
        <is>
          <t>Level names · P1 Entry, P2 Developing, P3 Career, P4 Senior, P5 Expert, P6 Principal; M3 Manager … M6 Senior Director and the Radford ↔ Mercer mapping</t>
        </is>
      </c>
      <c r="F253" s="214" t="n"/>
      <c r="G253" s="214" t="n"/>
      <c r="H253" s="214" t="n"/>
      <c r="I253" s="213" t="n"/>
      <c r="J253" s="16" t="inlineStr">
        <is>
          <t>https://support.pave.com/articles/understand-job-levels-SiKTjMHZtr.md</t>
        </is>
      </c>
      <c r="K253" s="214" t="n"/>
      <c r="L253" s="214" t="n"/>
      <c r="M253" s="213" t="n"/>
      <c r="N253" s="16" t="inlineStr">
        <is>
          <t>Primary</t>
        </is>
      </c>
    </row>
    <row r="254" ht="54" customHeight="1">
      <c r="A254" s="13" t="inlineStr">
        <is>
          <t>S03</t>
        </is>
      </c>
      <c r="B254" s="16" t="inlineStr">
        <is>
          <t>Mercer career levels · Executive, Management, Professional, Para-professional</t>
        </is>
      </c>
      <c r="C254" s="214" t="n"/>
      <c r="D254" s="213" t="n"/>
      <c r="E254" s="16" t="inlineStr">
        <is>
          <t>Management · M3+ = more time managing others' work than doing own work; M2 can be a team lead who also does the work; Mercer team-leader roles lead 2+ professionals → IRIS track rules · the 3-report manager threshold is IRIS's own rule</t>
        </is>
      </c>
      <c r="F254" s="214" t="n"/>
      <c r="G254" s="214" t="n"/>
      <c r="H254" s="214" t="n"/>
      <c r="I254" s="213" t="n"/>
      <c r="J254" s="16" t="inlineStr">
        <is>
          <t>https://help.figures.hr/en/articles/389223-mercer-levels ; https://info.mercer.com/rs/521-DEV-513/images/MLS-Job-Catalogue.pdf</t>
        </is>
      </c>
      <c r="K254" s="214" t="n"/>
      <c r="L254" s="214" t="n"/>
      <c r="M254" s="213" t="n"/>
      <c r="N254" s="16" t="inlineStr">
        <is>
          <t>Secondary</t>
        </is>
      </c>
    </row>
    <row r="255" ht="41" customHeight="1">
      <c r="A255" s="13" t="inlineStr">
        <is>
          <t>S04</t>
        </is>
      </c>
      <c r="B255" s="16" t="inlineStr">
        <is>
          <t>Mercer IPE · International Position Evaluation</t>
        </is>
      </c>
      <c r="C255" s="214" t="n"/>
      <c r="D255" s="213" t="n"/>
      <c r="E255" s="16" t="inlineStr">
        <is>
          <t>Factors Impact, Communication, Innovation, Knowledge · plus Effort &amp; Working Conditions, not used by IRIS → mapped to the IRIS six factors</t>
        </is>
      </c>
      <c r="F255" s="214" t="n"/>
      <c r="G255" s="214" t="n"/>
      <c r="H255" s="214" t="n"/>
      <c r="I255" s="213" t="n"/>
      <c r="J255" s="16" t="inlineStr">
        <is>
          <t>https://www.mercer.com/en-in/solutions/talent-and-rewards/job-architecture/job-evaluation-ipe/</t>
        </is>
      </c>
      <c r="K255" s="214" t="n"/>
      <c r="L255" s="214" t="n"/>
      <c r="M255" s="213" t="n"/>
      <c r="N255" s="16" t="inlineStr">
        <is>
          <t>Primary</t>
        </is>
      </c>
    </row>
    <row r="256" ht="67" customHeight="1">
      <c r="A256" s="13" t="inlineStr">
        <is>
          <t>S05</t>
        </is>
      </c>
      <c r="B256" s="16" t="inlineStr">
        <is>
          <t>Korn Ferry Hay Guide Chart-Profile method</t>
        </is>
      </c>
      <c r="C256" s="214" t="n"/>
      <c r="D256" s="213" t="n"/>
      <c r="E256" s="16" t="inlineStr">
        <is>
          <t>Factors Know-How, Problem Solving, Accountability · plus Working Conditions where it applies; used by 5,000+ private and public organisations</t>
        </is>
      </c>
      <c r="F256" s="214" t="n"/>
      <c r="G256" s="214" t="n"/>
      <c r="H256" s="214" t="n"/>
      <c r="I256" s="213" t="n"/>
      <c r="J256" s="16" t="inlineStr">
        <is>
          <t>https://www.gov.nl.ca/exec/tbs/department/branches/classification/what-is-the-korn-ferry-hay-group-guide-chart-profile-method-of-job-evaluation/ ; https://www.uwo.ca/humanresources/wjec/docs/hay_method_overview.pdf</t>
        </is>
      </c>
      <c r="K256" s="214" t="n"/>
      <c r="L256" s="214" t="n"/>
      <c r="M256" s="213" t="n"/>
      <c r="N256" s="16" t="inlineStr">
        <is>
          <t>Primary</t>
        </is>
      </c>
    </row>
    <row r="257" ht="54" customHeight="1">
      <c r="A257" s="13" t="inlineStr">
        <is>
          <t>S06</t>
        </is>
      </c>
      <c r="B257" s="16" t="inlineStr">
        <is>
          <t>Hay short profile · A / L / P</t>
        </is>
      </c>
      <c r="C257" s="214" t="n"/>
      <c r="D257" s="213" t="n"/>
      <c r="E257" s="16" t="inlineStr">
        <is>
          <t>A-profile = accountability exceeds problem solving · line, results-led; L = problem solving equals accountability · level profile; P = problem solving exceeds accountability · research, thinking-led → IRIS work-type tilts</t>
        </is>
      </c>
      <c r="F257" s="214" t="n"/>
      <c r="G257" s="214" t="n"/>
      <c r="H257" s="214" t="n"/>
      <c r="I257" s="213" t="n"/>
      <c r="J257" s="16" t="inlineStr">
        <is>
          <t>https://peoplecentre.wordpress.com/2016/10/02/hay-job-evaluation-methodology-the-short-profile/</t>
        </is>
      </c>
      <c r="K257" s="214" t="n"/>
      <c r="L257" s="214" t="n"/>
      <c r="M257" s="213" t="n"/>
      <c r="N257" s="16" t="inlineStr">
        <is>
          <t>Secondary</t>
        </is>
      </c>
    </row>
    <row r="258" ht="41" customHeight="1">
      <c r="A258" s="13" t="inlineStr">
        <is>
          <t>S07</t>
        </is>
      </c>
      <c r="B258" s="16" t="inlineStr">
        <is>
          <t>WTW Global Grading System</t>
        </is>
      </c>
      <c r="C258" s="214" t="n"/>
      <c r="D258" s="213" t="n"/>
      <c r="E258" s="16" t="inlineStr">
        <is>
          <t>Two-step banding then grading; separate management and IC paths; 16–25 grades by organisation size → IRIS band-then-level design</t>
        </is>
      </c>
      <c r="F258" s="214" t="n"/>
      <c r="G258" s="214" t="n"/>
      <c r="H258" s="214" t="n"/>
      <c r="I258" s="213" t="n"/>
      <c r="J258" s="16" t="inlineStr">
        <is>
          <t>https://assets.publishing.service.gov.uk/media/66a370440808eaf43b50d7b2/WTW_OME-STRB_Job_Levelling_FOR_PUBLICATION.pdf</t>
        </is>
      </c>
      <c r="K258" s="214" t="n"/>
      <c r="L258" s="214" t="n"/>
      <c r="M258" s="213" t="n"/>
      <c r="N258" s="16" t="inlineStr">
        <is>
          <t>Primary</t>
        </is>
      </c>
    </row>
    <row r="259" ht="54" customHeight="1">
      <c r="A259" s="13" t="inlineStr">
        <is>
          <t>S08</t>
        </is>
      </c>
      <c r="B259" s="16" t="inlineStr">
        <is>
          <t>SFIA 9 — levels of responsibility</t>
        </is>
      </c>
      <c r="C259" s="214" t="n"/>
      <c r="D259" s="213" t="n"/>
      <c r="E259" s="16" t="inlineStr">
        <is>
          <t>7 levels · Follow, Assist, Apply, Enable, Ensure/advise, Initiate/influence, Set strategy defined by autonomy, influence, complexity → factor anchors and the 1–5 proficiency scale</t>
        </is>
      </c>
      <c r="F259" s="214" t="n"/>
      <c r="G259" s="214" t="n"/>
      <c r="H259" s="214" t="n"/>
      <c r="I259" s="213" t="n"/>
      <c r="J259" s="16" t="inlineStr">
        <is>
          <t>https://sfia-online.org/en/about-sfia/how-sfia-works</t>
        </is>
      </c>
      <c r="K259" s="214" t="n"/>
      <c r="L259" s="214" t="n"/>
      <c r="M259" s="213" t="n"/>
      <c r="N259" s="16" t="inlineStr">
        <is>
          <t>Primary</t>
        </is>
      </c>
    </row>
    <row r="260" ht="54" customHeight="1">
      <c r="A260" s="13" t="inlineStr">
        <is>
          <t>S09</t>
        </is>
      </c>
      <c r="B260" s="16" t="inlineStr">
        <is>
          <t>McKinsey — spans of control archetypes</t>
        </is>
      </c>
      <c r="C260" s="214" t="n"/>
      <c r="D260" s="213" t="n"/>
      <c r="E260" s="16" t="inlineStr">
        <is>
          <t>Player/coach 3–5, coach 6–7, supervisor 8–10, facilitator 11–15, coordinator 15+ → IRIS span norms</t>
        </is>
      </c>
      <c r="F260" s="214" t="n"/>
      <c r="G260" s="214" t="n"/>
      <c r="H260" s="214" t="n"/>
      <c r="I260" s="213" t="n"/>
      <c r="J260" s="16" t="inlineStr">
        <is>
          <t>https://www.mckinsey.com/capabilities/people-and-organizational-performance/our-insights/how-to-identify-the-right-spans-of-control-for-your-organization</t>
        </is>
      </c>
      <c r="K260" s="214" t="n"/>
      <c r="L260" s="214" t="n"/>
      <c r="M260" s="213" t="n"/>
      <c r="N260" s="16" t="inlineStr">
        <is>
          <t>Primary</t>
        </is>
      </c>
    </row>
    <row r="261" ht="28" customHeight="1">
      <c r="A261" s="13" t="inlineStr">
        <is>
          <t>S10</t>
        </is>
      </c>
      <c r="B261" s="16" t="inlineStr">
        <is>
          <t>Levelling guides · Ravio, CareerBird, Careerminds</t>
        </is>
      </c>
      <c r="C261" s="214" t="n"/>
      <c r="D261" s="213" t="n"/>
      <c r="E261" s="16" t="inlineStr">
        <is>
          <t>≈ 12 levels suit 500–1,500 people → IRIS uses 12 employee levels</t>
        </is>
      </c>
      <c r="F261" s="214" t="n"/>
      <c r="G261" s="214" t="n"/>
      <c r="H261" s="214" t="n"/>
      <c r="I261" s="213" t="n"/>
      <c r="J261" s="16" t="inlineStr">
        <is>
          <t>Public web guides</t>
        </is>
      </c>
      <c r="K261" s="214" t="n"/>
      <c r="L261" s="214" t="n"/>
      <c r="M261" s="213" t="n"/>
      <c r="N261" s="16" t="inlineStr">
        <is>
          <t>Secondary</t>
        </is>
      </c>
    </row>
    <row r="262" ht="54" customHeight="1">
      <c r="A262" s="13" t="inlineStr">
        <is>
          <t>S11</t>
        </is>
      </c>
      <c r="B262" s="16" t="inlineStr">
        <is>
          <t>WorldatWork — salary structure policies and practices</t>
        </is>
      </c>
      <c r="C262" s="214" t="n"/>
      <c r="D262" s="213" t="n"/>
      <c r="E262" s="16" t="inlineStr">
        <is>
          <t>Graded salary structures, range spread and midpoint concepts. It does not give range spreads by level: the spreads and midpoint steps in M14 are IRIS working assumptions until a pay survey is bought</t>
        </is>
      </c>
      <c r="F262" s="214" t="n"/>
      <c r="G262" s="214" t="n"/>
      <c r="H262" s="214" t="n"/>
      <c r="I262" s="213" t="n"/>
      <c r="J262" s="16" t="inlineStr">
        <is>
          <t>https://worldatwork.org/media/CDN/dist/CDN2/documents/pdf/resources/research/Salary-Structure-Policies-Practices-2012.pdf</t>
        </is>
      </c>
      <c r="K262" s="214" t="n"/>
      <c r="L262" s="214" t="n"/>
      <c r="M262" s="213" t="n"/>
      <c r="N262" s="16" t="inlineStr">
        <is>
          <t>Secondary</t>
        </is>
      </c>
    </row>
    <row r="263" ht="54" customHeight="1">
      <c r="A263" s="13" t="inlineStr">
        <is>
          <t>S12</t>
        </is>
      </c>
      <c r="B263" s="16" t="inlineStr">
        <is>
          <t>World Economic Forum — Future of Jobs Report 2025</t>
        </is>
      </c>
      <c r="C263" s="214" t="n"/>
      <c r="D263" s="213" t="n"/>
      <c r="E263" s="16" t="inlineStr">
        <is>
          <r>
            <rPr>
              <rFont val="Calibri"/>
              <b val="1"/>
              <sz val="10"/>
            </rPr>
            <t>Fastest-growing skills:</t>
          </r>
          <r>
            <rPr>
              <rFont val="Calibri"/>
              <sz val="10"/>
            </rPr>
            <t xml:space="preserve"> AI &amp; big data, networks &amp; cybersecurity, technological literacy; creative thinking and resilience rising in importance alongside them → Future-ready cluster</t>
          </r>
        </is>
      </c>
      <c r="F263" s="214" t="n"/>
      <c r="G263" s="214" t="n"/>
      <c r="H263" s="214" t="n"/>
      <c r="I263" s="213" t="n"/>
      <c r="J263" s="16" t="inlineStr">
        <is>
          <t>https://www.weforum.org/publications/the-future-of-jobs-report-2025/digest/</t>
        </is>
      </c>
      <c r="K263" s="214" t="n"/>
      <c r="L263" s="214" t="n"/>
      <c r="M263" s="213" t="n"/>
      <c r="N263" s="16" t="inlineStr">
        <is>
          <t>Primary</t>
        </is>
      </c>
    </row>
    <row r="264" ht="28" customHeight="1">
      <c r="A264" s="13" t="inlineStr">
        <is>
          <t>S13</t>
        </is>
      </c>
      <c r="B264" s="16" t="inlineStr">
        <is>
          <t>PMI Talent Triangle</t>
        </is>
      </c>
      <c r="C264" s="214" t="n"/>
      <c r="D264" s="213" t="n"/>
      <c r="E264" s="16" t="inlineStr">
        <is>
          <t>Ways of Working, Power Skills, Business Acumen → leadership and project competencies</t>
        </is>
      </c>
      <c r="F264" s="214" t="n"/>
      <c r="G264" s="214" t="n"/>
      <c r="H264" s="214" t="n"/>
      <c r="I264" s="213" t="n"/>
      <c r="J264" s="16" t="inlineStr">
        <is>
          <t>https://www.pmi.org/certifications/certification-resources/maintain/talent-triangle</t>
        </is>
      </c>
      <c r="K264" s="214" t="n"/>
      <c r="L264" s="214" t="n"/>
      <c r="M264" s="213" t="n"/>
      <c r="N264" s="16" t="inlineStr">
        <is>
          <t>Primary</t>
        </is>
      </c>
    </row>
    <row r="265" ht="54" customHeight="1">
      <c r="A265" s="13" t="inlineStr">
        <is>
          <t>S14</t>
        </is>
      </c>
      <c r="B265" s="16" t="inlineStr">
        <is>
          <t>SHL Universal Competency Framework — the Great Eight</t>
        </is>
      </c>
      <c r="C265" s="214" t="n"/>
      <c r="D265" s="213" t="n"/>
      <c r="E265" s="16" t="inlineStr">
        <is>
          <t>Leading &amp; Deciding; Supporting &amp; Co-operating; Interacting &amp; Presenting; Analysing &amp; Interpreting; Creating &amp; Conceptualising; Organising &amp; Executing; Adapting &amp; Coping; Enterprising &amp; Performing → coverage check of the IRIS clusters</t>
        </is>
      </c>
      <c r="F265" s="214" t="n"/>
      <c r="G265" s="214" t="n"/>
      <c r="H265" s="214" t="n"/>
      <c r="I265" s="213" t="n"/>
      <c r="J265" s="16" t="inlineStr">
        <is>
          <t>https://www.shl.com/assets/campaigns/global/competency-fit/universal-competency-framework-whitepaper-en.pdf</t>
        </is>
      </c>
      <c r="K265" s="214" t="n"/>
      <c r="L265" s="214" t="n"/>
      <c r="M265" s="213" t="n"/>
      <c r="N265" s="16" t="inlineStr">
        <is>
          <t>Primary</t>
        </is>
      </c>
    </row>
    <row r="266" ht="41" customHeight="1">
      <c r="A266" s="13" t="inlineStr">
        <is>
          <t>S15</t>
        </is>
      </c>
      <c r="B266" s="16" t="inlineStr">
        <is>
          <t>Korn Ferry Leadership Architect · 38 competencies in four factors: Thought, Results, People, Self</t>
        </is>
      </c>
      <c r="C266" s="214" t="n"/>
      <c r="D266" s="213" t="n"/>
      <c r="E266" s="16" t="inlineStr">
        <is>
          <t>Behavioural anchors and coverage check for Core and Leadership clusters</t>
        </is>
      </c>
      <c r="F266" s="214" t="n"/>
      <c r="G266" s="214" t="n"/>
      <c r="H266" s="214" t="n"/>
      <c r="I266" s="213" t="n"/>
      <c r="J266" s="16" t="inlineStr">
        <is>
          <t>https://cardinalatwork.stanford.edu/careers/performance-management/competencies</t>
        </is>
      </c>
      <c r="K266" s="214" t="n"/>
      <c r="L266" s="214" t="n"/>
      <c r="M266" s="213" t="n"/>
      <c r="N266" s="16" t="inlineStr">
        <is>
          <t>Secondary</t>
        </is>
      </c>
    </row>
    <row r="267" ht="41" customHeight="1">
      <c r="A267" s="13" t="inlineStr">
        <is>
          <t>S16</t>
        </is>
      </c>
      <c r="B267" s="16" t="inlineStr">
        <is>
          <t>Google Project Oxygen — 10 behaviours of great managers</t>
        </is>
      </c>
      <c r="C267" s="214" t="n"/>
      <c r="D267" s="213" t="n"/>
      <c r="E267" s="16" t="inlineStr">
        <is>
          <t>Coach, empower, inclusive team, results, communicate, career development, vision, technical skill, collaborate, decide → Leadership cluster indicators</t>
        </is>
      </c>
      <c r="F267" s="214" t="n"/>
      <c r="G267" s="214" t="n"/>
      <c r="H267" s="214" t="n"/>
      <c r="I267" s="213" t="n"/>
      <c r="J267" s="16" t="inlineStr">
        <is>
          <t>https://rework.withgoogle.com/intl/en/guides/following-the-data-the-research-behind-great-managers</t>
        </is>
      </c>
      <c r="K267" s="214" t="n"/>
      <c r="L267" s="214" t="n"/>
      <c r="M267" s="213" t="n"/>
      <c r="N267" s="16" t="inlineStr">
        <is>
          <t>Secondary</t>
        </is>
      </c>
    </row>
    <row r="268" ht="28" customHeight="1">
      <c r="A268" s="13" t="inlineStr">
        <is>
          <t>S17</t>
        </is>
      </c>
      <c r="B268" s="16" t="inlineStr">
        <is>
          <t>Digital Education Council — AI literacy framework</t>
        </is>
      </c>
      <c r="C268" s="214" t="n"/>
      <c r="D268" s="213" t="n"/>
      <c r="E268" s="16" t="inlineStr">
        <is>
          <t>Understanding, critical evaluation and responsible use of AI → AI Literacy indicators</t>
        </is>
      </c>
      <c r="F268" s="214" t="n"/>
      <c r="G268" s="214" t="n"/>
      <c r="H268" s="214" t="n"/>
      <c r="I268" s="213" t="n"/>
      <c r="J268" s="16" t="inlineStr">
        <is>
          <t>Digital Education Council · public</t>
        </is>
      </c>
      <c r="K268" s="214" t="n"/>
      <c r="L268" s="214" t="n"/>
      <c r="M268" s="213" t="n"/>
      <c r="N268" s="16" t="inlineStr">
        <is>
          <t>Secondary</t>
        </is>
      </c>
    </row>
    <row r="269" ht="28" customHeight="1">
      <c r="A269" s="13" t="inlineStr">
        <is>
          <t>S18</t>
        </is>
      </c>
      <c r="B269" s="16" t="inlineStr">
        <is>
          <t>SHRM BASK</t>
        </is>
      </c>
      <c r="C269" s="214" t="n"/>
      <c r="D269" s="213" t="n"/>
      <c r="E269" s="16" t="inlineStr">
        <is>
          <t>HR department technical competencies</t>
        </is>
      </c>
      <c r="F269" s="214" t="n"/>
      <c r="G269" s="214" t="n"/>
      <c r="H269" s="214" t="n"/>
      <c r="I269" s="213" t="n"/>
      <c r="J269" s="16" t="inlineStr">
        <is>
          <t>https://www.shrm.org/credentials/certification/shrm-bask</t>
        </is>
      </c>
      <c r="K269" s="214" t="n"/>
      <c r="L269" s="214" t="n"/>
      <c r="M269" s="213" t="n"/>
      <c r="N269" s="16" t="inlineStr">
        <is>
          <t>Primary</t>
        </is>
      </c>
    </row>
    <row r="270" ht="28" customHeight="1">
      <c r="A270" s="13" t="inlineStr">
        <is>
          <t>S19</t>
        </is>
      </c>
      <c r="B270" s="16" t="inlineStr">
        <is>
          <t>CIPD Profession Map</t>
        </is>
      </c>
      <c r="C270" s="214" t="n"/>
      <c r="D270" s="213" t="n"/>
      <c r="E270" s="16" t="inlineStr">
        <is>
          <t>HR specialist areas</t>
        </is>
      </c>
      <c r="F270" s="214" t="n"/>
      <c r="G270" s="214" t="n"/>
      <c r="H270" s="214" t="n"/>
      <c r="I270" s="213" t="n"/>
      <c r="J270" s="16" t="inlineStr">
        <is>
          <t>https://www.cipd.org/en/the-people-profession/the-profession-map/</t>
        </is>
      </c>
      <c r="K270" s="214" t="n"/>
      <c r="L270" s="214" t="n"/>
      <c r="M270" s="213" t="n"/>
      <c r="N270" s="16" t="inlineStr">
        <is>
          <t>Primary</t>
        </is>
      </c>
    </row>
    <row r="271" ht="28" customHeight="1">
      <c r="A271" s="13" t="inlineStr">
        <is>
          <t>S20</t>
        </is>
      </c>
      <c r="B271" s="16" t="inlineStr">
        <is>
          <t>IMA Competency Framework · management accounting</t>
        </is>
      </c>
      <c r="C271" s="214" t="n"/>
      <c r="D271" s="213" t="n"/>
      <c r="E271" s="16" t="inlineStr">
        <is>
          <t>Finance department technical competencies</t>
        </is>
      </c>
      <c r="F271" s="214" t="n"/>
      <c r="G271" s="214" t="n"/>
      <c r="H271" s="214" t="n"/>
      <c r="I271" s="213" t="n"/>
      <c r="J271" s="16" t="inlineStr">
        <is>
          <t>https://www.imanet.org/framework</t>
        </is>
      </c>
      <c r="K271" s="214" t="n"/>
      <c r="L271" s="214" t="n"/>
      <c r="M271" s="213" t="n"/>
      <c r="N271" s="16" t="inlineStr">
        <is>
          <t>Primary</t>
        </is>
      </c>
    </row>
    <row r="272" ht="15" customHeight="1">
      <c r="A272" s="13" t="inlineStr">
        <is>
          <t>S21</t>
        </is>
      </c>
      <c r="B272" s="16" t="inlineStr">
        <is>
          <t>IIBA BABOK Guide v3</t>
        </is>
      </c>
      <c r="C272" s="214" t="n"/>
      <c r="D272" s="213" t="n"/>
      <c r="E272" s="16" t="inlineStr">
        <is>
          <t>Business Analysis competencies</t>
        </is>
      </c>
      <c r="F272" s="214" t="n"/>
      <c r="G272" s="214" t="n"/>
      <c r="H272" s="214" t="n"/>
      <c r="I272" s="213" t="n"/>
      <c r="J272" s="16" t="inlineStr">
        <is>
          <t>https://www.iiba.org</t>
        </is>
      </c>
      <c r="K272" s="214" t="n"/>
      <c r="L272" s="214" t="n"/>
      <c r="M272" s="213" t="n"/>
      <c r="N272" s="16" t="inlineStr">
        <is>
          <t>Primary</t>
        </is>
      </c>
    </row>
    <row r="273" ht="15" customHeight="1">
      <c r="A273" s="13" t="inlineStr">
        <is>
          <t>S22</t>
        </is>
      </c>
      <c r="B273" s="16" t="inlineStr">
        <is>
          <t>ISTQB</t>
        </is>
      </c>
      <c r="C273" s="214" t="n"/>
      <c r="D273" s="213" t="n"/>
      <c r="E273" s="16" t="inlineStr">
        <is>
          <t>Quality Assurance competencies and credentials</t>
        </is>
      </c>
      <c r="F273" s="214" t="n"/>
      <c r="G273" s="214" t="n"/>
      <c r="H273" s="214" t="n"/>
      <c r="I273" s="213" t="n"/>
      <c r="J273" s="16" t="inlineStr">
        <is>
          <t>https://www.istqb.org</t>
        </is>
      </c>
      <c r="K273" s="214" t="n"/>
      <c r="L273" s="214" t="n"/>
      <c r="M273" s="213" t="n"/>
      <c r="N273" s="16" t="inlineStr">
        <is>
          <t>Primary</t>
        </is>
      </c>
    </row>
    <row r="274" ht="15" customHeight="1">
      <c r="A274" s="13" t="inlineStr">
        <is>
          <t>S23</t>
        </is>
      </c>
      <c r="B274" s="16" t="inlineStr">
        <is>
          <t>ITIL 4 and ISO/IEC 27001:2022</t>
        </is>
      </c>
      <c r="C274" s="214" t="n"/>
      <c r="D274" s="213" t="n"/>
      <c r="E274" s="16" t="inlineStr">
        <is>
          <t>IT &amp; Infrastructure competencies</t>
        </is>
      </c>
      <c r="F274" s="214" t="n"/>
      <c r="G274" s="214" t="n"/>
      <c r="H274" s="214" t="n"/>
      <c r="I274" s="213" t="n"/>
      <c r="J274" s="16" t="inlineStr">
        <is>
          <t>https://www.iso.org/standard/27001</t>
        </is>
      </c>
      <c r="K274" s="214" t="n"/>
      <c r="L274" s="214" t="n"/>
      <c r="M274" s="213" t="n"/>
      <c r="N274" s="16" t="inlineStr">
        <is>
          <t>Primary</t>
        </is>
      </c>
    </row>
    <row r="275" ht="28" customHeight="1">
      <c r="A275" s="13" t="inlineStr">
        <is>
          <t>S24</t>
        </is>
      </c>
      <c r="B275" s="16" t="inlineStr">
        <is>
          <t>ICSI · Institute of Company Secretaries of India</t>
        </is>
      </c>
      <c r="C275" s="214" t="n"/>
      <c r="D275" s="213" t="n"/>
      <c r="E275" s="16" t="inlineStr">
        <is>
          <t>Secretarial &amp; Legal competencies; statutory gate for Company Secretary</t>
        </is>
      </c>
      <c r="F275" s="214" t="n"/>
      <c r="G275" s="214" t="n"/>
      <c r="H275" s="214" t="n"/>
      <c r="I275" s="213" t="n"/>
      <c r="J275" s="16" t="inlineStr">
        <is>
          <t>https://www.icsi.edu</t>
        </is>
      </c>
      <c r="K275" s="214" t="n"/>
      <c r="L275" s="214" t="n"/>
      <c r="M275" s="213" t="n"/>
      <c r="N275" s="16" t="inlineStr">
        <is>
          <t>Primary</t>
        </is>
      </c>
    </row>
    <row r="276" ht="28" customHeight="1">
      <c r="A276" s="13" t="inlineStr">
        <is>
          <t>S25</t>
        </is>
      </c>
      <c r="B276" s="16" t="inlineStr">
        <is>
          <t>AICPA &amp; XBRL US — XBRL US GAAP Certificate</t>
        </is>
      </c>
      <c r="C276" s="214" t="n"/>
      <c r="D276" s="213" t="n"/>
      <c r="E276" s="16" t="inlineStr">
        <is>
          <t>XBRL &amp; taxonomy competency and credential</t>
        </is>
      </c>
      <c r="F276" s="214" t="n"/>
      <c r="G276" s="214" t="n"/>
      <c r="H276" s="214" t="n"/>
      <c r="I276" s="213" t="n"/>
      <c r="J276" s="16" t="inlineStr">
        <is>
          <t>https://xbrl.us</t>
        </is>
      </c>
      <c r="K276" s="214" t="n"/>
      <c r="L276" s="214" t="n"/>
      <c r="M276" s="213" t="n"/>
      <c r="N276" s="16" t="inlineStr">
        <is>
          <t>Primary</t>
        </is>
      </c>
    </row>
    <row r="277" ht="28" customHeight="1">
      <c r="A277" s="13" t="inlineStr">
        <is>
          <t>S26</t>
        </is>
      </c>
      <c r="B277" s="16" t="inlineStr">
        <is>
          <t>ILO ISCO-08 · India's NCO-2015 follows the same structure</t>
        </is>
      </c>
      <c r="C277" s="214" t="n"/>
      <c r="D277" s="213" t="n"/>
      <c r="E277" s="16" t="inlineStr">
        <is>
          <t>Each job family is anchored to an ISCO-08 unit group so families are standard, not invented</t>
        </is>
      </c>
      <c r="F277" s="214" t="n"/>
      <c r="G277" s="214" t="n"/>
      <c r="H277" s="214" t="n"/>
      <c r="I277" s="213" t="n"/>
      <c r="J277" s="16" t="inlineStr">
        <is>
          <t>https://worldoftaxonomy.com/system/isco_08/node/251</t>
        </is>
      </c>
      <c r="K277" s="214" t="n"/>
      <c r="L277" s="214" t="n"/>
      <c r="M277" s="213" t="n"/>
      <c r="N277" s="16" t="inlineStr">
        <is>
          <t>Primary</t>
        </is>
      </c>
    </row>
    <row r="278" ht="54" customHeight="1">
      <c r="A278" s="13" t="inlineStr">
        <is>
          <t>S27</t>
        </is>
      </c>
      <c r="B278" s="16" t="inlineStr">
        <is>
          <t>Deloitte — The skills-based organization: a new operating model for work and the workforce</t>
        </is>
      </c>
      <c r="C278" s="214" t="n"/>
      <c r="D278" s="213" t="n"/>
      <c r="E278" s="16" t="inlineStr">
        <is>
          <t>71% of workers already perform some work outside the scope of their job descriptions · The skills-based organization, Deloitte Insights, 7 Sep 2022 → sub-families describe actual work; skills tracked per person</t>
        </is>
      </c>
      <c r="F278" s="214" t="n"/>
      <c r="G278" s="214" t="n"/>
      <c r="H278" s="214" t="n"/>
      <c r="I278" s="213" t="n"/>
      <c r="J278" s="16" t="inlineStr">
        <is>
          <t>https://www.deloitte.com/us/en/insights/topics/talent/organizational-skill-based-hiring.html</t>
        </is>
      </c>
      <c r="K278" s="214" t="n"/>
      <c r="L278" s="214" t="n"/>
      <c r="M278" s="213" t="n"/>
      <c r="N278" s="16" t="inlineStr">
        <is>
          <t>Primary</t>
        </is>
      </c>
    </row>
    <row r="279" ht="41" customHeight="1">
      <c r="A279" s="13" t="inlineStr">
        <is>
          <t>S30</t>
        </is>
      </c>
      <c r="B279" s="16" t="inlineStr">
        <is>
          <t>Workiva — engineering levels · Levels.fyi</t>
        </is>
      </c>
      <c r="C279" s="214" t="n"/>
      <c r="D279" s="213" t="n"/>
      <c r="E279" s="16" t="inlineStr">
        <is>
          <t>Associate SE → SE → Senior SE → Staff SE → Senior Staff SE · Levels.fyi pages could not be loaded; level names confirmed from Levels.fyi page titles and Workiva postings</t>
        </is>
      </c>
      <c r="F279" s="214" t="n"/>
      <c r="G279" s="214" t="n"/>
      <c r="H279" s="214" t="n"/>
      <c r="I279" s="213" t="n"/>
      <c r="J279" s="16" t="inlineStr">
        <is>
          <t>https://www.levels.fyi/companies/workiva/salaries/software-engineer</t>
        </is>
      </c>
      <c r="K279" s="214" t="n"/>
      <c r="L279" s="214" t="n"/>
      <c r="M279" s="213" t="n"/>
      <c r="N279" s="16" t="inlineStr">
        <is>
          <t>Secondary</t>
        </is>
      </c>
    </row>
    <row r="280" ht="28" customHeight="1">
      <c r="A280" s="13" t="inlineStr">
        <is>
          <t>S31</t>
        </is>
      </c>
      <c r="B280" s="16" t="inlineStr">
        <is>
          <t>DataTracks — careers site</t>
        </is>
      </c>
      <c r="C280" s="214" t="n"/>
      <c r="D280" s="213" t="n"/>
      <c r="E280" s="16" t="inlineStr">
        <is>
          <r>
            <rPr>
              <rFont val="Calibri"/>
              <b val="1"/>
              <sz val="10"/>
            </rPr>
            <t>Two published rungs:</t>
          </r>
          <r>
            <rPr>
              <rFont val="Calibri"/>
              <sz val="10"/>
            </rPr>
            <t xml:space="preserve"> Associate · freshers → Senior Associate · 2–5 yrs; nothing above is published</t>
          </r>
        </is>
      </c>
      <c r="F280" s="214" t="n"/>
      <c r="G280" s="214" t="n"/>
      <c r="H280" s="214" t="n"/>
      <c r="I280" s="213" t="n"/>
      <c r="J280" s="16" t="inlineStr">
        <is>
          <t>https://www.datatracks.com/in/careers/</t>
        </is>
      </c>
      <c r="K280" s="214" t="n"/>
      <c r="L280" s="214" t="n"/>
      <c r="M280" s="213" t="n"/>
      <c r="N280" s="16" t="inlineStr">
        <is>
          <t>Job postings</t>
        </is>
      </c>
    </row>
    <row r="281" ht="54" customHeight="1">
      <c r="A281" s="13" t="inlineStr">
        <is>
          <t>S32</t>
        </is>
      </c>
      <c r="B281" s="16" t="inlineStr">
        <is>
          <t>Google / Microsoft / Amazon engineering levels</t>
        </is>
      </c>
      <c r="C281" s="214" t="n"/>
      <c r="D281" s="213" t="n"/>
      <c r="E281" s="16" t="inlineStr">
        <is>
          <r>
            <rPr>
              <rFont val="Calibri"/>
              <b val="1"/>
              <sz val="10"/>
            </rPr>
            <t>Core bands used:</t>
          </r>
          <r>
            <rPr>
              <rFont val="Calibri"/>
              <sz val="10"/>
            </rPr>
            <t xml:space="preserve"> Google L3–L8 · Microsoft 59–68 · Amazon L4–L8 · full ladders run Google L2–L11, Microsoft 57–80+, Amazon L4–L10; equivalences and typical experience</t>
          </r>
        </is>
      </c>
      <c r="F281" s="214" t="n"/>
      <c r="G281" s="214" t="n"/>
      <c r="H281" s="214" t="n"/>
      <c r="I281" s="213" t="n"/>
      <c r="J281" s="16" t="inlineStr">
        <is>
          <t>https://testrigor.com/blog/engineering-levels-in-different-companies-compared/ ; https://rajendrauppal.substack.com/p/understanding-levels-at-google-microsoft</t>
        </is>
      </c>
      <c r="K281" s="214" t="n"/>
      <c r="L281" s="214" t="n"/>
      <c r="M281" s="213" t="n"/>
      <c r="N281" s="16" t="inlineStr">
        <is>
          <t>Secondary</t>
        </is>
      </c>
    </row>
    <row r="282" ht="41" customHeight="1">
      <c r="A282" s="13" t="inlineStr">
        <is>
          <t>S33</t>
        </is>
      </c>
      <c r="B282" s="16" t="inlineStr">
        <is>
          <t>Infosys job levels</t>
        </is>
      </c>
      <c r="C282" s="214" t="n"/>
      <c r="D282" s="213" t="n"/>
      <c r="E282" s="16" t="inlineStr">
        <is>
          <t>JL3B Systems Engineer · 0–3 yrs → JL3A Senior SE → JL4 Technology Analyst → JL5 Technology Lead → JL6B Architect / PM → JL6A Senior Architect</t>
        </is>
      </c>
      <c r="F282" s="214" t="n"/>
      <c r="G282" s="214" t="n"/>
      <c r="H282" s="214" t="n"/>
      <c r="I282" s="213" t="n"/>
      <c r="J282" s="16" t="inlineStr">
        <is>
          <t>https://www.designgurus.io/blog/infosys-job-levels</t>
        </is>
      </c>
      <c r="K282" s="214" t="n"/>
      <c r="L282" s="214" t="n"/>
      <c r="M282" s="213" t="n"/>
      <c r="N282" s="16" t="inlineStr">
        <is>
          <t>Indicative</t>
        </is>
      </c>
    </row>
    <row r="283" ht="54" customHeight="1">
      <c r="A283" s="13" t="inlineStr">
        <is>
          <t>S34</t>
        </is>
      </c>
      <c r="B283" s="16" t="inlineStr">
        <is>
          <t>TCS grades</t>
        </is>
      </c>
      <c r="C283" s="214" t="n"/>
      <c r="D283" s="213" t="n"/>
      <c r="E283" s="16" t="inlineStr">
        <is>
          <t>C1Y ASE Trainee → C1 ASE / System Engineer → C2 IT Analyst → C3A Assistant Consultant → C3B Associate Consultant → C4 Consultant → C5 Senior Consultant → SP1 Principal Consultant</t>
        </is>
      </c>
      <c r="F283" s="214" t="n"/>
      <c r="G283" s="214" t="n"/>
      <c r="H283" s="214" t="n"/>
      <c r="I283" s="213" t="n"/>
      <c r="J283" s="16" t="inlineStr">
        <is>
          <t>https://www.designgurus.io/blog/tcs-job-levels</t>
        </is>
      </c>
      <c r="K283" s="214" t="n"/>
      <c r="L283" s="214" t="n"/>
      <c r="M283" s="213" t="n"/>
      <c r="N283" s="16" t="inlineStr">
        <is>
          <t>Indicative</t>
        </is>
      </c>
    </row>
    <row r="284" ht="54" customHeight="1">
      <c r="A284" s="13" t="inlineStr">
        <is>
          <t>S35</t>
        </is>
      </c>
      <c r="B284" s="16" t="inlineStr">
        <is>
          <t>Accenture India career levels</t>
        </is>
      </c>
      <c r="C284" s="214" t="n"/>
      <c r="D284" s="213" t="n"/>
      <c r="E284" s="16" t="inlineStr">
        <is>
          <t>L12 Associate · 0–1 yrs → L11 Analyst → L10 Senior Analyst → L9 Team Lead / Consultant → L8 Associate Manager → L7 Manager → L6 Senior Manager → L5+ leadership</t>
        </is>
      </c>
      <c r="F284" s="214" t="n"/>
      <c r="G284" s="214" t="n"/>
      <c r="H284" s="214" t="n"/>
      <c r="I284" s="213" t="n"/>
      <c r="J284" s="16" t="inlineStr">
        <is>
          <t>https://jobrise.io/hi/blog/accenture-salary-package-2026-india/</t>
        </is>
      </c>
      <c r="K284" s="214" t="n"/>
      <c r="L284" s="214" t="n"/>
      <c r="M284" s="213" t="n"/>
      <c r="N284" s="16" t="inlineStr">
        <is>
          <t>Indicative</t>
        </is>
      </c>
    </row>
    <row r="285" ht="41" customHeight="1">
      <c r="A285" s="13" t="inlineStr">
        <is>
          <t>S36</t>
        </is>
      </c>
      <c r="B285" s="16" t="inlineStr">
        <is>
          <t>Deloitte India / USI hierarchy</t>
        </is>
      </c>
      <c r="C285" s="214" t="n"/>
      <c r="D285" s="213" t="n"/>
      <c r="E285" s="16" t="inlineStr">
        <is>
          <t>Associate Analyst → Analyst → Consultant → Senior Consultant → Manager → Senior Manager → Managing Director → Partner / Principal</t>
        </is>
      </c>
      <c r="F285" s="214" t="n"/>
      <c r="G285" s="214" t="n"/>
      <c r="H285" s="214" t="n"/>
      <c r="I285" s="213" t="n"/>
      <c r="J285" s="16" t="inlineStr">
        <is>
          <t>https://networkinterview.com/technical-hierarchy-deloitte-india/</t>
        </is>
      </c>
      <c r="K285" s="214" t="n"/>
      <c r="L285" s="214" t="n"/>
      <c r="M285" s="213" t="n"/>
      <c r="N285" s="16" t="inlineStr">
        <is>
          <t>Indicative</t>
        </is>
      </c>
    </row>
    <row r="286" ht="41" customHeight="1">
      <c r="A286" s="13" t="inlineStr">
        <is>
          <t>S37</t>
        </is>
      </c>
      <c r="B286" s="16" t="inlineStr">
        <is>
          <t>GitLab — job frameworks and layers</t>
        </is>
      </c>
      <c r="C286" s="214" t="n"/>
      <c r="D286" s="213" t="n"/>
      <c r="E286" s="16" t="inlineStr">
        <is>
          <t>Two job frameworks · IC, people manager; ≤ 8 layers; Staff ↔ Manager, Principal ↔ Senior Manager, Distinguished ↔ Director, Fellow ↔ VP</t>
        </is>
      </c>
      <c r="F286" s="214" t="n"/>
      <c r="G286" s="214" t="n"/>
      <c r="H286" s="214" t="n"/>
      <c r="I286" s="213" t="n"/>
      <c r="J286" s="16" t="inlineStr">
        <is>
          <t>https://handbook.gitlab.com/handbook/company/structure/</t>
        </is>
      </c>
      <c r="K286" s="214" t="n"/>
      <c r="L286" s="214" t="n"/>
      <c r="M286" s="213" t="n"/>
      <c r="N286" s="16" t="inlineStr">
        <is>
          <t>Primary</t>
        </is>
      </c>
    </row>
    <row r="287" ht="28" customHeight="1">
      <c r="A287" s="13" t="inlineStr">
        <is>
          <t>S38</t>
        </is>
      </c>
      <c r="B287" s="16" t="inlineStr">
        <is>
          <t>Infosys, McKinsey, Unilever / HUL, Google — hiring practices</t>
        </is>
      </c>
      <c r="C287" s="214" t="n"/>
      <c r="D287" s="213" t="n"/>
      <c r="E287" s="16" t="inlineStr">
        <is>
          <t>Tiered campus entry; entry level by qualification; management-trainee programme; independent levelling panel</t>
        </is>
      </c>
      <c r="F287" s="214" t="n"/>
      <c r="G287" s="214" t="n"/>
      <c r="H287" s="214" t="n"/>
      <c r="I287" s="213" t="n"/>
      <c r="J287" s="16" t="inlineStr">
        <is>
          <t>Public careers / recruiting pages</t>
        </is>
      </c>
      <c r="K287" s="214" t="n"/>
      <c r="L287" s="214" t="n"/>
      <c r="M287" s="213" t="n"/>
      <c r="N287" s="16" t="inlineStr">
        <is>
          <t>Secondary</t>
        </is>
      </c>
    </row>
    <row r="288" ht="41" customHeight="1">
      <c r="A288" s="13" t="inlineStr">
        <is>
          <t>S44</t>
        </is>
      </c>
      <c r="B288" s="16" t="inlineStr">
        <is>
          <t>Software Engineering at Google — ch. 5 'How to Lead a Team' · Tech Lead Manager</t>
        </is>
      </c>
      <c r="C288" s="214" t="n"/>
      <c r="D288" s="213" t="n"/>
      <c r="E288" s="16" t="inlineStr">
        <is>
          <t>The Tech Lead Manager · TLM — a hybrid who leads a team and still contributes technically → B+ Player-Coach</t>
        </is>
      </c>
      <c r="F288" s="214" t="n"/>
      <c r="G288" s="214" t="n"/>
      <c r="H288" s="214" t="n"/>
      <c r="I288" s="213" t="n"/>
      <c r="J288" s="16" t="inlineStr">
        <is>
          <t>https://abseil.io/resources/swe-book/html/ch05.html ; https://newsletter.pragmaticengineer.com/p/leading-effective-engineering-teams</t>
        </is>
      </c>
      <c r="K288" s="214" t="n"/>
      <c r="L288" s="214" t="n"/>
      <c r="M288" s="213" t="n"/>
      <c r="N288" s="16" t="inlineStr">
        <is>
          <t>Primary</t>
        </is>
      </c>
    </row>
    <row r="289" ht="67" customHeight="1">
      <c r="A289" s="13" t="inlineStr">
        <is>
          <t>S45</t>
        </is>
      </c>
      <c r="B289" s="16" t="inlineStr">
        <is>
          <t>SaaS player-coach sales and revenue leaders · job postings</t>
        </is>
      </c>
      <c r="C289" s="214" t="n"/>
      <c r="D289" s="213" t="n"/>
      <c r="E289" s="16" t="inlineStr">
        <is>
          <t>Leaders who carry their own quota or book while building and coaching the team → C+ / B+ Player-Coach in commercial roles</t>
        </is>
      </c>
      <c r="F289" s="214" t="n"/>
      <c r="G289" s="214" t="n"/>
      <c r="H289" s="214" t="n"/>
      <c r="I289" s="213" t="n"/>
      <c r="J289" s="16" t="inlineStr">
        <is>
          <t>https://www.itjobswatch.co.uk/jv/Space-Executive/Sales-Lead-Player-Coach-HR-Tech-Job-City-of-London-Greater-London-UK-4vommq ; https://salesgravy.com/the-player-coach-problem-how-to-prospect-and-lead-at-the-same-time-ask-jeb/</t>
        </is>
      </c>
      <c r="K289" s="214" t="n"/>
      <c r="L289" s="214" t="n"/>
      <c r="M289" s="213" t="n"/>
      <c r="N289" s="16" t="inlineStr">
        <is>
          <t>Job postings</t>
        </is>
      </c>
    </row>
    <row r="290" ht="54" customHeight="1">
      <c r="A290" s="13" t="inlineStr">
        <is>
          <t>S46</t>
        </is>
      </c>
      <c r="B290" s="16" t="inlineStr">
        <is>
          <t>Canada Treasury Board — Executive Group Position Evaluation Plan, 2005</t>
        </is>
      </c>
      <c r="C290" s="214" t="n"/>
      <c r="D290" s="213" t="n"/>
      <c r="E290" s="16" t="inlineStr">
        <is>
          <t>Verified Hay point evaluations of real manager and executive jobs; the know-how / problem solving / accountability split by level used in the weight derivation</t>
        </is>
      </c>
      <c r="F290" s="214" t="n"/>
      <c r="G290" s="214" t="n"/>
      <c r="H290" s="214" t="n"/>
      <c r="I290" s="213" t="n"/>
      <c r="J290" s="16" t="inlineStr">
        <is>
          <t>https://www.canada.ca/en/treasury-board-secretariat/services/collective-agreements/job-evaluation/executive-group-position-evaluation-plan-september-2005.html</t>
        </is>
      </c>
      <c r="K290" s="214" t="n"/>
      <c r="L290" s="214" t="n"/>
      <c r="M290" s="213" t="n"/>
      <c r="N290" s="16" t="inlineStr">
        <is>
          <t>Primary</t>
        </is>
      </c>
    </row>
    <row r="291" ht="93" customHeight="1">
      <c r="A291" s="13" t="inlineStr">
        <is>
          <t>S47</t>
        </is>
      </c>
      <c r="B291" s="16" t="inlineStr">
        <is>
          <t>Canada Treasury Board — Executive Group Position Evaluation Plan, 2022</t>
        </is>
      </c>
      <c r="C291" s="214" t="n"/>
      <c r="D291" s="213" t="n"/>
      <c r="E291" s="16" t="inlineStr">
        <is>
          <t>Current version of the same plan with benchmark evaluations; confirms accountability's share rises with seniority</t>
        </is>
      </c>
      <c r="F291" s="214" t="n"/>
      <c r="G291" s="214" t="n"/>
      <c r="H291" s="214" t="n"/>
      <c r="I291" s="213" t="n"/>
      <c r="J291"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K291" s="214" t="n"/>
      <c r="L291" s="214" t="n"/>
      <c r="M291" s="213" t="n"/>
      <c r="N291" s="16" t="inlineStr">
        <is>
          <t>Primary</t>
        </is>
      </c>
    </row>
    <row r="292" ht="41" customHeight="1">
      <c r="A292" s="13" t="inlineStr">
        <is>
          <t>S48</t>
        </is>
      </c>
      <c r="B292" s="16" t="inlineStr">
        <is>
          <t>Hay Group — summary deck of the Guide Chart-Profile method</t>
        </is>
      </c>
      <c r="C292" s="214" t="n"/>
      <c r="D292" s="213" t="n"/>
      <c r="E292" s="16" t="inlineStr">
        <is>
          <t>Typical Hay profiles for clerical, specialist and supervisory jobs; the shares used for the junior and professional rows</t>
        </is>
      </c>
      <c r="F292" s="214" t="n"/>
      <c r="G292" s="214" t="n"/>
      <c r="H292" s="214" t="n"/>
      <c r="I292" s="213" t="n"/>
      <c r="J292" s="16" t="inlineStr">
        <is>
          <t>https://www.slideshare.net/slideshow/hay-summary/55196354</t>
        </is>
      </c>
      <c r="K292" s="214" t="n"/>
      <c r="L292" s="214" t="n"/>
      <c r="M292" s="213" t="n"/>
      <c r="N292" s="16" t="inlineStr">
        <is>
          <t>Secondary</t>
        </is>
      </c>
    </row>
    <row r="293" ht="28" customHeight="1">
      <c r="A293" s="13" t="inlineStr">
        <is>
          <t>S49</t>
        </is>
      </c>
      <c r="B293" s="16" t="inlineStr">
        <is>
          <t>Lincolnshire County Council — Hay Group job evaluation method</t>
        </is>
      </c>
      <c r="C293" s="214" t="n"/>
      <c r="D293" s="213" t="n"/>
      <c r="E293" s="16" t="inlineStr">
        <is>
          <t>Defines know-how as all knowledge and skill however acquired — the basis for not scoring experience on its own</t>
        </is>
      </c>
      <c r="F293" s="214" t="n"/>
      <c r="G293" s="214" t="n"/>
      <c r="H293" s="214" t="n"/>
      <c r="I293" s="213" t="n"/>
      <c r="J293" s="16" t="inlineStr">
        <is>
          <t>https://professionals.lincolnshire.gov.uk/downloads/file/576/hay-group-je-method</t>
        </is>
      </c>
      <c r="K293" s="214" t="n"/>
      <c r="L293" s="214" t="n"/>
      <c r="M293" s="213" t="n"/>
      <c r="N293" s="16" t="inlineStr">
        <is>
          <t>Primary</t>
        </is>
      </c>
    </row>
    <row r="294" ht="28" customHeight="1">
      <c r="A294" s="13" t="inlineStr">
        <is>
          <t>S50</t>
        </is>
      </c>
      <c r="B294" s="16" t="inlineStr">
        <is>
          <t>Western University — Hay method overview</t>
        </is>
      </c>
      <c r="C294" s="214" t="n"/>
      <c r="D294" s="213" t="n"/>
      <c r="E294" s="16" t="inlineStr">
        <is>
          <t>Plain explanation of the three Hay factors and the short profile; cross-check of the Hay shares</t>
        </is>
      </c>
      <c r="F294" s="214" t="n"/>
      <c r="G294" s="214" t="n"/>
      <c r="H294" s="214" t="n"/>
      <c r="I294" s="213" t="n"/>
      <c r="J294" s="16" t="inlineStr">
        <is>
          <t>https://www.uwo.ca/humanresources/wjec/docs/hay_method_overview.pdf</t>
        </is>
      </c>
      <c r="K294" s="214" t="n"/>
      <c r="L294" s="214" t="n"/>
      <c r="M294" s="213" t="n"/>
      <c r="N294" s="16" t="inlineStr">
        <is>
          <t>Secondary</t>
        </is>
      </c>
    </row>
    <row r="295" ht="41" customHeight="1">
      <c r="A295" s="13" t="inlineStr">
        <is>
          <t>S51</t>
        </is>
      </c>
      <c r="B295" s="16" t="inlineStr">
        <is>
          <t>Derbyshire County Council — Korn Ferry Hay scheme</t>
        </is>
      </c>
      <c r="C295" s="214" t="n"/>
      <c r="D295" s="213" t="n"/>
      <c r="E295" s="16" t="inlineStr">
        <is>
          <t>Confirms current Korn Ferry Hay use in UK public employers and the factor definitions</t>
        </is>
      </c>
      <c r="F295" s="214" t="n"/>
      <c r="G295" s="214" t="n"/>
      <c r="H295" s="214" t="n"/>
      <c r="I295" s="213" t="n"/>
      <c r="J295" s="16" t="inlineStr">
        <is>
          <t>https://staff.derbyshire.gov.uk/jobs-and-recruitment/job-evaluation/korn-ferry-hay-scheme/korn-ferry-hay-scheme.aspx</t>
        </is>
      </c>
      <c r="K295" s="214" t="n"/>
      <c r="L295" s="214" t="n"/>
      <c r="M295" s="213" t="n"/>
      <c r="N295" s="16" t="inlineStr">
        <is>
          <t>Secondary</t>
        </is>
      </c>
    </row>
    <row r="296" ht="41" customHeight="1">
      <c r="A296" s="13" t="inlineStr">
        <is>
          <t>S52</t>
        </is>
      </c>
      <c r="B296" s="16" t="inlineStr">
        <is>
          <t>Mercer IPE — position evaluation manual and factor sheet</t>
        </is>
      </c>
      <c r="C296" s="214" t="n"/>
      <c r="D296" s="213" t="n"/>
      <c r="E296" s="16" t="inlineStr">
        <is>
          <t>Maximum points per factor and the factor definitions — Impact, Communication, Innovation, Knowledge — used for the IPE column of the derivation</t>
        </is>
      </c>
      <c r="F296" s="214" t="n"/>
      <c r="G296" s="214" t="n"/>
      <c r="H296" s="214" t="n"/>
      <c r="I296" s="213" t="n"/>
      <c r="J296" s="16" t="inlineStr">
        <is>
          <t>https://www.karlancer.com/api/file/1685038954-V7Gx.pdf ; https://studylib.net/doc/25471018/197145561-evaluation-factors-mercer</t>
        </is>
      </c>
      <c r="K296" s="214" t="n"/>
      <c r="L296" s="214" t="n"/>
      <c r="M296" s="213" t="n"/>
      <c r="N296" s="16" t="inlineStr">
        <is>
          <t>Secondary</t>
        </is>
      </c>
    </row>
    <row r="297" ht="28" customHeight="1">
      <c r="A297" s="13" t="inlineStr">
        <is>
          <t>S53</t>
        </is>
      </c>
      <c r="B297" s="16" t="inlineStr">
        <is>
          <t>NHS Agenda for Change — Job Evaluation Handbook</t>
        </is>
      </c>
      <c r="C297" s="214" t="n"/>
      <c r="D297" s="213" t="n"/>
      <c r="E297" s="16" t="inlineStr">
        <is>
          <t>16 factors and 1,000 points with published weights; knowledge 24%, financial and physical resources 6%</t>
        </is>
      </c>
      <c r="F297" s="214" t="n"/>
      <c r="G297" s="214" t="n"/>
      <c r="H297" s="214" t="n"/>
      <c r="I297" s="213" t="n"/>
      <c r="J297" s="16" t="inlineStr">
        <is>
          <t>https://www.nhsemployers.org/sites/default/files/pdf/22/165.pdf</t>
        </is>
      </c>
      <c r="K297" s="214" t="n"/>
      <c r="L297" s="214" t="n"/>
      <c r="M297" s="213" t="n"/>
      <c r="N297" s="16" t="inlineStr">
        <is>
          <t>Primary</t>
        </is>
      </c>
    </row>
    <row r="298" ht="28" customHeight="1">
      <c r="A298" s="13" t="inlineStr">
        <is>
          <t>S54</t>
        </is>
      </c>
      <c r="B298" s="16" t="inlineStr">
        <is>
          <t>Police Staff Council — job evaluation handbook, NJC 13-factor scheme</t>
        </is>
      </c>
      <c r="C298" s="214" t="n"/>
      <c r="D298" s="213" t="n"/>
      <c r="E298" s="16" t="inlineStr">
        <is>
          <t>Published factor points for the UK local-government scheme; used for the public-plan average</t>
        </is>
      </c>
      <c r="F298" s="214" t="n"/>
      <c r="G298" s="214" t="n"/>
      <c r="H298" s="214" t="n"/>
      <c r="I298" s="213" t="n"/>
      <c r="J298" s="16" t="inlineStr">
        <is>
          <t>https://lb2.local.gov.uk/sites/default/files/documents/police-staff-council-13-f-342.pdf</t>
        </is>
      </c>
      <c r="K298" s="214" t="n"/>
      <c r="L298" s="214" t="n"/>
      <c r="M298" s="213" t="n"/>
      <c r="N298" s="16" t="inlineStr">
        <is>
          <t>Primary</t>
        </is>
      </c>
    </row>
    <row r="299" ht="41" customHeight="1">
      <c r="A299" s="13" t="inlineStr">
        <is>
          <t>S55</t>
        </is>
      </c>
      <c r="B299" s="16" t="inlineStr">
        <is>
          <t>Greater London Provincial Council — points weighting, Denbighshire County Council</t>
        </is>
      </c>
      <c r="C299" s="214" t="n"/>
      <c r="D299" s="213" t="n"/>
      <c r="E299" s="16" t="inlineStr">
        <is>
          <t>11 factors and 948 points with published weights</t>
        </is>
      </c>
      <c r="F299" s="214" t="n"/>
      <c r="G299" s="214" t="n"/>
      <c r="H299" s="214" t="n"/>
      <c r="I299" s="213" t="n"/>
      <c r="J299" s="16" t="inlineStr">
        <is>
          <t>https://www.sirddinbych.gov.uk/en/documents/jobs-and-employees/my-employment/reorganisation-and-change/glpc-points-weighting.pdf</t>
        </is>
      </c>
      <c r="K299" s="214" t="n"/>
      <c r="L299" s="214" t="n"/>
      <c r="M299" s="213" t="n"/>
      <c r="N299" s="16" t="inlineStr">
        <is>
          <t>Primary</t>
        </is>
      </c>
    </row>
    <row r="300" ht="28" customHeight="1">
      <c r="A300" s="13" t="inlineStr">
        <is>
          <t>S56</t>
        </is>
      </c>
      <c r="B300" s="16" t="inlineStr">
        <is>
          <t>Scottish Joint Council scheme — Highland Council scoring matrix</t>
        </is>
      </c>
      <c r="C300" s="214" t="n"/>
      <c r="D300" s="213" t="n"/>
      <c r="E300" s="16" t="inlineStr">
        <is>
          <t>13 factors and 1,000 points with published weights</t>
        </is>
      </c>
      <c r="F300" s="214" t="n"/>
      <c r="G300" s="214" t="n"/>
      <c r="H300" s="214" t="n"/>
      <c r="I300" s="213" t="n"/>
      <c r="J300" s="16" t="inlineStr">
        <is>
          <t>https://www.highland.gov.uk/download/downloads/id/3889/scoring_matrix.pdf</t>
        </is>
      </c>
      <c r="K300" s="214" t="n"/>
      <c r="L300" s="214" t="n"/>
      <c r="M300" s="213" t="n"/>
      <c r="N300" s="16" t="inlineStr">
        <is>
          <t>Primary</t>
        </is>
      </c>
    </row>
    <row r="301" ht="54" customHeight="1">
      <c r="A301" s="13" t="inlineStr">
        <is>
          <t>S57</t>
        </is>
      </c>
      <c r="B301" s="16" t="inlineStr">
        <is>
          <t>US OPM — Introduction to the Position Classification Standards, Factor Evaluation System</t>
        </is>
      </c>
      <c r="C301" s="214" t="n"/>
      <c r="D301" s="213" t="n"/>
      <c r="E301" s="16" t="inlineStr">
        <is>
          <t>9 factors and 4,480 points; the most knowledge-heavy plan, with no separate financial factor</t>
        </is>
      </c>
      <c r="F301" s="214" t="n"/>
      <c r="G301" s="214" t="n"/>
      <c r="H301" s="214" t="n"/>
      <c r="I301" s="213" t="n"/>
      <c r="J301" s="16" t="inlineStr">
        <is>
          <t>https://www.opm.gov/policy-data-oversight/classification-qualifications/classifying-general-schedule-positions/positionclassificationintro.pdf</t>
        </is>
      </c>
      <c r="K301" s="214" t="n"/>
      <c r="L301" s="214" t="n"/>
      <c r="M301" s="213" t="n"/>
      <c r="N301" s="16" t="inlineStr">
        <is>
          <t>Primary</t>
        </is>
      </c>
    </row>
    <row r="302" ht="80" customHeight="1">
      <c r="A302" s="13" t="inlineStr">
        <is>
          <t>S58</t>
        </is>
      </c>
      <c r="B302" s="16" t="inlineStr">
        <is>
          <t>McKinsey — Taking a skills-based approach to building the future workforce, 2022</t>
        </is>
      </c>
      <c r="C302" s="214" t="n"/>
      <c r="D302" s="213" t="n"/>
      <c r="E302" s="16" t="inlineStr">
        <is>
          <t>Hiring for skills is more than twice as predictive as hiring for work experience — support for a low Experience weight</t>
        </is>
      </c>
      <c r="F302" s="214" t="n"/>
      <c r="G302" s="214" t="n"/>
      <c r="H302" s="214" t="n"/>
      <c r="I302" s="213" t="n"/>
      <c r="J302" s="16" t="inlineStr">
        <is>
          <t>https://www.mckinsey.com/~/media/mckinsey/business%20functions/people%20and%20organizational%20performance/our%20insights/taking%20a%20skills%20based%20approach%20to%20building%20the%20future%20workforce/taking-a-skills-based-approach-to-building-the-future-workforce-vf.pdf</t>
        </is>
      </c>
      <c r="K302" s="214" t="n"/>
      <c r="L302" s="214" t="n"/>
      <c r="M302" s="213" t="n"/>
      <c r="N302" s="16" t="inlineStr">
        <is>
          <t>Primary</t>
        </is>
      </c>
    </row>
    <row r="303" ht="41" customHeight="1">
      <c r="A303" s="13" t="inlineStr">
        <is>
          <t>S59</t>
        </is>
      </c>
      <c r="B303" s="16" t="inlineStr">
        <is>
          <t>Deloitte — Human Capital Trends 2023, skills-based model</t>
        </is>
      </c>
      <c r="C303" s="214" t="n"/>
      <c r="D303" s="213" t="n"/>
      <c r="E303" s="16" t="inlineStr">
        <is>
          <t>Organisations moving to deploy and promote on skills rather than tenure or job history</t>
        </is>
      </c>
      <c r="F303" s="214" t="n"/>
      <c r="G303" s="214" t="n"/>
      <c r="H303" s="214" t="n"/>
      <c r="I303" s="213" t="n"/>
      <c r="J303" s="16" t="inlineStr">
        <is>
          <t>https://www.deloitte.com/us/en/insights/topics/talent/human-capital-trends/2023/skills-based-model-end-of-jobs.html</t>
        </is>
      </c>
      <c r="K303" s="214" t="n"/>
      <c r="L303" s="214" t="n"/>
      <c r="M303" s="213" t="n"/>
      <c r="N303" s="16" t="inlineStr">
        <is>
          <t>Primary</t>
        </is>
      </c>
    </row>
    <row r="304" ht="41" customHeight="1">
      <c r="A304" s="13" t="inlineStr">
        <is>
          <t>S60</t>
        </is>
      </c>
      <c r="B304" s="16" t="inlineStr">
        <is>
          <t>World Economic Forum — Skills-first: 6 success factors, 2024</t>
        </is>
      </c>
      <c r="C304" s="214" t="n"/>
      <c r="D304" s="213" t="n"/>
      <c r="E304" s="16" t="inlineStr">
        <is>
          <t>Rethink education and previous experience as proxies for ability</t>
        </is>
      </c>
      <c r="F304" s="214" t="n"/>
      <c r="G304" s="214" t="n"/>
      <c r="H304" s="214" t="n"/>
      <c r="I304" s="213" t="n"/>
      <c r="J304" s="16" t="inlineStr">
        <is>
          <t>https://www.weforum.org/stories/2024/01/skills-first-6-success-factors-recruiting-developing-talent/</t>
        </is>
      </c>
      <c r="K304" s="214" t="n"/>
      <c r="L304" s="214" t="n"/>
      <c r="M304" s="213" t="n"/>
      <c r="N304" s="16" t="inlineStr">
        <is>
          <t>Secondary</t>
        </is>
      </c>
    </row>
    <row r="305" ht="41" customHeight="1">
      <c r="A305" s="13" t="inlineStr">
        <is>
          <t>S61</t>
        </is>
      </c>
      <c r="B305" s="16" t="inlineStr">
        <is>
          <t>EY Future of Pay via People Matters — India's 2026 salary increases to reward skills over seniority</t>
        </is>
      </c>
      <c r="C305" s="214" t="n"/>
      <c r="D305" s="213" t="n"/>
      <c r="E305" s="16" t="inlineStr">
        <is>
          <t>India pay moving away from tenure-based increases towards skills-led, performance-driven frameworks</t>
        </is>
      </c>
      <c r="F305" s="214" t="n"/>
      <c r="G305" s="214" t="n"/>
      <c r="H305" s="214" t="n"/>
      <c r="I305" s="213" t="n"/>
      <c r="J305" s="16" t="inlineStr">
        <is>
          <t>https://www.peoplematters.in/news/compensation-benefits/indias-2026-salary-increases-to-reward-skills-over-seniority-ey-48541</t>
        </is>
      </c>
      <c r="K305" s="214" t="n"/>
      <c r="L305" s="214" t="n"/>
      <c r="M305" s="213" t="n"/>
      <c r="N305" s="16" t="inlineStr">
        <is>
          <t>Secondary</t>
        </is>
      </c>
    </row>
    <row r="306" ht="41" customHeight="1">
      <c r="A306" s="13" t="inlineStr">
        <is>
          <t>S62</t>
        </is>
      </c>
      <c r="B306" s="16" t="inlineStr">
        <is>
          <t>WTW — Building resilient career ecosystems, India 2023</t>
        </is>
      </c>
      <c r="C306" s="214" t="n"/>
      <c r="D306" s="213" t="n"/>
      <c r="E306" s="16" t="inlineStr">
        <is>
          <t>WTW's view of career architecture design in India; complements the WTW GGS factors in S07</t>
        </is>
      </c>
      <c r="F306" s="214" t="n"/>
      <c r="G306" s="214" t="n"/>
      <c r="H306" s="214" t="n"/>
      <c r="I306" s="213" t="n"/>
      <c r="J306" s="16" t="inlineStr">
        <is>
          <t>https://www.wtwco.com/en-in/insights/2023/09/building-resilient-career-ecosystems-with-robust-career-strategy-and-design</t>
        </is>
      </c>
      <c r="K306" s="214" t="n"/>
      <c r="L306" s="214" t="n"/>
      <c r="M306" s="213" t="n"/>
      <c r="N306" s="16" t="inlineStr">
        <is>
          <t>Secondary</t>
        </is>
      </c>
    </row>
    <row r="307" ht="28" customHeight="1">
      <c r="A307" s="13" t="inlineStr">
        <is>
          <t>S63</t>
        </is>
      </c>
      <c r="B307" s="16" t="inlineStr">
        <is>
          <t>iPleaders — Director under the Companies Act 2013</t>
        </is>
      </c>
      <c r="C307" s="214" t="n"/>
      <c r="D307" s="213" t="n"/>
      <c r="E307" s="16" t="inlineStr">
        <is>
          <r>
            <rPr>
              <rFont val="Calibri"/>
              <b val="1"/>
              <sz val="10"/>
            </rPr>
            <t>Section 2, clause 34:</t>
          </r>
          <r>
            <rPr>
              <rFont val="Calibri"/>
              <sz val="10"/>
            </rPr>
            <t xml:space="preserve"> 'director' means a director appointed to the Board — the reason IRIS uses no 'Director' title</t>
          </r>
        </is>
      </c>
      <c r="F307" s="214" t="n"/>
      <c r="G307" s="214" t="n"/>
      <c r="H307" s="214" t="n"/>
      <c r="I307" s="213" t="n"/>
      <c r="J307" s="16" t="inlineStr">
        <is>
          <t>https://blog.ipleaders.in/director-companies-act-2013/</t>
        </is>
      </c>
      <c r="K307" s="214" t="n"/>
      <c r="L307" s="214" t="n"/>
      <c r="M307" s="213" t="n"/>
      <c r="N307" s="16" t="inlineStr">
        <is>
          <t>Primary</t>
        </is>
      </c>
    </row>
    <row r="308" ht="41" customHeight="1">
      <c r="A308" s="13" t="inlineStr">
        <is>
          <t>S64</t>
        </is>
      </c>
      <c r="B308" s="16" t="inlineStr">
        <is>
          <t>Kaanoon — 'Director' as an HR designation but not under the Companies Act</t>
        </is>
      </c>
      <c r="C308" s="214" t="n"/>
      <c r="D308" s="213" t="n"/>
      <c r="E308" s="16" t="inlineStr">
        <is>
          <t>Practitioner view that a 'Director' designation for non-board staff causes confusion and disclosure risk</t>
        </is>
      </c>
      <c r="F308" s="214" t="n"/>
      <c r="G308" s="214" t="n"/>
      <c r="H308" s="214" t="n"/>
      <c r="I308" s="213" t="n"/>
      <c r="J308" s="16" t="inlineStr">
        <is>
          <t>https://www.kaanoon.com/241487/designation-with-word-director-as-per-hr-policy-but-not-as-per-companies-act</t>
        </is>
      </c>
      <c r="K308" s="214" t="n"/>
      <c r="L308" s="214" t="n"/>
      <c r="M308" s="213" t="n"/>
      <c r="N308" s="16" t="inlineStr">
        <is>
          <t>Secondary</t>
        </is>
      </c>
    </row>
    <row r="309" ht="28" customHeight="1">
      <c r="A309" s="13" t="inlineStr">
        <is>
          <t>S65</t>
        </is>
      </c>
      <c r="B309" s="16" t="inlineStr">
        <is>
          <t>Wipro — Distinguished Member of Technical Staff</t>
        </is>
      </c>
      <c r="C309" s="214" t="n"/>
      <c r="D309" s="213" t="n"/>
      <c r="E309" s="16" t="inlineStr">
        <is>
          <t>Indian example of the 'Distinguished' top-specialist title — Option B for the D1 title</t>
        </is>
      </c>
      <c r="F309" s="214" t="n"/>
      <c r="G309" s="214" t="n"/>
      <c r="H309" s="214" t="n"/>
      <c r="I309" s="213" t="n"/>
      <c r="J309" s="16" t="inlineStr">
        <is>
          <t>https://www.wipro.com/innovation/distinguished-member-of-technical-staff/</t>
        </is>
      </c>
      <c r="K309" s="214" t="n"/>
      <c r="L309" s="214" t="n"/>
      <c r="M309" s="213" t="n"/>
      <c r="N309" s="16" t="inlineStr">
        <is>
          <t>Primary</t>
        </is>
      </c>
    </row>
    <row r="310" ht="28" customHeight="1">
      <c r="A310" s="13" t="inlineStr">
        <is>
          <t>S66</t>
        </is>
      </c>
      <c r="B310" s="16" t="inlineStr">
        <is>
          <t>Salesforce engineering levels — AMTS to Distinguished Engineer</t>
        </is>
      </c>
      <c r="C310" s="214" t="n"/>
      <c r="D310" s="213" t="n"/>
      <c r="E310" s="16" t="inlineStr">
        <is>
          <t>Global SaaS example of the top-specialist title above Principal Architect</t>
        </is>
      </c>
      <c r="F310" s="214" t="n"/>
      <c r="G310" s="214" t="n"/>
      <c r="H310" s="214" t="n"/>
      <c r="I310" s="213" t="n"/>
      <c r="J310" s="16" t="inlineStr">
        <is>
          <t>https://www.designgurus.io/blog/salesforce-software-engineer-levels</t>
        </is>
      </c>
      <c r="K310" s="214" t="n"/>
      <c r="L310" s="214" t="n"/>
      <c r="M310" s="213" t="n"/>
      <c r="N310" s="16" t="inlineStr">
        <is>
          <t>Secondary</t>
        </is>
      </c>
    </row>
    <row r="311" ht="28" customHeight="1">
      <c r="A311" s="13" t="inlineStr">
        <is>
          <t>S67</t>
        </is>
      </c>
      <c r="B311" s="16" t="inlineStr">
        <is>
          <t>LeadDev — Who are staff, principal and distinguished engineers</t>
        </is>
      </c>
      <c r="C311" s="214" t="n"/>
      <c r="D311" s="213" t="n"/>
      <c r="E311" s="16" t="inlineStr">
        <is>
          <t>How Principal, Distinguished and Fellow tiers are used and how rare they are</t>
        </is>
      </c>
      <c r="F311" s="214" t="n"/>
      <c r="G311" s="214" t="n"/>
      <c r="H311" s="214" t="n"/>
      <c r="I311" s="213" t="n"/>
      <c r="J311" s="16" t="inlineStr">
        <is>
          <t>https://leaddev.com/career-ladders/who-are-staff-principal-and-distinguished-engineers</t>
        </is>
      </c>
      <c r="K311" s="214" t="n"/>
      <c r="L311" s="214" t="n"/>
      <c r="M311" s="213" t="n"/>
      <c r="N311" s="16" t="inlineStr">
        <is>
          <t>Secondary</t>
        </is>
      </c>
    </row>
    <row r="312" ht="28" customHeight="1">
      <c r="A312" s="13" t="inlineStr">
        <is>
          <t>S68</t>
        </is>
      </c>
      <c r="B312" s="16" t="inlineStr">
        <is>
          <t>Dropbox — engineering career framework</t>
        </is>
      </c>
      <c r="C312" s="214" t="n"/>
      <c r="D312" s="213" t="n"/>
      <c r="E312" s="16" t="inlineStr">
        <is>
          <t>Published IC ladder with top-specialist tiers and their scope</t>
        </is>
      </c>
      <c r="F312" s="214" t="n"/>
      <c r="G312" s="214" t="n"/>
      <c r="H312" s="214" t="n"/>
      <c r="I312" s="213" t="n"/>
      <c r="J312" s="16" t="inlineStr">
        <is>
          <t>https://dropbox.tech/culture/our-updated-engineering-career-framework</t>
        </is>
      </c>
      <c r="K312" s="214" t="n"/>
      <c r="L312" s="214" t="n"/>
      <c r="M312" s="213" t="n"/>
      <c r="N312" s="16" t="inlineStr">
        <is>
          <t>Secondary</t>
        </is>
      </c>
    </row>
    <row r="313" ht="41" customHeight="1">
      <c r="A313" s="13" t="inlineStr">
        <is>
          <t>S69</t>
        </is>
      </c>
      <c r="B313" s="16" t="inlineStr">
        <is>
          <t>Square — growth framework for engineers and engineering managers</t>
        </is>
      </c>
      <c r="C313" s="214" t="n"/>
      <c r="D313" s="213" t="n"/>
      <c r="E313" s="16" t="inlineStr">
        <is>
          <t>Published IC and manager ladders side by side</t>
        </is>
      </c>
      <c r="F313" s="214" t="n"/>
      <c r="G313" s="214" t="n"/>
      <c r="H313" s="214" t="n"/>
      <c r="I313" s="213" t="n"/>
      <c r="J313" s="16" t="inlineStr">
        <is>
          <t>https://developer.squareup.com/blog/squares-growth-framework-for-engineers-and-engineering-managers/</t>
        </is>
      </c>
      <c r="K313" s="214" t="n"/>
      <c r="L313" s="214" t="n"/>
      <c r="M313" s="213" t="n"/>
      <c r="N313" s="16" t="inlineStr">
        <is>
          <t>Secondary</t>
        </is>
      </c>
    </row>
    <row r="314" ht="41" customHeight="1">
      <c r="A314" s="13" t="inlineStr">
        <is>
          <t>S70</t>
        </is>
      </c>
      <c r="B314" s="16" t="inlineStr">
        <is>
          <t>Carta and Pave — job levelling frameworks</t>
        </is>
      </c>
      <c r="C314" s="214" t="n"/>
      <c r="D314" s="213" t="n"/>
      <c r="E314" s="16" t="inlineStr">
        <is>
          <t>Market levelling guides used to check the level count and the IC ↔ manager pairing</t>
        </is>
      </c>
      <c r="F314" s="214" t="n"/>
      <c r="G314" s="214" t="n"/>
      <c r="H314" s="214" t="n"/>
      <c r="I314" s="213" t="n"/>
      <c r="J314" s="16" t="inlineStr">
        <is>
          <t>https://carta.com/learn/startups/compensation/job-leveling/ ; https://pave.com/blog-posts/job-leveling-framework</t>
        </is>
      </c>
      <c r="K314" s="214" t="n"/>
      <c r="L314" s="214" t="n"/>
      <c r="M314" s="213" t="n"/>
      <c r="N314" s="16" t="inlineStr">
        <is>
          <t>Secondary</t>
        </is>
      </c>
    </row>
    <row r="315" ht="28" customHeight="1">
      <c r="A315" s="13" t="inlineStr">
        <is>
          <t>S71</t>
        </is>
      </c>
      <c r="B315" s="16" t="inlineStr">
        <is>
          <t>Figures — Figures levels</t>
        </is>
      </c>
      <c r="C315" s="214" t="n"/>
      <c r="D315" s="213" t="n"/>
      <c r="E315" s="16" t="inlineStr">
        <is>
          <t>Second levelling crosswalk alongside the Mercer levels in S03</t>
        </is>
      </c>
      <c r="F315" s="214" t="n"/>
      <c r="G315" s="214" t="n"/>
      <c r="H315" s="214" t="n"/>
      <c r="I315" s="213" t="n"/>
      <c r="J315" s="16" t="inlineStr">
        <is>
          <t>https://help.figures.hr/en/articles/389317-figures-levels</t>
        </is>
      </c>
      <c r="K315" s="214" t="n"/>
      <c r="L315" s="214" t="n"/>
      <c r="M315" s="213" t="n"/>
      <c r="N315" s="16" t="inlineStr">
        <is>
          <t>Secondary</t>
        </is>
      </c>
    </row>
    <row r="316" ht="28" customHeight="1">
      <c r="A316" s="13" t="inlineStr">
        <is>
          <t>S72</t>
        </is>
      </c>
      <c r="B316" s="16" t="inlineStr">
        <is>
          <t>PayScale India — Chief Architect, IT</t>
        </is>
      </c>
      <c r="C316" s="214" t="n"/>
      <c r="D316" s="213" t="n"/>
      <c r="E316" s="16" t="inlineStr">
        <is>
          <t>Shows Chief Architect, IT tracked as an experienced and late-career role in India — Option A for the D1 title</t>
        </is>
      </c>
      <c r="F316" s="214" t="n"/>
      <c r="G316" s="214" t="n"/>
      <c r="H316" s="214" t="n"/>
      <c r="I316" s="213" t="n"/>
      <c r="J316" s="16" t="inlineStr">
        <is>
          <t>https://www.payscale.com/research/IN/Job=Chief_Architect%2C_IT/Skill-Experience</t>
        </is>
      </c>
      <c r="K316" s="214" t="n"/>
      <c r="L316" s="214" t="n"/>
      <c r="M316" s="213" t="n"/>
      <c r="N316" s="16" t="inlineStr">
        <is>
          <t>Indicative</t>
        </is>
      </c>
    </row>
    <row r="317" ht="28" customHeight="1">
      <c r="A317" s="13" t="inlineStr">
        <is>
          <t>S40</t>
        </is>
      </c>
      <c r="B317" s="16" t="inlineStr">
        <is>
          <t>Employee Master_New_23092026 and Employee Master_OLD</t>
        </is>
      </c>
      <c r="C317" s="214" t="n"/>
      <c r="D317" s="213" t="n"/>
      <c r="E317" s="16" t="inlineStr">
        <is>
          <t>Roster, department, manager, experience, qualification, category</t>
        </is>
      </c>
      <c r="F317" s="214" t="n"/>
      <c r="G317" s="214" t="n"/>
      <c r="H317" s="214" t="n"/>
      <c r="I317" s="213" t="n"/>
      <c r="J317" s="16" t="inlineStr">
        <is>
          <t>Internal</t>
        </is>
      </c>
      <c r="K317" s="214" t="n"/>
      <c r="L317" s="214" t="n"/>
      <c r="M317" s="213" t="n"/>
      <c r="N317" s="16" t="inlineStr">
        <is>
          <t>Internal</t>
        </is>
      </c>
    </row>
    <row r="318" ht="28" customHeight="1">
      <c r="A318" s="13" t="inlineStr">
        <is>
          <t>S41</t>
        </is>
      </c>
      <c r="B318" s="16" t="inlineStr">
        <is>
          <t>How We Grow survey · 521 responses</t>
        </is>
      </c>
      <c r="C318" s="214" t="n"/>
      <c r="D318" s="213" t="n"/>
      <c r="E318" s="16" t="inlineStr">
        <is>
          <t>Purpose, deliverables, accountability, decision rights, skills, tools, learning needs</t>
        </is>
      </c>
      <c r="F318" s="214" t="n"/>
      <c r="G318" s="214" t="n"/>
      <c r="H318" s="214" t="n"/>
      <c r="I318" s="213" t="n"/>
      <c r="J318" s="16" t="inlineStr">
        <is>
          <t>Internal</t>
        </is>
      </c>
      <c r="K318" s="214" t="n"/>
      <c r="L318" s="214" t="n"/>
      <c r="M318" s="213" t="n"/>
      <c r="N318" s="16" t="inlineStr">
        <is>
          <t>Internal</t>
        </is>
      </c>
    </row>
    <row r="319" ht="28" customHeight="1">
      <c r="A319" s="13" t="inlineStr">
        <is>
          <t>S42</t>
        </is>
      </c>
      <c r="B319" s="16" t="inlineStr">
        <is>
          <t>Manager talent-mapping files</t>
        </is>
      </c>
      <c r="C319" s="214" t="n"/>
      <c r="D319" s="213" t="n"/>
      <c r="E319" s="16" t="inlineStr">
        <is>
          <t>KRAs, rating, potential, readiness, 9-box, manager training need</t>
        </is>
      </c>
      <c r="F319" s="214" t="n"/>
      <c r="G319" s="214" t="n"/>
      <c r="H319" s="214" t="n"/>
      <c r="I319" s="213" t="n"/>
      <c r="J319" s="16" t="inlineStr">
        <is>
          <t>Internal</t>
        </is>
      </c>
      <c r="K319" s="214" t="n"/>
      <c r="L319" s="214" t="n"/>
      <c r="M319" s="213" t="n"/>
      <c r="N319" s="16" t="inlineStr">
        <is>
          <t>Internal</t>
        </is>
      </c>
    </row>
    <row r="320" ht="28" customHeight="1">
      <c r="A320" s="13" t="inlineStr">
        <is>
          <t>S43</t>
        </is>
      </c>
      <c r="B320" s="16" t="inlineStr">
        <is>
          <t>IRIS talent-mapping workbooks v1 and v2</t>
        </is>
      </c>
      <c r="C320" s="214" t="n"/>
      <c r="D320" s="213" t="n"/>
      <c r="E320" s="16" t="inlineStr">
        <is>
          <t>Factor ratings, competency ratings, duplication and mobility analysis</t>
        </is>
      </c>
      <c r="F320" s="214" t="n"/>
      <c r="G320" s="214" t="n"/>
      <c r="H320" s="214" t="n"/>
      <c r="I320" s="213" t="n"/>
      <c r="J320" s="16" t="inlineStr">
        <is>
          <t>Internal</t>
        </is>
      </c>
      <c r="K320" s="214" t="n"/>
      <c r="L320" s="214" t="n"/>
      <c r="M320" s="213" t="n"/>
      <c r="N320" s="16" t="inlineStr">
        <is>
          <t>Internal</t>
        </is>
      </c>
    </row>
  </sheetData>
  <mergeCells count="897">
    <mergeCell ref="E298:I298"/>
    <mergeCell ref="J292:M292"/>
    <mergeCell ref="G214:N214"/>
    <mergeCell ref="J286:M286"/>
    <mergeCell ref="A186:B186"/>
    <mergeCell ref="B287:D287"/>
    <mergeCell ref="A191:B191"/>
    <mergeCell ref="F103:G103"/>
    <mergeCell ref="G62:I62"/>
    <mergeCell ref="F108:G108"/>
    <mergeCell ref="A178:B178"/>
    <mergeCell ref="L197:N197"/>
    <mergeCell ref="J59:K59"/>
    <mergeCell ref="B289:D289"/>
    <mergeCell ref="E312:I312"/>
    <mergeCell ref="E244:F244"/>
    <mergeCell ref="E314:I314"/>
    <mergeCell ref="D70:E70"/>
    <mergeCell ref="A37:N37"/>
    <mergeCell ref="F70:G70"/>
    <mergeCell ref="C187:F187"/>
    <mergeCell ref="D78:E78"/>
    <mergeCell ref="D134:E134"/>
    <mergeCell ref="A204:B204"/>
    <mergeCell ref="B305:D305"/>
    <mergeCell ref="B21:E21"/>
    <mergeCell ref="J279:M279"/>
    <mergeCell ref="D71:E71"/>
    <mergeCell ref="G225:N225"/>
    <mergeCell ref="F96:G96"/>
    <mergeCell ref="F71:G71"/>
    <mergeCell ref="H96:I96"/>
    <mergeCell ref="A206:B206"/>
    <mergeCell ref="B23:E23"/>
    <mergeCell ref="J281:M281"/>
    <mergeCell ref="E305:I305"/>
    <mergeCell ref="D98:E98"/>
    <mergeCell ref="D73:E73"/>
    <mergeCell ref="G227:N227"/>
    <mergeCell ref="J62:K62"/>
    <mergeCell ref="F98:G98"/>
    <mergeCell ref="E292:I292"/>
    <mergeCell ref="J280:M280"/>
    <mergeCell ref="E53:F53"/>
    <mergeCell ref="G226:N226"/>
    <mergeCell ref="E307:I307"/>
    <mergeCell ref="H91:I91"/>
    <mergeCell ref="F13:I13"/>
    <mergeCell ref="J64:K64"/>
    <mergeCell ref="E294:I294"/>
    <mergeCell ref="B129:L129"/>
    <mergeCell ref="E55:F55"/>
    <mergeCell ref="A240:D240"/>
    <mergeCell ref="J305:M305"/>
    <mergeCell ref="F35:H35"/>
    <mergeCell ref="E67:F67"/>
    <mergeCell ref="J57:K57"/>
    <mergeCell ref="H93:I93"/>
    <mergeCell ref="E48:F48"/>
    <mergeCell ref="E254:I254"/>
    <mergeCell ref="J307:M307"/>
    <mergeCell ref="B308:D308"/>
    <mergeCell ref="A69:N69"/>
    <mergeCell ref="J294:M294"/>
    <mergeCell ref="E318:I318"/>
    <mergeCell ref="B16:E16"/>
    <mergeCell ref="A217:B217"/>
    <mergeCell ref="G64:I64"/>
    <mergeCell ref="B310:D310"/>
    <mergeCell ref="G51:I51"/>
    <mergeCell ref="I191:K191"/>
    <mergeCell ref="C185:F185"/>
    <mergeCell ref="A192:B192"/>
    <mergeCell ref="E320:I320"/>
    <mergeCell ref="B18:E18"/>
    <mergeCell ref="F109:G109"/>
    <mergeCell ref="J308:M308"/>
    <mergeCell ref="H109:I109"/>
    <mergeCell ref="F132:H132"/>
    <mergeCell ref="J16:N16"/>
    <mergeCell ref="A194:B194"/>
    <mergeCell ref="B11:E11"/>
    <mergeCell ref="H75:I75"/>
    <mergeCell ref="B84:C84"/>
    <mergeCell ref="M120:N120"/>
    <mergeCell ref="J75:K75"/>
    <mergeCell ref="A181:B181"/>
    <mergeCell ref="A73:C73"/>
    <mergeCell ref="I192:K192"/>
    <mergeCell ref="D83:H83"/>
    <mergeCell ref="H104:I104"/>
    <mergeCell ref="A38:N38"/>
    <mergeCell ref="D142:E142"/>
    <mergeCell ref="I197:K197"/>
    <mergeCell ref="C188:F188"/>
    <mergeCell ref="B263:D263"/>
    <mergeCell ref="D85:H85"/>
    <mergeCell ref="D79:E79"/>
    <mergeCell ref="L70:M70"/>
    <mergeCell ref="H106:I106"/>
    <mergeCell ref="D144:E144"/>
    <mergeCell ref="F73:G73"/>
    <mergeCell ref="E267:I267"/>
    <mergeCell ref="J255:M255"/>
    <mergeCell ref="B6:E6"/>
    <mergeCell ref="J178:L178"/>
    <mergeCell ref="A82:N82"/>
    <mergeCell ref="A207:B207"/>
    <mergeCell ref="J295:M295"/>
    <mergeCell ref="E196:H196"/>
    <mergeCell ref="E269:I269"/>
    <mergeCell ref="J282:M282"/>
    <mergeCell ref="B283:D283"/>
    <mergeCell ref="B258:D258"/>
    <mergeCell ref="G228:N228"/>
    <mergeCell ref="G58:I58"/>
    <mergeCell ref="D139:E139"/>
    <mergeCell ref="A151:C151"/>
    <mergeCell ref="A205:B205"/>
    <mergeCell ref="C205:D205"/>
    <mergeCell ref="E198:H198"/>
    <mergeCell ref="J290:M290"/>
    <mergeCell ref="C65:D65"/>
    <mergeCell ref="J6:N6"/>
    <mergeCell ref="B285:D285"/>
    <mergeCell ref="B260:D260"/>
    <mergeCell ref="E308:I308"/>
    <mergeCell ref="C44:D44"/>
    <mergeCell ref="J65:K65"/>
    <mergeCell ref="A152:C152"/>
    <mergeCell ref="E310:I310"/>
    <mergeCell ref="J285:M285"/>
    <mergeCell ref="B99:C99"/>
    <mergeCell ref="B309:D309"/>
    <mergeCell ref="K240:N240"/>
    <mergeCell ref="I199:K199"/>
    <mergeCell ref="B92:C92"/>
    <mergeCell ref="B17:E17"/>
    <mergeCell ref="D92:E92"/>
    <mergeCell ref="J316:M316"/>
    <mergeCell ref="F92:G92"/>
    <mergeCell ref="J310:M310"/>
    <mergeCell ref="B311:D311"/>
    <mergeCell ref="A79:C79"/>
    <mergeCell ref="A28:E28"/>
    <mergeCell ref="A70:C70"/>
    <mergeCell ref="A202:B202"/>
    <mergeCell ref="E255:I255"/>
    <mergeCell ref="J18:N18"/>
    <mergeCell ref="B19:E19"/>
    <mergeCell ref="B94:C94"/>
    <mergeCell ref="D94:E94"/>
    <mergeCell ref="C178:F178"/>
    <mergeCell ref="E191:H191"/>
    <mergeCell ref="A220:B220"/>
    <mergeCell ref="C49:D49"/>
    <mergeCell ref="I233:N233"/>
    <mergeCell ref="A30:E30"/>
    <mergeCell ref="F133:H133"/>
    <mergeCell ref="J17:N17"/>
    <mergeCell ref="I194:K194"/>
    <mergeCell ref="E263:I263"/>
    <mergeCell ref="J301:M301"/>
    <mergeCell ref="C42:D42"/>
    <mergeCell ref="A74:C74"/>
    <mergeCell ref="E42:F42"/>
    <mergeCell ref="B125:L125"/>
    <mergeCell ref="F135:H135"/>
    <mergeCell ref="J19:N19"/>
    <mergeCell ref="B20:E20"/>
    <mergeCell ref="D84:H84"/>
    <mergeCell ref="I87:N87"/>
    <mergeCell ref="A197:B197"/>
    <mergeCell ref="M123:N123"/>
    <mergeCell ref="J78:K78"/>
    <mergeCell ref="F14:I14"/>
    <mergeCell ref="L78:M78"/>
    <mergeCell ref="A76:C76"/>
    <mergeCell ref="E240:F240"/>
    <mergeCell ref="F28:H28"/>
    <mergeCell ref="G240:H240"/>
    <mergeCell ref="J263:M263"/>
    <mergeCell ref="D86:H86"/>
    <mergeCell ref="C55:D55"/>
    <mergeCell ref="L71:M71"/>
    <mergeCell ref="D145:E145"/>
    <mergeCell ref="B316:D316"/>
    <mergeCell ref="J55:K55"/>
    <mergeCell ref="I88:N88"/>
    <mergeCell ref="A27:E27"/>
    <mergeCell ref="B266:D266"/>
    <mergeCell ref="J79:K79"/>
    <mergeCell ref="L192:N192"/>
    <mergeCell ref="E252:I252"/>
    <mergeCell ref="B87:C87"/>
    <mergeCell ref="L73:M73"/>
    <mergeCell ref="G183:I183"/>
    <mergeCell ref="D147:E147"/>
    <mergeCell ref="A213:B213"/>
    <mergeCell ref="G60:I60"/>
    <mergeCell ref="G248:H248"/>
    <mergeCell ref="C213:D213"/>
    <mergeCell ref="I248:J248"/>
    <mergeCell ref="E270:I270"/>
    <mergeCell ref="B268:D268"/>
    <mergeCell ref="L194:N194"/>
    <mergeCell ref="E316:I316"/>
    <mergeCell ref="C52:D52"/>
    <mergeCell ref="J304:M304"/>
    <mergeCell ref="G185:I185"/>
    <mergeCell ref="C39:D39"/>
    <mergeCell ref="A215:B215"/>
    <mergeCell ref="B261:D261"/>
    <mergeCell ref="F146:H146"/>
    <mergeCell ref="G178:I178"/>
    <mergeCell ref="J306:M306"/>
    <mergeCell ref="C208:D208"/>
    <mergeCell ref="M121:N121"/>
    <mergeCell ref="E47:F47"/>
    <mergeCell ref="C210:D210"/>
    <mergeCell ref="B100:C100"/>
    <mergeCell ref="D100:E100"/>
    <mergeCell ref="A226:B226"/>
    <mergeCell ref="J179:L179"/>
    <mergeCell ref="A232:N232"/>
    <mergeCell ref="B102:C102"/>
    <mergeCell ref="J251:M251"/>
    <mergeCell ref="C186:F186"/>
    <mergeCell ref="J187:L187"/>
    <mergeCell ref="A228:B228"/>
    <mergeCell ref="D77:E77"/>
    <mergeCell ref="A71:C71"/>
    <mergeCell ref="D108:E108"/>
    <mergeCell ref="F141:H141"/>
    <mergeCell ref="I235:N235"/>
    <mergeCell ref="B279:D279"/>
    <mergeCell ref="E192:H192"/>
    <mergeCell ref="E265:I265"/>
    <mergeCell ref="C63:D63"/>
    <mergeCell ref="A234:C234"/>
    <mergeCell ref="E63:F63"/>
    <mergeCell ref="J253:M253"/>
    <mergeCell ref="B254:D254"/>
    <mergeCell ref="C50:D50"/>
    <mergeCell ref="D141:E141"/>
    <mergeCell ref="D135:E135"/>
    <mergeCell ref="B281:D281"/>
    <mergeCell ref="B22:E22"/>
    <mergeCell ref="E194:H194"/>
    <mergeCell ref="J317:M317"/>
    <mergeCell ref="B256:D256"/>
    <mergeCell ref="D72:E72"/>
    <mergeCell ref="F136:H136"/>
    <mergeCell ref="J20:N20"/>
    <mergeCell ref="F72:G72"/>
    <mergeCell ref="E266:I266"/>
    <mergeCell ref="H72:I72"/>
    <mergeCell ref="M124:N124"/>
    <mergeCell ref="E260:I260"/>
    <mergeCell ref="F15:I15"/>
    <mergeCell ref="L79:M79"/>
    <mergeCell ref="A77:C77"/>
    <mergeCell ref="M116:N116"/>
    <mergeCell ref="B128:L128"/>
    <mergeCell ref="J22:N22"/>
    <mergeCell ref="D236:H236"/>
    <mergeCell ref="M126:N126"/>
    <mergeCell ref="J266:M266"/>
    <mergeCell ref="D148:E148"/>
    <mergeCell ref="B259:D259"/>
    <mergeCell ref="G247:H247"/>
    <mergeCell ref="G186:I186"/>
    <mergeCell ref="A216:B216"/>
    <mergeCell ref="C45:D45"/>
    <mergeCell ref="C216:D216"/>
    <mergeCell ref="J13:N13"/>
    <mergeCell ref="B267:D267"/>
    <mergeCell ref="M129:N129"/>
    <mergeCell ref="A218:B218"/>
    <mergeCell ref="I242:J242"/>
    <mergeCell ref="C47:D47"/>
    <mergeCell ref="C218:D218"/>
    <mergeCell ref="J15:N15"/>
    <mergeCell ref="B269:D269"/>
    <mergeCell ref="A159:C159"/>
    <mergeCell ref="F149:H149"/>
    <mergeCell ref="J49:K49"/>
    <mergeCell ref="E279:I279"/>
    <mergeCell ref="C40:D40"/>
    <mergeCell ref="C211:D211"/>
    <mergeCell ref="E40:F40"/>
    <mergeCell ref="D234:H234"/>
    <mergeCell ref="J259:M259"/>
    <mergeCell ref="G54:I54"/>
    <mergeCell ref="B251:D251"/>
    <mergeCell ref="G41:I41"/>
    <mergeCell ref="B116:L116"/>
    <mergeCell ref="B103:C103"/>
    <mergeCell ref="I84:N84"/>
    <mergeCell ref="D103:E103"/>
    <mergeCell ref="J188:L188"/>
    <mergeCell ref="J261:M261"/>
    <mergeCell ref="G56:I56"/>
    <mergeCell ref="G207:N207"/>
    <mergeCell ref="B280:D280"/>
    <mergeCell ref="G43:I43"/>
    <mergeCell ref="A184:B184"/>
    <mergeCell ref="B118:L118"/>
    <mergeCell ref="C177:F177"/>
    <mergeCell ref="I241:J241"/>
    <mergeCell ref="I244:J244"/>
    <mergeCell ref="I86:N86"/>
    <mergeCell ref="J254:M254"/>
    <mergeCell ref="B264:D264"/>
    <mergeCell ref="J319:M319"/>
    <mergeCell ref="B295:D295"/>
    <mergeCell ref="G181:I181"/>
    <mergeCell ref="B282:D282"/>
    <mergeCell ref="E268:I268"/>
    <mergeCell ref="C66:D66"/>
    <mergeCell ref="A237:C237"/>
    <mergeCell ref="E66:F66"/>
    <mergeCell ref="J256:M256"/>
    <mergeCell ref="C53:D53"/>
    <mergeCell ref="A229:B229"/>
    <mergeCell ref="C229:D229"/>
    <mergeCell ref="G202:N202"/>
    <mergeCell ref="E197:H197"/>
    <mergeCell ref="M117:N117"/>
    <mergeCell ref="A201:N201"/>
    <mergeCell ref="D237:H237"/>
    <mergeCell ref="B121:L121"/>
    <mergeCell ref="B96:C96"/>
    <mergeCell ref="D96:E96"/>
    <mergeCell ref="M119:N119"/>
    <mergeCell ref="I33:N33"/>
    <mergeCell ref="J272:M272"/>
    <mergeCell ref="H73:I73"/>
    <mergeCell ref="B98:C98"/>
    <mergeCell ref="A25:N25"/>
    <mergeCell ref="B300:D300"/>
    <mergeCell ref="I35:N35"/>
    <mergeCell ref="J274:M274"/>
    <mergeCell ref="B275:D275"/>
    <mergeCell ref="C59:D59"/>
    <mergeCell ref="D91:E91"/>
    <mergeCell ref="G220:N220"/>
    <mergeCell ref="E59:F59"/>
    <mergeCell ref="F91:G91"/>
    <mergeCell ref="C46:D46"/>
    <mergeCell ref="G44:I44"/>
    <mergeCell ref="E46:F46"/>
    <mergeCell ref="F7:I7"/>
    <mergeCell ref="A2:N2"/>
    <mergeCell ref="D106:E106"/>
    <mergeCell ref="B277:D277"/>
    <mergeCell ref="E300:I300"/>
    <mergeCell ref="C61:D61"/>
    <mergeCell ref="D93:E93"/>
    <mergeCell ref="G222:N222"/>
    <mergeCell ref="E61:F61"/>
    <mergeCell ref="F93:G93"/>
    <mergeCell ref="A219:B219"/>
    <mergeCell ref="C48:D48"/>
    <mergeCell ref="C219:D219"/>
    <mergeCell ref="A246:D246"/>
    <mergeCell ref="E281:I281"/>
    <mergeCell ref="I30:N30"/>
    <mergeCell ref="J269:M269"/>
    <mergeCell ref="E287:I287"/>
    <mergeCell ref="F34:H34"/>
    <mergeCell ref="G215:N215"/>
    <mergeCell ref="J50:K50"/>
    <mergeCell ref="E54:F54"/>
    <mergeCell ref="F8:I8"/>
    <mergeCell ref="E41:F41"/>
    <mergeCell ref="B124:L124"/>
    <mergeCell ref="I245:J245"/>
    <mergeCell ref="J42:K42"/>
    <mergeCell ref="A248:D248"/>
    <mergeCell ref="A112:N112"/>
    <mergeCell ref="L198:N198"/>
    <mergeCell ref="M122:N122"/>
    <mergeCell ref="F30:H30"/>
    <mergeCell ref="J300:M300"/>
    <mergeCell ref="J52:K52"/>
    <mergeCell ref="E56:F56"/>
    <mergeCell ref="L77:M77"/>
    <mergeCell ref="A247:D247"/>
    <mergeCell ref="E282:I282"/>
    <mergeCell ref="J39:K39"/>
    <mergeCell ref="E43:F43"/>
    <mergeCell ref="B109:C109"/>
    <mergeCell ref="B9:E9"/>
    <mergeCell ref="J44:K44"/>
    <mergeCell ref="D109:E109"/>
    <mergeCell ref="B126:L126"/>
    <mergeCell ref="A176:N176"/>
    <mergeCell ref="G57:I57"/>
    <mergeCell ref="G184:I184"/>
    <mergeCell ref="B290:D290"/>
    <mergeCell ref="G49:I49"/>
    <mergeCell ref="E313:I313"/>
    <mergeCell ref="J264:M264"/>
    <mergeCell ref="J9:N9"/>
    <mergeCell ref="A187:B187"/>
    <mergeCell ref="B288:D288"/>
    <mergeCell ref="D104:E104"/>
    <mergeCell ref="F104:G104"/>
    <mergeCell ref="L193:N193"/>
    <mergeCell ref="C230:D230"/>
    <mergeCell ref="B298:D298"/>
    <mergeCell ref="H70:I70"/>
    <mergeCell ref="J70:K70"/>
    <mergeCell ref="F106:G106"/>
    <mergeCell ref="G210:N210"/>
    <mergeCell ref="C207:D207"/>
    <mergeCell ref="A33:E33"/>
    <mergeCell ref="J63:K63"/>
    <mergeCell ref="H99:I99"/>
    <mergeCell ref="F21:I21"/>
    <mergeCell ref="D137:E137"/>
    <mergeCell ref="I34:N34"/>
    <mergeCell ref="F147:H147"/>
    <mergeCell ref="J47:K47"/>
    <mergeCell ref="C183:F183"/>
    <mergeCell ref="I247:J247"/>
    <mergeCell ref="A35:E35"/>
    <mergeCell ref="D74:E74"/>
    <mergeCell ref="H101:I101"/>
    <mergeCell ref="B301:D301"/>
    <mergeCell ref="J275:M275"/>
    <mergeCell ref="H76:I76"/>
    <mergeCell ref="B276:D276"/>
    <mergeCell ref="G39:I39"/>
    <mergeCell ref="J76:K76"/>
    <mergeCell ref="G221:N221"/>
    <mergeCell ref="D132:E132"/>
    <mergeCell ref="B303:D303"/>
    <mergeCell ref="E289:I289"/>
    <mergeCell ref="J283:M283"/>
    <mergeCell ref="J277:M277"/>
    <mergeCell ref="B278:D278"/>
    <mergeCell ref="B253:D253"/>
    <mergeCell ref="C62:D62"/>
    <mergeCell ref="G223:N223"/>
    <mergeCell ref="F33:H33"/>
    <mergeCell ref="E62:F62"/>
    <mergeCell ref="A233:C233"/>
    <mergeCell ref="J276:M276"/>
    <mergeCell ref="E303:I303"/>
    <mergeCell ref="C64:D64"/>
    <mergeCell ref="A235:C235"/>
    <mergeCell ref="J60:K60"/>
    <mergeCell ref="E64:F64"/>
    <mergeCell ref="E290:I290"/>
    <mergeCell ref="J278:M278"/>
    <mergeCell ref="E51:F51"/>
    <mergeCell ref="K246:N246"/>
    <mergeCell ref="F31:H31"/>
    <mergeCell ref="G65:I65"/>
    <mergeCell ref="J53:K53"/>
    <mergeCell ref="C226:D226"/>
    <mergeCell ref="E288:I288"/>
    <mergeCell ref="H94:I94"/>
    <mergeCell ref="F16:I16"/>
    <mergeCell ref="J45:K45"/>
    <mergeCell ref="J303:M303"/>
    <mergeCell ref="E65:F65"/>
    <mergeCell ref="G63:I63"/>
    <mergeCell ref="G50:I50"/>
    <mergeCell ref="C184:F184"/>
    <mergeCell ref="A195:B195"/>
    <mergeCell ref="J11:N11"/>
    <mergeCell ref="B12:E12"/>
    <mergeCell ref="G205:N205"/>
    <mergeCell ref="C222:D222"/>
    <mergeCell ref="K241:N241"/>
    <mergeCell ref="B306:D306"/>
    <mergeCell ref="G216:N216"/>
    <mergeCell ref="J288:M288"/>
    <mergeCell ref="A188:B188"/>
    <mergeCell ref="G52:I52"/>
    <mergeCell ref="B14:E14"/>
    <mergeCell ref="F105:G105"/>
    <mergeCell ref="H105:I105"/>
    <mergeCell ref="A131:N131"/>
    <mergeCell ref="G218:N218"/>
    <mergeCell ref="J12:N12"/>
    <mergeCell ref="B13:E13"/>
    <mergeCell ref="B291:D291"/>
    <mergeCell ref="H71:I71"/>
    <mergeCell ref="J184:L184"/>
    <mergeCell ref="I26:N26"/>
    <mergeCell ref="J71:K71"/>
    <mergeCell ref="F107:G107"/>
    <mergeCell ref="E246:F246"/>
    <mergeCell ref="H107:I107"/>
    <mergeCell ref="J271:M271"/>
    <mergeCell ref="E301:I301"/>
    <mergeCell ref="J58:K58"/>
    <mergeCell ref="F23:I23"/>
    <mergeCell ref="G211:N211"/>
    <mergeCell ref="E251:I251"/>
    <mergeCell ref="B293:D293"/>
    <mergeCell ref="A34:E34"/>
    <mergeCell ref="M118:N118"/>
    <mergeCell ref="J73:K73"/>
    <mergeCell ref="D138:E138"/>
    <mergeCell ref="E248:F248"/>
    <mergeCell ref="E278:I278"/>
    <mergeCell ref="E247:F247"/>
    <mergeCell ref="H102:I102"/>
    <mergeCell ref="G241:H241"/>
    <mergeCell ref="D140:E140"/>
    <mergeCell ref="E293:I293"/>
    <mergeCell ref="A1:N1"/>
    <mergeCell ref="E199:H199"/>
    <mergeCell ref="J77:K77"/>
    <mergeCell ref="A245:D245"/>
    <mergeCell ref="B317:D317"/>
    <mergeCell ref="F27:H27"/>
    <mergeCell ref="G243:H243"/>
    <mergeCell ref="J291:M291"/>
    <mergeCell ref="B304:D304"/>
    <mergeCell ref="A208:B208"/>
    <mergeCell ref="G55:I55"/>
    <mergeCell ref="G188:I188"/>
    <mergeCell ref="I243:J243"/>
    <mergeCell ref="G182:I182"/>
    <mergeCell ref="E311:I311"/>
    <mergeCell ref="B319:D319"/>
    <mergeCell ref="D75:E75"/>
    <mergeCell ref="G229:N229"/>
    <mergeCell ref="F75:G75"/>
    <mergeCell ref="J293:M293"/>
    <mergeCell ref="A210:B210"/>
    <mergeCell ref="J7:N7"/>
    <mergeCell ref="K248:N248"/>
    <mergeCell ref="E304:I304"/>
    <mergeCell ref="A203:B203"/>
    <mergeCell ref="C203:D203"/>
    <mergeCell ref="K247:N247"/>
    <mergeCell ref="E306:I306"/>
    <mergeCell ref="A29:E29"/>
    <mergeCell ref="G246:H246"/>
    <mergeCell ref="H95:I95"/>
    <mergeCell ref="F17:I17"/>
    <mergeCell ref="J46:K46"/>
    <mergeCell ref="G213:N213"/>
    <mergeCell ref="B95:C95"/>
    <mergeCell ref="B89:C89"/>
    <mergeCell ref="K243:N243"/>
    <mergeCell ref="A31:E31"/>
    <mergeCell ref="J61:K61"/>
    <mergeCell ref="I195:K195"/>
    <mergeCell ref="E58:F58"/>
    <mergeCell ref="H97:I97"/>
    <mergeCell ref="B272:D272"/>
    <mergeCell ref="J48:K48"/>
    <mergeCell ref="E258:I258"/>
    <mergeCell ref="J296:M296"/>
    <mergeCell ref="B97:C97"/>
    <mergeCell ref="B297:D297"/>
    <mergeCell ref="C181:F181"/>
    <mergeCell ref="G66:I66"/>
    <mergeCell ref="G53:I53"/>
    <mergeCell ref="J298:M298"/>
    <mergeCell ref="G208:N208"/>
    <mergeCell ref="B274:D274"/>
    <mergeCell ref="J14:N14"/>
    <mergeCell ref="B15:E15"/>
    <mergeCell ref="B299:D299"/>
    <mergeCell ref="A158:C158"/>
    <mergeCell ref="I246:J246"/>
    <mergeCell ref="E309:I309"/>
    <mergeCell ref="J297:M297"/>
    <mergeCell ref="G219:N219"/>
    <mergeCell ref="B314:D314"/>
    <mergeCell ref="E259:I259"/>
    <mergeCell ref="E253:I253"/>
    <mergeCell ref="A183:B183"/>
    <mergeCell ref="J299:M299"/>
    <mergeCell ref="A193:B193"/>
    <mergeCell ref="I83:N83"/>
    <mergeCell ref="J74:K74"/>
    <mergeCell ref="B88:C88"/>
    <mergeCell ref="F10:I10"/>
    <mergeCell ref="L74:M74"/>
    <mergeCell ref="F110:G110"/>
    <mergeCell ref="A72:C72"/>
    <mergeCell ref="H110:I110"/>
    <mergeCell ref="E241:F241"/>
    <mergeCell ref="E319:I319"/>
    <mergeCell ref="D87:H87"/>
    <mergeCell ref="C51:D51"/>
    <mergeCell ref="L76:M76"/>
    <mergeCell ref="D146:E146"/>
    <mergeCell ref="B108:C108"/>
    <mergeCell ref="B83:C83"/>
    <mergeCell ref="J180:L180"/>
    <mergeCell ref="D143:E143"/>
    <mergeCell ref="A209:B209"/>
    <mergeCell ref="C209:D209"/>
    <mergeCell ref="B320:D320"/>
    <mergeCell ref="G203:N203"/>
    <mergeCell ref="B85:C85"/>
    <mergeCell ref="A81:N81"/>
    <mergeCell ref="G230:N230"/>
    <mergeCell ref="A153:C153"/>
    <mergeCell ref="A211:B211"/>
    <mergeCell ref="H92:I92"/>
    <mergeCell ref="J8:N8"/>
    <mergeCell ref="B262:D262"/>
    <mergeCell ref="F142:H142"/>
    <mergeCell ref="J67:K67"/>
    <mergeCell ref="F78:G78"/>
    <mergeCell ref="E272:I272"/>
    <mergeCell ref="H103:I103"/>
    <mergeCell ref="H78:I78"/>
    <mergeCell ref="C204:D204"/>
    <mergeCell ref="E297:I297"/>
    <mergeCell ref="J302:M302"/>
    <mergeCell ref="J10:N10"/>
    <mergeCell ref="A154:C154"/>
    <mergeCell ref="F144:H144"/>
    <mergeCell ref="E299:I299"/>
    <mergeCell ref="C206:D206"/>
    <mergeCell ref="J287:M287"/>
    <mergeCell ref="K242:N242"/>
    <mergeCell ref="H98:I98"/>
    <mergeCell ref="D136:E136"/>
    <mergeCell ref="J268:M268"/>
    <mergeCell ref="E195:H195"/>
    <mergeCell ref="J318:M318"/>
    <mergeCell ref="J312:M312"/>
    <mergeCell ref="J177:L177"/>
    <mergeCell ref="E245:F245"/>
    <mergeCell ref="B313:D313"/>
    <mergeCell ref="E261:I261"/>
    <mergeCell ref="A163:N163"/>
    <mergeCell ref="J320:M320"/>
    <mergeCell ref="J185:L185"/>
    <mergeCell ref="J314:M314"/>
    <mergeCell ref="B315:D315"/>
    <mergeCell ref="I196:K196"/>
    <mergeCell ref="D235:H235"/>
    <mergeCell ref="B302:D302"/>
    <mergeCell ref="J313:M313"/>
    <mergeCell ref="B252:D252"/>
    <mergeCell ref="A224:B224"/>
    <mergeCell ref="C224:D224"/>
    <mergeCell ref="F137:H137"/>
    <mergeCell ref="J21:N21"/>
    <mergeCell ref="I198:K198"/>
    <mergeCell ref="A199:B199"/>
    <mergeCell ref="E256:I256"/>
    <mergeCell ref="M125:N125"/>
    <mergeCell ref="D89:H89"/>
    <mergeCell ref="J315:M315"/>
    <mergeCell ref="C217:D217"/>
    <mergeCell ref="A78:C78"/>
    <mergeCell ref="E242:F242"/>
    <mergeCell ref="E302:I302"/>
    <mergeCell ref="G242:H242"/>
    <mergeCell ref="F139:H139"/>
    <mergeCell ref="G217:N217"/>
    <mergeCell ref="J23:N23"/>
    <mergeCell ref="D88:H88"/>
    <mergeCell ref="E264:I264"/>
    <mergeCell ref="B91:C91"/>
    <mergeCell ref="M127:N127"/>
    <mergeCell ref="K245:N245"/>
    <mergeCell ref="F138:H138"/>
    <mergeCell ref="J182:L182"/>
    <mergeCell ref="B318:D318"/>
    <mergeCell ref="G244:H244"/>
    <mergeCell ref="I28:N28"/>
    <mergeCell ref="J267:M267"/>
    <mergeCell ref="B93:C93"/>
    <mergeCell ref="L75:M75"/>
    <mergeCell ref="D149:E149"/>
    <mergeCell ref="B270:D270"/>
    <mergeCell ref="B86:C86"/>
    <mergeCell ref="L196:N196"/>
    <mergeCell ref="C54:D54"/>
    <mergeCell ref="J183:L183"/>
    <mergeCell ref="B257:D257"/>
    <mergeCell ref="A212:B212"/>
    <mergeCell ref="E280:I280"/>
    <mergeCell ref="C41:D41"/>
    <mergeCell ref="C212:D212"/>
    <mergeCell ref="G245:H245"/>
    <mergeCell ref="E274:I274"/>
    <mergeCell ref="B101:C101"/>
    <mergeCell ref="J262:M262"/>
    <mergeCell ref="F79:G79"/>
    <mergeCell ref="C56:D56"/>
    <mergeCell ref="H108:I108"/>
    <mergeCell ref="H79:I79"/>
    <mergeCell ref="A156:C156"/>
    <mergeCell ref="A214:B214"/>
    <mergeCell ref="C43:D43"/>
    <mergeCell ref="C214:D214"/>
    <mergeCell ref="A241:D241"/>
    <mergeCell ref="J289:M289"/>
    <mergeCell ref="A26:E26"/>
    <mergeCell ref="E257:I257"/>
    <mergeCell ref="A155:C155"/>
    <mergeCell ref="L191:N191"/>
    <mergeCell ref="B265:D265"/>
    <mergeCell ref="E49:F49"/>
    <mergeCell ref="E275:I275"/>
    <mergeCell ref="A243:D243"/>
    <mergeCell ref="A157:C157"/>
    <mergeCell ref="E315:I315"/>
    <mergeCell ref="L72:M72"/>
    <mergeCell ref="G42:I42"/>
    <mergeCell ref="C67:D67"/>
    <mergeCell ref="B104:C104"/>
    <mergeCell ref="J257:M257"/>
    <mergeCell ref="A230:B230"/>
    <mergeCell ref="G179:I179"/>
    <mergeCell ref="I237:N237"/>
    <mergeCell ref="A115:N115"/>
    <mergeCell ref="I234:N234"/>
    <mergeCell ref="B106:C106"/>
    <mergeCell ref="J186:L186"/>
    <mergeCell ref="F145:H145"/>
    <mergeCell ref="A75:C75"/>
    <mergeCell ref="A182:B182"/>
    <mergeCell ref="D99:E99"/>
    <mergeCell ref="J252:M252"/>
    <mergeCell ref="F99:G99"/>
    <mergeCell ref="A225:B225"/>
    <mergeCell ref="C225:D225"/>
    <mergeCell ref="F74:G74"/>
    <mergeCell ref="H74:I74"/>
    <mergeCell ref="E193:H193"/>
    <mergeCell ref="E262:I262"/>
    <mergeCell ref="D101:E101"/>
    <mergeCell ref="A227:B227"/>
    <mergeCell ref="C227:D227"/>
    <mergeCell ref="D76:E76"/>
    <mergeCell ref="F140:H140"/>
    <mergeCell ref="F76:G76"/>
    <mergeCell ref="B117:L117"/>
    <mergeCell ref="A177:B177"/>
    <mergeCell ref="C202:D202"/>
    <mergeCell ref="M128:N128"/>
    <mergeCell ref="I236:N236"/>
    <mergeCell ref="F94:G94"/>
    <mergeCell ref="F19:I19"/>
    <mergeCell ref="F6:I6"/>
    <mergeCell ref="I29:N29"/>
    <mergeCell ref="A3:N3"/>
    <mergeCell ref="B119:L119"/>
    <mergeCell ref="A179:B179"/>
    <mergeCell ref="C60:D60"/>
    <mergeCell ref="A239:N239"/>
    <mergeCell ref="B296:D296"/>
    <mergeCell ref="A113:N113"/>
    <mergeCell ref="I31:N31"/>
    <mergeCell ref="A32:E32"/>
    <mergeCell ref="J270:M270"/>
    <mergeCell ref="B271:D271"/>
    <mergeCell ref="A5:N5"/>
    <mergeCell ref="F20:I20"/>
    <mergeCell ref="F29:H29"/>
    <mergeCell ref="B127:L127"/>
    <mergeCell ref="I240:J240"/>
    <mergeCell ref="A180:B180"/>
    <mergeCell ref="I89:N89"/>
    <mergeCell ref="B273:D273"/>
    <mergeCell ref="L199:N199"/>
    <mergeCell ref="C57:D57"/>
    <mergeCell ref="J51:K51"/>
    <mergeCell ref="J309:M309"/>
    <mergeCell ref="A161:N161"/>
    <mergeCell ref="E283:I283"/>
    <mergeCell ref="E277:I277"/>
    <mergeCell ref="A242:D242"/>
    <mergeCell ref="C220:D220"/>
    <mergeCell ref="J265:M265"/>
    <mergeCell ref="E50:F50"/>
    <mergeCell ref="J311:M311"/>
    <mergeCell ref="E285:I285"/>
    <mergeCell ref="F9:I9"/>
    <mergeCell ref="A222:B222"/>
    <mergeCell ref="A244:D244"/>
    <mergeCell ref="A236:C236"/>
    <mergeCell ref="F32:H32"/>
    <mergeCell ref="C58:D58"/>
    <mergeCell ref="F26:H26"/>
    <mergeCell ref="E52:F52"/>
    <mergeCell ref="G187:I187"/>
    <mergeCell ref="E39:F39"/>
    <mergeCell ref="B105:C105"/>
    <mergeCell ref="B122:L122"/>
    <mergeCell ref="J40:K40"/>
    <mergeCell ref="E44:F44"/>
    <mergeCell ref="D105:E105"/>
    <mergeCell ref="C215:D215"/>
    <mergeCell ref="D233:H233"/>
    <mergeCell ref="A250:N250"/>
    <mergeCell ref="G180:I180"/>
    <mergeCell ref="G209:N209"/>
    <mergeCell ref="B255:D255"/>
    <mergeCell ref="G45:I45"/>
    <mergeCell ref="B120:L120"/>
    <mergeCell ref="B107:C107"/>
    <mergeCell ref="C179:F179"/>
    <mergeCell ref="B7:E7"/>
    <mergeCell ref="D107:E107"/>
    <mergeCell ref="F101:G101"/>
    <mergeCell ref="E295:I295"/>
    <mergeCell ref="E276:I276"/>
    <mergeCell ref="B284:D284"/>
    <mergeCell ref="G47:I47"/>
    <mergeCell ref="F100:G100"/>
    <mergeCell ref="J258:M258"/>
    <mergeCell ref="H100:I100"/>
    <mergeCell ref="G204:N204"/>
    <mergeCell ref="G46:I46"/>
    <mergeCell ref="F148:H148"/>
    <mergeCell ref="J181:L181"/>
    <mergeCell ref="G40:I40"/>
    <mergeCell ref="A185:B185"/>
    <mergeCell ref="B286:D286"/>
    <mergeCell ref="D102:E102"/>
    <mergeCell ref="J66:K66"/>
    <mergeCell ref="F102:G102"/>
    <mergeCell ref="J260:M260"/>
    <mergeCell ref="C228:D228"/>
    <mergeCell ref="E296:I296"/>
    <mergeCell ref="E57:F57"/>
    <mergeCell ref="F18:I18"/>
    <mergeCell ref="F77:G77"/>
    <mergeCell ref="G206:N206"/>
    <mergeCell ref="E271:I271"/>
    <mergeCell ref="H77:I77"/>
    <mergeCell ref="E243:F243"/>
    <mergeCell ref="D133:E133"/>
    <mergeCell ref="F143:H143"/>
    <mergeCell ref="E273:I273"/>
    <mergeCell ref="F22:I22"/>
    <mergeCell ref="I32:N32"/>
    <mergeCell ref="J72:K72"/>
    <mergeCell ref="B312:D312"/>
    <mergeCell ref="G177:I177"/>
    <mergeCell ref="J273:M273"/>
    <mergeCell ref="D95:E95"/>
    <mergeCell ref="F134:H134"/>
    <mergeCell ref="G224:N224"/>
    <mergeCell ref="F95:G95"/>
    <mergeCell ref="A196:B196"/>
    <mergeCell ref="A221:B221"/>
    <mergeCell ref="C221:D221"/>
    <mergeCell ref="F11:I11"/>
    <mergeCell ref="E60:F60"/>
    <mergeCell ref="D97:E97"/>
    <mergeCell ref="F97:G97"/>
    <mergeCell ref="I193:K193"/>
    <mergeCell ref="A198:B198"/>
    <mergeCell ref="A223:B223"/>
    <mergeCell ref="C223:D223"/>
    <mergeCell ref="E291:I291"/>
    <mergeCell ref="J54:K54"/>
    <mergeCell ref="E284:I284"/>
    <mergeCell ref="F12:I12"/>
    <mergeCell ref="J41:K41"/>
    <mergeCell ref="E45:F45"/>
    <mergeCell ref="K244:N244"/>
    <mergeCell ref="G59:I59"/>
    <mergeCell ref="J56:K56"/>
    <mergeCell ref="E286:I286"/>
    <mergeCell ref="C180:F180"/>
    <mergeCell ref="B292:D292"/>
    <mergeCell ref="B8:E8"/>
    <mergeCell ref="J43:K43"/>
    <mergeCell ref="I27:N27"/>
    <mergeCell ref="G67:I67"/>
    <mergeCell ref="G61:I61"/>
    <mergeCell ref="G212:N212"/>
    <mergeCell ref="J284:M284"/>
    <mergeCell ref="B307:D307"/>
    <mergeCell ref="G48:I48"/>
    <mergeCell ref="A190:N190"/>
    <mergeCell ref="B123:L123"/>
    <mergeCell ref="B110:C110"/>
    <mergeCell ref="E317:I317"/>
    <mergeCell ref="B10:E10"/>
    <mergeCell ref="D110:E110"/>
    <mergeCell ref="C182:F182"/>
    <mergeCell ref="B294:D294"/>
    <mergeCell ref="I85:N85"/>
    <mergeCell ref="L195:N195"/>
  </mergeCells>
  <conditionalFormatting sqref="J92:J111">
    <cfRule type="colorScale" priority="1">
      <colorScale>
        <cfvo type="num" val="0"/>
        <cfvo type="num" val="0.4"/>
        <color rgb="00FFFFFF"/>
        <color rgb="005B9BD5"/>
      </colorScale>
    </cfRule>
  </conditionalFormatting>
  <conditionalFormatting sqref="K92:K111">
    <cfRule type="colorScale" priority="2">
      <colorScale>
        <cfvo type="num" val="0"/>
        <cfvo type="num" val="0.4"/>
        <color rgb="00FFFFFF"/>
        <color rgb="005B9BD5"/>
      </colorScale>
    </cfRule>
  </conditionalFormatting>
  <conditionalFormatting sqref="L92:L111">
    <cfRule type="colorScale" priority="3">
      <colorScale>
        <cfvo type="num" val="0"/>
        <cfvo type="num" val="0.4"/>
        <color rgb="00FFFFFF"/>
        <color rgb="005B9BD5"/>
      </colorScale>
    </cfRule>
  </conditionalFormatting>
  <conditionalFormatting sqref="M92:M111">
    <cfRule type="colorScale" priority="4">
      <colorScale>
        <cfvo type="num" val="0"/>
        <cfvo type="num" val="0.4"/>
        <color rgb="00FFFFFF"/>
        <color rgb="005B9BD5"/>
      </colorScale>
    </cfRule>
  </conditionalFormatting>
  <conditionalFormatting sqref="N92:N111">
    <cfRule type="colorScale" priority="5">
      <colorScale>
        <cfvo type="num" val="0"/>
        <cfvo type="num" val="0.4"/>
        <color rgb="00FFFFFF"/>
        <color rgb="005B9BD5"/>
      </colorScale>
    </cfRule>
  </conditionalFormatting>
  <conditionalFormatting sqref="O92:O111">
    <cfRule type="colorScale" priority="6">
      <colorScale>
        <cfvo type="num" val="0"/>
        <cfvo type="num" val="0.4"/>
        <color rgb="00FFFFFF"/>
        <color rgb="005B9BD5"/>
      </colorScale>
    </cfRule>
  </conditionalFormatting>
  <hyperlinks>
    <hyperlink xmlns:r="http://schemas.openxmlformats.org/officeDocument/2006/relationships" ref="O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7.xml><?xml version="1.0" encoding="utf-8"?>
<worksheet xmlns="http://schemas.openxmlformats.org/spreadsheetml/2006/main">
  <sheetPr>
    <tabColor rgb="00806000"/>
    <outlinePr summaryBelow="1" summaryRight="1"/>
    <pageSetUpPr fitToPage="1"/>
  </sheetPr>
  <dimension ref="A1:P43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34" customHeight="1">
      <c r="A1" s="1" t="inlineStr">
        <is>
          <t>References &amp; Benchmarks — competitors, regtech and SaaS leaders, standards, databases and sites</t>
        </is>
      </c>
      <c r="P1" s="246" t="inlineStr">
        <is>
          <t>◂ Contents</t>
        </is>
      </c>
    </row>
    <row r="2" ht="32" customHeight="1">
      <c r="A2" s="3" t="inlineStr">
        <is>
          <r>
            <rPr>
              <rFont val="Calibri"/>
              <b val="1"/>
              <i val="1"/>
              <color rgb="00404040"/>
              <sz val="10"/>
            </rPr>
            <t>Scope:</t>
          </r>
          <r>
            <rPr>
              <rFont val="Calibri"/>
              <i val="1"/>
              <color rgb="00404040"/>
              <sz val="10"/>
            </rPr>
            <t xml:space="preserve"> iFile. Every company, standard, database and website used, and — department by department — what the best standard looks like at each IRIS level · A1 → E2 at IRIS's direct competitors, regtech leaders and SaaS leaders. Peer titles are equivalences of scope, not of pay.</t>
          </r>
        </is>
      </c>
    </row>
    <row r="3">
      <c r="A3" s="4" t="inlineStr">
        <is>
          <t>IRIS · Job Architecture &amp; Job Design · Final v1.12 · October 2026 · Internal — Confidential</t>
        </is>
      </c>
    </row>
    <row r="4" ht="15" customHeight="1"/>
    <row r="5" ht="20" customHeight="1">
      <c r="A5" s="6" t="inlineStr">
        <is>
          <t>R0. How to read the evidence</t>
        </is>
      </c>
    </row>
    <row r="6" ht="15" customHeight="1">
      <c r="A6" s="12" t="inlineStr">
        <is>
          <t>Grade</t>
        </is>
      </c>
      <c r="B6" s="213" t="n"/>
      <c r="C6" s="12" t="inlineStr">
        <is>
          <t>Meaning</t>
        </is>
      </c>
      <c r="D6" s="214" t="n"/>
      <c r="E6" s="214" t="n"/>
      <c r="F6" s="214" t="n"/>
      <c r="G6" s="214" t="n"/>
      <c r="H6" s="214" t="n"/>
      <c r="I6" s="214" t="n"/>
      <c r="J6" s="213" t="n"/>
      <c r="K6" s="12" t="inlineStr">
        <is>
          <t>Use</t>
        </is>
      </c>
      <c r="L6" s="214" t="n"/>
      <c r="M6" s="214" t="n"/>
      <c r="N6" s="214" t="n"/>
      <c r="O6" s="213" t="n"/>
    </row>
    <row r="7" ht="15" customHeight="1">
      <c r="A7" s="13" t="inlineStr">
        <is>
          <t>Primary</t>
        </is>
      </c>
      <c r="B7" s="213" t="n"/>
      <c r="C7" s="16" t="inlineStr">
        <is>
          <t>Publisher's own material · standard body, method owner, company newsroom</t>
        </is>
      </c>
      <c r="D7" s="214" t="n"/>
      <c r="E7" s="214" t="n"/>
      <c r="F7" s="214" t="n"/>
      <c r="G7" s="214" t="n"/>
      <c r="H7" s="214" t="n"/>
      <c r="I7" s="214" t="n"/>
      <c r="J7" s="213" t="n"/>
      <c r="K7" s="16" t="inlineStr">
        <is>
          <t>Rely on</t>
        </is>
      </c>
      <c r="L7" s="214" t="n"/>
      <c r="M7" s="214" t="n"/>
      <c r="N7" s="214" t="n"/>
      <c r="O7" s="213" t="n"/>
    </row>
    <row r="8" ht="15" customHeight="1">
      <c r="A8" s="13" t="inlineStr">
        <is>
          <t>Levels.fyi</t>
        </is>
      </c>
      <c r="B8" s="213" t="n"/>
      <c r="C8" s="16" t="inlineStr">
        <is>
          <t>Crowd-sourced level ladder for a named company</t>
        </is>
      </c>
      <c r="D8" s="214" t="n"/>
      <c r="E8" s="214" t="n"/>
      <c r="F8" s="214" t="n"/>
      <c r="G8" s="214" t="n"/>
      <c r="H8" s="214" t="n"/>
      <c r="I8" s="214" t="n"/>
      <c r="J8" s="213" t="n"/>
      <c r="K8" s="16" t="inlineStr">
        <is>
          <t>Rely on for titles and level order; not for pay</t>
        </is>
      </c>
      <c r="L8" s="214" t="n"/>
      <c r="M8" s="214" t="n"/>
      <c r="N8" s="214" t="n"/>
      <c r="O8" s="213" t="n"/>
    </row>
    <row r="9" ht="15" customHeight="1">
      <c r="A9" s="13" t="inlineStr">
        <is>
          <t>Job postings</t>
        </is>
      </c>
      <c r="B9" s="213" t="n"/>
      <c r="C9" s="16" t="inlineStr">
        <is>
          <t>Titles and requirements taken from the company's own live postings</t>
        </is>
      </c>
      <c r="D9" s="214" t="n"/>
      <c r="E9" s="214" t="n"/>
      <c r="F9" s="214" t="n"/>
      <c r="G9" s="214" t="n"/>
      <c r="H9" s="214" t="n"/>
      <c r="I9" s="214" t="n"/>
      <c r="J9" s="213" t="n"/>
      <c r="K9" s="16" t="inlineStr">
        <is>
          <t>Rely on for titles and experience asked</t>
        </is>
      </c>
      <c r="L9" s="214" t="n"/>
      <c r="M9" s="214" t="n"/>
      <c r="N9" s="214" t="n"/>
      <c r="O9" s="213" t="n"/>
    </row>
    <row r="10" ht="15" customHeight="1">
      <c r="A10" s="13" t="inlineStr">
        <is>
          <t>Secondary</t>
        </is>
      </c>
      <c r="B10" s="213" t="n"/>
      <c r="C10" s="16" t="inlineStr">
        <is>
          <t>Reputable analysis or industry publication</t>
        </is>
      </c>
      <c r="D10" s="214" t="n"/>
      <c r="E10" s="214" t="n"/>
      <c r="F10" s="214" t="n"/>
      <c r="G10" s="214" t="n"/>
      <c r="H10" s="214" t="n"/>
      <c r="I10" s="214" t="n"/>
      <c r="J10" s="213" t="n"/>
      <c r="K10" s="16" t="inlineStr">
        <is>
          <t>Use with the primary sources</t>
        </is>
      </c>
      <c r="L10" s="214" t="n"/>
      <c r="M10" s="214" t="n"/>
      <c r="N10" s="214" t="n"/>
      <c r="O10" s="213" t="n"/>
    </row>
    <row r="11" ht="15" customHeight="1">
      <c r="A11" s="13" t="inlineStr">
        <is>
          <t>Indicative</t>
        </is>
      </c>
      <c r="B11" s="213" t="n"/>
      <c r="C11" s="16" t="inlineStr">
        <is>
          <t>Aggregator or forum; widely repeated</t>
        </is>
      </c>
      <c r="D11" s="214" t="n"/>
      <c r="E11" s="214" t="n"/>
      <c r="F11" s="214" t="n"/>
      <c r="G11" s="214" t="n"/>
      <c r="H11" s="214" t="n"/>
      <c r="I11" s="214" t="n"/>
      <c r="J11" s="213" t="n"/>
      <c r="K11" s="16" t="inlineStr">
        <is>
          <t>Confirm before any pay decision</t>
        </is>
      </c>
      <c r="L11" s="214" t="n"/>
      <c r="M11" s="214" t="n"/>
      <c r="N11" s="214" t="n"/>
      <c r="O11" s="213" t="n"/>
    </row>
    <row r="12" ht="15" customHeight="1">
      <c r="A12" s="13" t="inlineStr">
        <is>
          <t>Internal</t>
        </is>
      </c>
      <c r="B12" s="213" t="n"/>
      <c r="C12" s="16" t="inlineStr">
        <is>
          <t>IRIS data · HRIS, survey, manager mapping</t>
        </is>
      </c>
      <c r="D12" s="214" t="n"/>
      <c r="E12" s="214" t="n"/>
      <c r="F12" s="214" t="n"/>
      <c r="G12" s="214" t="n"/>
      <c r="H12" s="214" t="n"/>
      <c r="I12" s="214" t="n"/>
      <c r="J12" s="213" t="n"/>
      <c r="K12" s="16" t="inlineStr">
        <is>
          <t>Primary evidence for placement</t>
        </is>
      </c>
      <c r="L12" s="214" t="n"/>
      <c r="M12" s="214" t="n"/>
      <c r="N12" s="214" t="n"/>
      <c r="O12" s="213" t="n"/>
    </row>
    <row r="13" ht="28" customHeight="1">
      <c r="A13" s="13" t="inlineStr">
        <is>
          <t>IRIS composite</t>
        </is>
      </c>
      <c r="B13" s="213" t="n"/>
      <c r="C13" s="16" t="inlineStr">
        <is>
          <t>A ladder IRIS assembled from the titles and codes of the sources named in brackets; no single company or body publishes it</t>
        </is>
      </c>
      <c r="D13" s="214" t="n"/>
      <c r="E13" s="214" t="n"/>
      <c r="F13" s="214" t="n"/>
      <c r="G13" s="214" t="n"/>
      <c r="H13" s="214" t="n"/>
      <c r="I13" s="214" t="n"/>
      <c r="J13" s="213" t="n"/>
      <c r="K13" s="16" t="inlineStr">
        <is>
          <t>Orientation only; not market evidence</t>
        </is>
      </c>
      <c r="L13" s="214" t="n"/>
      <c r="M13" s="214" t="n"/>
      <c r="N13" s="214" t="n"/>
      <c r="O13" s="213" t="n"/>
    </row>
    <row r="14" ht="15" customHeight="1">
      <c r="A14" s="13" t="inlineStr">
        <is>
          <t>IRIS mapping</t>
        </is>
      </c>
      <c r="B14" s="213" t="n"/>
      <c r="C14" s="16" t="inlineStr">
        <is>
          <t>A published scale or certificate path · CIM, ISTQB, IIBA, XBRL US matched to IRIS levels by IRIS</t>
        </is>
      </c>
      <c r="D14" s="214" t="n"/>
      <c r="E14" s="214" t="n"/>
      <c r="F14" s="214" t="n"/>
      <c r="G14" s="214" t="n"/>
      <c r="H14" s="214" t="n"/>
      <c r="I14" s="214" t="n"/>
      <c r="J14" s="213" t="n"/>
      <c r="K14" s="16" t="inlineStr">
        <is>
          <t>Orientation only; the match is IRIS's</t>
        </is>
      </c>
      <c r="L14" s="214" t="n"/>
      <c r="M14" s="214" t="n"/>
      <c r="N14" s="214" t="n"/>
      <c r="O14" s="213" t="n"/>
    </row>
    <row r="15" ht="15" customHeight="1"/>
    <row r="16" ht="41" customHeight="1">
      <c r="A16" s="11" t="inlineStr">
        <is>
          <r>
            <rPr>
              <rFont val="Calibri"/>
              <b val="1"/>
              <i val="1"/>
              <color rgb="00595959"/>
              <sz val="10"/>
            </rPr>
            <t>Source check · October 2026:</t>
          </r>
          <r>
            <rPr>
              <rFont val="Calibri"/>
              <i val="1"/>
              <color rgb="00595959"/>
              <sz val="10"/>
            </rPr>
            <t xml:space="preserve"> 42 sources and peer ladders were opened and read against the claims made here. 19 support the claim as written; 20 were partly right and have been corrected in this register · wording, counts or link; DFIN's ladder had no supporting source and is no longer used for levels; the Zoho and ClearTax ladders could not be confirmed and are marked unverified. Levels.fyi pages cannot be read automatically, so ladder names there were confirmed from page titles and company postings.</t>
          </r>
        </is>
      </c>
    </row>
    <row r="17" ht="20" customHeight="1">
      <c r="A17" s="6" t="inlineStr">
        <is>
          <t>R1. Peer universe — who IRIS is benchmarked against, and why</t>
        </is>
      </c>
    </row>
    <row r="18" ht="15" customHeight="1">
      <c r="A18" s="11" t="inlineStr">
        <is>
          <t>Direct competitors of IRIS CARBON, iFile and iDEAL; regtech and suptech leaders; global and Indian SaaS leaders; India talent-market anchors.</t>
        </is>
      </c>
    </row>
    <row r="19" ht="28" customHeight="1">
      <c r="A19" s="12" t="inlineStr">
        <is>
          <t>ID · Company</t>
        </is>
      </c>
      <c r="B19" s="213" t="n"/>
      <c r="C19" s="12" t="inlineStr">
        <is>
          <t>Segment</t>
        </is>
      </c>
      <c r="D19" s="213" t="n"/>
      <c r="E19" s="12" t="inlineStr">
        <is>
          <t>Competes with / relevant to</t>
        </is>
      </c>
      <c r="F19" s="213" t="n"/>
      <c r="G19" s="12" t="inlineStr">
        <is>
          <t>Why benchmarked</t>
        </is>
      </c>
      <c r="H19" s="214" t="n"/>
      <c r="I19" s="213" t="n"/>
      <c r="J19" s="12" t="inlineStr">
        <is>
          <t>What we used</t>
        </is>
      </c>
      <c r="K19" s="214" t="n"/>
      <c r="L19" s="213" t="n"/>
      <c r="M19" s="12" t="inlineStr">
        <is>
          <t>Site / source</t>
        </is>
      </c>
      <c r="N19" s="213" t="n"/>
      <c r="O19" s="12" t="inlineStr">
        <is>
          <t>Grade</t>
        </is>
      </c>
    </row>
    <row r="20" ht="145" customHeight="1">
      <c r="A20" s="13" t="inlineStr">
        <is>
          <t>C01 · Workiva</t>
        </is>
      </c>
      <c r="B20" s="213" t="n"/>
      <c r="C20" s="16" t="inlineStr">
        <is>
          <t>Disclosure management, XBRL / iXBRL, ESG reporting SaaS · global leader</t>
        </is>
      </c>
      <c r="D20" s="213" t="n"/>
      <c r="E20" s="16" t="inlineStr">
        <is>
          <t>IRIS CARBON; iFile XBRL</t>
        </is>
      </c>
      <c r="F20" s="213" t="n"/>
      <c r="G20" s="16" t="inlineStr">
        <is>
          <r>
            <rPr>
              <rFont val="Calibri"/>
              <b val="1"/>
              <sz val="10"/>
            </rPr>
            <t>Category leader:</t>
          </r>
          <r>
            <rPr>
              <rFont val="Calibri"/>
              <sz val="10"/>
            </rPr>
            <t xml:space="preserve"> 6,600+ customers, over 85% of the Fortune 1000 · FY2025 10-K; leading ESG disclosure platform</t>
          </r>
        </is>
      </c>
      <c r="H20" s="214" t="n"/>
      <c r="I20" s="213" t="n"/>
      <c r="J20" s="16" t="inlineStr">
        <is>
          <t>Engineering ladder · Associate SE → SE → Senior SE → Staff SE → Senior Staff SE; customer-success titles · CSM, Product Success Manager, Customer Success Architect; Professional Services Manager · XBRL data modelling</t>
        </is>
      </c>
      <c r="K20" s="214" t="n"/>
      <c r="L20" s="213" t="n"/>
      <c r="M20" s="16" t="inlineStr">
        <is>
          <t>https://www.levels.fyi/companies/workiva/salaries/software-engineer ; https://builtin.com/job/professional-services-manager/3581840 ; https://www.cfoshortlist.com/reports/sec-reporting-software ; https://www.sec.gov/Archives/edgar/data/1445305/000144530526000016/wk-20251231.htm</t>
        </is>
      </c>
      <c r="N20" s="213" t="n"/>
      <c r="O20" s="16" t="inlineStr">
        <is>
          <t>Levels.fyi + job postings</t>
        </is>
      </c>
    </row>
    <row r="21" ht="54" customHeight="1">
      <c r="A21" s="13" t="inlineStr">
        <is>
          <t>C02 · Donnelley Financial Solutions · DFIN — ActiveDisclosure, Arc Suite</t>
        </is>
      </c>
      <c r="B21" s="213" t="n"/>
      <c r="C21" s="16" t="inlineStr">
        <is>
          <t>SEC / EDGAR filing, disclosure software and services</t>
        </is>
      </c>
      <c r="D21" s="213" t="n"/>
      <c r="E21" s="16" t="inlineStr">
        <is>
          <t>IRIS CARBON · US SEC filing services</t>
        </is>
      </c>
      <c r="F21" s="213" t="n"/>
      <c r="G21" s="16" t="inlineStr">
        <is>
          <t>Leading US financial-compliance and filing company</t>
        </is>
      </c>
      <c r="H21" s="214" t="n"/>
      <c r="I21" s="213" t="n"/>
      <c r="J21" s="16" t="inlineStr">
        <is>
          <r>
            <rPr>
              <rFont val="Calibri"/>
              <b val="1"/>
              <sz val="10"/>
            </rPr>
            <t>Not used for levels:</t>
          </r>
          <r>
            <rPr>
              <rFont val="Calibri"/>
              <sz val="10"/>
            </rPr>
            <t xml:space="preserve"> no public source for its ladder was found · the earlier link did not support it; kept as a pay-survey peer</t>
          </r>
        </is>
      </c>
      <c r="K21" s="214" t="n"/>
      <c r="L21" s="213" t="n"/>
      <c r="M21" s="16" t="inlineStr">
        <is>
          <t>https://www.dfinsolutions.com</t>
        </is>
      </c>
      <c r="N21" s="213" t="n"/>
      <c r="O21" s="16" t="inlineStr">
        <is>
          <t>Market positioning</t>
        </is>
      </c>
    </row>
    <row r="22" ht="80" customHeight="1">
      <c r="A22" s="13" t="inlineStr">
        <is>
          <t>C03 · Toppan Merrill — Toppan Merrill Bridge, XBRL services</t>
        </is>
      </c>
      <c r="B22" s="213" t="n"/>
      <c r="C22" s="16" t="inlineStr">
        <is>
          <t>EDGAR filing agent, iXBRL / XBRL services</t>
        </is>
      </c>
      <c r="D22" s="213" t="n"/>
      <c r="E22" s="16" t="inlineStr">
        <is>
          <t>IRIS CARBON services · US SEC, FPI filings</t>
        </is>
      </c>
      <c r="F22" s="213" t="n"/>
      <c r="G22" s="16" t="inlineStr">
        <is>
          <t>Direct competitor for XBRL tagging and filing services</t>
        </is>
      </c>
      <c r="H22" s="214" t="n"/>
      <c r="I22" s="213" t="n"/>
      <c r="J22" s="16" t="inlineStr">
        <is>
          <r>
            <rPr>
              <rFont val="Calibri"/>
              <b val="1"/>
              <sz val="10"/>
            </rPr>
            <t>Entry title only:</t>
          </r>
          <r>
            <rPr>
              <rFont val="Calibri"/>
              <sz val="10"/>
            </rPr>
            <t xml:space="preserve"> XBRL Financial Analyst, Associate · the posting gives no higher rung; finance titles</t>
          </r>
        </is>
      </c>
      <c r="K22" s="214" t="n"/>
      <c r="L22" s="213" t="n"/>
      <c r="M22" s="16" t="inlineStr">
        <is>
          <t>https://builtinbengaluru.in/job/xbrl-financial-analyst-assoc/4131532 · Coimbatore posting, closed July 2025; https://toppanmerrill.com/bridge/</t>
        </is>
      </c>
      <c r="N22" s="213" t="n"/>
      <c r="O22" s="16" t="inlineStr">
        <is>
          <t>Job postings</t>
        </is>
      </c>
    </row>
    <row r="23" ht="41" customHeight="1">
      <c r="A23" s="13" t="inlineStr">
        <is>
          <t>C04 · Certent · insightsoftware — Disclosure Management</t>
        </is>
      </c>
      <c r="B23" s="213" t="n"/>
      <c r="C23" s="16" t="inlineStr">
        <is>
          <t>Disclosure management for mid-market filers</t>
        </is>
      </c>
      <c r="D23" s="213" t="n"/>
      <c r="E23" s="16" t="inlineStr">
        <is>
          <t>IRIS CARBON</t>
        </is>
      </c>
      <c r="F23" s="213" t="n"/>
      <c r="G23" s="16" t="inlineStr">
        <is>
          <t>Named alongside IRIS CARBON for cost-driven filers</t>
        </is>
      </c>
      <c r="H23" s="214" t="n"/>
      <c r="I23" s="213" t="n"/>
      <c r="J23" s="16" t="inlineStr">
        <is>
          <t>Market positioning</t>
        </is>
      </c>
      <c r="K23" s="214" t="n"/>
      <c r="L23" s="213" t="n"/>
      <c r="M23" s="16" t="inlineStr">
        <is>
          <t>https://www.cfoshortlist.com/reports/sec-reporting-software</t>
        </is>
      </c>
      <c r="N23" s="213" t="n"/>
      <c r="O23" s="16" t="inlineStr">
        <is>
          <t>Secondary</t>
        </is>
      </c>
    </row>
    <row r="24" ht="67" customHeight="1">
      <c r="A24" s="13" t="inlineStr">
        <is>
          <t>C05 · DataTracks</t>
        </is>
      </c>
      <c r="B24" s="213" t="n"/>
      <c r="C24" s="16" t="inlineStr">
        <is>
          <t>XBRL / iXBRL compliance services and software · India-based</t>
        </is>
      </c>
      <c r="D24" s="213" t="n"/>
      <c r="E24" s="16" t="inlineStr">
        <is>
          <t>IRIS CARBON services · UK, EU, India, South Africa</t>
        </is>
      </c>
      <c r="F24" s="213" t="n"/>
      <c r="G24" s="16" t="inlineStr">
        <is>
          <t>Same services in the same Indian talent market; 30,000+ clients, 26 countries</t>
        </is>
      </c>
      <c r="H24" s="214" t="n"/>
      <c r="I24" s="213" t="n"/>
      <c r="J24" s="16" t="inlineStr">
        <is>
          <r>
            <rPr>
              <rFont val="Calibri"/>
              <b val="1"/>
              <sz val="10"/>
            </rPr>
            <t>Two rungs published on its careers site:</t>
          </r>
          <r>
            <rPr>
              <rFont val="Calibri"/>
              <sz val="10"/>
            </rPr>
            <t xml:space="preserve"> Associate · freshers → Senior Associate · 2–5 yrs. Nothing above is published, so no higher DataTracks equivalent is used</t>
          </r>
        </is>
      </c>
      <c r="K24" s="214" t="n"/>
      <c r="L24" s="213" t="n"/>
      <c r="M24" s="16" t="inlineStr">
        <is>
          <t>https://www.datatracks.com/in/careers/</t>
        </is>
      </c>
      <c r="N24" s="213" t="n"/>
      <c r="O24" s="16" t="inlineStr">
        <is>
          <t>Job postings</t>
        </is>
      </c>
    </row>
    <row r="25" ht="184" customHeight="1">
      <c r="A25" s="13" t="inlineStr">
        <is>
          <t>C06 · Regnology · incl. Vizor Software, BearingPoint RegTech, Vermeg AGILE, and Wolters Kluwer's Finance, Risk &amp; Regulatory Reporting business — OneSumX — acquired December 2025</t>
        </is>
      </c>
      <c r="B25" s="213" t="n"/>
      <c r="C25" s="16" t="inlineStr">
        <is>
          <t>Supervisory · SupTech and regulatory reporting — global leader</t>
        </is>
      </c>
      <c r="D25" s="213" t="n"/>
      <c r="E25" s="16" t="inlineStr">
        <is>
          <t>IRIS iFile · regulator platforms; IRIS iDEAL · bank reporting</t>
        </is>
      </c>
      <c r="F25" s="213" t="n"/>
      <c r="G25" s="16" t="inlineStr">
        <is>
          <t>2,000+ employees; serves regulators and institutions in 100+ countries; Chartis RiskTech100 SupTech category winner; Pune product centre; owns OneSumX since 1 December 2025</t>
        </is>
      </c>
      <c r="H25" s="214" t="n"/>
      <c r="I25" s="213" t="n"/>
      <c r="J25" s="16" t="inlineStr">
        <is>
          <t>Business-analysis ladder · Junior BA → BA → Senior BA, regulatory reporting; product support titles</t>
        </is>
      </c>
      <c r="K25" s="214" t="n"/>
      <c r="L25" s="213" t="n"/>
      <c r="M25" s="16" t="inlineStr">
        <is>
          <t>https://www.regnology.net/en/careers/detail/?id=2527504 ; https://www.businesswire.com/news/home/20241124525888/en/ ; https://www.centralbanking.com/awards/7941536/technology-services-regulatory-regnology ; https://www.regnology.net/en/resources/news/regnology-completes-acquisition-of-wolters-kluwers-finance-risk-regulatory-reporting/</t>
        </is>
      </c>
      <c r="N25" s="213" t="n"/>
      <c r="O25" s="16" t="inlineStr">
        <is>
          <t>Primary + job postings</t>
        </is>
      </c>
    </row>
    <row r="26" ht="54" customHeight="1">
      <c r="A26" s="13" t="inlineStr">
        <is>
          <t>C08 · Nasdaq · AxiomSL / Calypso — regulatory reporting</t>
        </is>
      </c>
      <c r="B26" s="213" t="n"/>
      <c r="C26" s="16" t="inlineStr">
        <is>
          <t>Regulatory reporting and risk for banks</t>
        </is>
      </c>
      <c r="D26" s="213" t="n"/>
      <c r="E26" s="16" t="inlineStr">
        <is>
          <t>IRIS iDEAL</t>
        </is>
      </c>
      <c r="F26" s="213" t="n"/>
      <c r="G26" s="16" t="inlineStr">
        <is>
          <t>AxiomSL is a leading bank regulatory-reporting platform</t>
        </is>
      </c>
      <c r="H26" s="214" t="n"/>
      <c r="I26" s="213" t="n"/>
      <c r="J26" s="16" t="inlineStr">
        <is>
          <t>Engineering ladder SE → Senior SE → Lead SE → Principal SE · Lead and Principal from Nasdaq postings; no Staff title found</t>
        </is>
      </c>
      <c r="K26" s="214" t="n"/>
      <c r="L26" s="213" t="n"/>
      <c r="M26" s="16" t="inlineStr">
        <is>
          <t>https://www.levels.fyi/companies/nasdaq/salaries/software-engineer/levels/senior-software-engineer</t>
        </is>
      </c>
      <c r="N26" s="213" t="n"/>
      <c r="O26" s="16" t="inlineStr">
        <is>
          <t>Levels.fyi + job postings</t>
        </is>
      </c>
    </row>
    <row r="27" ht="41" customHeight="1">
      <c r="A27" s="13" t="inlineStr">
        <is>
          <t>C09 · Broadridge</t>
        </is>
      </c>
      <c r="B27" s="213" t="n"/>
      <c r="C27" s="16" t="inlineStr">
        <is>
          <t>Regulatory, trade and transaction reporting; large India technology centres</t>
        </is>
      </c>
      <c r="D27" s="213" t="n"/>
      <c r="E27" s="16" t="inlineStr">
        <is>
          <t>IRIS iDEAL; IRIS engineering talent market</t>
        </is>
      </c>
      <c r="F27" s="213" t="n"/>
      <c r="G27" s="16" t="inlineStr">
        <is>
          <t>Regtech provider with major Hyderabad / Bengaluru hubs</t>
        </is>
      </c>
      <c r="H27" s="214" t="n"/>
      <c r="I27" s="213" t="n"/>
      <c r="J27" s="16" t="inlineStr">
        <is>
          <t>India engineering ladder SE → Senior SE → Lead SE → Senior Lead SE</t>
        </is>
      </c>
      <c r="K27" s="214" t="n"/>
      <c r="L27" s="213" t="n"/>
      <c r="M27" s="16" t="inlineStr">
        <is>
          <t>https://www.levels.fyi/am-et/companies/broadridge/salaries/software-engineer</t>
        </is>
      </c>
      <c r="N27" s="213" t="n"/>
      <c r="O27" s="16" t="inlineStr">
        <is>
          <t>Levels.fyi</t>
        </is>
      </c>
    </row>
    <row r="28" ht="41" customHeight="1">
      <c r="A28" s="13" t="inlineStr">
        <is>
          <t>C10 · Salesforce</t>
        </is>
      </c>
      <c r="B28" s="213" t="n"/>
      <c r="C28" s="16" t="inlineStr">
        <is>
          <t>Global SaaS leader</t>
        </is>
      </c>
      <c r="D28" s="213" t="n"/>
      <c r="E28" s="16" t="inlineStr">
        <is>
          <t>All SaaS businesses · CARBON, iFile, iDEAL, Datatech</t>
        </is>
      </c>
      <c r="F28" s="213" t="n"/>
      <c r="G28" s="16" t="inlineStr">
        <is>
          <t>Reference SaaS career architecture</t>
        </is>
      </c>
      <c r="H28" s="214" t="n"/>
      <c r="I28" s="213" t="n"/>
      <c r="J28" s="16" t="inlineStr">
        <is>
          <t>Technical ladder AMTS → MTS → SMTS → LMTS → PMTS → Architect → Principal Architect → Distinguished Engineer</t>
        </is>
      </c>
      <c r="K28" s="214" t="n"/>
      <c r="L28" s="213" t="n"/>
      <c r="M28" s="16" t="inlineStr">
        <is>
          <t>https://www.designgurus.io/blog/salesforce-software-engineer-levels</t>
        </is>
      </c>
      <c r="N28" s="213" t="n"/>
      <c r="O28" s="16" t="inlineStr">
        <is>
          <t>Secondary</t>
        </is>
      </c>
    </row>
    <row r="29" ht="80" customHeight="1">
      <c r="A29" s="13" t="inlineStr">
        <is>
          <t>C11 · Atlassian</t>
        </is>
      </c>
      <c r="B29" s="213" t="n"/>
      <c r="C29" s="16" t="inlineStr">
        <is>
          <t>Global SaaS leader with a published level system</t>
        </is>
      </c>
      <c r="D29" s="213" t="n"/>
      <c r="E29" s="16" t="inlineStr">
        <is>
          <t>All SaaS businesses; IT, finance and PM ladders</t>
        </is>
      </c>
      <c r="F29" s="213" t="n"/>
      <c r="G29" s="16" t="inlineStr">
        <is>
          <t>P30–P90 system used across engineering, PM, IT and finance</t>
        </is>
      </c>
      <c r="H29" s="214" t="n"/>
      <c r="I29" s="213" t="n"/>
      <c r="J29" s="16" t="inlineStr">
        <is>
          <t>P30 Junior · 0–2 yrs → P40 → P50 Senior → P60 Principal → P70 Senior Principal → P80 → P90; P-levels shared across job families</t>
        </is>
      </c>
      <c r="K29" s="214" t="n"/>
      <c r="L29" s="213" t="n"/>
      <c r="M29" s="16" t="inlineStr">
        <is>
          <t>https://www.designgurus.io/blog/atlassian-software-engineer-levels ; https://www.levels.fyi/en-gb/companies/atlassian/salaries/accountant/levels/p60</t>
        </is>
      </c>
      <c r="N29" s="213" t="n"/>
      <c r="O29" s="16" t="inlineStr">
        <is>
          <t>Levels.fyi + secondary</t>
        </is>
      </c>
    </row>
    <row r="30" ht="41" customHeight="1">
      <c r="A30" s="13" t="inlineStr">
        <is>
          <t>C12 · Freshworks</t>
        </is>
      </c>
      <c r="B30" s="213" t="n"/>
      <c r="C30" s="16" t="inlineStr">
        <is>
          <t>Indian-origin global SaaS leader · Chennai, Bengaluru, Hyderabad</t>
        </is>
      </c>
      <c r="D30" s="213" t="n"/>
      <c r="E30" s="16" t="inlineStr">
        <is>
          <t>IRIS engineering and SaaS talent market in India</t>
        </is>
      </c>
      <c r="F30" s="213" t="n"/>
      <c r="G30" s="16" t="inlineStr">
        <is>
          <t>Closest Indian SaaS employer brand</t>
        </is>
      </c>
      <c r="H30" s="214" t="n"/>
      <c r="I30" s="213" t="n"/>
      <c r="J30" s="16" t="inlineStr">
        <is>
          <t>SE → Senior SE → Lead SE → Staff SE → Senior Staff SE → Principal Engineer; manager ladder to Senior Director</t>
        </is>
      </c>
      <c r="K30" s="214" t="n"/>
      <c r="L30" s="213" t="n"/>
      <c r="M30" s="16" t="inlineStr">
        <is>
          <t>https://www.levels.fyi/companies/freshworks/salaries/software-engineer</t>
        </is>
      </c>
      <c r="N30" s="213" t="n"/>
      <c r="O30" s="16" t="inlineStr">
        <is>
          <t>Levels.fyi</t>
        </is>
      </c>
    </row>
    <row r="31" ht="54" customHeight="1">
      <c r="A31" s="13" t="inlineStr">
        <is>
          <t>C13 · Zoho</t>
        </is>
      </c>
      <c r="B31" s="213" t="n"/>
      <c r="C31" s="16" t="inlineStr">
        <is>
          <t>Indian SaaS leader</t>
        </is>
      </c>
      <c r="D31" s="213" t="n"/>
      <c r="E31" s="16" t="inlineStr">
        <is>
          <t>IRIS engineering talent market in India</t>
        </is>
      </c>
      <c r="F31" s="213" t="n"/>
      <c r="G31" s="16" t="inlineStr">
        <is>
          <t>Large Indian product employer</t>
        </is>
      </c>
      <c r="H31" s="214" t="n"/>
      <c r="I31" s="213" t="n"/>
      <c r="J31" s="16" t="inlineStr">
        <is>
          <t>Engineering levels L1 → L2 → L3 · L1 and L3 India pages confirmed; titles not confirmed</t>
        </is>
      </c>
      <c r="K31" s="214" t="n"/>
      <c r="L31" s="213" t="n"/>
      <c r="M31" s="16" t="inlineStr">
        <is>
          <t>https://www.levels.fyi/companies/zoho/salaries/software-engineer/levels/l1/locations/india</t>
        </is>
      </c>
      <c r="N31" s="213" t="n"/>
      <c r="O31" s="16" t="inlineStr">
        <is>
          <t>Levels.fyi</t>
        </is>
      </c>
    </row>
    <row r="32" ht="54" customHeight="1">
      <c r="A32" s="13" t="inlineStr">
        <is>
          <t>C14 · Clear · ClearTax</t>
        </is>
      </c>
      <c r="B32" s="213" t="n"/>
      <c r="C32" s="16" t="inlineStr">
        <is>
          <t>Indian compliance SaaS · GST, e-invoicing, tax</t>
        </is>
      </c>
      <c r="D32" s="213" t="n"/>
      <c r="E32" s="16" t="inlineStr">
        <is>
          <t>IRIS e-invoicing / GST · Datatech, Consume and India compliance talent</t>
        </is>
      </c>
      <c r="F32" s="213" t="n"/>
      <c r="G32" s="16" t="inlineStr">
        <is>
          <t>Direct India compliance-SaaS talent competitor</t>
        </is>
      </c>
      <c r="H32" s="214" t="n"/>
      <c r="I32" s="213" t="n"/>
      <c r="J32" s="16" t="inlineStr">
        <is>
          <t>SDE1 → SDE2 → SDE3 / Senior → Staff · unverified: the earlier link was a different company; ClearTax is under /cleartax/</t>
        </is>
      </c>
      <c r="K32" s="214" t="n"/>
      <c r="L32" s="213" t="n"/>
      <c r="M32" s="16" t="inlineStr">
        <is>
          <t>https://www.levels.fyi/companies/cleartax/salaries/software-engineering-manager</t>
        </is>
      </c>
      <c r="N32" s="213" t="n"/>
      <c r="O32" s="16" t="inlineStr">
        <is>
          <t>Indicative</t>
        </is>
      </c>
    </row>
    <row r="33" ht="145" customHeight="1">
      <c r="A33" s="13" t="inlineStr">
        <is>
          <t>C15 · Gainsight · customer-success category leader</t>
        </is>
      </c>
      <c r="B33" s="213" t="n"/>
      <c r="C33" s="16" t="inlineStr">
        <is>
          <t>Customer-success SaaS</t>
        </is>
      </c>
      <c r="D33" s="213" t="n"/>
      <c r="E33" s="16" t="inlineStr">
        <is>
          <t>IRIS Customer Success &amp; Support</t>
        </is>
      </c>
      <c r="F33" s="213" t="n"/>
      <c r="G33" s="16" t="inlineStr">
        <is>
          <t>Defines the customer-success profession</t>
        </is>
      </c>
      <c r="H33" s="214" t="n"/>
      <c r="I33" s="213" t="n"/>
      <c r="J33" s="16" t="inlineStr">
        <is>
          <t>CSM → Senior CSM → Strategic CSM / Enterprise Success Leader → Director CS → VP CS → Chief Customer Officer</t>
        </is>
      </c>
      <c r="K33" s="214" t="n"/>
      <c r="L33" s="213" t="n"/>
      <c r="M33" s="16" t="inlineStr">
        <is>
          <t>https://jobs.insightpartners.com/companies/gainsight/jobs/64120646-director-customer-success ; https://www.gainsight.com/blog/customer-success-career-opportunities/ ; https://www.gainsight.com/press/gainsight-expands-scope-of-executive-team-and-doubles-down-on-product-leadership/</t>
        </is>
      </c>
      <c r="N33" s="213" t="n"/>
      <c r="O33" s="16" t="inlineStr">
        <is>
          <t>Job postings</t>
        </is>
      </c>
    </row>
    <row r="34" ht="80" customHeight="1">
      <c r="A34" s="13" t="inlineStr">
        <is>
          <t>C16 · B2B SaaS sales benchmarks · SaaStr, sales-title hierarchies</t>
        </is>
      </c>
      <c r="B34" s="213" t="n"/>
      <c r="C34" s="16" t="inlineStr">
        <is>
          <t>SaaS go-to-market</t>
        </is>
      </c>
      <c r="D34" s="213" t="n"/>
      <c r="E34" s="16" t="inlineStr">
        <is>
          <t>IRIS Sales &amp; BD</t>
        </is>
      </c>
      <c r="F34" s="213" t="n"/>
      <c r="G34" s="16" t="inlineStr">
        <is>
          <t>Standard SaaS sales ladder and promotion timing</t>
        </is>
      </c>
      <c r="H34" s="214" t="n"/>
      <c r="I34" s="213" t="n"/>
      <c r="J34" s="16" t="inlineStr">
        <is>
          <t>SDR / BDR → AE · SMB → Mid-Market AE → Enterprise AE; Sales Manager → Director → VP Sales / CRO; SDR → AE usually within a year</t>
        </is>
      </c>
      <c r="K34" s="214" t="n"/>
      <c r="L34" s="213" t="n"/>
      <c r="M34" s="16" t="inlineStr">
        <is>
          <t>https://www.saastr.com/dear-saastr-do-i-have-to-provide-a-promotion-path-from-sdr-to-ae ; https://prospeo.io/s/sales-titles-hierarchy</t>
        </is>
      </c>
      <c r="N34" s="213" t="n"/>
      <c r="O34" s="16" t="inlineStr">
        <is>
          <t>Secondary</t>
        </is>
      </c>
    </row>
    <row r="35" ht="54" customHeight="1">
      <c r="A35" s="13" t="inlineStr">
        <is>
          <t>C17 · Google · Microsoft · Amazon</t>
        </is>
      </c>
      <c r="B35" s="213" t="n"/>
      <c r="C35" s="16" t="inlineStr">
        <is>
          <t>Global technology · scale anchors</t>
        </is>
      </c>
      <c r="D35" s="213" t="n"/>
      <c r="E35" s="16" t="inlineStr">
        <is>
          <t>Engineering levels</t>
        </is>
      </c>
      <c r="F35" s="213" t="n"/>
      <c r="G35" s="16" t="inlineStr">
        <is>
          <t>Most-cited cross-company level equivalences</t>
        </is>
      </c>
      <c r="H35" s="214" t="n"/>
      <c r="I35" s="213" t="n"/>
      <c r="J35" s="16" t="inlineStr">
        <is>
          <t>L3–L8 · 59–68 · L4–L8</t>
        </is>
      </c>
      <c r="K35" s="214" t="n"/>
      <c r="L35" s="213" t="n"/>
      <c r="M35" s="16" t="inlineStr">
        <is>
          <t>https://testrigor.com/blog/engineering-levels-in-different-companies-compared/</t>
        </is>
      </c>
      <c r="N35" s="213" t="n"/>
      <c r="O35" s="16" t="inlineStr">
        <is>
          <t>Secondary</t>
        </is>
      </c>
    </row>
    <row r="36" ht="93" customHeight="1">
      <c r="A36" s="13" t="inlineStr">
        <is>
          <t>C18 · Infosys · TCS · Accenture India</t>
        </is>
      </c>
      <c r="B36" s="213" t="n"/>
      <c r="C36" s="16" t="inlineStr">
        <is>
          <t>Indian IT services · talent-market anchors</t>
        </is>
      </c>
      <c r="D36" s="213" t="n"/>
      <c r="E36" s="16" t="inlineStr">
        <is>
          <t>Engineering, QA, BA, data operations</t>
        </is>
      </c>
      <c r="F36" s="213" t="n"/>
      <c r="G36" s="16" t="inlineStr">
        <is>
          <t>Largest employers in IRIS's talent market</t>
        </is>
      </c>
      <c r="H36" s="214" t="n"/>
      <c r="I36" s="213" t="n"/>
      <c r="J36" s="16" t="inlineStr">
        <is>
          <t>JL3B–JL6A · C1–SP1 · L12–L5 with experience ranges</t>
        </is>
      </c>
      <c r="K36" s="214" t="n"/>
      <c r="L36" s="213" t="n"/>
      <c r="M36" s="16" t="inlineStr">
        <is>
          <t>https://www.designgurus.io/blog/infosys-job-levels ; https://www.designgurus.io/blog/tcs-job-levels ; https://jobrise.io/hi/blog/accenture-salary-package-2026-india/</t>
        </is>
      </c>
      <c r="N36" s="213" t="n"/>
      <c r="O36" s="16" t="inlineStr">
        <is>
          <t>Indicative</t>
        </is>
      </c>
    </row>
    <row r="37" ht="41" customHeight="1">
      <c r="A37" s="13" t="inlineStr">
        <is>
          <t>C19 · Deloitte · EY · KPMG · PwC · Big Four</t>
        </is>
      </c>
      <c r="B37" s="213" t="n"/>
      <c r="C37" s="16" t="inlineStr">
        <is>
          <t>Professional services / regulatory consulting</t>
        </is>
      </c>
      <c r="D37" s="213" t="n"/>
      <c r="E37" s="16" t="inlineStr">
        <is>
          <t>XBRL consulting, BA, solution consulting, finance</t>
        </is>
      </c>
      <c r="F37" s="213" t="n"/>
      <c r="G37" s="16" t="inlineStr">
        <is>
          <t>Market reference for consulting titles</t>
        </is>
      </c>
      <c r="H37" s="214" t="n"/>
      <c r="I37" s="213" t="n"/>
      <c r="J37" s="16" t="inlineStr">
        <is>
          <t>Analyst → Consultant → Senior Consultant → Manager → Senior Manager / AD → Director → Partner</t>
        </is>
      </c>
      <c r="K37" s="214" t="n"/>
      <c r="L37" s="213" t="n"/>
      <c r="M37" s="16" t="inlineStr">
        <is>
          <t>https://networkinterview.com/technical-hierarchy-deloitte-india/</t>
        </is>
      </c>
      <c r="N37" s="213" t="n"/>
      <c r="O37" s="16" t="inlineStr">
        <is>
          <t>Indicative</t>
        </is>
      </c>
    </row>
    <row r="38" ht="41" customHeight="1">
      <c r="A38" s="13" t="inlineStr">
        <is>
          <t>C20 · GitLab</t>
        </is>
      </c>
      <c r="B38" s="213" t="n"/>
      <c r="C38" s="16" t="inlineStr">
        <is>
          <t>SaaS with a public handbook</t>
        </is>
      </c>
      <c r="D38" s="213" t="n"/>
      <c r="E38" s="16" t="inlineStr">
        <is>
          <t>IC ↔ manager equivalence; layers</t>
        </is>
      </c>
      <c r="F38" s="213" t="n"/>
      <c r="G38" s="16" t="inlineStr">
        <is>
          <t>Most transparent public job framework</t>
        </is>
      </c>
      <c r="H38" s="214" t="n"/>
      <c r="I38" s="213" t="n"/>
      <c r="J38" s="16" t="inlineStr">
        <is>
          <t>Staff ↔ Manager, Principal ↔ Senior Manager, Distinguished ↔ Director, Fellow ↔ VP; ≤ 8 layers</t>
        </is>
      </c>
      <c r="K38" s="214" t="n"/>
      <c r="L38" s="213" t="n"/>
      <c r="M38" s="16" t="inlineStr">
        <is>
          <t>https://handbook.gitlab.com/handbook/company/structure/</t>
        </is>
      </c>
      <c r="N38" s="213" t="n"/>
      <c r="O38" s="16" t="inlineStr">
        <is>
          <t>Primary</t>
        </is>
      </c>
    </row>
    <row r="39" ht="15" customHeight="1"/>
    <row r="40" ht="20" customHeight="1">
      <c r="A40" s="6" t="inlineStr">
        <is>
          <t>R2. Professional standard by job family — the best standard there is</t>
        </is>
      </c>
    </row>
    <row r="41" ht="15" customHeight="1">
      <c r="A41" s="12" t="inlineStr">
        <is>
          <t>Job family</t>
        </is>
      </c>
      <c r="B41" s="214" t="n"/>
      <c r="C41" s="213" t="n"/>
      <c r="D41" s="12" t="inlineStr">
        <is>
          <t>Standard / body / certification pathway</t>
        </is>
      </c>
      <c r="E41" s="214" t="n"/>
      <c r="F41" s="214" t="n"/>
      <c r="G41" s="214" t="n"/>
      <c r="H41" s="214" t="n"/>
      <c r="I41" s="213" t="n"/>
      <c r="J41" s="12" t="inlineStr">
        <is>
          <t>Site</t>
        </is>
      </c>
      <c r="K41" s="214" t="n"/>
      <c r="L41" s="214" t="n"/>
      <c r="M41" s="214" t="n"/>
      <c r="N41" s="213" t="n"/>
      <c r="O41" s="12" t="inlineStr">
        <is>
          <t>People here</t>
        </is>
      </c>
    </row>
    <row r="42" ht="28" customHeight="1">
      <c r="A42" s="13" t="inlineStr">
        <is>
          <t>Engineering &amp; Development</t>
        </is>
      </c>
      <c r="B42" s="214" t="n"/>
      <c r="C42" s="213" t="n"/>
      <c r="D42" s="16" t="inlineStr">
        <is>
          <t>SFIA 9 · software development, programming; OWASP secure coding; cloud vendor certifications</t>
        </is>
      </c>
      <c r="E42" s="214" t="n"/>
      <c r="F42" s="214" t="n"/>
      <c r="G42" s="214" t="n"/>
      <c r="H42" s="214" t="n"/>
      <c r="I42" s="213" t="n"/>
      <c r="J42" s="16" t="inlineStr">
        <is>
          <t>https://sfia-online.org</t>
        </is>
      </c>
      <c r="K42" s="214" t="n"/>
      <c r="L42" s="214" t="n"/>
      <c r="M42" s="214" t="n"/>
      <c r="N42" s="213" t="n"/>
      <c r="O42" s="15" t="n">
        <v>107</v>
      </c>
    </row>
    <row r="43" ht="28" customHeight="1">
      <c r="A43" s="13" t="inlineStr">
        <is>
          <t>Consulting &amp; Professional Services</t>
        </is>
      </c>
      <c r="B43" s="214" t="n"/>
      <c r="C43" s="213" t="n"/>
      <c r="D43" s="16" t="inlineStr">
        <is>
          <t>XBRL US GAAP Certificate · AICPA &amp; XBRL US; XBRL International specifications; IFRS / US GAAP / Ind AS</t>
        </is>
      </c>
      <c r="E43" s="214" t="n"/>
      <c r="F43" s="214" t="n"/>
      <c r="G43" s="214" t="n"/>
      <c r="H43" s="214" t="n"/>
      <c r="I43" s="213" t="n"/>
      <c r="J43" s="16" t="inlineStr">
        <is>
          <t>https://xbrl.us</t>
        </is>
      </c>
      <c r="K43" s="214" t="n"/>
      <c r="L43" s="214" t="n"/>
      <c r="M43" s="214" t="n"/>
      <c r="N43" s="213" t="n"/>
      <c r="O43" s="15" t="n">
        <v>32</v>
      </c>
    </row>
    <row r="44" ht="15" customHeight="1">
      <c r="A44" s="13" t="inlineStr">
        <is>
          <t>Quality Assurance</t>
        </is>
      </c>
      <c r="B44" s="214" t="n"/>
      <c r="C44" s="213" t="n"/>
      <c r="D44" s="16" t="inlineStr">
        <is>
          <t>ISTQB Foundation → Advanced → Expert; SFIA testing</t>
        </is>
      </c>
      <c r="E44" s="214" t="n"/>
      <c r="F44" s="214" t="n"/>
      <c r="G44" s="214" t="n"/>
      <c r="H44" s="214" t="n"/>
      <c r="I44" s="213" t="n"/>
      <c r="J44" s="16" t="inlineStr">
        <is>
          <t>https://www.istqb.org</t>
        </is>
      </c>
      <c r="K44" s="214" t="n"/>
      <c r="L44" s="214" t="n"/>
      <c r="M44" s="214" t="n"/>
      <c r="N44" s="213" t="n"/>
      <c r="O44" s="15" t="n">
        <v>21</v>
      </c>
    </row>
    <row r="45" ht="15" customHeight="1">
      <c r="A45" s="13" t="inlineStr">
        <is>
          <t>Project &amp; Program Management</t>
        </is>
      </c>
      <c r="B45" s="214" t="n"/>
      <c r="C45" s="213" t="n"/>
      <c r="D45" s="16" t="inlineStr">
        <is>
          <t>PMI PMBOK and Talent Triangle; CAPM · entry → PMP → PgMP; Scrum / SAFe</t>
        </is>
      </c>
      <c r="E45" s="214" t="n"/>
      <c r="F45" s="214" t="n"/>
      <c r="G45" s="214" t="n"/>
      <c r="H45" s="214" t="n"/>
      <c r="I45" s="213" t="n"/>
      <c r="J45" s="16" t="inlineStr">
        <is>
          <t>https://www.pmi.org</t>
        </is>
      </c>
      <c r="K45" s="214" t="n"/>
      <c r="L45" s="214" t="n"/>
      <c r="M45" s="214" t="n"/>
      <c r="N45" s="213" t="n"/>
      <c r="O45" s="15" t="n">
        <v>13</v>
      </c>
    </row>
    <row r="46" ht="15" customHeight="1">
      <c r="A46" s="13" t="inlineStr">
        <is>
          <t>Business Analysis</t>
        </is>
      </c>
      <c r="B46" s="214" t="n"/>
      <c r="C46" s="213" t="n"/>
      <c r="D46" s="16" t="inlineStr">
        <is>
          <t>IIBA BABOK v3; certifications ECBA · entry → CCBA → CBAP · senior</t>
        </is>
      </c>
      <c r="E46" s="214" t="n"/>
      <c r="F46" s="214" t="n"/>
      <c r="G46" s="214" t="n"/>
      <c r="H46" s="214" t="n"/>
      <c r="I46" s="213" t="n"/>
      <c r="J46" s="16" t="inlineStr">
        <is>
          <t>https://www.iiba.org</t>
        </is>
      </c>
      <c r="K46" s="214" t="n"/>
      <c r="L46" s="214" t="n"/>
      <c r="M46" s="214" t="n"/>
      <c r="N46" s="213" t="n"/>
      <c r="O46" s="15" t="n">
        <v>13</v>
      </c>
    </row>
    <row r="47" ht="28" customHeight="1">
      <c r="A47" s="13" t="inlineStr">
        <is>
          <t>Customer Success &amp; Support</t>
        </is>
      </c>
      <c r="B47" s="214" t="n"/>
      <c r="C47" s="213" t="n"/>
      <c r="D47" s="16" t="inlineStr">
        <is>
          <t>TSIA frameworks and benchmarks; ITIL 4 service desk; Gainsight customer-success practice</t>
        </is>
      </c>
      <c r="E47" s="214" t="n"/>
      <c r="F47" s="214" t="n"/>
      <c r="G47" s="214" t="n"/>
      <c r="H47" s="214" t="n"/>
      <c r="I47" s="213" t="n"/>
      <c r="J47" s="16" t="inlineStr">
        <is>
          <t>https://www.tsia.com</t>
        </is>
      </c>
      <c r="K47" s="214" t="n"/>
      <c r="L47" s="214" t="n"/>
      <c r="M47" s="214" t="n"/>
      <c r="N47" s="213" t="n"/>
      <c r="O47" s="15" t="n">
        <v>12</v>
      </c>
    </row>
    <row r="48" ht="15" customHeight="1">
      <c r="A48" s="13" t="inlineStr">
        <is>
          <t>Engineering &amp; Architecture</t>
        </is>
      </c>
      <c r="B48" s="214" t="n"/>
      <c r="C48" s="213" t="n"/>
      <c r="D48" s="16" t="inlineStr">
        <is>
          <t>SFIA 9 · solution architecture; TOGAF; AWS / Azure architect certifications</t>
        </is>
      </c>
      <c r="E48" s="214" t="n"/>
      <c r="F48" s="214" t="n"/>
      <c r="G48" s="214" t="n"/>
      <c r="H48" s="214" t="n"/>
      <c r="I48" s="213" t="n"/>
      <c r="J48" s="16" t="inlineStr">
        <is>
          <t>https://sfia-online.org</t>
        </is>
      </c>
      <c r="K48" s="214" t="n"/>
      <c r="L48" s="214" t="n"/>
      <c r="M48" s="214" t="n"/>
      <c r="N48" s="213" t="n"/>
      <c r="O48" s="15" t="n">
        <v>8</v>
      </c>
    </row>
    <row r="49" ht="28" customHeight="1">
      <c r="A49" s="13" t="inlineStr">
        <is>
          <t>Sales &amp; Business Development</t>
        </is>
      </c>
      <c r="B49" s="214" t="n"/>
      <c r="C49" s="213" t="n"/>
      <c r="D49" s="16" t="inlineStr">
        <is>
          <t>SaaS sales ladder · SDR → AE → Enterprise AE → VP / CRO; MEDDICC-style qualification</t>
        </is>
      </c>
      <c r="E49" s="214" t="n"/>
      <c r="F49" s="214" t="n"/>
      <c r="G49" s="214" t="n"/>
      <c r="H49" s="214" t="n"/>
      <c r="I49" s="213" t="n"/>
      <c r="J49" s="16" t="inlineStr">
        <is>
          <t>https://prospeo.io/s/sales-titles-hierarchy</t>
        </is>
      </c>
      <c r="K49" s="214" t="n"/>
      <c r="L49" s="214" t="n"/>
      <c r="M49" s="214" t="n"/>
      <c r="N49" s="213" t="n"/>
      <c r="O49" s="15" t="n">
        <v>7</v>
      </c>
    </row>
    <row r="50" ht="28" customHeight="1">
      <c r="A50" s="13" t="inlineStr">
        <is>
          <t>Marketing &amp; Communications</t>
        </is>
      </c>
      <c r="B50" s="214" t="n"/>
      <c r="C50" s="213" t="n"/>
      <c r="D50" s="16" t="inlineStr">
        <is>
          <t>CIM Global Professional Marketing Framework — proficiency Aware → Active learner → Able → Accomplished → Authoritative</t>
        </is>
      </c>
      <c r="E50" s="214" t="n"/>
      <c r="F50" s="214" t="n"/>
      <c r="G50" s="214" t="n"/>
      <c r="H50" s="214" t="n"/>
      <c r="I50" s="213" t="n"/>
      <c r="J50" s="16" t="inlineStr">
        <is>
          <t>https://www.cim.co.uk/more/professional-marketing-competencies</t>
        </is>
      </c>
      <c r="K50" s="214" t="n"/>
      <c r="L50" s="214" t="n"/>
      <c r="M50" s="214" t="n"/>
      <c r="N50" s="213" t="n"/>
      <c r="O50" s="15" t="n">
        <v>2</v>
      </c>
    </row>
    <row r="51" ht="28" customHeight="1">
      <c r="A51" s="13" t="inlineStr">
        <is>
          <t>Executive Leadership</t>
        </is>
      </c>
      <c r="B51" s="214" t="n"/>
      <c r="C51" s="213" t="n"/>
      <c r="D51" s="16" t="inlineStr">
        <is>
          <t>Aon Radford executive levels E1–E6; Mercer ET1–ET3; Korn Ferry Leadership Architect</t>
        </is>
      </c>
      <c r="E51" s="214" t="n"/>
      <c r="F51" s="214" t="n"/>
      <c r="G51" s="214" t="n"/>
      <c r="H51" s="214" t="n"/>
      <c r="I51" s="213" t="n"/>
      <c r="J51" s="16" t="inlineStr">
        <is>
          <t>https://support.pave.com/articles/understand-job-levels-SiKTjMHZtr.md</t>
        </is>
      </c>
      <c r="K51" s="214" t="n"/>
      <c r="L51" s="214" t="n"/>
      <c r="M51" s="214" t="n"/>
      <c r="N51" s="213" t="n"/>
      <c r="O51" s="15" t="n">
        <v>2</v>
      </c>
    </row>
    <row r="52" ht="15" customHeight="1">
      <c r="A52" s="13" t="inlineStr">
        <is>
          <t>Product Management</t>
        </is>
      </c>
      <c r="B52" s="214" t="n"/>
      <c r="C52" s="213" t="n"/>
      <c r="D52" s="16" t="inlineStr">
        <is>
          <t>Pragmatic Institute Framework · 37 activities, 7 categories; AIPMM</t>
        </is>
      </c>
      <c r="E52" s="214" t="n"/>
      <c r="F52" s="214" t="n"/>
      <c r="G52" s="214" t="n"/>
      <c r="H52" s="214" t="n"/>
      <c r="I52" s="213" t="n"/>
      <c r="J52" s="16" t="inlineStr">
        <is>
          <t>https://pragmaticinstitute.com/product/framework/launch</t>
        </is>
      </c>
      <c r="K52" s="214" t="n"/>
      <c r="L52" s="214" t="n"/>
      <c r="M52" s="214" t="n"/>
      <c r="N52" s="213" t="n"/>
      <c r="O52" s="15" t="n">
        <v>1</v>
      </c>
    </row>
    <row r="53" ht="15" customHeight="1"/>
    <row r="54" ht="20" customHeight="1">
      <c r="A54" s="6" t="inlineStr">
        <is>
          <t>R3. Department × level benchmark — IRIS level vs competitors, regtech leaders and SaaS leaders · bottom to top</t>
        </is>
      </c>
    </row>
    <row r="55" ht="28" customHeight="1">
      <c r="A55" s="11" t="inlineStr">
        <is>
          <r>
            <rPr>
              <rFont val="Calibri"/>
              <b val="1"/>
              <i val="1"/>
              <color rgb="00595959"/>
              <sz val="10"/>
            </rPr>
            <t>For each department and each job family in it:</t>
          </r>
          <r>
            <rPr>
              <rFont val="Calibri"/>
              <i val="1"/>
              <color rgb="00595959"/>
              <sz val="10"/>
            </rPr>
            <t xml:space="preserve"> the IRIS title at each level, then the equivalent title at each benchmark company or standard. Blank = that company has no published equivalent at that level. Rows headed 'IRIS Vs Competitor Benchmark' · an IRIS composite or 'IRIS Vs Market Benchmark' · an IRIS mapping are IRIS's own assembly, not a published ladder.</t>
          </r>
        </is>
      </c>
    </row>
    <row r="56" ht="20" customHeight="1">
      <c r="A56" s="177" t="inlineStr">
        <is>
          <t>Technology — 139 people</t>
        </is>
      </c>
    </row>
    <row r="57" ht="15" customHeight="1">
      <c r="A57" s="212" t="inlineStr">
        <is>
          <t>IRIS Engineering &amp; Development Vs · Standard: SFIA 9 · software development, programming; OWASP secure coding; cloud vendor certifications · 105 here</t>
        </is>
      </c>
      <c r="B57" s="214" t="n"/>
      <c r="C57" s="214" t="n"/>
      <c r="D57" s="214" t="n"/>
      <c r="E57" s="214" t="n"/>
      <c r="F57" s="214" t="n"/>
      <c r="G57" s="214" t="n"/>
      <c r="H57" s="214" t="n"/>
      <c r="I57" s="214" t="n"/>
      <c r="J57" s="214" t="n"/>
      <c r="K57" s="214" t="n"/>
      <c r="L57" s="214" t="n"/>
      <c r="M57" s="214" t="n"/>
      <c r="N57" s="214" t="n"/>
      <c r="O57" s="213" t="n"/>
    </row>
    <row r="58" ht="15" customHeight="1">
      <c r="A58" s="92" t="inlineStr">
        <is>
          <t>Ladder / company</t>
        </is>
      </c>
      <c r="B58" s="92" t="inlineStr">
        <is>
          <t>A1</t>
        </is>
      </c>
      <c r="C58" s="92" t="inlineStr">
        <is>
          <t>A2</t>
        </is>
      </c>
      <c r="D58" s="92" t="inlineStr">
        <is>
          <t>A3</t>
        </is>
      </c>
      <c r="E58" s="92" t="inlineStr">
        <is>
          <t>B1</t>
        </is>
      </c>
      <c r="F58" s="92" t="inlineStr">
        <is>
          <t>B2</t>
        </is>
      </c>
      <c r="G58" s="92" t="inlineStr">
        <is>
          <t>B3</t>
        </is>
      </c>
      <c r="H58" s="92" t="inlineStr">
        <is>
          <t>B+</t>
        </is>
      </c>
      <c r="I58" s="92" t="inlineStr">
        <is>
          <t>C1</t>
        </is>
      </c>
      <c r="J58" s="92" t="inlineStr">
        <is>
          <t>C2</t>
        </is>
      </c>
      <c r="K58" s="92" t="inlineStr">
        <is>
          <t>C+</t>
        </is>
      </c>
      <c r="L58" s="92" t="inlineStr">
        <is>
          <t>D1</t>
        </is>
      </c>
      <c r="M58" s="92" t="inlineStr">
        <is>
          <t>D2</t>
        </is>
      </c>
      <c r="N58" s="92" t="inlineStr">
        <is>
          <t>E1</t>
        </is>
      </c>
      <c r="O58" s="92" t="inlineStr">
        <is>
          <t>E2</t>
        </is>
      </c>
    </row>
    <row r="59" ht="54" customHeight="1">
      <c r="A59" s="46" t="inlineStr">
        <is>
          <t>IRIS — IC title</t>
        </is>
      </c>
      <c r="B59" s="26" t="inlineStr">
        <is>
          <t>Intern / Trainee</t>
        </is>
      </c>
      <c r="C59" s="26" t="inlineStr">
        <is>
          <t>Associate</t>
        </is>
      </c>
      <c r="D59" s="26" t="inlineStr">
        <is>
          <t>Senior Associate</t>
        </is>
      </c>
      <c r="E59" s="20" t="inlineStr">
        <is>
          <t>Specialist</t>
        </is>
      </c>
      <c r="F59" s="20" t="inlineStr">
        <is>
          <t>Senior Specialist</t>
        </is>
      </c>
      <c r="G59" s="20" t="inlineStr">
        <is>
          <t>Lead Specialist</t>
        </is>
      </c>
      <c r="H59" s="30" t="inlineStr">
        <is>
          <t>Practice Lead · Player-Coach</t>
        </is>
      </c>
      <c r="I59" s="33" t="inlineStr">
        <is>
          <t>Principal</t>
        </is>
      </c>
      <c r="J59" s="33" t="inlineStr">
        <is>
          <t>Senior Principal / Architect</t>
        </is>
      </c>
      <c r="K59" s="36" t="inlineStr">
        <is>
          <t>Group Head · Player-Coach</t>
        </is>
      </c>
      <c r="L59" s="39" t="inlineStr">
        <is>
          <t>Chief Specialist / Distinguished Principal</t>
        </is>
      </c>
      <c r="M59" s="39" t="inlineStr">
        <is>
          <t>—</t>
        </is>
      </c>
      <c r="N59" s="42" t="inlineStr">
        <is>
          <t>—</t>
        </is>
      </c>
      <c r="O59" s="42" t="inlineStr">
        <is>
          <t>—</t>
        </is>
      </c>
    </row>
    <row r="60" ht="54" customHeight="1">
      <c r="A60" s="46" t="inlineStr">
        <is>
          <t>IRIS — Manager title</t>
        </is>
      </c>
      <c r="B60" s="26" t="inlineStr"/>
      <c r="C60" s="26" t="inlineStr"/>
      <c r="D60" s="26" t="inlineStr"/>
      <c r="E60" s="20" t="inlineStr">
        <is>
          <t>Team Lead</t>
        </is>
      </c>
      <c r="F60" s="20" t="inlineStr">
        <is>
          <t>Manager</t>
        </is>
      </c>
      <c r="G60" s="20" t="inlineStr">
        <is>
          <t>Senior Manager</t>
        </is>
      </c>
      <c r="H60" s="30" t="inlineStr">
        <is>
          <t>Practice Lead · Player-Coach</t>
        </is>
      </c>
      <c r="I60" s="33" t="inlineStr">
        <is>
          <t>Associate Head</t>
        </is>
      </c>
      <c r="J60" s="33" t="inlineStr">
        <is>
          <t>Head of Function</t>
        </is>
      </c>
      <c r="K60" s="36" t="inlineStr">
        <is>
          <t>Group Head · Player-Coach</t>
        </is>
      </c>
      <c r="L60" s="39" t="inlineStr">
        <is>
          <t>Associate Vice President / Business Head</t>
        </is>
      </c>
      <c r="M60" s="39" t="inlineStr">
        <is>
          <t>Vice President</t>
        </is>
      </c>
      <c r="N60" s="42" t="inlineStr">
        <is>
          <t>CXO / President</t>
        </is>
      </c>
      <c r="O60" s="42" t="inlineStr">
        <is>
          <t>Chief Executive Officer</t>
        </is>
      </c>
    </row>
    <row r="61" ht="15" customHeight="1">
      <c r="A61" s="46" t="inlineStr">
        <is>
          <t>IRIS — people at level</t>
        </is>
      </c>
      <c r="B61" s="26" t="n">
        <v>6</v>
      </c>
      <c r="C61" s="26" t="n">
        <v>13</v>
      </c>
      <c r="D61" s="26" t="n">
        <v>51</v>
      </c>
      <c r="E61" s="20" t="n">
        <v>11</v>
      </c>
      <c r="F61" s="20" t="n">
        <v>8</v>
      </c>
      <c r="G61" s="20" t="n">
        <v>3</v>
      </c>
      <c r="H61" s="30" t="inlineStr"/>
      <c r="I61" s="33" t="inlineStr"/>
      <c r="J61" s="33" t="inlineStr"/>
      <c r="K61" s="36" t="inlineStr"/>
      <c r="L61" s="39" t="inlineStr"/>
      <c r="M61" s="39" t="inlineStr"/>
      <c r="N61" s="42" t="inlineStr"/>
      <c r="O61" s="42" t="inlineStr"/>
    </row>
    <row r="62" ht="28" customHeight="1">
      <c r="A62" s="13" t="inlineStr">
        <is>
          <t>Workiva</t>
        </is>
      </c>
      <c r="B62" s="15" t="inlineStr"/>
      <c r="C62" s="15" t="inlineStr">
        <is>
          <t>Associate SE</t>
        </is>
      </c>
      <c r="D62" s="15" t="inlineStr">
        <is>
          <t>SE</t>
        </is>
      </c>
      <c r="E62" s="15" t="inlineStr">
        <is>
          <t>SE / Senior SE</t>
        </is>
      </c>
      <c r="F62" s="15" t="inlineStr">
        <is>
          <t>Senior SE</t>
        </is>
      </c>
      <c r="G62" s="15" t="inlineStr">
        <is>
          <t>Staff SE</t>
        </is>
      </c>
      <c r="H62" s="15" t="inlineStr"/>
      <c r="I62" s="15" t="inlineStr"/>
      <c r="J62" s="15" t="inlineStr"/>
      <c r="K62" s="15" t="inlineStr"/>
      <c r="L62" s="15" t="inlineStr"/>
      <c r="M62" s="15" t="inlineStr"/>
      <c r="N62" s="15" t="inlineStr"/>
      <c r="O62" s="15" t="inlineStr"/>
    </row>
    <row r="63" ht="28" customHeight="1">
      <c r="A63" s="13" t="inlineStr">
        <is>
          <t>Broadridge India</t>
        </is>
      </c>
      <c r="B63" s="15" t="inlineStr"/>
      <c r="C63" s="15" t="inlineStr">
        <is>
          <t>SE</t>
        </is>
      </c>
      <c r="D63" s="15" t="inlineStr">
        <is>
          <t>SE</t>
        </is>
      </c>
      <c r="E63" s="15" t="inlineStr">
        <is>
          <t>Senior SE</t>
        </is>
      </c>
      <c r="F63" s="15" t="inlineStr">
        <is>
          <t>Lead SE</t>
        </is>
      </c>
      <c r="G63" s="15" t="inlineStr">
        <is>
          <t>Senior Lead SE</t>
        </is>
      </c>
      <c r="H63" s="15" t="inlineStr"/>
      <c r="I63" s="15" t="inlineStr"/>
      <c r="J63" s="15" t="inlineStr"/>
      <c r="K63" s="15" t="inlineStr"/>
      <c r="L63" s="15" t="inlineStr"/>
      <c r="M63" s="15" t="inlineStr"/>
      <c r="N63" s="15" t="inlineStr"/>
      <c r="O63" s="15" t="inlineStr"/>
    </row>
    <row r="64" ht="15" customHeight="1">
      <c r="A64" s="13" t="inlineStr">
        <is>
          <t>Nasdaq / AxiomSL</t>
        </is>
      </c>
      <c r="B64" s="15" t="inlineStr"/>
      <c r="C64" s="15" t="inlineStr">
        <is>
          <t>SE</t>
        </is>
      </c>
      <c r="D64" s="15" t="inlineStr">
        <is>
          <t>SE</t>
        </is>
      </c>
      <c r="E64" s="15" t="inlineStr">
        <is>
          <t>Senior SE</t>
        </is>
      </c>
      <c r="F64" s="15" t="inlineStr">
        <is>
          <t>Senior SE</t>
        </is>
      </c>
      <c r="G64" s="15" t="inlineStr">
        <is>
          <t>Lead SE</t>
        </is>
      </c>
      <c r="H64" s="15" t="inlineStr"/>
      <c r="I64" s="15" t="inlineStr">
        <is>
          <t>Principal SE</t>
        </is>
      </c>
      <c r="J64" s="15" t="inlineStr"/>
      <c r="K64" s="15" t="inlineStr"/>
      <c r="L64" s="15" t="inlineStr"/>
      <c r="M64" s="15" t="inlineStr"/>
      <c r="N64" s="15" t="inlineStr"/>
      <c r="O64" s="15" t="inlineStr"/>
    </row>
    <row r="65" ht="41" customHeight="1">
      <c r="A65" s="13" t="inlineStr">
        <is>
          <t>Salesforce</t>
        </is>
      </c>
      <c r="B65" s="15" t="inlineStr"/>
      <c r="C65" s="15" t="inlineStr">
        <is>
          <t>AMTS</t>
        </is>
      </c>
      <c r="D65" s="15" t="inlineStr">
        <is>
          <t>MTS</t>
        </is>
      </c>
      <c r="E65" s="15" t="inlineStr">
        <is>
          <t>MTS</t>
        </is>
      </c>
      <c r="F65" s="15" t="inlineStr">
        <is>
          <t>SMTS</t>
        </is>
      </c>
      <c r="G65" s="15" t="inlineStr">
        <is>
          <t>LMTS</t>
        </is>
      </c>
      <c r="H65" s="15" t="inlineStr"/>
      <c r="I65" s="15" t="inlineStr">
        <is>
          <t>PMTS</t>
        </is>
      </c>
      <c r="J65" s="15" t="inlineStr">
        <is>
          <t>Architect / Principal Architect</t>
        </is>
      </c>
      <c r="K65" s="15" t="inlineStr"/>
      <c r="L65" s="15" t="inlineStr">
        <is>
          <t>Distinguished Engineer</t>
        </is>
      </c>
      <c r="M65" s="15" t="inlineStr"/>
      <c r="N65" s="15" t="inlineStr"/>
      <c r="O65" s="15" t="inlineStr"/>
    </row>
    <row r="66" ht="28" customHeight="1">
      <c r="A66" s="13" t="inlineStr">
        <is>
          <t>Atlassian</t>
        </is>
      </c>
      <c r="B66" s="15" t="inlineStr"/>
      <c r="C66" s="15" t="inlineStr">
        <is>
          <t>P30 Junior · 0–2 yrs</t>
        </is>
      </c>
      <c r="D66" s="15" t="inlineStr">
        <is>
          <t>P40 · 3–7 yrs</t>
        </is>
      </c>
      <c r="E66" s="15" t="inlineStr">
        <is>
          <t>P40</t>
        </is>
      </c>
      <c r="F66" s="15" t="inlineStr">
        <is>
          <t>P50 Senior · 6–12 yrs</t>
        </is>
      </c>
      <c r="G66" s="15" t="inlineStr">
        <is>
          <t>P50 Senior</t>
        </is>
      </c>
      <c r="H66" s="15" t="inlineStr"/>
      <c r="I66" s="15" t="inlineStr">
        <is>
          <t>P60 Principal · 10+ yrs</t>
        </is>
      </c>
      <c r="J66" s="15" t="inlineStr">
        <is>
          <t>P70</t>
        </is>
      </c>
      <c r="K66" s="15" t="inlineStr"/>
      <c r="L66" s="15" t="inlineStr"/>
      <c r="M66" s="15" t="inlineStr"/>
      <c r="N66" s="15" t="inlineStr"/>
      <c r="O66" s="15" t="inlineStr"/>
    </row>
    <row r="67" ht="28" customHeight="1">
      <c r="A67" s="13" t="inlineStr">
        <is>
          <t>Freshworks</t>
        </is>
      </c>
      <c r="B67" s="15" t="inlineStr"/>
      <c r="C67" s="15" t="inlineStr">
        <is>
          <t>SE</t>
        </is>
      </c>
      <c r="D67" s="15" t="inlineStr">
        <is>
          <t>Senior SE</t>
        </is>
      </c>
      <c r="E67" s="15" t="inlineStr">
        <is>
          <t>Senior SE</t>
        </is>
      </c>
      <c r="F67" s="15" t="inlineStr">
        <is>
          <t>Lead SE</t>
        </is>
      </c>
      <c r="G67" s="15" t="inlineStr">
        <is>
          <t>Staff SE</t>
        </is>
      </c>
      <c r="H67" s="15" t="inlineStr"/>
      <c r="I67" s="15" t="inlineStr">
        <is>
          <t>Senior Staff SE</t>
        </is>
      </c>
      <c r="J67" s="15" t="inlineStr">
        <is>
          <t>Principal Engineer</t>
        </is>
      </c>
      <c r="K67" s="15" t="inlineStr"/>
      <c r="L67" s="15" t="inlineStr"/>
      <c r="M67" s="15" t="inlineStr"/>
      <c r="N67" s="15" t="inlineStr"/>
      <c r="O67" s="15" t="inlineStr"/>
    </row>
    <row r="68" ht="28" customHeight="1">
      <c r="A68" s="13" t="inlineStr">
        <is>
          <t>Clear · C14; unverified</t>
        </is>
      </c>
      <c r="B68" s="15" t="inlineStr"/>
      <c r="C68" s="15" t="inlineStr">
        <is>
          <t>SDE1</t>
        </is>
      </c>
      <c r="D68" s="15" t="inlineStr">
        <is>
          <t>SDE2</t>
        </is>
      </c>
      <c r="E68" s="15" t="inlineStr">
        <is>
          <t>SDE2</t>
        </is>
      </c>
      <c r="F68" s="15" t="inlineStr">
        <is>
          <t>SDE3 / Senior</t>
        </is>
      </c>
      <c r="G68" s="15" t="inlineStr">
        <is>
          <t>Staff</t>
        </is>
      </c>
      <c r="H68" s="15" t="inlineStr"/>
      <c r="I68" s="15" t="inlineStr"/>
      <c r="J68" s="15" t="inlineStr"/>
      <c r="K68" s="15" t="inlineStr"/>
      <c r="L68" s="15" t="inlineStr"/>
      <c r="M68" s="15" t="inlineStr"/>
      <c r="N68" s="15" t="inlineStr"/>
      <c r="O68" s="15" t="inlineStr"/>
    </row>
    <row r="69" ht="28" customHeight="1">
      <c r="A69" s="13" t="inlineStr">
        <is>
          <t>Google Tech Lead Manager</t>
        </is>
      </c>
      <c r="B69" s="15" t="inlineStr"/>
      <c r="C69" s="15" t="inlineStr"/>
      <c r="D69" s="15" t="inlineStr"/>
      <c r="E69" s="15" t="inlineStr"/>
      <c r="F69" s="15" t="inlineStr"/>
      <c r="G69" s="15" t="inlineStr"/>
      <c r="H69" s="15" t="inlineStr">
        <is>
          <t>Tech Lead Manager · TLM</t>
        </is>
      </c>
      <c r="I69" s="15" t="inlineStr"/>
      <c r="J69" s="15" t="inlineStr"/>
      <c r="K69" s="15" t="inlineStr">
        <is>
          <t>Senior TLM / Director</t>
        </is>
      </c>
      <c r="L69" s="15" t="inlineStr"/>
      <c r="M69" s="15" t="inlineStr"/>
      <c r="N69" s="15" t="inlineStr"/>
      <c r="O69" s="15" t="inlineStr"/>
    </row>
    <row r="70" ht="54" customHeight="1">
      <c r="A70" s="13" t="inlineStr">
        <is>
          <t>IRIS Vs Competitor Benchmark — engineering managers · informed by Freshworks, GitLab; C12, C20</t>
        </is>
      </c>
      <c r="B70" s="15" t="inlineStr"/>
      <c r="C70" s="15" t="inlineStr"/>
      <c r="D70" s="15" t="inlineStr"/>
      <c r="E70" s="15" t="inlineStr"/>
      <c r="F70" s="15" t="inlineStr">
        <is>
          <t>Engineering Manager</t>
        </is>
      </c>
      <c r="G70" s="15" t="inlineStr">
        <is>
          <t>Senior EM</t>
        </is>
      </c>
      <c r="H70" s="15" t="inlineStr"/>
      <c r="I70" s="15" t="inlineStr">
        <is>
          <t>Senior EM / Director</t>
        </is>
      </c>
      <c r="J70" s="15" t="inlineStr">
        <is>
          <t>Director Engineering</t>
        </is>
      </c>
      <c r="K70" s="15" t="inlineStr"/>
      <c r="L70" s="15" t="inlineStr">
        <is>
          <t>Senior Director</t>
        </is>
      </c>
      <c r="M70" s="15" t="inlineStr">
        <is>
          <t>VP Engineering</t>
        </is>
      </c>
      <c r="N70" s="15" t="inlineStr">
        <is>
          <t>CTO</t>
        </is>
      </c>
      <c r="O70" s="15" t="inlineStr"/>
    </row>
    <row r="71" ht="15" customHeight="1"/>
    <row r="72" ht="15" customHeight="1">
      <c r="A72" s="212" t="inlineStr">
        <is>
          <t>IRIS Project &amp; Program Management Vs · Standard: PMI PMBOK and Talent Triangle; CAPM · entry → PMP → PgMP; Scrum / SAFe · 13 here</t>
        </is>
      </c>
      <c r="B72" s="214" t="n"/>
      <c r="C72" s="214" t="n"/>
      <c r="D72" s="214" t="n"/>
      <c r="E72" s="214" t="n"/>
      <c r="F72" s="214" t="n"/>
      <c r="G72" s="214" t="n"/>
      <c r="H72" s="214" t="n"/>
      <c r="I72" s="214" t="n"/>
      <c r="J72" s="214" t="n"/>
      <c r="K72" s="214" t="n"/>
      <c r="L72" s="214" t="n"/>
      <c r="M72" s="214" t="n"/>
      <c r="N72" s="214" t="n"/>
      <c r="O72" s="213" t="n"/>
    </row>
    <row r="73" ht="15" customHeight="1">
      <c r="A73" s="92" t="inlineStr">
        <is>
          <t>Ladder / company</t>
        </is>
      </c>
      <c r="B73" s="92" t="inlineStr">
        <is>
          <t>A1</t>
        </is>
      </c>
      <c r="C73" s="92" t="inlineStr">
        <is>
          <t>A2</t>
        </is>
      </c>
      <c r="D73" s="92" t="inlineStr">
        <is>
          <t>A3</t>
        </is>
      </c>
      <c r="E73" s="92" t="inlineStr">
        <is>
          <t>B1</t>
        </is>
      </c>
      <c r="F73" s="92" t="inlineStr">
        <is>
          <t>B2</t>
        </is>
      </c>
      <c r="G73" s="92" t="inlineStr">
        <is>
          <t>B3</t>
        </is>
      </c>
      <c r="H73" s="92" t="inlineStr">
        <is>
          <t>B+</t>
        </is>
      </c>
      <c r="I73" s="92" t="inlineStr">
        <is>
          <t>C1</t>
        </is>
      </c>
      <c r="J73" s="92" t="inlineStr">
        <is>
          <t>C2</t>
        </is>
      </c>
      <c r="K73" s="92" t="inlineStr">
        <is>
          <t>C+</t>
        </is>
      </c>
      <c r="L73" s="92" t="inlineStr">
        <is>
          <t>D1</t>
        </is>
      </c>
      <c r="M73" s="92" t="inlineStr">
        <is>
          <t>D2</t>
        </is>
      </c>
      <c r="N73" s="92" t="inlineStr">
        <is>
          <t>E1</t>
        </is>
      </c>
      <c r="O73" s="92" t="inlineStr">
        <is>
          <t>E2</t>
        </is>
      </c>
    </row>
    <row r="74" ht="54" customHeight="1">
      <c r="A74" s="46" t="inlineStr">
        <is>
          <t>IRIS — IC title</t>
        </is>
      </c>
      <c r="B74" s="26" t="inlineStr">
        <is>
          <t>Intern / Trainee</t>
        </is>
      </c>
      <c r="C74" s="26" t="inlineStr">
        <is>
          <t>Associate</t>
        </is>
      </c>
      <c r="D74" s="26" t="inlineStr">
        <is>
          <t>Senior Associate</t>
        </is>
      </c>
      <c r="E74" s="20" t="inlineStr">
        <is>
          <t>Specialist</t>
        </is>
      </c>
      <c r="F74" s="20" t="inlineStr">
        <is>
          <t>Senior Specialist</t>
        </is>
      </c>
      <c r="G74" s="20" t="inlineStr">
        <is>
          <t>Lead Specialist</t>
        </is>
      </c>
      <c r="H74" s="30" t="inlineStr">
        <is>
          <t>Practice Lead · Player-Coach</t>
        </is>
      </c>
      <c r="I74" s="33" t="inlineStr">
        <is>
          <t>Principal</t>
        </is>
      </c>
      <c r="J74" s="33" t="inlineStr">
        <is>
          <t>Senior Principal / Architect</t>
        </is>
      </c>
      <c r="K74" s="36" t="inlineStr">
        <is>
          <t>Group Head · Player-Coach</t>
        </is>
      </c>
      <c r="L74" s="39" t="inlineStr">
        <is>
          <t>Chief Specialist / Distinguished Principal</t>
        </is>
      </c>
      <c r="M74" s="39" t="inlineStr">
        <is>
          <t>—</t>
        </is>
      </c>
      <c r="N74" s="42" t="inlineStr">
        <is>
          <t>—</t>
        </is>
      </c>
      <c r="O74" s="42" t="inlineStr">
        <is>
          <t>—</t>
        </is>
      </c>
    </row>
    <row r="75" ht="54" customHeight="1">
      <c r="A75" s="46" t="inlineStr">
        <is>
          <t>IRIS — Manager title</t>
        </is>
      </c>
      <c r="B75" s="26" t="inlineStr"/>
      <c r="C75" s="26" t="inlineStr"/>
      <c r="D75" s="26" t="inlineStr"/>
      <c r="E75" s="20" t="inlineStr">
        <is>
          <t>Team Lead</t>
        </is>
      </c>
      <c r="F75" s="20" t="inlineStr">
        <is>
          <t>Manager</t>
        </is>
      </c>
      <c r="G75" s="20" t="inlineStr">
        <is>
          <t>Senior Manager</t>
        </is>
      </c>
      <c r="H75" s="30" t="inlineStr">
        <is>
          <t>Practice Lead · Player-Coach</t>
        </is>
      </c>
      <c r="I75" s="33" t="inlineStr">
        <is>
          <t>Associate Head</t>
        </is>
      </c>
      <c r="J75" s="33" t="inlineStr">
        <is>
          <t>Head of Function</t>
        </is>
      </c>
      <c r="K75" s="36" t="inlineStr">
        <is>
          <t>Group Head · Player-Coach</t>
        </is>
      </c>
      <c r="L75" s="39" t="inlineStr">
        <is>
          <t>Associate Vice President / Business Head</t>
        </is>
      </c>
      <c r="M75" s="39" t="inlineStr">
        <is>
          <t>Vice President</t>
        </is>
      </c>
      <c r="N75" s="42" t="inlineStr">
        <is>
          <t>CXO / President</t>
        </is>
      </c>
      <c r="O75" s="42" t="inlineStr">
        <is>
          <t>Chief Executive Officer</t>
        </is>
      </c>
    </row>
    <row r="76" ht="15" customHeight="1">
      <c r="A76" s="46" t="inlineStr">
        <is>
          <t>IRIS — people at level</t>
        </is>
      </c>
      <c r="B76" s="26" t="inlineStr"/>
      <c r="C76" s="26" t="inlineStr"/>
      <c r="D76" s="26" t="inlineStr"/>
      <c r="E76" s="20" t="n">
        <v>3</v>
      </c>
      <c r="F76" s="20" t="n">
        <v>7</v>
      </c>
      <c r="G76" s="20" t="n">
        <v>1</v>
      </c>
      <c r="H76" s="30" t="n">
        <v>1</v>
      </c>
      <c r="I76" s="33" t="inlineStr"/>
      <c r="J76" s="33" t="n">
        <v>1</v>
      </c>
      <c r="K76" s="36" t="inlineStr"/>
      <c r="L76" s="39" t="inlineStr"/>
      <c r="M76" s="39" t="inlineStr"/>
      <c r="N76" s="42" t="inlineStr"/>
      <c r="O76" s="42" t="inlineStr"/>
    </row>
    <row r="77" ht="41" customHeight="1">
      <c r="A77" s="13" t="inlineStr">
        <is>
          <t>IRIS Vs Competitor Benchmark — PMI pathway + SaaS delivery ladder</t>
        </is>
      </c>
      <c r="B77" s="15" t="inlineStr"/>
      <c r="C77" s="15" t="inlineStr">
        <is>
          <t>Project Coordinator · CAPM</t>
        </is>
      </c>
      <c r="D77" s="15" t="inlineStr">
        <is>
          <t>Associate PM</t>
        </is>
      </c>
      <c r="E77" s="15" t="inlineStr">
        <is>
          <t>Project Manager · PMP</t>
        </is>
      </c>
      <c r="F77" s="15" t="inlineStr">
        <is>
          <t>Senior PM</t>
        </is>
      </c>
      <c r="G77" s="15" t="inlineStr">
        <is>
          <t>Program Manager · PgMP</t>
        </is>
      </c>
      <c r="H77" s="15" t="inlineStr"/>
      <c r="I77" s="15" t="inlineStr">
        <is>
          <t>Senior Program Manager</t>
        </is>
      </c>
      <c r="J77" s="15" t="inlineStr">
        <is>
          <t>Director PMO / Delivery</t>
        </is>
      </c>
      <c r="K77" s="15" t="inlineStr"/>
      <c r="L77" s="15" t="inlineStr"/>
      <c r="M77" s="15" t="inlineStr"/>
      <c r="N77" s="15" t="inlineStr"/>
      <c r="O77" s="15" t="inlineStr"/>
    </row>
    <row r="78" ht="54" customHeight="1">
      <c r="A78" s="13" t="inlineStr">
        <is>
          <t>Infosys / Accenture</t>
        </is>
      </c>
      <c r="B78" s="15" t="inlineStr"/>
      <c r="C78" s="15" t="inlineStr"/>
      <c r="D78" s="15" t="inlineStr"/>
      <c r="E78" s="15" t="inlineStr"/>
      <c r="F78" s="15" t="inlineStr"/>
      <c r="G78" s="15" t="inlineStr">
        <is>
          <t>JL6B Project Manager · L7 Manager</t>
        </is>
      </c>
      <c r="H78" s="15" t="inlineStr"/>
      <c r="I78" s="15" t="inlineStr">
        <is>
          <t>JL7 Delivery Manager · L6 Senior Manager</t>
        </is>
      </c>
      <c r="J78" s="15" t="inlineStr"/>
      <c r="K78" s="15" t="inlineStr"/>
      <c r="L78" s="15" t="inlineStr"/>
      <c r="M78" s="15" t="inlineStr"/>
      <c r="N78" s="15" t="inlineStr"/>
      <c r="O78" s="15" t="inlineStr"/>
    </row>
    <row r="79" ht="15" customHeight="1"/>
    <row r="80" ht="15" customHeight="1">
      <c r="A80" s="212" t="inlineStr">
        <is>
          <t>IRIS Business Analysis Vs · Standard: IIBA BABOK v3; certifications ECBA · entry → CCBA → CBAP · senior · 13 here</t>
        </is>
      </c>
      <c r="B80" s="214" t="n"/>
      <c r="C80" s="214" t="n"/>
      <c r="D80" s="214" t="n"/>
      <c r="E80" s="214" t="n"/>
      <c r="F80" s="214" t="n"/>
      <c r="G80" s="214" t="n"/>
      <c r="H80" s="214" t="n"/>
      <c r="I80" s="214" t="n"/>
      <c r="J80" s="214" t="n"/>
      <c r="K80" s="214" t="n"/>
      <c r="L80" s="214" t="n"/>
      <c r="M80" s="214" t="n"/>
      <c r="N80" s="214" t="n"/>
      <c r="O80" s="213" t="n"/>
    </row>
    <row r="81" ht="15" customHeight="1">
      <c r="A81" s="92" t="inlineStr">
        <is>
          <t>Ladder / company</t>
        </is>
      </c>
      <c r="B81" s="92" t="inlineStr">
        <is>
          <t>A1</t>
        </is>
      </c>
      <c r="C81" s="92" t="inlineStr">
        <is>
          <t>A2</t>
        </is>
      </c>
      <c r="D81" s="92" t="inlineStr">
        <is>
          <t>A3</t>
        </is>
      </c>
      <c r="E81" s="92" t="inlineStr">
        <is>
          <t>B1</t>
        </is>
      </c>
      <c r="F81" s="92" t="inlineStr">
        <is>
          <t>B2</t>
        </is>
      </c>
      <c r="G81" s="92" t="inlineStr">
        <is>
          <t>B3</t>
        </is>
      </c>
      <c r="H81" s="92" t="inlineStr">
        <is>
          <t>B+</t>
        </is>
      </c>
      <c r="I81" s="92" t="inlineStr">
        <is>
          <t>C1</t>
        </is>
      </c>
      <c r="J81" s="92" t="inlineStr">
        <is>
          <t>C2</t>
        </is>
      </c>
      <c r="K81" s="92" t="inlineStr">
        <is>
          <t>C+</t>
        </is>
      </c>
      <c r="L81" s="92" t="inlineStr">
        <is>
          <t>D1</t>
        </is>
      </c>
      <c r="M81" s="92" t="inlineStr">
        <is>
          <t>D2</t>
        </is>
      </c>
      <c r="N81" s="92" t="inlineStr">
        <is>
          <t>E1</t>
        </is>
      </c>
      <c r="O81" s="92" t="inlineStr">
        <is>
          <t>E2</t>
        </is>
      </c>
    </row>
    <row r="82" ht="54" customHeight="1">
      <c r="A82" s="46" t="inlineStr">
        <is>
          <t>IRIS — IC title</t>
        </is>
      </c>
      <c r="B82" s="26" t="inlineStr">
        <is>
          <t>Intern / Trainee</t>
        </is>
      </c>
      <c r="C82" s="26" t="inlineStr">
        <is>
          <t>Associate</t>
        </is>
      </c>
      <c r="D82" s="26" t="inlineStr">
        <is>
          <t>Senior Associate</t>
        </is>
      </c>
      <c r="E82" s="20" t="inlineStr">
        <is>
          <t>Specialist</t>
        </is>
      </c>
      <c r="F82" s="20" t="inlineStr">
        <is>
          <t>Senior Specialist</t>
        </is>
      </c>
      <c r="G82" s="20" t="inlineStr">
        <is>
          <t>Lead Specialist</t>
        </is>
      </c>
      <c r="H82" s="30" t="inlineStr">
        <is>
          <t>Practice Lead · Player-Coach</t>
        </is>
      </c>
      <c r="I82" s="33" t="inlineStr">
        <is>
          <t>Principal</t>
        </is>
      </c>
      <c r="J82" s="33" t="inlineStr">
        <is>
          <t>Senior Principal / Architect</t>
        </is>
      </c>
      <c r="K82" s="36" t="inlineStr">
        <is>
          <t>Group Head · Player-Coach</t>
        </is>
      </c>
      <c r="L82" s="39" t="inlineStr">
        <is>
          <t>Chief Specialist / Distinguished Principal</t>
        </is>
      </c>
      <c r="M82" s="39" t="inlineStr">
        <is>
          <t>—</t>
        </is>
      </c>
      <c r="N82" s="42" t="inlineStr">
        <is>
          <t>—</t>
        </is>
      </c>
      <c r="O82" s="42" t="inlineStr">
        <is>
          <t>—</t>
        </is>
      </c>
    </row>
    <row r="83" ht="54" customHeight="1">
      <c r="A83" s="46" t="inlineStr">
        <is>
          <t>IRIS — Manager title</t>
        </is>
      </c>
      <c r="B83" s="26" t="inlineStr"/>
      <c r="C83" s="26" t="inlineStr"/>
      <c r="D83" s="26" t="inlineStr"/>
      <c r="E83" s="20" t="inlineStr">
        <is>
          <t>Team Lead</t>
        </is>
      </c>
      <c r="F83" s="20" t="inlineStr">
        <is>
          <t>Manager</t>
        </is>
      </c>
      <c r="G83" s="20" t="inlineStr">
        <is>
          <t>Senior Manager</t>
        </is>
      </c>
      <c r="H83" s="30" t="inlineStr">
        <is>
          <t>Practice Lead · Player-Coach</t>
        </is>
      </c>
      <c r="I83" s="33" t="inlineStr">
        <is>
          <t>Associate Head</t>
        </is>
      </c>
      <c r="J83" s="33" t="inlineStr">
        <is>
          <t>Head of Function</t>
        </is>
      </c>
      <c r="K83" s="36" t="inlineStr">
        <is>
          <t>Group Head · Player-Coach</t>
        </is>
      </c>
      <c r="L83" s="39" t="inlineStr">
        <is>
          <t>Associate Vice President / Business Head</t>
        </is>
      </c>
      <c r="M83" s="39" t="inlineStr">
        <is>
          <t>Vice President</t>
        </is>
      </c>
      <c r="N83" s="42" t="inlineStr">
        <is>
          <t>CXO / President</t>
        </is>
      </c>
      <c r="O83" s="42" t="inlineStr">
        <is>
          <t>Chief Executive Officer</t>
        </is>
      </c>
    </row>
    <row r="84" ht="15" customHeight="1">
      <c r="A84" s="46" t="inlineStr">
        <is>
          <t>IRIS — people at level</t>
        </is>
      </c>
      <c r="B84" s="26" t="n">
        <v>1</v>
      </c>
      <c r="C84" s="26" t="n">
        <v>1</v>
      </c>
      <c r="D84" s="26" t="n">
        <v>8</v>
      </c>
      <c r="E84" s="20" t="n">
        <v>3</v>
      </c>
      <c r="F84" s="20" t="inlineStr"/>
      <c r="G84" s="20" t="inlineStr"/>
      <c r="H84" s="30" t="inlineStr"/>
      <c r="I84" s="33" t="inlineStr"/>
      <c r="J84" s="33" t="inlineStr"/>
      <c r="K84" s="36" t="inlineStr"/>
      <c r="L84" s="39" t="inlineStr"/>
      <c r="M84" s="39" t="inlineStr"/>
      <c r="N84" s="42" t="inlineStr"/>
      <c r="O84" s="42" t="inlineStr"/>
    </row>
    <row r="85" ht="28" customHeight="1">
      <c r="A85" s="13" t="inlineStr">
        <is>
          <t>Regnology — regulatory reporting</t>
        </is>
      </c>
      <c r="B85" s="15" t="inlineStr"/>
      <c r="C85" s="15" t="inlineStr"/>
      <c r="D85" s="15" t="inlineStr">
        <is>
          <t>Junior BA · Reg Reporting</t>
        </is>
      </c>
      <c r="E85" s="15" t="inlineStr">
        <is>
          <t>BA · Reg Reporting</t>
        </is>
      </c>
      <c r="F85" s="15" t="inlineStr">
        <is>
          <t>Senior BA · Reg Reporting</t>
        </is>
      </c>
      <c r="G85" s="15" t="inlineStr"/>
      <c r="H85" s="15" t="inlineStr"/>
      <c r="I85" s="15" t="inlineStr"/>
      <c r="J85" s="15" t="inlineStr"/>
      <c r="K85" s="15" t="inlineStr"/>
      <c r="L85" s="15" t="inlineStr"/>
      <c r="M85" s="15" t="inlineStr"/>
      <c r="N85" s="15" t="inlineStr"/>
      <c r="O85" s="15" t="inlineStr"/>
    </row>
    <row r="86" ht="28" customHeight="1">
      <c r="A86" s="13" t="inlineStr">
        <is>
          <t>Big Four consulting</t>
        </is>
      </c>
      <c r="B86" s="15" t="inlineStr"/>
      <c r="C86" s="15" t="inlineStr">
        <is>
          <t>Analyst</t>
        </is>
      </c>
      <c r="D86" s="15" t="inlineStr">
        <is>
          <t>Consultant</t>
        </is>
      </c>
      <c r="E86" s="15" t="inlineStr">
        <is>
          <t>Senior Consultant</t>
        </is>
      </c>
      <c r="F86" s="15" t="inlineStr">
        <is>
          <t>Manager</t>
        </is>
      </c>
      <c r="G86" s="15" t="inlineStr">
        <is>
          <t>Senior Manager</t>
        </is>
      </c>
      <c r="H86" s="15" t="inlineStr"/>
      <c r="I86" s="15" t="inlineStr">
        <is>
          <t>Associate Director</t>
        </is>
      </c>
      <c r="J86" s="15" t="inlineStr">
        <is>
          <t>Director</t>
        </is>
      </c>
      <c r="K86" s="15" t="inlineStr"/>
      <c r="L86" s="15" t="inlineStr"/>
      <c r="M86" s="15" t="inlineStr"/>
      <c r="N86" s="15" t="inlineStr"/>
      <c r="O86" s="15" t="inlineStr"/>
    </row>
    <row r="87" ht="54" customHeight="1">
      <c r="A87" s="13" t="inlineStr">
        <is>
          <t>IRIS Vs Market Benchmark — IIBA certification pathway · IIBA sets the certificates, not the level match</t>
        </is>
      </c>
      <c r="B87" s="15" t="inlineStr"/>
      <c r="C87" s="15" t="inlineStr">
        <is>
          <t>ECBA</t>
        </is>
      </c>
      <c r="D87" s="15" t="inlineStr">
        <is>
          <t>ECBA</t>
        </is>
      </c>
      <c r="E87" s="15" t="inlineStr">
        <is>
          <t>CCBA</t>
        </is>
      </c>
      <c r="F87" s="15" t="inlineStr">
        <is>
          <t>CBAP</t>
        </is>
      </c>
      <c r="G87" s="15" t="inlineStr">
        <is>
          <t>CBAP</t>
        </is>
      </c>
      <c r="H87" s="15" t="inlineStr"/>
      <c r="I87" s="15" t="inlineStr">
        <is>
          <t>CBAP</t>
        </is>
      </c>
      <c r="J87" s="15" t="inlineStr"/>
      <c r="K87" s="15" t="inlineStr"/>
      <c r="L87" s="15" t="inlineStr"/>
      <c r="M87" s="15" t="inlineStr"/>
      <c r="N87" s="15" t="inlineStr"/>
      <c r="O87" s="15" t="inlineStr"/>
    </row>
    <row r="88" ht="41" customHeight="1">
      <c r="A88" s="13" t="inlineStr">
        <is>
          <t>Infosys / Accenture</t>
        </is>
      </c>
      <c r="B88" s="15" t="inlineStr"/>
      <c r="C88" s="15" t="inlineStr">
        <is>
          <t>JL3B · L11 Analyst</t>
        </is>
      </c>
      <c r="D88" s="15" t="inlineStr">
        <is>
          <t>JL3A · L10 Senior Analyst</t>
        </is>
      </c>
      <c r="E88" s="15" t="inlineStr">
        <is>
          <t>JL4 · L9 Consultant</t>
        </is>
      </c>
      <c r="F88" s="15" t="inlineStr">
        <is>
          <t>JL5 · L8 Associate Manager</t>
        </is>
      </c>
      <c r="G88" s="15" t="inlineStr">
        <is>
          <t>JL6B · L7 Manager</t>
        </is>
      </c>
      <c r="H88" s="15" t="inlineStr"/>
      <c r="I88" s="15" t="inlineStr"/>
      <c r="J88" s="15" t="inlineStr"/>
      <c r="K88" s="15" t="inlineStr"/>
      <c r="L88" s="15" t="inlineStr"/>
      <c r="M88" s="15" t="inlineStr"/>
      <c r="N88" s="15" t="inlineStr"/>
      <c r="O88" s="15" t="inlineStr"/>
    </row>
    <row r="89" ht="15" customHeight="1"/>
    <row r="90" ht="15" customHeight="1">
      <c r="A90" s="212" t="inlineStr">
        <is>
          <t>IRIS Engineering &amp; Architecture Vs · Standard: SFIA 9 · solution architecture; TOGAF; AWS / Azure architect certifications · 8 here</t>
        </is>
      </c>
      <c r="B90" s="214" t="n"/>
      <c r="C90" s="214" t="n"/>
      <c r="D90" s="214" t="n"/>
      <c r="E90" s="214" t="n"/>
      <c r="F90" s="214" t="n"/>
      <c r="G90" s="214" t="n"/>
      <c r="H90" s="214" t="n"/>
      <c r="I90" s="214" t="n"/>
      <c r="J90" s="214" t="n"/>
      <c r="K90" s="214" t="n"/>
      <c r="L90" s="214" t="n"/>
      <c r="M90" s="214" t="n"/>
      <c r="N90" s="214" t="n"/>
      <c r="O90" s="213" t="n"/>
    </row>
    <row r="91" ht="15" customHeight="1">
      <c r="A91" s="92" t="inlineStr">
        <is>
          <t>Ladder / company</t>
        </is>
      </c>
      <c r="B91" s="92" t="inlineStr">
        <is>
          <t>A1</t>
        </is>
      </c>
      <c r="C91" s="92" t="inlineStr">
        <is>
          <t>A2</t>
        </is>
      </c>
      <c r="D91" s="92" t="inlineStr">
        <is>
          <t>A3</t>
        </is>
      </c>
      <c r="E91" s="92" t="inlineStr">
        <is>
          <t>B1</t>
        </is>
      </c>
      <c r="F91" s="92" t="inlineStr">
        <is>
          <t>B2</t>
        </is>
      </c>
      <c r="G91" s="92" t="inlineStr">
        <is>
          <t>B3</t>
        </is>
      </c>
      <c r="H91" s="92" t="inlineStr">
        <is>
          <t>B+</t>
        </is>
      </c>
      <c r="I91" s="92" t="inlineStr">
        <is>
          <t>C1</t>
        </is>
      </c>
      <c r="J91" s="92" t="inlineStr">
        <is>
          <t>C2</t>
        </is>
      </c>
      <c r="K91" s="92" t="inlineStr">
        <is>
          <t>C+</t>
        </is>
      </c>
      <c r="L91" s="92" t="inlineStr">
        <is>
          <t>D1</t>
        </is>
      </c>
      <c r="M91" s="92" t="inlineStr">
        <is>
          <t>D2</t>
        </is>
      </c>
      <c r="N91" s="92" t="inlineStr">
        <is>
          <t>E1</t>
        </is>
      </c>
      <c r="O91" s="92" t="inlineStr">
        <is>
          <t>E2</t>
        </is>
      </c>
    </row>
    <row r="92" ht="54" customHeight="1">
      <c r="A92" s="46" t="inlineStr">
        <is>
          <t>IRIS — IC title</t>
        </is>
      </c>
      <c r="B92" s="26" t="inlineStr">
        <is>
          <t>Intern / Trainee</t>
        </is>
      </c>
      <c r="C92" s="26" t="inlineStr">
        <is>
          <t>Associate</t>
        </is>
      </c>
      <c r="D92" s="26" t="inlineStr">
        <is>
          <t>Senior Associate</t>
        </is>
      </c>
      <c r="E92" s="20" t="inlineStr">
        <is>
          <t>Specialist</t>
        </is>
      </c>
      <c r="F92" s="20" t="inlineStr">
        <is>
          <t>Senior Specialist</t>
        </is>
      </c>
      <c r="G92" s="20" t="inlineStr">
        <is>
          <t>Lead Specialist</t>
        </is>
      </c>
      <c r="H92" s="30" t="inlineStr">
        <is>
          <t>Practice Lead · Player-Coach</t>
        </is>
      </c>
      <c r="I92" s="33" t="inlineStr">
        <is>
          <t>Principal</t>
        </is>
      </c>
      <c r="J92" s="33" t="inlineStr">
        <is>
          <t>Senior Principal / Architect</t>
        </is>
      </c>
      <c r="K92" s="36" t="inlineStr">
        <is>
          <t>Group Head · Player-Coach</t>
        </is>
      </c>
      <c r="L92" s="39" t="inlineStr">
        <is>
          <t>Chief Specialist / Distinguished Principal</t>
        </is>
      </c>
      <c r="M92" s="39" t="inlineStr">
        <is>
          <t>—</t>
        </is>
      </c>
      <c r="N92" s="42" t="inlineStr">
        <is>
          <t>—</t>
        </is>
      </c>
      <c r="O92" s="42" t="inlineStr">
        <is>
          <t>—</t>
        </is>
      </c>
    </row>
    <row r="93" ht="54" customHeight="1">
      <c r="A93" s="46" t="inlineStr">
        <is>
          <t>IRIS — Manager title</t>
        </is>
      </c>
      <c r="B93" s="26" t="inlineStr"/>
      <c r="C93" s="26" t="inlineStr"/>
      <c r="D93" s="26" t="inlineStr"/>
      <c r="E93" s="20" t="inlineStr">
        <is>
          <t>Team Lead</t>
        </is>
      </c>
      <c r="F93" s="20" t="inlineStr">
        <is>
          <t>Manager</t>
        </is>
      </c>
      <c r="G93" s="20" t="inlineStr">
        <is>
          <t>Senior Manager</t>
        </is>
      </c>
      <c r="H93" s="30" t="inlineStr">
        <is>
          <t>Practice Lead · Player-Coach</t>
        </is>
      </c>
      <c r="I93" s="33" t="inlineStr">
        <is>
          <t>Associate Head</t>
        </is>
      </c>
      <c r="J93" s="33" t="inlineStr">
        <is>
          <t>Head of Function</t>
        </is>
      </c>
      <c r="K93" s="36" t="inlineStr">
        <is>
          <t>Group Head · Player-Coach</t>
        </is>
      </c>
      <c r="L93" s="39" t="inlineStr">
        <is>
          <t>Associate Vice President / Business Head</t>
        </is>
      </c>
      <c r="M93" s="39" t="inlineStr">
        <is>
          <t>Vice President</t>
        </is>
      </c>
      <c r="N93" s="42" t="inlineStr">
        <is>
          <t>CXO / President</t>
        </is>
      </c>
      <c r="O93" s="42" t="inlineStr">
        <is>
          <t>Chief Executive Officer</t>
        </is>
      </c>
    </row>
    <row r="94" ht="15" customHeight="1">
      <c r="A94" s="46" t="inlineStr">
        <is>
          <t>IRIS — people at level</t>
        </is>
      </c>
      <c r="B94" s="26" t="inlineStr"/>
      <c r="C94" s="26" t="inlineStr"/>
      <c r="D94" s="26" t="inlineStr"/>
      <c r="E94" s="20" t="inlineStr"/>
      <c r="F94" s="20" t="inlineStr"/>
      <c r="G94" s="20" t="n">
        <v>3</v>
      </c>
      <c r="H94" s="30" t="n">
        <v>4</v>
      </c>
      <c r="I94" s="33" t="n">
        <v>1</v>
      </c>
      <c r="J94" s="33" t="inlineStr"/>
      <c r="K94" s="36" t="inlineStr"/>
      <c r="L94" s="39" t="inlineStr"/>
      <c r="M94" s="39" t="inlineStr"/>
      <c r="N94" s="42" t="inlineStr"/>
      <c r="O94" s="42" t="inlineStr"/>
    </row>
    <row r="95" ht="28" customHeight="1">
      <c r="A95" s="13" t="inlineStr">
        <is>
          <t>Workiva</t>
        </is>
      </c>
      <c r="B95" s="15" t="inlineStr"/>
      <c r="C95" s="15" t="inlineStr">
        <is>
          <t>Associate SE</t>
        </is>
      </c>
      <c r="D95" s="15" t="inlineStr">
        <is>
          <t>SE</t>
        </is>
      </c>
      <c r="E95" s="15" t="inlineStr">
        <is>
          <t>SE / Senior SE</t>
        </is>
      </c>
      <c r="F95" s="15" t="inlineStr">
        <is>
          <t>Senior SE</t>
        </is>
      </c>
      <c r="G95" s="15" t="inlineStr">
        <is>
          <t>Staff SE</t>
        </is>
      </c>
      <c r="H95" s="15" t="inlineStr"/>
      <c r="I95" s="15" t="inlineStr"/>
      <c r="J95" s="15" t="inlineStr"/>
      <c r="K95" s="15" t="inlineStr"/>
      <c r="L95" s="15" t="inlineStr"/>
      <c r="M95" s="15" t="inlineStr"/>
      <c r="N95" s="15" t="inlineStr"/>
      <c r="O95" s="15" t="inlineStr"/>
    </row>
    <row r="96" ht="28" customHeight="1">
      <c r="A96" s="13" t="inlineStr">
        <is>
          <t>Broadridge India</t>
        </is>
      </c>
      <c r="B96" s="15" t="inlineStr"/>
      <c r="C96" s="15" t="inlineStr">
        <is>
          <t>SE</t>
        </is>
      </c>
      <c r="D96" s="15" t="inlineStr">
        <is>
          <t>SE</t>
        </is>
      </c>
      <c r="E96" s="15" t="inlineStr">
        <is>
          <t>Senior SE</t>
        </is>
      </c>
      <c r="F96" s="15" t="inlineStr">
        <is>
          <t>Lead SE</t>
        </is>
      </c>
      <c r="G96" s="15" t="inlineStr">
        <is>
          <t>Senior Lead SE</t>
        </is>
      </c>
      <c r="H96" s="15" t="inlineStr"/>
      <c r="I96" s="15" t="inlineStr"/>
      <c r="J96" s="15" t="inlineStr"/>
      <c r="K96" s="15" t="inlineStr"/>
      <c r="L96" s="15" t="inlineStr"/>
      <c r="M96" s="15" t="inlineStr"/>
      <c r="N96" s="15" t="inlineStr"/>
      <c r="O96" s="15" t="inlineStr"/>
    </row>
    <row r="97" ht="15" customHeight="1">
      <c r="A97" s="13" t="inlineStr">
        <is>
          <t>Nasdaq / AxiomSL</t>
        </is>
      </c>
      <c r="B97" s="15" t="inlineStr"/>
      <c r="C97" s="15" t="inlineStr">
        <is>
          <t>SE</t>
        </is>
      </c>
      <c r="D97" s="15" t="inlineStr">
        <is>
          <t>SE</t>
        </is>
      </c>
      <c r="E97" s="15" t="inlineStr">
        <is>
          <t>Senior SE</t>
        </is>
      </c>
      <c r="F97" s="15" t="inlineStr">
        <is>
          <t>Senior SE</t>
        </is>
      </c>
      <c r="G97" s="15" t="inlineStr">
        <is>
          <t>Lead SE</t>
        </is>
      </c>
      <c r="H97" s="15" t="inlineStr"/>
      <c r="I97" s="15" t="inlineStr">
        <is>
          <t>Principal SE</t>
        </is>
      </c>
      <c r="J97" s="15" t="inlineStr"/>
      <c r="K97" s="15" t="inlineStr"/>
      <c r="L97" s="15" t="inlineStr"/>
      <c r="M97" s="15" t="inlineStr"/>
      <c r="N97" s="15" t="inlineStr"/>
      <c r="O97" s="15" t="inlineStr"/>
    </row>
    <row r="98" ht="41" customHeight="1">
      <c r="A98" s="13" t="inlineStr">
        <is>
          <t>Salesforce</t>
        </is>
      </c>
      <c r="B98" s="15" t="inlineStr"/>
      <c r="C98" s="15" t="inlineStr">
        <is>
          <t>AMTS</t>
        </is>
      </c>
      <c r="D98" s="15" t="inlineStr">
        <is>
          <t>MTS</t>
        </is>
      </c>
      <c r="E98" s="15" t="inlineStr">
        <is>
          <t>MTS</t>
        </is>
      </c>
      <c r="F98" s="15" t="inlineStr">
        <is>
          <t>SMTS</t>
        </is>
      </c>
      <c r="G98" s="15" t="inlineStr">
        <is>
          <t>LMTS</t>
        </is>
      </c>
      <c r="H98" s="15" t="inlineStr"/>
      <c r="I98" s="15" t="inlineStr">
        <is>
          <t>PMTS</t>
        </is>
      </c>
      <c r="J98" s="15" t="inlineStr">
        <is>
          <t>Architect / Principal Architect</t>
        </is>
      </c>
      <c r="K98" s="15" t="inlineStr"/>
      <c r="L98" s="15" t="inlineStr">
        <is>
          <t>Distinguished Engineer</t>
        </is>
      </c>
      <c r="M98" s="15" t="inlineStr"/>
      <c r="N98" s="15" t="inlineStr"/>
      <c r="O98" s="15" t="inlineStr"/>
    </row>
    <row r="99" ht="28" customHeight="1">
      <c r="A99" s="13" t="inlineStr">
        <is>
          <t>Atlassian</t>
        </is>
      </c>
      <c r="B99" s="15" t="inlineStr"/>
      <c r="C99" s="15" t="inlineStr">
        <is>
          <t>P30 Junior · 0–2 yrs</t>
        </is>
      </c>
      <c r="D99" s="15" t="inlineStr">
        <is>
          <t>P40 · 3–7 yrs</t>
        </is>
      </c>
      <c r="E99" s="15" t="inlineStr">
        <is>
          <t>P40</t>
        </is>
      </c>
      <c r="F99" s="15" t="inlineStr">
        <is>
          <t>P50 Senior · 6–12 yrs</t>
        </is>
      </c>
      <c r="G99" s="15" t="inlineStr">
        <is>
          <t>P50 Senior</t>
        </is>
      </c>
      <c r="H99" s="15" t="inlineStr"/>
      <c r="I99" s="15" t="inlineStr">
        <is>
          <t>P60 Principal · 10+ yrs</t>
        </is>
      </c>
      <c r="J99" s="15" t="inlineStr">
        <is>
          <t>P70</t>
        </is>
      </c>
      <c r="K99" s="15" t="inlineStr"/>
      <c r="L99" s="15" t="inlineStr"/>
      <c r="M99" s="15" t="inlineStr"/>
      <c r="N99" s="15" t="inlineStr"/>
      <c r="O99" s="15" t="inlineStr"/>
    </row>
    <row r="100" ht="28" customHeight="1">
      <c r="A100" s="13" t="inlineStr">
        <is>
          <t>Freshworks</t>
        </is>
      </c>
      <c r="B100" s="15" t="inlineStr"/>
      <c r="C100" s="15" t="inlineStr">
        <is>
          <t>SE</t>
        </is>
      </c>
      <c r="D100" s="15" t="inlineStr">
        <is>
          <t>Senior SE</t>
        </is>
      </c>
      <c r="E100" s="15" t="inlineStr">
        <is>
          <t>Senior SE</t>
        </is>
      </c>
      <c r="F100" s="15" t="inlineStr">
        <is>
          <t>Lead SE</t>
        </is>
      </c>
      <c r="G100" s="15" t="inlineStr">
        <is>
          <t>Staff SE</t>
        </is>
      </c>
      <c r="H100" s="15" t="inlineStr"/>
      <c r="I100" s="15" t="inlineStr">
        <is>
          <t>Senior Staff SE</t>
        </is>
      </c>
      <c r="J100" s="15" t="inlineStr">
        <is>
          <t>Principal Engineer</t>
        </is>
      </c>
      <c r="K100" s="15" t="inlineStr"/>
      <c r="L100" s="15" t="inlineStr"/>
      <c r="M100" s="15" t="inlineStr"/>
      <c r="N100" s="15" t="inlineStr"/>
      <c r="O100" s="15" t="inlineStr"/>
    </row>
    <row r="101" ht="28" customHeight="1">
      <c r="A101" s="13" t="inlineStr">
        <is>
          <t>Clear · C14; unverified</t>
        </is>
      </c>
      <c r="B101" s="15" t="inlineStr"/>
      <c r="C101" s="15" t="inlineStr">
        <is>
          <t>SDE1</t>
        </is>
      </c>
      <c r="D101" s="15" t="inlineStr">
        <is>
          <t>SDE2</t>
        </is>
      </c>
      <c r="E101" s="15" t="inlineStr">
        <is>
          <t>SDE2</t>
        </is>
      </c>
      <c r="F101" s="15" t="inlineStr">
        <is>
          <t>SDE3 / Senior</t>
        </is>
      </c>
      <c r="G101" s="15" t="inlineStr">
        <is>
          <t>Staff</t>
        </is>
      </c>
      <c r="H101" s="15" t="inlineStr"/>
      <c r="I101" s="15" t="inlineStr"/>
      <c r="J101" s="15" t="inlineStr"/>
      <c r="K101" s="15" t="inlineStr"/>
      <c r="L101" s="15" t="inlineStr"/>
      <c r="M101" s="15" t="inlineStr"/>
      <c r="N101" s="15" t="inlineStr"/>
      <c r="O101" s="15" t="inlineStr"/>
    </row>
    <row r="102" ht="28" customHeight="1">
      <c r="A102" s="13" t="inlineStr">
        <is>
          <t>Google Tech Lead Manager</t>
        </is>
      </c>
      <c r="B102" s="15" t="inlineStr"/>
      <c r="C102" s="15" t="inlineStr"/>
      <c r="D102" s="15" t="inlineStr"/>
      <c r="E102" s="15" t="inlineStr"/>
      <c r="F102" s="15" t="inlineStr"/>
      <c r="G102" s="15" t="inlineStr"/>
      <c r="H102" s="15" t="inlineStr">
        <is>
          <t>Tech Lead Manager · TLM</t>
        </is>
      </c>
      <c r="I102" s="15" t="inlineStr"/>
      <c r="J102" s="15" t="inlineStr"/>
      <c r="K102" s="15" t="inlineStr">
        <is>
          <t>Senior TLM / Director</t>
        </is>
      </c>
      <c r="L102" s="15" t="inlineStr"/>
      <c r="M102" s="15" t="inlineStr"/>
      <c r="N102" s="15" t="inlineStr"/>
      <c r="O102" s="15" t="inlineStr"/>
    </row>
    <row r="103" ht="54" customHeight="1">
      <c r="A103" s="13" t="inlineStr">
        <is>
          <t>IRIS Vs Competitor Benchmark — engineering managers · informed by Freshworks, GitLab; C12, C20</t>
        </is>
      </c>
      <c r="B103" s="15" t="inlineStr"/>
      <c r="C103" s="15" t="inlineStr"/>
      <c r="D103" s="15" t="inlineStr"/>
      <c r="E103" s="15" t="inlineStr"/>
      <c r="F103" s="15" t="inlineStr">
        <is>
          <t>Engineering Manager</t>
        </is>
      </c>
      <c r="G103" s="15" t="inlineStr">
        <is>
          <t>Senior EM</t>
        </is>
      </c>
      <c r="H103" s="15" t="inlineStr"/>
      <c r="I103" s="15" t="inlineStr">
        <is>
          <t>Senior EM / Director</t>
        </is>
      </c>
      <c r="J103" s="15" t="inlineStr">
        <is>
          <t>Director Engineering</t>
        </is>
      </c>
      <c r="K103" s="15" t="inlineStr"/>
      <c r="L103" s="15" t="inlineStr">
        <is>
          <t>Senior Director</t>
        </is>
      </c>
      <c r="M103" s="15" t="inlineStr">
        <is>
          <t>VP Engineering</t>
        </is>
      </c>
      <c r="N103" s="15" t="inlineStr">
        <is>
          <t>CTO</t>
        </is>
      </c>
      <c r="O103" s="15" t="inlineStr"/>
    </row>
    <row r="104" ht="15" customHeight="1"/>
    <row r="105" ht="20" customHeight="1">
      <c r="A105" s="177" t="inlineStr">
        <is>
          <t>XBRL Consulting — 32 people</t>
        </is>
      </c>
    </row>
    <row r="106" ht="15" customHeight="1">
      <c r="A106" s="212" t="inlineStr">
        <is>
          <t>IRIS Consulting &amp; Professional Services Vs · Standard: XBRL US GAAP Certificate · AICPA &amp; XBRL US; XBRL International specifications; IFRS / US GAAP / Ind AS · 32 here</t>
        </is>
      </c>
      <c r="B106" s="214" t="n"/>
      <c r="C106" s="214" t="n"/>
      <c r="D106" s="214" t="n"/>
      <c r="E106" s="214" t="n"/>
      <c r="F106" s="214" t="n"/>
      <c r="G106" s="214" t="n"/>
      <c r="H106" s="214" t="n"/>
      <c r="I106" s="214" t="n"/>
      <c r="J106" s="214" t="n"/>
      <c r="K106" s="214" t="n"/>
      <c r="L106" s="214" t="n"/>
      <c r="M106" s="214" t="n"/>
      <c r="N106" s="214" t="n"/>
      <c r="O106" s="213" t="n"/>
    </row>
    <row r="107" ht="15" customHeight="1">
      <c r="A107" s="92" t="inlineStr">
        <is>
          <t>Ladder / company</t>
        </is>
      </c>
      <c r="B107" s="92" t="inlineStr">
        <is>
          <t>A1</t>
        </is>
      </c>
      <c r="C107" s="92" t="inlineStr">
        <is>
          <t>A2</t>
        </is>
      </c>
      <c r="D107" s="92" t="inlineStr">
        <is>
          <t>A3</t>
        </is>
      </c>
      <c r="E107" s="92" t="inlineStr">
        <is>
          <t>B1</t>
        </is>
      </c>
      <c r="F107" s="92" t="inlineStr">
        <is>
          <t>B2</t>
        </is>
      </c>
      <c r="G107" s="92" t="inlineStr">
        <is>
          <t>B3</t>
        </is>
      </c>
      <c r="H107" s="92" t="inlineStr">
        <is>
          <t>B+</t>
        </is>
      </c>
      <c r="I107" s="92" t="inlineStr">
        <is>
          <t>C1</t>
        </is>
      </c>
      <c r="J107" s="92" t="inlineStr">
        <is>
          <t>C2</t>
        </is>
      </c>
      <c r="K107" s="92" t="inlineStr">
        <is>
          <t>C+</t>
        </is>
      </c>
      <c r="L107" s="92" t="inlineStr">
        <is>
          <t>D1</t>
        </is>
      </c>
      <c r="M107" s="92" t="inlineStr">
        <is>
          <t>D2</t>
        </is>
      </c>
      <c r="N107" s="92" t="inlineStr">
        <is>
          <t>E1</t>
        </is>
      </c>
      <c r="O107" s="92" t="inlineStr">
        <is>
          <t>E2</t>
        </is>
      </c>
    </row>
    <row r="108" ht="54" customHeight="1">
      <c r="A108" s="46" t="inlineStr">
        <is>
          <t>IRIS — IC title</t>
        </is>
      </c>
      <c r="B108" s="26" t="inlineStr">
        <is>
          <t>Intern / Trainee</t>
        </is>
      </c>
      <c r="C108" s="26" t="inlineStr">
        <is>
          <t>Associate</t>
        </is>
      </c>
      <c r="D108" s="26" t="inlineStr">
        <is>
          <t>Senior Associate</t>
        </is>
      </c>
      <c r="E108" s="20" t="inlineStr">
        <is>
          <t>Specialist</t>
        </is>
      </c>
      <c r="F108" s="20" t="inlineStr">
        <is>
          <t>Senior Specialist</t>
        </is>
      </c>
      <c r="G108" s="20" t="inlineStr">
        <is>
          <t>Lead Specialist</t>
        </is>
      </c>
      <c r="H108" s="30" t="inlineStr">
        <is>
          <t>Practice Lead · Player-Coach</t>
        </is>
      </c>
      <c r="I108" s="33" t="inlineStr">
        <is>
          <t>Principal</t>
        </is>
      </c>
      <c r="J108" s="33" t="inlineStr">
        <is>
          <t>Senior Principal / Architect</t>
        </is>
      </c>
      <c r="K108" s="36" t="inlineStr">
        <is>
          <t>Group Head · Player-Coach</t>
        </is>
      </c>
      <c r="L108" s="39" t="inlineStr">
        <is>
          <t>Chief Specialist / Distinguished Principal</t>
        </is>
      </c>
      <c r="M108" s="39" t="inlineStr">
        <is>
          <t>—</t>
        </is>
      </c>
      <c r="N108" s="42" t="inlineStr">
        <is>
          <t>—</t>
        </is>
      </c>
      <c r="O108" s="42" t="inlineStr">
        <is>
          <t>—</t>
        </is>
      </c>
    </row>
    <row r="109" ht="54" customHeight="1">
      <c r="A109" s="46" t="inlineStr">
        <is>
          <t>IRIS — Manager title</t>
        </is>
      </c>
      <c r="B109" s="26" t="inlineStr"/>
      <c r="C109" s="26" t="inlineStr"/>
      <c r="D109" s="26" t="inlineStr"/>
      <c r="E109" s="20" t="inlineStr">
        <is>
          <t>Team Lead</t>
        </is>
      </c>
      <c r="F109" s="20" t="inlineStr">
        <is>
          <t>Manager</t>
        </is>
      </c>
      <c r="G109" s="20" t="inlineStr">
        <is>
          <t>Senior Manager</t>
        </is>
      </c>
      <c r="H109" s="30" t="inlineStr">
        <is>
          <t>Practice Lead · Player-Coach</t>
        </is>
      </c>
      <c r="I109" s="33" t="inlineStr">
        <is>
          <t>Associate Head</t>
        </is>
      </c>
      <c r="J109" s="33" t="inlineStr">
        <is>
          <t>Head of Function</t>
        </is>
      </c>
      <c r="K109" s="36" t="inlineStr">
        <is>
          <t>Group Head · Player-Coach</t>
        </is>
      </c>
      <c r="L109" s="39" t="inlineStr">
        <is>
          <t>Associate Vice President / Business Head</t>
        </is>
      </c>
      <c r="M109" s="39" t="inlineStr">
        <is>
          <t>Vice President</t>
        </is>
      </c>
      <c r="N109" s="42" t="inlineStr">
        <is>
          <t>CXO / President</t>
        </is>
      </c>
      <c r="O109" s="42" t="inlineStr">
        <is>
          <t>Chief Executive Officer</t>
        </is>
      </c>
    </row>
    <row r="110" ht="15" customHeight="1">
      <c r="A110" s="46" t="inlineStr">
        <is>
          <t>IRIS — people at level</t>
        </is>
      </c>
      <c r="B110" s="26" t="inlineStr"/>
      <c r="C110" s="26" t="n">
        <v>5</v>
      </c>
      <c r="D110" s="26" t="n">
        <v>17</v>
      </c>
      <c r="E110" s="20" t="n">
        <v>3</v>
      </c>
      <c r="F110" s="20" t="n">
        <v>5</v>
      </c>
      <c r="G110" s="20" t="inlineStr"/>
      <c r="H110" s="30" t="inlineStr"/>
      <c r="I110" s="33" t="inlineStr"/>
      <c r="J110" s="33" t="n">
        <v>1</v>
      </c>
      <c r="K110" s="36" t="inlineStr"/>
      <c r="L110" s="39" t="inlineStr"/>
      <c r="M110" s="39" t="inlineStr"/>
      <c r="N110" s="42" t="inlineStr"/>
      <c r="O110" s="42" t="inlineStr"/>
    </row>
    <row r="111" ht="41" customHeight="1">
      <c r="A111" s="13" t="inlineStr">
        <is>
          <t>Toppan Merrill</t>
        </is>
      </c>
      <c r="B111" s="15" t="inlineStr"/>
      <c r="C111" s="15" t="inlineStr">
        <is>
          <t>XBRL Financial Analyst, Associate</t>
        </is>
      </c>
      <c r="D111" s="15" t="inlineStr"/>
      <c r="E111" s="15" t="inlineStr"/>
      <c r="F111" s="15" t="inlineStr"/>
      <c r="G111" s="15" t="inlineStr"/>
      <c r="H111" s="15" t="inlineStr"/>
      <c r="I111" s="15" t="inlineStr"/>
      <c r="J111" s="15" t="inlineStr"/>
      <c r="K111" s="15" t="inlineStr"/>
      <c r="L111" s="15" t="inlineStr"/>
      <c r="M111" s="15" t="inlineStr"/>
      <c r="N111" s="15" t="inlineStr"/>
      <c r="O111" s="15" t="inlineStr"/>
    </row>
    <row r="112" ht="67" customHeight="1">
      <c r="A112" s="13" t="inlineStr">
        <is>
          <t>Workiva professional services</t>
        </is>
      </c>
      <c r="B112" s="15" t="inlineStr"/>
      <c r="C112" s="15" t="inlineStr"/>
      <c r="D112" s="15" t="inlineStr"/>
      <c r="E112" s="15" t="inlineStr"/>
      <c r="F112" s="15" t="inlineStr"/>
      <c r="G112" s="15" t="inlineStr">
        <is>
          <t>Professional Services Manager · XBRL data modelling</t>
        </is>
      </c>
      <c r="H112" s="15" t="inlineStr"/>
      <c r="I112" s="15" t="inlineStr"/>
      <c r="J112" s="15" t="inlineStr"/>
      <c r="K112" s="15" t="inlineStr"/>
      <c r="L112" s="15" t="inlineStr"/>
      <c r="M112" s="15" t="inlineStr"/>
      <c r="N112" s="15" t="inlineStr"/>
      <c r="O112" s="15" t="inlineStr"/>
    </row>
    <row r="113" ht="41" customHeight="1">
      <c r="A113" s="13" t="inlineStr">
        <is>
          <t>DataTracks</t>
        </is>
      </c>
      <c r="B113" s="15" t="inlineStr"/>
      <c r="C113" s="15" t="inlineStr">
        <is>
          <t>Associate</t>
        </is>
      </c>
      <c r="D113" s="15" t="inlineStr">
        <is>
          <t>Senior Associate · 2–5 yrs</t>
        </is>
      </c>
      <c r="E113" s="15" t="inlineStr"/>
      <c r="F113" s="15" t="inlineStr"/>
      <c r="G113" s="15" t="inlineStr"/>
      <c r="H113" s="15" t="inlineStr"/>
      <c r="I113" s="15" t="inlineStr"/>
      <c r="J113" s="15" t="inlineStr"/>
      <c r="K113" s="15" t="inlineStr"/>
      <c r="L113" s="15" t="inlineStr"/>
      <c r="M113" s="15" t="inlineStr"/>
      <c r="N113" s="15" t="inlineStr"/>
      <c r="O113" s="15" t="inlineStr"/>
    </row>
    <row r="114" ht="28" customHeight="1">
      <c r="A114" s="13" t="inlineStr">
        <is>
          <t>Big Four</t>
        </is>
      </c>
      <c r="B114" s="15" t="inlineStr"/>
      <c r="C114" s="15" t="inlineStr">
        <is>
          <t>Analyst</t>
        </is>
      </c>
      <c r="D114" s="15" t="inlineStr">
        <is>
          <t>Consultant</t>
        </is>
      </c>
      <c r="E114" s="15" t="inlineStr">
        <is>
          <t>Senior Consultant</t>
        </is>
      </c>
      <c r="F114" s="15" t="inlineStr">
        <is>
          <t>Manager</t>
        </is>
      </c>
      <c r="G114" s="15" t="inlineStr">
        <is>
          <t>Senior Manager</t>
        </is>
      </c>
      <c r="H114" s="15" t="inlineStr"/>
      <c r="I114" s="15" t="inlineStr">
        <is>
          <t>Associate Director</t>
        </is>
      </c>
      <c r="J114" s="15" t="inlineStr">
        <is>
          <t>Director</t>
        </is>
      </c>
      <c r="K114" s="15" t="inlineStr"/>
      <c r="L114" s="15" t="inlineStr">
        <is>
          <t>Partner</t>
        </is>
      </c>
      <c r="M114" s="15" t="inlineStr"/>
      <c r="N114" s="15" t="inlineStr"/>
      <c r="O114" s="15" t="inlineStr"/>
    </row>
    <row r="115" ht="41" customHeight="1">
      <c r="A115" s="13" t="inlineStr">
        <is>
          <t>IRIS Vs Market Benchmark — XBRL US credential pathway</t>
        </is>
      </c>
      <c r="B115" s="15" t="inlineStr"/>
      <c r="C115" s="15" t="inlineStr"/>
      <c r="D115" s="15" t="inlineStr">
        <is>
          <t>XBRL US GAAP Certificate</t>
        </is>
      </c>
      <c r="E115" s="15" t="inlineStr">
        <is>
          <t>Certificate + specialist taxonomy</t>
        </is>
      </c>
      <c r="F115" s="15" t="inlineStr">
        <is>
          <t>Certificate + review authority</t>
        </is>
      </c>
      <c r="G115" s="15" t="inlineStr"/>
      <c r="H115" s="15" t="inlineStr"/>
      <c r="I115" s="15" t="inlineStr"/>
      <c r="J115" s="15" t="inlineStr"/>
      <c r="K115" s="15" t="inlineStr"/>
      <c r="L115" s="15" t="inlineStr"/>
      <c r="M115" s="15" t="inlineStr"/>
      <c r="N115" s="15" t="inlineStr"/>
      <c r="O115" s="15" t="inlineStr"/>
    </row>
    <row r="116" ht="15" customHeight="1"/>
    <row r="117" ht="20" customHeight="1">
      <c r="A117" s="177" t="inlineStr">
        <is>
          <t>Quality Assurance — 21 people</t>
        </is>
      </c>
    </row>
    <row r="118" ht="15" customHeight="1">
      <c r="A118" s="212" t="inlineStr">
        <is>
          <t>IRIS Quality Assurance Vs · Standard: ISTQB Foundation → Advanced → Expert; SFIA testing · 21 here</t>
        </is>
      </c>
      <c r="B118" s="214" t="n"/>
      <c r="C118" s="214" t="n"/>
      <c r="D118" s="214" t="n"/>
      <c r="E118" s="214" t="n"/>
      <c r="F118" s="214" t="n"/>
      <c r="G118" s="214" t="n"/>
      <c r="H118" s="214" t="n"/>
      <c r="I118" s="214" t="n"/>
      <c r="J118" s="214" t="n"/>
      <c r="K118" s="214" t="n"/>
      <c r="L118" s="214" t="n"/>
      <c r="M118" s="214" t="n"/>
      <c r="N118" s="214" t="n"/>
      <c r="O118" s="213" t="n"/>
    </row>
    <row r="119" ht="15" customHeight="1">
      <c r="A119" s="92" t="inlineStr">
        <is>
          <t>Ladder / company</t>
        </is>
      </c>
      <c r="B119" s="92" t="inlineStr">
        <is>
          <t>A1</t>
        </is>
      </c>
      <c r="C119" s="92" t="inlineStr">
        <is>
          <t>A2</t>
        </is>
      </c>
      <c r="D119" s="92" t="inlineStr">
        <is>
          <t>A3</t>
        </is>
      </c>
      <c r="E119" s="92" t="inlineStr">
        <is>
          <t>B1</t>
        </is>
      </c>
      <c r="F119" s="92" t="inlineStr">
        <is>
          <t>B2</t>
        </is>
      </c>
      <c r="G119" s="92" t="inlineStr">
        <is>
          <t>B3</t>
        </is>
      </c>
      <c r="H119" s="92" t="inlineStr">
        <is>
          <t>B+</t>
        </is>
      </c>
      <c r="I119" s="92" t="inlineStr">
        <is>
          <t>C1</t>
        </is>
      </c>
      <c r="J119" s="92" t="inlineStr">
        <is>
          <t>C2</t>
        </is>
      </c>
      <c r="K119" s="92" t="inlineStr">
        <is>
          <t>C+</t>
        </is>
      </c>
      <c r="L119" s="92" t="inlineStr">
        <is>
          <t>D1</t>
        </is>
      </c>
      <c r="M119" s="92" t="inlineStr">
        <is>
          <t>D2</t>
        </is>
      </c>
      <c r="N119" s="92" t="inlineStr">
        <is>
          <t>E1</t>
        </is>
      </c>
      <c r="O119" s="92" t="inlineStr">
        <is>
          <t>E2</t>
        </is>
      </c>
    </row>
    <row r="120" ht="54" customHeight="1">
      <c r="A120" s="46" t="inlineStr">
        <is>
          <t>IRIS — IC title</t>
        </is>
      </c>
      <c r="B120" s="26" t="inlineStr">
        <is>
          <t>Intern / Trainee</t>
        </is>
      </c>
      <c r="C120" s="26" t="inlineStr">
        <is>
          <t>Associate</t>
        </is>
      </c>
      <c r="D120" s="26" t="inlineStr">
        <is>
          <t>Senior Associate</t>
        </is>
      </c>
      <c r="E120" s="20" t="inlineStr">
        <is>
          <t>Specialist</t>
        </is>
      </c>
      <c r="F120" s="20" t="inlineStr">
        <is>
          <t>Senior Specialist</t>
        </is>
      </c>
      <c r="G120" s="20" t="inlineStr">
        <is>
          <t>Lead Specialist</t>
        </is>
      </c>
      <c r="H120" s="30" t="inlineStr">
        <is>
          <t>Practice Lead · Player-Coach</t>
        </is>
      </c>
      <c r="I120" s="33" t="inlineStr">
        <is>
          <t>Principal</t>
        </is>
      </c>
      <c r="J120" s="33" t="inlineStr">
        <is>
          <t>Senior Principal / Architect</t>
        </is>
      </c>
      <c r="K120" s="36" t="inlineStr">
        <is>
          <t>Group Head · Player-Coach</t>
        </is>
      </c>
      <c r="L120" s="39" t="inlineStr">
        <is>
          <t>Chief Specialist / Distinguished Principal</t>
        </is>
      </c>
      <c r="M120" s="39" t="inlineStr">
        <is>
          <t>—</t>
        </is>
      </c>
      <c r="N120" s="42" t="inlineStr">
        <is>
          <t>—</t>
        </is>
      </c>
      <c r="O120" s="42" t="inlineStr">
        <is>
          <t>—</t>
        </is>
      </c>
    </row>
    <row r="121" ht="54" customHeight="1">
      <c r="A121" s="46" t="inlineStr">
        <is>
          <t>IRIS — Manager title</t>
        </is>
      </c>
      <c r="B121" s="26" t="inlineStr"/>
      <c r="C121" s="26" t="inlineStr"/>
      <c r="D121" s="26" t="inlineStr"/>
      <c r="E121" s="20" t="inlineStr">
        <is>
          <t>Team Lead</t>
        </is>
      </c>
      <c r="F121" s="20" t="inlineStr">
        <is>
          <t>Manager</t>
        </is>
      </c>
      <c r="G121" s="20" t="inlineStr">
        <is>
          <t>Senior Manager</t>
        </is>
      </c>
      <c r="H121" s="30" t="inlineStr">
        <is>
          <t>Practice Lead · Player-Coach</t>
        </is>
      </c>
      <c r="I121" s="33" t="inlineStr">
        <is>
          <t>Associate Head</t>
        </is>
      </c>
      <c r="J121" s="33" t="inlineStr">
        <is>
          <t>Head of Function</t>
        </is>
      </c>
      <c r="K121" s="36" t="inlineStr">
        <is>
          <t>Group Head · Player-Coach</t>
        </is>
      </c>
      <c r="L121" s="39" t="inlineStr">
        <is>
          <t>Associate Vice President / Business Head</t>
        </is>
      </c>
      <c r="M121" s="39" t="inlineStr">
        <is>
          <t>Vice President</t>
        </is>
      </c>
      <c r="N121" s="42" t="inlineStr">
        <is>
          <t>CXO / President</t>
        </is>
      </c>
      <c r="O121" s="42" t="inlineStr">
        <is>
          <t>Chief Executive Officer</t>
        </is>
      </c>
    </row>
    <row r="122" ht="15" customHeight="1">
      <c r="A122" s="46" t="inlineStr">
        <is>
          <t>IRIS — people at level</t>
        </is>
      </c>
      <c r="B122" s="26" t="n">
        <v>3</v>
      </c>
      <c r="C122" s="26" t="n">
        <v>1</v>
      </c>
      <c r="D122" s="26" t="n">
        <v>12</v>
      </c>
      <c r="E122" s="20" t="n">
        <v>3</v>
      </c>
      <c r="F122" s="20" t="n">
        <v>2</v>
      </c>
      <c r="G122" s="20" t="inlineStr"/>
      <c r="H122" s="30" t="inlineStr"/>
      <c r="I122" s="33" t="inlineStr"/>
      <c r="J122" s="33" t="inlineStr"/>
      <c r="K122" s="36" t="inlineStr"/>
      <c r="L122" s="39" t="inlineStr"/>
      <c r="M122" s="39" t="inlineStr"/>
      <c r="N122" s="42" t="inlineStr"/>
      <c r="O122" s="42" t="inlineStr"/>
    </row>
    <row r="123" ht="28" customHeight="1">
      <c r="A123" s="13" t="inlineStr">
        <is>
          <t>Workiva — QA follows the engineering ladder</t>
        </is>
      </c>
      <c r="B123" s="15" t="inlineStr"/>
      <c r="C123" s="15" t="inlineStr">
        <is>
          <t>Associate SE</t>
        </is>
      </c>
      <c r="D123" s="15" t="inlineStr">
        <is>
          <t>SE</t>
        </is>
      </c>
      <c r="E123" s="15" t="inlineStr">
        <is>
          <t>SE / Senior SE</t>
        </is>
      </c>
      <c r="F123" s="15" t="inlineStr">
        <is>
          <t>Senior SE</t>
        </is>
      </c>
      <c r="G123" s="15" t="inlineStr">
        <is>
          <t>Staff SE</t>
        </is>
      </c>
      <c r="H123" s="15" t="inlineStr"/>
      <c r="I123" s="15" t="inlineStr"/>
      <c r="J123" s="15" t="inlineStr"/>
      <c r="K123" s="15" t="inlineStr"/>
      <c r="L123" s="15" t="inlineStr"/>
      <c r="M123" s="15" t="inlineStr"/>
      <c r="N123" s="15" t="inlineStr"/>
      <c r="O123" s="15" t="inlineStr"/>
    </row>
    <row r="124" ht="28" customHeight="1">
      <c r="A124" s="13" t="inlineStr">
        <is>
          <t>Broadridge India — QA follows the engineering ladder</t>
        </is>
      </c>
      <c r="B124" s="15" t="inlineStr"/>
      <c r="C124" s="15" t="inlineStr">
        <is>
          <t>SE</t>
        </is>
      </c>
      <c r="D124" s="15" t="inlineStr">
        <is>
          <t>SE</t>
        </is>
      </c>
      <c r="E124" s="15" t="inlineStr">
        <is>
          <t>Senior SE</t>
        </is>
      </c>
      <c r="F124" s="15" t="inlineStr">
        <is>
          <t>Lead SE</t>
        </is>
      </c>
      <c r="G124" s="15" t="inlineStr">
        <is>
          <t>Senior Lead SE</t>
        </is>
      </c>
      <c r="H124" s="15" t="inlineStr"/>
      <c r="I124" s="15" t="inlineStr"/>
      <c r="J124" s="15" t="inlineStr"/>
      <c r="K124" s="15" t="inlineStr"/>
      <c r="L124" s="15" t="inlineStr"/>
      <c r="M124" s="15" t="inlineStr"/>
      <c r="N124" s="15" t="inlineStr"/>
      <c r="O124" s="15" t="inlineStr"/>
    </row>
    <row r="125" ht="28" customHeight="1">
      <c r="A125" s="13" t="inlineStr">
        <is>
          <t>Nasdaq / AxiomSL — QA follows the engineering ladder</t>
        </is>
      </c>
      <c r="B125" s="15" t="inlineStr"/>
      <c r="C125" s="15" t="inlineStr">
        <is>
          <t>SE</t>
        </is>
      </c>
      <c r="D125" s="15" t="inlineStr">
        <is>
          <t>SE</t>
        </is>
      </c>
      <c r="E125" s="15" t="inlineStr">
        <is>
          <t>Senior SE</t>
        </is>
      </c>
      <c r="F125" s="15" t="inlineStr">
        <is>
          <t>Senior SE</t>
        </is>
      </c>
      <c r="G125" s="15" t="inlineStr">
        <is>
          <t>Lead SE</t>
        </is>
      </c>
      <c r="H125" s="15" t="inlineStr"/>
      <c r="I125" s="15" t="inlineStr">
        <is>
          <t>Principal SE</t>
        </is>
      </c>
      <c r="J125" s="15" t="inlineStr"/>
      <c r="K125" s="15" t="inlineStr"/>
      <c r="L125" s="15" t="inlineStr"/>
      <c r="M125" s="15" t="inlineStr"/>
      <c r="N125" s="15" t="inlineStr"/>
      <c r="O125" s="15" t="inlineStr"/>
    </row>
    <row r="126" ht="54" customHeight="1">
      <c r="A126" s="13" t="inlineStr">
        <is>
          <t>IRIS Vs Market Benchmark — ISTQB certification pathway · ISTQB sets the certificates, not the level match</t>
        </is>
      </c>
      <c r="B126" s="15" t="inlineStr"/>
      <c r="C126" s="15" t="inlineStr">
        <is>
          <t>Foundation</t>
        </is>
      </c>
      <c r="D126" s="15" t="inlineStr">
        <is>
          <t>Foundation</t>
        </is>
      </c>
      <c r="E126" s="15" t="inlineStr">
        <is>
          <t>Advanced · Test Analyst</t>
        </is>
      </c>
      <c r="F126" s="15" t="inlineStr">
        <is>
          <t>Advanced · Test Manager / TAE</t>
        </is>
      </c>
      <c r="G126" s="15" t="inlineStr">
        <is>
          <t>Expert</t>
        </is>
      </c>
      <c r="H126" s="15" t="inlineStr"/>
      <c r="I126" s="15" t="inlineStr">
        <is>
          <t>Expert</t>
        </is>
      </c>
      <c r="J126" s="15" t="inlineStr"/>
      <c r="K126" s="15" t="inlineStr"/>
      <c r="L126" s="15" t="inlineStr"/>
      <c r="M126" s="15" t="inlineStr"/>
      <c r="N126" s="15" t="inlineStr"/>
      <c r="O126" s="15" t="inlineStr"/>
    </row>
    <row r="127" ht="54" customHeight="1">
      <c r="A127" s="13" t="inlineStr">
        <is>
          <t>IRIS Vs Competitor Benchmark — testing managers · informed by Radford codes and SaaS postings</t>
        </is>
      </c>
      <c r="B127" s="15" t="inlineStr"/>
      <c r="C127" s="15" t="inlineStr"/>
      <c r="D127" s="15" t="inlineStr"/>
      <c r="E127" s="15" t="inlineStr"/>
      <c r="F127" s="15" t="inlineStr">
        <is>
          <t>QA Manager</t>
        </is>
      </c>
      <c r="G127" s="15" t="inlineStr">
        <is>
          <t>Senior QA Manager</t>
        </is>
      </c>
      <c r="H127" s="15" t="inlineStr"/>
      <c r="I127" s="15" t="inlineStr">
        <is>
          <t>Head of Quality</t>
        </is>
      </c>
      <c r="J127" s="15" t="inlineStr">
        <is>
          <t>Director Quality Engineering</t>
        </is>
      </c>
      <c r="K127" s="15" t="inlineStr"/>
      <c r="L127" s="15" t="inlineStr"/>
      <c r="M127" s="15" t="inlineStr"/>
      <c r="N127" s="15" t="inlineStr"/>
      <c r="O127" s="15" t="inlineStr"/>
    </row>
    <row r="128" ht="15" customHeight="1"/>
    <row r="129" ht="20" customHeight="1">
      <c r="A129" s="177" t="inlineStr">
        <is>
          <t>Support — 11 people</t>
        </is>
      </c>
    </row>
    <row r="130" ht="15" customHeight="1">
      <c r="A130" s="212" t="inlineStr">
        <is>
          <t>IRIS Customer Success &amp; Support Vs · Standard: TSIA frameworks and benchmarks; ITIL 4 service desk; Gainsight customer-success practice · 11 here</t>
        </is>
      </c>
      <c r="B130" s="214" t="n"/>
      <c r="C130" s="214" t="n"/>
      <c r="D130" s="214" t="n"/>
      <c r="E130" s="214" t="n"/>
      <c r="F130" s="214" t="n"/>
      <c r="G130" s="214" t="n"/>
      <c r="H130" s="214" t="n"/>
      <c r="I130" s="214" t="n"/>
      <c r="J130" s="214" t="n"/>
      <c r="K130" s="214" t="n"/>
      <c r="L130" s="214" t="n"/>
      <c r="M130" s="214" t="n"/>
      <c r="N130" s="214" t="n"/>
      <c r="O130" s="213" t="n"/>
    </row>
    <row r="131" ht="15" customHeight="1">
      <c r="A131" s="92" t="inlineStr">
        <is>
          <t>Ladder / company</t>
        </is>
      </c>
      <c r="B131" s="92" t="inlineStr">
        <is>
          <t>A1</t>
        </is>
      </c>
      <c r="C131" s="92" t="inlineStr">
        <is>
          <t>A2</t>
        </is>
      </c>
      <c r="D131" s="92" t="inlineStr">
        <is>
          <t>A3</t>
        </is>
      </c>
      <c r="E131" s="92" t="inlineStr">
        <is>
          <t>B1</t>
        </is>
      </c>
      <c r="F131" s="92" t="inlineStr">
        <is>
          <t>B2</t>
        </is>
      </c>
      <c r="G131" s="92" t="inlineStr">
        <is>
          <t>B3</t>
        </is>
      </c>
      <c r="H131" s="92" t="inlineStr">
        <is>
          <t>B+</t>
        </is>
      </c>
      <c r="I131" s="92" t="inlineStr">
        <is>
          <t>C1</t>
        </is>
      </c>
      <c r="J131" s="92" t="inlineStr">
        <is>
          <t>C2</t>
        </is>
      </c>
      <c r="K131" s="92" t="inlineStr">
        <is>
          <t>C+</t>
        </is>
      </c>
      <c r="L131" s="92" t="inlineStr">
        <is>
          <t>D1</t>
        </is>
      </c>
      <c r="M131" s="92" t="inlineStr">
        <is>
          <t>D2</t>
        </is>
      </c>
      <c r="N131" s="92" t="inlineStr">
        <is>
          <t>E1</t>
        </is>
      </c>
      <c r="O131" s="92" t="inlineStr">
        <is>
          <t>E2</t>
        </is>
      </c>
    </row>
    <row r="132" ht="54" customHeight="1">
      <c r="A132" s="46" t="inlineStr">
        <is>
          <t>IRIS — IC title</t>
        </is>
      </c>
      <c r="B132" s="26" t="inlineStr">
        <is>
          <t>Intern / Trainee</t>
        </is>
      </c>
      <c r="C132" s="26" t="inlineStr">
        <is>
          <t>Associate</t>
        </is>
      </c>
      <c r="D132" s="26" t="inlineStr">
        <is>
          <t>Senior Associate</t>
        </is>
      </c>
      <c r="E132" s="20" t="inlineStr">
        <is>
          <t>Specialist</t>
        </is>
      </c>
      <c r="F132" s="20" t="inlineStr">
        <is>
          <t>Senior Specialist</t>
        </is>
      </c>
      <c r="G132" s="20" t="inlineStr">
        <is>
          <t>Lead Specialist</t>
        </is>
      </c>
      <c r="H132" s="30" t="inlineStr">
        <is>
          <t>Practice Lead · Player-Coach</t>
        </is>
      </c>
      <c r="I132" s="33" t="inlineStr">
        <is>
          <t>Principal</t>
        </is>
      </c>
      <c r="J132" s="33" t="inlineStr">
        <is>
          <t>Senior Principal / Architect</t>
        </is>
      </c>
      <c r="K132" s="36" t="inlineStr">
        <is>
          <t>Group Head · Player-Coach</t>
        </is>
      </c>
      <c r="L132" s="39" t="inlineStr">
        <is>
          <t>Chief Specialist / Distinguished Principal</t>
        </is>
      </c>
      <c r="M132" s="39" t="inlineStr">
        <is>
          <t>—</t>
        </is>
      </c>
      <c r="N132" s="42" t="inlineStr">
        <is>
          <t>—</t>
        </is>
      </c>
      <c r="O132" s="42" t="inlineStr">
        <is>
          <t>—</t>
        </is>
      </c>
    </row>
    <row r="133" ht="54" customHeight="1">
      <c r="A133" s="46" t="inlineStr">
        <is>
          <t>IRIS — Manager title</t>
        </is>
      </c>
      <c r="B133" s="26" t="inlineStr"/>
      <c r="C133" s="26" t="inlineStr"/>
      <c r="D133" s="26" t="inlineStr"/>
      <c r="E133" s="20" t="inlineStr">
        <is>
          <t>Team Lead</t>
        </is>
      </c>
      <c r="F133" s="20" t="inlineStr">
        <is>
          <t>Manager</t>
        </is>
      </c>
      <c r="G133" s="20" t="inlineStr">
        <is>
          <t>Senior Manager</t>
        </is>
      </c>
      <c r="H133" s="30" t="inlineStr">
        <is>
          <t>Practice Lead · Player-Coach</t>
        </is>
      </c>
      <c r="I133" s="33" t="inlineStr">
        <is>
          <t>Associate Head</t>
        </is>
      </c>
      <c r="J133" s="33" t="inlineStr">
        <is>
          <t>Head of Function</t>
        </is>
      </c>
      <c r="K133" s="36" t="inlineStr">
        <is>
          <t>Group Head · Player-Coach</t>
        </is>
      </c>
      <c r="L133" s="39" t="inlineStr">
        <is>
          <t>Associate Vice President / Business Head</t>
        </is>
      </c>
      <c r="M133" s="39" t="inlineStr">
        <is>
          <t>Vice President</t>
        </is>
      </c>
      <c r="N133" s="42" t="inlineStr">
        <is>
          <t>CXO / President</t>
        </is>
      </c>
      <c r="O133" s="42" t="inlineStr">
        <is>
          <t>Chief Executive Officer</t>
        </is>
      </c>
    </row>
    <row r="134" ht="15" customHeight="1">
      <c r="A134" s="46" t="inlineStr">
        <is>
          <t>IRIS — people at level</t>
        </is>
      </c>
      <c r="B134" s="26" t="inlineStr"/>
      <c r="C134" s="26" t="n">
        <v>1</v>
      </c>
      <c r="D134" s="26" t="n">
        <v>8</v>
      </c>
      <c r="E134" s="20" t="n">
        <v>2</v>
      </c>
      <c r="F134" s="20" t="inlineStr"/>
      <c r="G134" s="20" t="inlineStr"/>
      <c r="H134" s="30" t="inlineStr"/>
      <c r="I134" s="33" t="inlineStr"/>
      <c r="J134" s="33" t="inlineStr"/>
      <c r="K134" s="36" t="inlineStr"/>
      <c r="L134" s="39" t="inlineStr"/>
      <c r="M134" s="39" t="inlineStr"/>
      <c r="N134" s="42" t="inlineStr"/>
      <c r="O134" s="42" t="inlineStr"/>
    </row>
    <row r="135" ht="41" customHeight="1">
      <c r="A135" s="13" t="inlineStr">
        <is>
          <t>Workiva</t>
        </is>
      </c>
      <c r="B135" s="15" t="inlineStr">
        <is>
          <t>Customer Success intern</t>
        </is>
      </c>
      <c r="C135" s="15" t="inlineStr"/>
      <c r="D135" s="15" t="inlineStr"/>
      <c r="E135" s="15" t="inlineStr">
        <is>
          <t>Customer Success Manager</t>
        </is>
      </c>
      <c r="F135" s="15" t="inlineStr">
        <is>
          <t>Product Success Manager</t>
        </is>
      </c>
      <c r="G135" s="15" t="inlineStr">
        <is>
          <t>Customer Success Architect</t>
        </is>
      </c>
      <c r="H135" s="15" t="inlineStr"/>
      <c r="I135" s="15" t="inlineStr"/>
      <c r="J135" s="15" t="inlineStr"/>
      <c r="K135" s="15" t="inlineStr"/>
      <c r="L135" s="15" t="inlineStr"/>
      <c r="M135" s="15" t="inlineStr"/>
      <c r="N135" s="15" t="inlineStr"/>
      <c r="O135" s="15" t="inlineStr"/>
    </row>
    <row r="136" ht="54" customHeight="1">
      <c r="A136" s="13" t="inlineStr">
        <is>
          <t>IRIS Vs Competitor Benchmark — SaaS customer-success ladder · informed by Gainsight postings, C15</t>
        </is>
      </c>
      <c r="B136" s="15" t="inlineStr"/>
      <c r="C136" s="15" t="inlineStr">
        <is>
          <t>Support Associate</t>
        </is>
      </c>
      <c r="D136" s="15" t="inlineStr">
        <is>
          <t>Associate CSM</t>
        </is>
      </c>
      <c r="E136" s="15" t="inlineStr">
        <is>
          <t>CSM</t>
        </is>
      </c>
      <c r="F136" s="15" t="inlineStr">
        <is>
          <t>Senior CSM</t>
        </is>
      </c>
      <c r="G136" s="15" t="inlineStr">
        <is>
          <t>Strategic CSM</t>
        </is>
      </c>
      <c r="H136" s="15" t="inlineStr"/>
      <c r="I136" s="15" t="inlineStr">
        <is>
          <t>Senior Manager CS</t>
        </is>
      </c>
      <c r="J136" s="15" t="inlineStr">
        <is>
          <t>Director Customer Success</t>
        </is>
      </c>
      <c r="K136" s="15" t="inlineStr"/>
      <c r="L136" s="15" t="inlineStr"/>
      <c r="M136" s="15" t="inlineStr">
        <is>
          <t>VP Customer Success</t>
        </is>
      </c>
      <c r="N136" s="15" t="inlineStr">
        <is>
          <t>Chief Customer Officer</t>
        </is>
      </c>
      <c r="O136" s="15" t="inlineStr"/>
    </row>
    <row r="137" ht="54" customHeight="1">
      <c r="A137" s="13" t="inlineStr">
        <is>
          <t>Regnology</t>
        </is>
      </c>
      <c r="B137" s="15" t="inlineStr"/>
      <c r="C137" s="15" t="inlineStr"/>
      <c r="D137" s="15" t="inlineStr">
        <is>
          <t>Product Support Specialist · Reg Reporting</t>
        </is>
      </c>
      <c r="E137" s="15" t="inlineStr"/>
      <c r="F137" s="15" t="inlineStr"/>
      <c r="G137" s="15" t="inlineStr"/>
      <c r="H137" s="15" t="inlineStr"/>
      <c r="I137" s="15" t="inlineStr"/>
      <c r="J137" s="15" t="inlineStr"/>
      <c r="K137" s="15" t="inlineStr"/>
      <c r="L137" s="15" t="inlineStr"/>
      <c r="M137" s="15" t="inlineStr"/>
      <c r="N137" s="15" t="inlineStr"/>
      <c r="O137" s="15" t="inlineStr"/>
    </row>
    <row r="138" ht="54" customHeight="1">
      <c r="A138" s="13" t="inlineStr">
        <is>
          <t>IRIS Vs Competitor Benchmark — support tiers · informed by ITIL 4, which defines practices, not titles</t>
        </is>
      </c>
      <c r="B138" s="15" t="inlineStr"/>
      <c r="C138" s="15" t="inlineStr">
        <is>
          <t>L1 Service Desk</t>
        </is>
      </c>
      <c r="D138" s="15" t="inlineStr">
        <is>
          <t>L2 Application Support</t>
        </is>
      </c>
      <c r="E138" s="15" t="inlineStr">
        <is>
          <t>L3 / Problem Analyst</t>
        </is>
      </c>
      <c r="F138" s="15" t="inlineStr">
        <is>
          <t>Support Team Manager</t>
        </is>
      </c>
      <c r="G138" s="15" t="inlineStr">
        <is>
          <t>Service Delivery Manager</t>
        </is>
      </c>
      <c r="H138" s="15" t="inlineStr"/>
      <c r="I138" s="15" t="inlineStr"/>
      <c r="J138" s="15" t="inlineStr"/>
      <c r="K138" s="15" t="inlineStr"/>
      <c r="L138" s="15" t="inlineStr"/>
      <c r="M138" s="15" t="inlineStr"/>
      <c r="N138" s="15" t="inlineStr"/>
      <c r="O138" s="15" t="inlineStr"/>
    </row>
    <row r="139" ht="15" customHeight="1"/>
    <row r="140" ht="20" customHeight="1">
      <c r="A140" s="177" t="inlineStr">
        <is>
          <t>Sales — 10 people</t>
        </is>
      </c>
    </row>
    <row r="141" ht="15" customHeight="1">
      <c r="A141" s="212" t="inlineStr">
        <is>
          <t>IRIS Sales &amp; Business Development Vs · Standard: SaaS sales ladder · SDR → AE → Enterprise AE → VP / CRO; MEDDICC-style qualification · 7 here</t>
        </is>
      </c>
      <c r="B141" s="214" t="n"/>
      <c r="C141" s="214" t="n"/>
      <c r="D141" s="214" t="n"/>
      <c r="E141" s="214" t="n"/>
      <c r="F141" s="214" t="n"/>
      <c r="G141" s="214" t="n"/>
      <c r="H141" s="214" t="n"/>
      <c r="I141" s="214" t="n"/>
      <c r="J141" s="214" t="n"/>
      <c r="K141" s="214" t="n"/>
      <c r="L141" s="214" t="n"/>
      <c r="M141" s="214" t="n"/>
      <c r="N141" s="214" t="n"/>
      <c r="O141" s="213" t="n"/>
    </row>
    <row r="142" ht="15" customHeight="1">
      <c r="A142" s="92" t="inlineStr">
        <is>
          <t>Ladder / company</t>
        </is>
      </c>
      <c r="B142" s="92" t="inlineStr">
        <is>
          <t>A1</t>
        </is>
      </c>
      <c r="C142" s="92" t="inlineStr">
        <is>
          <t>A2</t>
        </is>
      </c>
      <c r="D142" s="92" t="inlineStr">
        <is>
          <t>A3</t>
        </is>
      </c>
      <c r="E142" s="92" t="inlineStr">
        <is>
          <t>B1</t>
        </is>
      </c>
      <c r="F142" s="92" t="inlineStr">
        <is>
          <t>B2</t>
        </is>
      </c>
      <c r="G142" s="92" t="inlineStr">
        <is>
          <t>B3</t>
        </is>
      </c>
      <c r="H142" s="92" t="inlineStr">
        <is>
          <t>B+</t>
        </is>
      </c>
      <c r="I142" s="92" t="inlineStr">
        <is>
          <t>C1</t>
        </is>
      </c>
      <c r="J142" s="92" t="inlineStr">
        <is>
          <t>C2</t>
        </is>
      </c>
      <c r="K142" s="92" t="inlineStr">
        <is>
          <t>C+</t>
        </is>
      </c>
      <c r="L142" s="92" t="inlineStr">
        <is>
          <t>D1</t>
        </is>
      </c>
      <c r="M142" s="92" t="inlineStr">
        <is>
          <t>D2</t>
        </is>
      </c>
      <c r="N142" s="92" t="inlineStr">
        <is>
          <t>E1</t>
        </is>
      </c>
      <c r="O142" s="92" t="inlineStr">
        <is>
          <t>E2</t>
        </is>
      </c>
    </row>
    <row r="143" ht="54" customHeight="1">
      <c r="A143" s="46" t="inlineStr">
        <is>
          <t>IRIS — IC title</t>
        </is>
      </c>
      <c r="B143" s="26" t="inlineStr">
        <is>
          <t>Intern / Trainee</t>
        </is>
      </c>
      <c r="C143" s="26" t="inlineStr">
        <is>
          <t>Associate</t>
        </is>
      </c>
      <c r="D143" s="26" t="inlineStr">
        <is>
          <t>Senior Associate</t>
        </is>
      </c>
      <c r="E143" s="20" t="inlineStr">
        <is>
          <t>Specialist</t>
        </is>
      </c>
      <c r="F143" s="20" t="inlineStr">
        <is>
          <t>Senior Specialist</t>
        </is>
      </c>
      <c r="G143" s="20" t="inlineStr">
        <is>
          <t>Lead Specialist</t>
        </is>
      </c>
      <c r="H143" s="30" t="inlineStr">
        <is>
          <t>Practice Lead · Player-Coach</t>
        </is>
      </c>
      <c r="I143" s="33" t="inlineStr">
        <is>
          <t>Principal</t>
        </is>
      </c>
      <c r="J143" s="33" t="inlineStr">
        <is>
          <t>Senior Principal / Architect</t>
        </is>
      </c>
      <c r="K143" s="36" t="inlineStr">
        <is>
          <t>Group Head · Player-Coach</t>
        </is>
      </c>
      <c r="L143" s="39" t="inlineStr">
        <is>
          <t>Chief Specialist / Distinguished Principal</t>
        </is>
      </c>
      <c r="M143" s="39" t="inlineStr">
        <is>
          <t>—</t>
        </is>
      </c>
      <c r="N143" s="42" t="inlineStr">
        <is>
          <t>—</t>
        </is>
      </c>
      <c r="O143" s="42" t="inlineStr">
        <is>
          <t>—</t>
        </is>
      </c>
    </row>
    <row r="144" ht="54" customHeight="1">
      <c r="A144" s="46" t="inlineStr">
        <is>
          <t>IRIS — Manager title</t>
        </is>
      </c>
      <c r="B144" s="26" t="inlineStr"/>
      <c r="C144" s="26" t="inlineStr"/>
      <c r="D144" s="26" t="inlineStr"/>
      <c r="E144" s="20" t="inlineStr">
        <is>
          <t>Team Lead</t>
        </is>
      </c>
      <c r="F144" s="20" t="inlineStr">
        <is>
          <t>Manager</t>
        </is>
      </c>
      <c r="G144" s="20" t="inlineStr">
        <is>
          <t>Senior Manager</t>
        </is>
      </c>
      <c r="H144" s="30" t="inlineStr">
        <is>
          <t>Practice Lead · Player-Coach</t>
        </is>
      </c>
      <c r="I144" s="33" t="inlineStr">
        <is>
          <t>Associate Head</t>
        </is>
      </c>
      <c r="J144" s="33" t="inlineStr">
        <is>
          <t>Head of Function</t>
        </is>
      </c>
      <c r="K144" s="36" t="inlineStr">
        <is>
          <t>Group Head · Player-Coach</t>
        </is>
      </c>
      <c r="L144" s="39" t="inlineStr">
        <is>
          <t>Associate Vice President / Business Head</t>
        </is>
      </c>
      <c r="M144" s="39" t="inlineStr">
        <is>
          <t>Vice President</t>
        </is>
      </c>
      <c r="N144" s="42" t="inlineStr">
        <is>
          <t>CXO / President</t>
        </is>
      </c>
      <c r="O144" s="42" t="inlineStr">
        <is>
          <t>Chief Executive Officer</t>
        </is>
      </c>
    </row>
    <row r="145" ht="15" customHeight="1">
      <c r="A145" s="46" t="inlineStr">
        <is>
          <t>IRIS — people at level</t>
        </is>
      </c>
      <c r="B145" s="26" t="inlineStr"/>
      <c r="C145" s="26" t="inlineStr"/>
      <c r="D145" s="26" t="inlineStr"/>
      <c r="E145" s="20" t="n">
        <v>2</v>
      </c>
      <c r="F145" s="20" t="n">
        <v>1</v>
      </c>
      <c r="G145" s="20" t="n">
        <v>1</v>
      </c>
      <c r="H145" s="30" t="inlineStr"/>
      <c r="I145" s="33" t="n">
        <v>1</v>
      </c>
      <c r="J145" s="33" t="n">
        <v>1</v>
      </c>
      <c r="K145" s="36" t="inlineStr"/>
      <c r="L145" s="39" t="inlineStr"/>
      <c r="M145" s="39" t="inlineStr"/>
      <c r="N145" s="42" t="inlineStr"/>
      <c r="O145" s="42" t="inlineStr"/>
    </row>
    <row r="146" ht="54" customHeight="1">
      <c r="A146" s="13" t="inlineStr">
        <is>
          <t>IRIS Vs Competitor Benchmark — SaaS sales ladder — IC · informed by SaaStr and title guides, C16</t>
        </is>
      </c>
      <c r="B146" s="15" t="inlineStr"/>
      <c r="C146" s="15" t="inlineStr">
        <is>
          <t>SDR / BDR</t>
        </is>
      </c>
      <c r="D146" s="15" t="inlineStr">
        <is>
          <t>Senior SDR</t>
        </is>
      </c>
      <c r="E146" s="15" t="inlineStr">
        <is>
          <t>Account Executive · SMB</t>
        </is>
      </c>
      <c r="F146" s="15" t="inlineStr">
        <is>
          <t>Mid-Market AE</t>
        </is>
      </c>
      <c r="G146" s="15" t="inlineStr">
        <is>
          <t>Enterprise AE</t>
        </is>
      </c>
      <c r="H146" s="15" t="inlineStr"/>
      <c r="I146" s="15" t="inlineStr">
        <is>
          <t>Strategic / Principal AE</t>
        </is>
      </c>
      <c r="J146" s="15" t="inlineStr"/>
      <c r="K146" s="15" t="inlineStr"/>
      <c r="L146" s="15" t="inlineStr"/>
      <c r="M146" s="15" t="inlineStr"/>
      <c r="N146" s="15" t="inlineStr"/>
      <c r="O146" s="15" t="inlineStr"/>
    </row>
    <row r="147" ht="54" customHeight="1">
      <c r="A147" s="13" t="inlineStr">
        <is>
          <t>Job postings: player-coach sales leaders</t>
        </is>
      </c>
      <c r="B147" s="15" t="inlineStr"/>
      <c r="C147" s="15" t="inlineStr"/>
      <c r="D147" s="15" t="inlineStr"/>
      <c r="E147" s="15" t="inlineStr"/>
      <c r="F147" s="15" t="inlineStr"/>
      <c r="G147" s="15" t="inlineStr"/>
      <c r="H147" s="15" t="inlineStr">
        <is>
          <t>Sales Lead — Player/Coach · carries quota</t>
        </is>
      </c>
      <c r="I147" s="15" t="inlineStr"/>
      <c r="J147" s="15" t="inlineStr"/>
      <c r="K147" s="15" t="inlineStr">
        <is>
          <t>Head of Revenue — Player/Coach</t>
        </is>
      </c>
      <c r="L147" s="15" t="inlineStr"/>
      <c r="M147" s="15" t="inlineStr"/>
      <c r="N147" s="15" t="inlineStr"/>
      <c r="O147" s="15" t="inlineStr"/>
    </row>
    <row r="148" ht="54" customHeight="1">
      <c r="A148" s="13" t="inlineStr">
        <is>
          <t>IRIS Vs Competitor Benchmark — SaaS sales ladder — management · informed by title guides, C16</t>
        </is>
      </c>
      <c r="B148" s="15" t="inlineStr"/>
      <c r="C148" s="15" t="inlineStr"/>
      <c r="D148" s="15" t="inlineStr"/>
      <c r="E148" s="15" t="inlineStr">
        <is>
          <t>SDR Team Lead</t>
        </is>
      </c>
      <c r="F148" s="15" t="inlineStr">
        <is>
          <t>Sales Manager</t>
        </is>
      </c>
      <c r="G148" s="15" t="inlineStr">
        <is>
          <t>Senior Sales Manager</t>
        </is>
      </c>
      <c r="H148" s="15" t="inlineStr"/>
      <c r="I148" s="15" t="inlineStr">
        <is>
          <t>Regional Sales Head</t>
        </is>
      </c>
      <c r="J148" s="15" t="inlineStr">
        <is>
          <t>Director of Sales</t>
        </is>
      </c>
      <c r="K148" s="15" t="inlineStr"/>
      <c r="L148" s="15" t="inlineStr">
        <is>
          <t>VP Sales</t>
        </is>
      </c>
      <c r="M148" s="15" t="inlineStr">
        <is>
          <t>SVP Sales</t>
        </is>
      </c>
      <c r="N148" s="15" t="inlineStr">
        <is>
          <t>Chief Revenue Officer</t>
        </is>
      </c>
      <c r="O148" s="15" t="inlineStr"/>
    </row>
    <row r="149" ht="15" customHeight="1"/>
    <row r="150" ht="15" customHeight="1">
      <c r="A150" s="212" t="inlineStr">
        <is>
          <t>IRIS Executive Leadership Vs · Standard: Aon Radford executive levels E1–E6; Mercer ET1–ET3; Korn Ferry Leadership Architect · 2 here</t>
        </is>
      </c>
      <c r="B150" s="214" t="n"/>
      <c r="C150" s="214" t="n"/>
      <c r="D150" s="214" t="n"/>
      <c r="E150" s="214" t="n"/>
      <c r="F150" s="214" t="n"/>
      <c r="G150" s="214" t="n"/>
      <c r="H150" s="214" t="n"/>
      <c r="I150" s="214" t="n"/>
      <c r="J150" s="214" t="n"/>
      <c r="K150" s="214" t="n"/>
      <c r="L150" s="214" t="n"/>
      <c r="M150" s="214" t="n"/>
      <c r="N150" s="214" t="n"/>
      <c r="O150" s="213" t="n"/>
    </row>
    <row r="151" ht="15" customHeight="1">
      <c r="A151" s="92" t="inlineStr">
        <is>
          <t>Ladder / company</t>
        </is>
      </c>
      <c r="B151" s="92" t="inlineStr">
        <is>
          <t>A1</t>
        </is>
      </c>
      <c r="C151" s="92" t="inlineStr">
        <is>
          <t>A2</t>
        </is>
      </c>
      <c r="D151" s="92" t="inlineStr">
        <is>
          <t>A3</t>
        </is>
      </c>
      <c r="E151" s="92" t="inlineStr">
        <is>
          <t>B1</t>
        </is>
      </c>
      <c r="F151" s="92" t="inlineStr">
        <is>
          <t>B2</t>
        </is>
      </c>
      <c r="G151" s="92" t="inlineStr">
        <is>
          <t>B3</t>
        </is>
      </c>
      <c r="H151" s="92" t="inlineStr">
        <is>
          <t>B+</t>
        </is>
      </c>
      <c r="I151" s="92" t="inlineStr">
        <is>
          <t>C1</t>
        </is>
      </c>
      <c r="J151" s="92" t="inlineStr">
        <is>
          <t>C2</t>
        </is>
      </c>
      <c r="K151" s="92" t="inlineStr">
        <is>
          <t>C+</t>
        </is>
      </c>
      <c r="L151" s="92" t="inlineStr">
        <is>
          <t>D1</t>
        </is>
      </c>
      <c r="M151" s="92" t="inlineStr">
        <is>
          <t>D2</t>
        </is>
      </c>
      <c r="N151" s="92" t="inlineStr">
        <is>
          <t>E1</t>
        </is>
      </c>
      <c r="O151" s="92" t="inlineStr">
        <is>
          <t>E2</t>
        </is>
      </c>
    </row>
    <row r="152" ht="41" customHeight="1">
      <c r="A152" s="46" t="inlineStr">
        <is>
          <t>IRIS — IC title</t>
        </is>
      </c>
      <c r="B152" s="26" t="inlineStr">
        <is>
          <t>Intern / Trainee</t>
        </is>
      </c>
      <c r="C152" s="26" t="inlineStr">
        <is>
          <t>Associate</t>
        </is>
      </c>
      <c r="D152" s="26" t="inlineStr">
        <is>
          <t>Senior Associate</t>
        </is>
      </c>
      <c r="E152" s="20" t="inlineStr">
        <is>
          <t>Specialist</t>
        </is>
      </c>
      <c r="F152" s="20" t="inlineStr">
        <is>
          <t>Senior Specialist</t>
        </is>
      </c>
      <c r="G152" s="20" t="inlineStr">
        <is>
          <t>Lead Specialist</t>
        </is>
      </c>
      <c r="H152" s="30" t="inlineStr">
        <is>
          <t>Practice Lead · Player-Coach</t>
        </is>
      </c>
      <c r="I152" s="33" t="inlineStr">
        <is>
          <t>Principal</t>
        </is>
      </c>
      <c r="J152" s="33" t="inlineStr">
        <is>
          <t>Senior Principal / Architect</t>
        </is>
      </c>
      <c r="K152" s="36" t="inlineStr">
        <is>
          <t>Group Head · Player-Coach</t>
        </is>
      </c>
      <c r="L152" s="39" t="inlineStr">
        <is>
          <t>—</t>
        </is>
      </c>
      <c r="M152" s="39" t="inlineStr">
        <is>
          <t>—</t>
        </is>
      </c>
      <c r="N152" s="42" t="inlineStr">
        <is>
          <t>—</t>
        </is>
      </c>
      <c r="O152" s="42" t="inlineStr">
        <is>
          <t>—</t>
        </is>
      </c>
    </row>
    <row r="153" ht="41" customHeight="1">
      <c r="A153" s="46" t="inlineStr">
        <is>
          <t>IRIS — Manager title</t>
        </is>
      </c>
      <c r="B153" s="26" t="inlineStr"/>
      <c r="C153" s="26" t="inlineStr"/>
      <c r="D153" s="26" t="inlineStr"/>
      <c r="E153" s="20" t="inlineStr">
        <is>
          <t>Team Lead</t>
        </is>
      </c>
      <c r="F153" s="20" t="inlineStr">
        <is>
          <t>Manager</t>
        </is>
      </c>
      <c r="G153" s="20" t="inlineStr">
        <is>
          <t>Senior Manager</t>
        </is>
      </c>
      <c r="H153" s="30" t="inlineStr">
        <is>
          <t>Practice Lead · Player-Coach</t>
        </is>
      </c>
      <c r="I153" s="33" t="inlineStr">
        <is>
          <t>Associate Head</t>
        </is>
      </c>
      <c r="J153" s="33" t="inlineStr">
        <is>
          <t>Head of Function</t>
        </is>
      </c>
      <c r="K153" s="36" t="inlineStr">
        <is>
          <t>Group Head · Player-Coach</t>
        </is>
      </c>
      <c r="L153" s="39" t="inlineStr">
        <is>
          <t>Business Head</t>
        </is>
      </c>
      <c r="M153" s="39" t="inlineStr">
        <is>
          <t>Vice President</t>
        </is>
      </c>
      <c r="N153" s="42" t="inlineStr">
        <is>
          <t>CXO / President</t>
        </is>
      </c>
      <c r="O153" s="42" t="inlineStr">
        <is>
          <t>Chief Executive Officer</t>
        </is>
      </c>
    </row>
    <row r="154" ht="15" customHeight="1">
      <c r="A154" s="46" t="inlineStr">
        <is>
          <t>IRIS — people at level</t>
        </is>
      </c>
      <c r="B154" s="26" t="inlineStr"/>
      <c r="C154" s="26" t="inlineStr"/>
      <c r="D154" s="26" t="inlineStr"/>
      <c r="E154" s="20" t="inlineStr"/>
      <c r="F154" s="20" t="inlineStr"/>
      <c r="G154" s="20" t="inlineStr"/>
      <c r="H154" s="30" t="inlineStr"/>
      <c r="I154" s="33" t="inlineStr"/>
      <c r="J154" s="33" t="inlineStr"/>
      <c r="K154" s="36" t="inlineStr"/>
      <c r="L154" s="39" t="inlineStr"/>
      <c r="M154" s="39" t="n">
        <v>1</v>
      </c>
      <c r="N154" s="42" t="inlineStr"/>
      <c r="O154" s="42" t="inlineStr"/>
    </row>
    <row r="155" ht="41" customHeight="1">
      <c r="A155" s="13" t="inlineStr">
        <is>
          <t>IRIS Vs Market Benchmark — Aon Radford / Mercer executive codes</t>
        </is>
      </c>
      <c r="B155" s="15" t="inlineStr"/>
      <c r="C155" s="15" t="inlineStr"/>
      <c r="D155" s="15" t="inlineStr"/>
      <c r="E155" s="15" t="inlineStr"/>
      <c r="F155" s="15" t="inlineStr"/>
      <c r="G155" s="15" t="inlineStr"/>
      <c r="H155" s="15" t="inlineStr"/>
      <c r="I155" s="15" t="inlineStr"/>
      <c r="J155" s="15" t="inlineStr"/>
      <c r="K155" s="15" t="inlineStr"/>
      <c r="L155" s="15" t="inlineStr">
        <is>
          <t>E1–E2 VP / Business Head</t>
        </is>
      </c>
      <c r="M155" s="15" t="inlineStr">
        <is>
          <t>E3–E4 SVP</t>
        </is>
      </c>
      <c r="N155" s="15" t="inlineStr">
        <is>
          <t>E5 C-level · functional</t>
        </is>
      </c>
      <c r="O155" s="15" t="inlineStr">
        <is>
          <t>E6 CEO</t>
        </is>
      </c>
    </row>
    <row r="156" ht="41" customHeight="1">
      <c r="A156" s="13" t="inlineStr">
        <is>
          <t>IRIS Vs Competitor Benchmark — regtech / SaaS executive titles</t>
        </is>
      </c>
      <c r="B156" s="15" t="inlineStr"/>
      <c r="C156" s="15" t="inlineStr"/>
      <c r="D156" s="15" t="inlineStr"/>
      <c r="E156" s="15" t="inlineStr"/>
      <c r="F156" s="15" t="inlineStr"/>
      <c r="G156" s="15" t="inlineStr"/>
      <c r="H156" s="15" t="inlineStr"/>
      <c r="I156" s="15" t="inlineStr"/>
      <c r="J156" s="15" t="inlineStr"/>
      <c r="K156" s="15" t="inlineStr"/>
      <c r="L156" s="15" t="inlineStr">
        <is>
          <t>General Manager / VP</t>
        </is>
      </c>
      <c r="M156" s="15" t="inlineStr">
        <is>
          <t>SVP</t>
        </is>
      </c>
      <c r="N156" s="15" t="inlineStr">
        <is>
          <t>CTO · CFO · CRO · CCO · COO</t>
        </is>
      </c>
      <c r="O156" s="15" t="inlineStr">
        <is>
          <t>CEO</t>
        </is>
      </c>
    </row>
    <row r="157" ht="15" customHeight="1"/>
    <row r="158" ht="15" customHeight="1">
      <c r="A158" s="212" t="inlineStr">
        <is>
          <t>IRIS Customer Success &amp; Support Vs · Standard: TSIA frameworks and benchmarks; ITIL 4 service desk; Gainsight customer-success practice · 1 here</t>
        </is>
      </c>
      <c r="B158" s="214" t="n"/>
      <c r="C158" s="214" t="n"/>
      <c r="D158" s="214" t="n"/>
      <c r="E158" s="214" t="n"/>
      <c r="F158" s="214" t="n"/>
      <c r="G158" s="214" t="n"/>
      <c r="H158" s="214" t="n"/>
      <c r="I158" s="214" t="n"/>
      <c r="J158" s="214" t="n"/>
      <c r="K158" s="214" t="n"/>
      <c r="L158" s="214" t="n"/>
      <c r="M158" s="214" t="n"/>
      <c r="N158" s="214" t="n"/>
      <c r="O158" s="213" t="n"/>
    </row>
    <row r="159" ht="15" customHeight="1">
      <c r="A159" s="92" t="inlineStr">
        <is>
          <t>Ladder / company</t>
        </is>
      </c>
      <c r="B159" s="92" t="inlineStr">
        <is>
          <t>A1</t>
        </is>
      </c>
      <c r="C159" s="92" t="inlineStr">
        <is>
          <t>A2</t>
        </is>
      </c>
      <c r="D159" s="92" t="inlineStr">
        <is>
          <t>A3</t>
        </is>
      </c>
      <c r="E159" s="92" t="inlineStr">
        <is>
          <t>B1</t>
        </is>
      </c>
      <c r="F159" s="92" t="inlineStr">
        <is>
          <t>B2</t>
        </is>
      </c>
      <c r="G159" s="92" t="inlineStr">
        <is>
          <t>B3</t>
        </is>
      </c>
      <c r="H159" s="92" t="inlineStr">
        <is>
          <t>B+</t>
        </is>
      </c>
      <c r="I159" s="92" t="inlineStr">
        <is>
          <t>C1</t>
        </is>
      </c>
      <c r="J159" s="92" t="inlineStr">
        <is>
          <t>C2</t>
        </is>
      </c>
      <c r="K159" s="92" t="inlineStr">
        <is>
          <t>C+</t>
        </is>
      </c>
      <c r="L159" s="92" t="inlineStr">
        <is>
          <t>D1</t>
        </is>
      </c>
      <c r="M159" s="92" t="inlineStr">
        <is>
          <t>D2</t>
        </is>
      </c>
      <c r="N159" s="92" t="inlineStr">
        <is>
          <t>E1</t>
        </is>
      </c>
      <c r="O159" s="92" t="inlineStr">
        <is>
          <t>E2</t>
        </is>
      </c>
    </row>
    <row r="160" ht="54" customHeight="1">
      <c r="A160" s="46" t="inlineStr">
        <is>
          <t>IRIS — IC title</t>
        </is>
      </c>
      <c r="B160" s="26" t="inlineStr">
        <is>
          <t>Intern / Trainee</t>
        </is>
      </c>
      <c r="C160" s="26" t="inlineStr">
        <is>
          <t>Associate</t>
        </is>
      </c>
      <c r="D160" s="26" t="inlineStr">
        <is>
          <t>Senior Associate</t>
        </is>
      </c>
      <c r="E160" s="20" t="inlineStr">
        <is>
          <t>Specialist</t>
        </is>
      </c>
      <c r="F160" s="20" t="inlineStr">
        <is>
          <t>Senior Specialist</t>
        </is>
      </c>
      <c r="G160" s="20" t="inlineStr">
        <is>
          <t>Lead Specialist</t>
        </is>
      </c>
      <c r="H160" s="30" t="inlineStr">
        <is>
          <t>Practice Lead · Player-Coach</t>
        </is>
      </c>
      <c r="I160" s="33" t="inlineStr">
        <is>
          <t>Principal</t>
        </is>
      </c>
      <c r="J160" s="33" t="inlineStr">
        <is>
          <t>Senior Principal / Architect</t>
        </is>
      </c>
      <c r="K160" s="36" t="inlineStr">
        <is>
          <t>Group Head · Player-Coach</t>
        </is>
      </c>
      <c r="L160" s="39" t="inlineStr">
        <is>
          <t>Chief Specialist / Distinguished Principal</t>
        </is>
      </c>
      <c r="M160" s="39" t="inlineStr">
        <is>
          <t>—</t>
        </is>
      </c>
      <c r="N160" s="42" t="inlineStr">
        <is>
          <t>—</t>
        </is>
      </c>
      <c r="O160" s="42" t="inlineStr">
        <is>
          <t>—</t>
        </is>
      </c>
    </row>
    <row r="161" ht="54" customHeight="1">
      <c r="A161" s="46" t="inlineStr">
        <is>
          <t>IRIS — Manager title</t>
        </is>
      </c>
      <c r="B161" s="26" t="inlineStr"/>
      <c r="C161" s="26" t="inlineStr"/>
      <c r="D161" s="26" t="inlineStr"/>
      <c r="E161" s="20" t="inlineStr">
        <is>
          <t>Team Lead</t>
        </is>
      </c>
      <c r="F161" s="20" t="inlineStr">
        <is>
          <t>Manager</t>
        </is>
      </c>
      <c r="G161" s="20" t="inlineStr">
        <is>
          <t>Senior Manager</t>
        </is>
      </c>
      <c r="H161" s="30" t="inlineStr">
        <is>
          <t>Practice Lead · Player-Coach</t>
        </is>
      </c>
      <c r="I161" s="33" t="inlineStr">
        <is>
          <t>Associate Head</t>
        </is>
      </c>
      <c r="J161" s="33" t="inlineStr">
        <is>
          <t>Head of Function</t>
        </is>
      </c>
      <c r="K161" s="36" t="inlineStr">
        <is>
          <t>Group Head · Player-Coach</t>
        </is>
      </c>
      <c r="L161" s="39" t="inlineStr">
        <is>
          <t>Associate Vice President / Business Head</t>
        </is>
      </c>
      <c r="M161" s="39" t="inlineStr">
        <is>
          <t>Vice President</t>
        </is>
      </c>
      <c r="N161" s="42" t="inlineStr">
        <is>
          <t>CXO / President</t>
        </is>
      </c>
      <c r="O161" s="42" t="inlineStr">
        <is>
          <t>Chief Executive Officer</t>
        </is>
      </c>
    </row>
    <row r="162" ht="15" customHeight="1">
      <c r="A162" s="46" t="inlineStr">
        <is>
          <t>IRIS — people at level</t>
        </is>
      </c>
      <c r="B162" s="26" t="n">
        <v>1</v>
      </c>
      <c r="C162" s="26" t="inlineStr"/>
      <c r="D162" s="26" t="inlineStr"/>
      <c r="E162" s="20" t="inlineStr"/>
      <c r="F162" s="20" t="inlineStr"/>
      <c r="G162" s="20" t="inlineStr"/>
      <c r="H162" s="30" t="inlineStr"/>
      <c r="I162" s="33" t="inlineStr"/>
      <c r="J162" s="33" t="inlineStr"/>
      <c r="K162" s="36" t="inlineStr"/>
      <c r="L162" s="39" t="inlineStr"/>
      <c r="M162" s="39" t="inlineStr"/>
      <c r="N162" s="42" t="inlineStr"/>
      <c r="O162" s="42" t="inlineStr"/>
    </row>
    <row r="163" ht="41" customHeight="1">
      <c r="A163" s="13" t="inlineStr">
        <is>
          <t>Workiva</t>
        </is>
      </c>
      <c r="B163" s="15" t="inlineStr">
        <is>
          <t>Customer Success intern</t>
        </is>
      </c>
      <c r="C163" s="15" t="inlineStr"/>
      <c r="D163" s="15" t="inlineStr"/>
      <c r="E163" s="15" t="inlineStr">
        <is>
          <t>Customer Success Manager</t>
        </is>
      </c>
      <c r="F163" s="15" t="inlineStr">
        <is>
          <t>Product Success Manager</t>
        </is>
      </c>
      <c r="G163" s="15" t="inlineStr">
        <is>
          <t>Customer Success Architect</t>
        </is>
      </c>
      <c r="H163" s="15" t="inlineStr"/>
      <c r="I163" s="15" t="inlineStr"/>
      <c r="J163" s="15" t="inlineStr"/>
      <c r="K163" s="15" t="inlineStr"/>
      <c r="L163" s="15" t="inlineStr"/>
      <c r="M163" s="15" t="inlineStr"/>
      <c r="N163" s="15" t="inlineStr"/>
      <c r="O163" s="15" t="inlineStr"/>
    </row>
    <row r="164" ht="54" customHeight="1">
      <c r="A164" s="13" t="inlineStr">
        <is>
          <t>IRIS Vs Competitor Benchmark — SaaS customer-success ladder · informed by Gainsight postings, C15</t>
        </is>
      </c>
      <c r="B164" s="15" t="inlineStr"/>
      <c r="C164" s="15" t="inlineStr">
        <is>
          <t>Support Associate</t>
        </is>
      </c>
      <c r="D164" s="15" t="inlineStr">
        <is>
          <t>Associate CSM</t>
        </is>
      </c>
      <c r="E164" s="15" t="inlineStr">
        <is>
          <t>CSM</t>
        </is>
      </c>
      <c r="F164" s="15" t="inlineStr">
        <is>
          <t>Senior CSM</t>
        </is>
      </c>
      <c r="G164" s="15" t="inlineStr">
        <is>
          <t>Strategic CSM</t>
        </is>
      </c>
      <c r="H164" s="15" t="inlineStr"/>
      <c r="I164" s="15" t="inlineStr">
        <is>
          <t>Senior Manager CS</t>
        </is>
      </c>
      <c r="J164" s="15" t="inlineStr">
        <is>
          <t>Director Customer Success</t>
        </is>
      </c>
      <c r="K164" s="15" t="inlineStr"/>
      <c r="L164" s="15" t="inlineStr"/>
      <c r="M164" s="15" t="inlineStr">
        <is>
          <t>VP Customer Success</t>
        </is>
      </c>
      <c r="N164" s="15" t="inlineStr">
        <is>
          <t>Chief Customer Officer</t>
        </is>
      </c>
      <c r="O164" s="15" t="inlineStr"/>
    </row>
    <row r="165" ht="54" customHeight="1">
      <c r="A165" s="13" t="inlineStr">
        <is>
          <t>Regnology</t>
        </is>
      </c>
      <c r="B165" s="15" t="inlineStr"/>
      <c r="C165" s="15" t="inlineStr"/>
      <c r="D165" s="15" t="inlineStr">
        <is>
          <t>Product Support Specialist · Reg Reporting</t>
        </is>
      </c>
      <c r="E165" s="15" t="inlineStr"/>
      <c r="F165" s="15" t="inlineStr"/>
      <c r="G165" s="15" t="inlineStr"/>
      <c r="H165" s="15" t="inlineStr"/>
      <c r="I165" s="15" t="inlineStr"/>
      <c r="J165" s="15" t="inlineStr"/>
      <c r="K165" s="15" t="inlineStr"/>
      <c r="L165" s="15" t="inlineStr"/>
      <c r="M165" s="15" t="inlineStr"/>
      <c r="N165" s="15" t="inlineStr"/>
      <c r="O165" s="15" t="inlineStr"/>
    </row>
    <row r="166" ht="54" customHeight="1">
      <c r="A166" s="13" t="inlineStr">
        <is>
          <t>IRIS Vs Competitor Benchmark — support tiers · informed by ITIL 4, which defines practices, not titles</t>
        </is>
      </c>
      <c r="B166" s="15" t="inlineStr"/>
      <c r="C166" s="15" t="inlineStr">
        <is>
          <t>L1 Service Desk</t>
        </is>
      </c>
      <c r="D166" s="15" t="inlineStr">
        <is>
          <t>L2 Application Support</t>
        </is>
      </c>
      <c r="E166" s="15" t="inlineStr">
        <is>
          <t>L3 / Problem Analyst</t>
        </is>
      </c>
      <c r="F166" s="15" t="inlineStr">
        <is>
          <t>Support Team Manager</t>
        </is>
      </c>
      <c r="G166" s="15" t="inlineStr">
        <is>
          <t>Service Delivery Manager</t>
        </is>
      </c>
      <c r="H166" s="15" t="inlineStr"/>
      <c r="I166" s="15" t="inlineStr"/>
      <c r="J166" s="15" t="inlineStr"/>
      <c r="K166" s="15" t="inlineStr"/>
      <c r="L166" s="15" t="inlineStr"/>
      <c r="M166" s="15" t="inlineStr"/>
      <c r="N166" s="15" t="inlineStr"/>
      <c r="O166" s="15" t="inlineStr"/>
    </row>
    <row r="167" ht="15" customHeight="1"/>
    <row r="168" ht="20" customHeight="1">
      <c r="A168" s="177" t="inlineStr">
        <is>
          <t>Design — 2 people</t>
        </is>
      </c>
    </row>
    <row r="169" ht="15" customHeight="1">
      <c r="A169" s="212" t="inlineStr">
        <is>
          <t>IRIS Engineering &amp; Development Vs · Standard: SFIA 9 · software development, programming; OWASP secure coding; cloud vendor certifications · 2 here</t>
        </is>
      </c>
      <c r="B169" s="214" t="n"/>
      <c r="C169" s="214" t="n"/>
      <c r="D169" s="214" t="n"/>
      <c r="E169" s="214" t="n"/>
      <c r="F169" s="214" t="n"/>
      <c r="G169" s="214" t="n"/>
      <c r="H169" s="214" t="n"/>
      <c r="I169" s="214" t="n"/>
      <c r="J169" s="214" t="n"/>
      <c r="K169" s="214" t="n"/>
      <c r="L169" s="214" t="n"/>
      <c r="M169" s="214" t="n"/>
      <c r="N169" s="214" t="n"/>
      <c r="O169" s="213" t="n"/>
    </row>
    <row r="170" ht="15" customHeight="1">
      <c r="A170" s="92" t="inlineStr">
        <is>
          <t>Ladder / company</t>
        </is>
      </c>
      <c r="B170" s="92" t="inlineStr">
        <is>
          <t>A1</t>
        </is>
      </c>
      <c r="C170" s="92" t="inlineStr">
        <is>
          <t>A2</t>
        </is>
      </c>
      <c r="D170" s="92" t="inlineStr">
        <is>
          <t>A3</t>
        </is>
      </c>
      <c r="E170" s="92" t="inlineStr">
        <is>
          <t>B1</t>
        </is>
      </c>
      <c r="F170" s="92" t="inlineStr">
        <is>
          <t>B2</t>
        </is>
      </c>
      <c r="G170" s="92" t="inlineStr">
        <is>
          <t>B3</t>
        </is>
      </c>
      <c r="H170" s="92" t="inlineStr">
        <is>
          <t>B+</t>
        </is>
      </c>
      <c r="I170" s="92" t="inlineStr">
        <is>
          <t>C1</t>
        </is>
      </c>
      <c r="J170" s="92" t="inlineStr">
        <is>
          <t>C2</t>
        </is>
      </c>
      <c r="K170" s="92" t="inlineStr">
        <is>
          <t>C+</t>
        </is>
      </c>
      <c r="L170" s="92" t="inlineStr">
        <is>
          <t>D1</t>
        </is>
      </c>
      <c r="M170" s="92" t="inlineStr">
        <is>
          <t>D2</t>
        </is>
      </c>
      <c r="N170" s="92" t="inlineStr">
        <is>
          <t>E1</t>
        </is>
      </c>
      <c r="O170" s="92" t="inlineStr">
        <is>
          <t>E2</t>
        </is>
      </c>
    </row>
    <row r="171" ht="54" customHeight="1">
      <c r="A171" s="46" t="inlineStr">
        <is>
          <t>IRIS — IC title</t>
        </is>
      </c>
      <c r="B171" s="26" t="inlineStr">
        <is>
          <t>Intern / Trainee</t>
        </is>
      </c>
      <c r="C171" s="26" t="inlineStr">
        <is>
          <t>Associate</t>
        </is>
      </c>
      <c r="D171" s="26" t="inlineStr">
        <is>
          <t>Senior Associate</t>
        </is>
      </c>
      <c r="E171" s="20" t="inlineStr">
        <is>
          <t>Specialist</t>
        </is>
      </c>
      <c r="F171" s="20" t="inlineStr">
        <is>
          <t>Senior Specialist</t>
        </is>
      </c>
      <c r="G171" s="20" t="inlineStr">
        <is>
          <t>Lead Specialist</t>
        </is>
      </c>
      <c r="H171" s="30" t="inlineStr">
        <is>
          <t>Practice Lead · Player-Coach</t>
        </is>
      </c>
      <c r="I171" s="33" t="inlineStr">
        <is>
          <t>Principal</t>
        </is>
      </c>
      <c r="J171" s="33" t="inlineStr">
        <is>
          <t>Senior Principal / Architect</t>
        </is>
      </c>
      <c r="K171" s="36" t="inlineStr">
        <is>
          <t>Group Head · Player-Coach</t>
        </is>
      </c>
      <c r="L171" s="39" t="inlineStr">
        <is>
          <t>Chief Specialist / Distinguished Principal</t>
        </is>
      </c>
      <c r="M171" s="39" t="inlineStr">
        <is>
          <t>—</t>
        </is>
      </c>
      <c r="N171" s="42" t="inlineStr">
        <is>
          <t>—</t>
        </is>
      </c>
      <c r="O171" s="42" t="inlineStr">
        <is>
          <t>—</t>
        </is>
      </c>
    </row>
    <row r="172" ht="54" customHeight="1">
      <c r="A172" s="46" t="inlineStr">
        <is>
          <t>IRIS — Manager title</t>
        </is>
      </c>
      <c r="B172" s="26" t="inlineStr"/>
      <c r="C172" s="26" t="inlineStr"/>
      <c r="D172" s="26" t="inlineStr"/>
      <c r="E172" s="20" t="inlineStr">
        <is>
          <t>Team Lead</t>
        </is>
      </c>
      <c r="F172" s="20" t="inlineStr">
        <is>
          <t>Manager</t>
        </is>
      </c>
      <c r="G172" s="20" t="inlineStr">
        <is>
          <t>Senior Manager</t>
        </is>
      </c>
      <c r="H172" s="30" t="inlineStr">
        <is>
          <t>Practice Lead · Player-Coach</t>
        </is>
      </c>
      <c r="I172" s="33" t="inlineStr">
        <is>
          <t>Associate Head</t>
        </is>
      </c>
      <c r="J172" s="33" t="inlineStr">
        <is>
          <t>Head of Function</t>
        </is>
      </c>
      <c r="K172" s="36" t="inlineStr">
        <is>
          <t>Group Head · Player-Coach</t>
        </is>
      </c>
      <c r="L172" s="39" t="inlineStr">
        <is>
          <t>Associate Vice President / Business Head</t>
        </is>
      </c>
      <c r="M172" s="39" t="inlineStr">
        <is>
          <t>Vice President</t>
        </is>
      </c>
      <c r="N172" s="42" t="inlineStr">
        <is>
          <t>CXO / President</t>
        </is>
      </c>
      <c r="O172" s="42" t="inlineStr">
        <is>
          <t>Chief Executive Officer</t>
        </is>
      </c>
    </row>
    <row r="173" ht="15" customHeight="1">
      <c r="A173" s="46" t="inlineStr">
        <is>
          <t>IRIS — people at level</t>
        </is>
      </c>
      <c r="B173" s="26" t="inlineStr"/>
      <c r="C173" s="26" t="inlineStr"/>
      <c r="D173" s="26" t="n">
        <v>1</v>
      </c>
      <c r="E173" s="20" t="n">
        <v>1</v>
      </c>
      <c r="F173" s="20" t="inlineStr"/>
      <c r="G173" s="20" t="inlineStr"/>
      <c r="H173" s="30" t="inlineStr"/>
      <c r="I173" s="33" t="inlineStr"/>
      <c r="J173" s="33" t="inlineStr"/>
      <c r="K173" s="36" t="inlineStr"/>
      <c r="L173" s="39" t="inlineStr"/>
      <c r="M173" s="39" t="inlineStr"/>
      <c r="N173" s="42" t="inlineStr"/>
      <c r="O173" s="42" t="inlineStr"/>
    </row>
    <row r="174" ht="28" customHeight="1">
      <c r="A174" s="13" t="inlineStr">
        <is>
          <t>Workiva</t>
        </is>
      </c>
      <c r="B174" s="15" t="inlineStr"/>
      <c r="C174" s="15" t="inlineStr">
        <is>
          <t>Associate SE</t>
        </is>
      </c>
      <c r="D174" s="15" t="inlineStr">
        <is>
          <t>SE</t>
        </is>
      </c>
      <c r="E174" s="15" t="inlineStr">
        <is>
          <t>SE / Senior SE</t>
        </is>
      </c>
      <c r="F174" s="15" t="inlineStr">
        <is>
          <t>Senior SE</t>
        </is>
      </c>
      <c r="G174" s="15" t="inlineStr">
        <is>
          <t>Staff SE</t>
        </is>
      </c>
      <c r="H174" s="15" t="inlineStr"/>
      <c r="I174" s="15" t="inlineStr"/>
      <c r="J174" s="15" t="inlineStr"/>
      <c r="K174" s="15" t="inlineStr"/>
      <c r="L174" s="15" t="inlineStr"/>
      <c r="M174" s="15" t="inlineStr"/>
      <c r="N174" s="15" t="inlineStr"/>
      <c r="O174" s="15" t="inlineStr"/>
    </row>
    <row r="175" ht="28" customHeight="1">
      <c r="A175" s="13" t="inlineStr">
        <is>
          <t>Broadridge India</t>
        </is>
      </c>
      <c r="B175" s="15" t="inlineStr"/>
      <c r="C175" s="15" t="inlineStr">
        <is>
          <t>SE</t>
        </is>
      </c>
      <c r="D175" s="15" t="inlineStr">
        <is>
          <t>SE</t>
        </is>
      </c>
      <c r="E175" s="15" t="inlineStr">
        <is>
          <t>Senior SE</t>
        </is>
      </c>
      <c r="F175" s="15" t="inlineStr">
        <is>
          <t>Lead SE</t>
        </is>
      </c>
      <c r="G175" s="15" t="inlineStr">
        <is>
          <t>Senior Lead SE</t>
        </is>
      </c>
      <c r="H175" s="15" t="inlineStr"/>
      <c r="I175" s="15" t="inlineStr"/>
      <c r="J175" s="15" t="inlineStr"/>
      <c r="K175" s="15" t="inlineStr"/>
      <c r="L175" s="15" t="inlineStr"/>
      <c r="M175" s="15" t="inlineStr"/>
      <c r="N175" s="15" t="inlineStr"/>
      <c r="O175" s="15" t="inlineStr"/>
    </row>
    <row r="176" ht="15" customHeight="1">
      <c r="A176" s="13" t="inlineStr">
        <is>
          <t>Nasdaq / AxiomSL</t>
        </is>
      </c>
      <c r="B176" s="15" t="inlineStr"/>
      <c r="C176" s="15" t="inlineStr">
        <is>
          <t>SE</t>
        </is>
      </c>
      <c r="D176" s="15" t="inlineStr">
        <is>
          <t>SE</t>
        </is>
      </c>
      <c r="E176" s="15" t="inlineStr">
        <is>
          <t>Senior SE</t>
        </is>
      </c>
      <c r="F176" s="15" t="inlineStr">
        <is>
          <t>Senior SE</t>
        </is>
      </c>
      <c r="G176" s="15" t="inlineStr">
        <is>
          <t>Lead SE</t>
        </is>
      </c>
      <c r="H176" s="15" t="inlineStr"/>
      <c r="I176" s="15" t="inlineStr">
        <is>
          <t>Principal SE</t>
        </is>
      </c>
      <c r="J176" s="15" t="inlineStr"/>
      <c r="K176" s="15" t="inlineStr"/>
      <c r="L176" s="15" t="inlineStr"/>
      <c r="M176" s="15" t="inlineStr"/>
      <c r="N176" s="15" t="inlineStr"/>
      <c r="O176" s="15" t="inlineStr"/>
    </row>
    <row r="177" ht="41" customHeight="1">
      <c r="A177" s="13" t="inlineStr">
        <is>
          <t>Salesforce</t>
        </is>
      </c>
      <c r="B177" s="15" t="inlineStr"/>
      <c r="C177" s="15" t="inlineStr">
        <is>
          <t>AMTS</t>
        </is>
      </c>
      <c r="D177" s="15" t="inlineStr">
        <is>
          <t>MTS</t>
        </is>
      </c>
      <c r="E177" s="15" t="inlineStr">
        <is>
          <t>MTS</t>
        </is>
      </c>
      <c r="F177" s="15" t="inlineStr">
        <is>
          <t>SMTS</t>
        </is>
      </c>
      <c r="G177" s="15" t="inlineStr">
        <is>
          <t>LMTS</t>
        </is>
      </c>
      <c r="H177" s="15" t="inlineStr"/>
      <c r="I177" s="15" t="inlineStr">
        <is>
          <t>PMTS</t>
        </is>
      </c>
      <c r="J177" s="15" t="inlineStr">
        <is>
          <t>Architect / Principal Architect</t>
        </is>
      </c>
      <c r="K177" s="15" t="inlineStr"/>
      <c r="L177" s="15" t="inlineStr">
        <is>
          <t>Distinguished Engineer</t>
        </is>
      </c>
      <c r="M177" s="15" t="inlineStr"/>
      <c r="N177" s="15" t="inlineStr"/>
      <c r="O177" s="15" t="inlineStr"/>
    </row>
    <row r="178" ht="28" customHeight="1">
      <c r="A178" s="13" t="inlineStr">
        <is>
          <t>Atlassian</t>
        </is>
      </c>
      <c r="B178" s="15" t="inlineStr"/>
      <c r="C178" s="15" t="inlineStr">
        <is>
          <t>P30 Junior · 0–2 yrs</t>
        </is>
      </c>
      <c r="D178" s="15" t="inlineStr">
        <is>
          <t>P40 · 3–7 yrs</t>
        </is>
      </c>
      <c r="E178" s="15" t="inlineStr">
        <is>
          <t>P40</t>
        </is>
      </c>
      <c r="F178" s="15" t="inlineStr">
        <is>
          <t>P50 Senior · 6–12 yrs</t>
        </is>
      </c>
      <c r="G178" s="15" t="inlineStr">
        <is>
          <t>P50 Senior</t>
        </is>
      </c>
      <c r="H178" s="15" t="inlineStr"/>
      <c r="I178" s="15" t="inlineStr">
        <is>
          <t>P60 Principal · 10+ yrs</t>
        </is>
      </c>
      <c r="J178" s="15" t="inlineStr">
        <is>
          <t>P70</t>
        </is>
      </c>
      <c r="K178" s="15" t="inlineStr"/>
      <c r="L178" s="15" t="inlineStr"/>
      <c r="M178" s="15" t="inlineStr"/>
      <c r="N178" s="15" t="inlineStr"/>
      <c r="O178" s="15" t="inlineStr"/>
    </row>
    <row r="179" ht="28" customHeight="1">
      <c r="A179" s="13" t="inlineStr">
        <is>
          <t>Freshworks</t>
        </is>
      </c>
      <c r="B179" s="15" t="inlineStr"/>
      <c r="C179" s="15" t="inlineStr">
        <is>
          <t>SE</t>
        </is>
      </c>
      <c r="D179" s="15" t="inlineStr">
        <is>
          <t>Senior SE</t>
        </is>
      </c>
      <c r="E179" s="15" t="inlineStr">
        <is>
          <t>Senior SE</t>
        </is>
      </c>
      <c r="F179" s="15" t="inlineStr">
        <is>
          <t>Lead SE</t>
        </is>
      </c>
      <c r="G179" s="15" t="inlineStr">
        <is>
          <t>Staff SE</t>
        </is>
      </c>
      <c r="H179" s="15" t="inlineStr"/>
      <c r="I179" s="15" t="inlineStr">
        <is>
          <t>Senior Staff SE</t>
        </is>
      </c>
      <c r="J179" s="15" t="inlineStr">
        <is>
          <t>Principal Engineer</t>
        </is>
      </c>
      <c r="K179" s="15" t="inlineStr"/>
      <c r="L179" s="15" t="inlineStr"/>
      <c r="M179" s="15" t="inlineStr"/>
      <c r="N179" s="15" t="inlineStr"/>
      <c r="O179" s="15" t="inlineStr"/>
    </row>
    <row r="180" ht="28" customHeight="1">
      <c r="A180" s="13" t="inlineStr">
        <is>
          <t>Clear · C14; unverified</t>
        </is>
      </c>
      <c r="B180" s="15" t="inlineStr"/>
      <c r="C180" s="15" t="inlineStr">
        <is>
          <t>SDE1</t>
        </is>
      </c>
      <c r="D180" s="15" t="inlineStr">
        <is>
          <t>SDE2</t>
        </is>
      </c>
      <c r="E180" s="15" t="inlineStr">
        <is>
          <t>SDE2</t>
        </is>
      </c>
      <c r="F180" s="15" t="inlineStr">
        <is>
          <t>SDE3 / Senior</t>
        </is>
      </c>
      <c r="G180" s="15" t="inlineStr">
        <is>
          <t>Staff</t>
        </is>
      </c>
      <c r="H180" s="15" t="inlineStr"/>
      <c r="I180" s="15" t="inlineStr"/>
      <c r="J180" s="15" t="inlineStr"/>
      <c r="K180" s="15" t="inlineStr"/>
      <c r="L180" s="15" t="inlineStr"/>
      <c r="M180" s="15" t="inlineStr"/>
      <c r="N180" s="15" t="inlineStr"/>
      <c r="O180" s="15" t="inlineStr"/>
    </row>
    <row r="181" ht="28" customHeight="1">
      <c r="A181" s="13" t="inlineStr">
        <is>
          <t>Google Tech Lead Manager</t>
        </is>
      </c>
      <c r="B181" s="15" t="inlineStr"/>
      <c r="C181" s="15" t="inlineStr"/>
      <c r="D181" s="15" t="inlineStr"/>
      <c r="E181" s="15" t="inlineStr"/>
      <c r="F181" s="15" t="inlineStr"/>
      <c r="G181" s="15" t="inlineStr"/>
      <c r="H181" s="15" t="inlineStr">
        <is>
          <t>Tech Lead Manager · TLM</t>
        </is>
      </c>
      <c r="I181" s="15" t="inlineStr"/>
      <c r="J181" s="15" t="inlineStr"/>
      <c r="K181" s="15" t="inlineStr">
        <is>
          <t>Senior TLM / Director</t>
        </is>
      </c>
      <c r="L181" s="15" t="inlineStr"/>
      <c r="M181" s="15" t="inlineStr"/>
      <c r="N181" s="15" t="inlineStr"/>
      <c r="O181" s="15" t="inlineStr"/>
    </row>
    <row r="182" ht="54" customHeight="1">
      <c r="A182" s="13" t="inlineStr">
        <is>
          <t>IRIS Vs Competitor Benchmark — engineering managers · informed by Freshworks, GitLab; C12, C20</t>
        </is>
      </c>
      <c r="B182" s="15" t="inlineStr"/>
      <c r="C182" s="15" t="inlineStr"/>
      <c r="D182" s="15" t="inlineStr"/>
      <c r="E182" s="15" t="inlineStr"/>
      <c r="F182" s="15" t="inlineStr">
        <is>
          <t>Engineering Manager</t>
        </is>
      </c>
      <c r="G182" s="15" t="inlineStr">
        <is>
          <t>Senior EM</t>
        </is>
      </c>
      <c r="H182" s="15" t="inlineStr"/>
      <c r="I182" s="15" t="inlineStr">
        <is>
          <t>Senior EM / Director</t>
        </is>
      </c>
      <c r="J182" s="15" t="inlineStr">
        <is>
          <t>Director Engineering</t>
        </is>
      </c>
      <c r="K182" s="15" t="inlineStr"/>
      <c r="L182" s="15" t="inlineStr">
        <is>
          <t>Senior Director</t>
        </is>
      </c>
      <c r="M182" s="15" t="inlineStr">
        <is>
          <t>VP Engineering</t>
        </is>
      </c>
      <c r="N182" s="15" t="inlineStr">
        <is>
          <t>CTO</t>
        </is>
      </c>
      <c r="O182" s="15" t="inlineStr"/>
    </row>
    <row r="183" ht="15" customHeight="1"/>
    <row r="184" ht="20" customHeight="1">
      <c r="A184" s="177" t="inlineStr">
        <is>
          <t>Marketing — 2 people</t>
        </is>
      </c>
    </row>
    <row r="185" ht="15" customHeight="1">
      <c r="A185" s="212" t="inlineStr">
        <is>
          <t>IRIS Marketing &amp; Communications Vs · Standard: CIM Global Professional Marketing Framework — proficiency Aware → Active learner → Able → Accomplished → Authoritative · 2 here</t>
        </is>
      </c>
      <c r="B185" s="214" t="n"/>
      <c r="C185" s="214" t="n"/>
      <c r="D185" s="214" t="n"/>
      <c r="E185" s="214" t="n"/>
      <c r="F185" s="214" t="n"/>
      <c r="G185" s="214" t="n"/>
      <c r="H185" s="214" t="n"/>
      <c r="I185" s="214" t="n"/>
      <c r="J185" s="214" t="n"/>
      <c r="K185" s="214" t="n"/>
      <c r="L185" s="214" t="n"/>
      <c r="M185" s="214" t="n"/>
      <c r="N185" s="214" t="n"/>
      <c r="O185" s="213" t="n"/>
    </row>
    <row r="186" ht="15" customHeight="1">
      <c r="A186" s="92" t="inlineStr">
        <is>
          <t>Ladder / company</t>
        </is>
      </c>
      <c r="B186" s="92" t="inlineStr">
        <is>
          <t>A1</t>
        </is>
      </c>
      <c r="C186" s="92" t="inlineStr">
        <is>
          <t>A2</t>
        </is>
      </c>
      <c r="D186" s="92" t="inlineStr">
        <is>
          <t>A3</t>
        </is>
      </c>
      <c r="E186" s="92" t="inlineStr">
        <is>
          <t>B1</t>
        </is>
      </c>
      <c r="F186" s="92" t="inlineStr">
        <is>
          <t>B2</t>
        </is>
      </c>
      <c r="G186" s="92" t="inlineStr">
        <is>
          <t>B3</t>
        </is>
      </c>
      <c r="H186" s="92" t="inlineStr">
        <is>
          <t>B+</t>
        </is>
      </c>
      <c r="I186" s="92" t="inlineStr">
        <is>
          <t>C1</t>
        </is>
      </c>
      <c r="J186" s="92" t="inlineStr">
        <is>
          <t>C2</t>
        </is>
      </c>
      <c r="K186" s="92" t="inlineStr">
        <is>
          <t>C+</t>
        </is>
      </c>
      <c r="L186" s="92" t="inlineStr">
        <is>
          <t>D1</t>
        </is>
      </c>
      <c r="M186" s="92" t="inlineStr">
        <is>
          <t>D2</t>
        </is>
      </c>
      <c r="N186" s="92" t="inlineStr">
        <is>
          <t>E1</t>
        </is>
      </c>
      <c r="O186" s="92" t="inlineStr">
        <is>
          <t>E2</t>
        </is>
      </c>
    </row>
    <row r="187" ht="54" customHeight="1">
      <c r="A187" s="46" t="inlineStr">
        <is>
          <t>IRIS — IC title</t>
        </is>
      </c>
      <c r="B187" s="26" t="inlineStr">
        <is>
          <t>Intern / Trainee</t>
        </is>
      </c>
      <c r="C187" s="26" t="inlineStr">
        <is>
          <t>Associate</t>
        </is>
      </c>
      <c r="D187" s="26" t="inlineStr">
        <is>
          <t>Senior Associate</t>
        </is>
      </c>
      <c r="E187" s="20" t="inlineStr">
        <is>
          <t>Specialist</t>
        </is>
      </c>
      <c r="F187" s="20" t="inlineStr">
        <is>
          <t>Senior Specialist</t>
        </is>
      </c>
      <c r="G187" s="20" t="inlineStr">
        <is>
          <t>Lead Specialist</t>
        </is>
      </c>
      <c r="H187" s="30" t="inlineStr">
        <is>
          <t>Practice Lead · Player-Coach</t>
        </is>
      </c>
      <c r="I187" s="33" t="inlineStr">
        <is>
          <t>Principal</t>
        </is>
      </c>
      <c r="J187" s="33" t="inlineStr">
        <is>
          <t>Senior Principal / Architect</t>
        </is>
      </c>
      <c r="K187" s="36" t="inlineStr">
        <is>
          <t>Group Head · Player-Coach</t>
        </is>
      </c>
      <c r="L187" s="39" t="inlineStr">
        <is>
          <t>Chief Specialist / Distinguished Principal</t>
        </is>
      </c>
      <c r="M187" s="39" t="inlineStr">
        <is>
          <t>—</t>
        </is>
      </c>
      <c r="N187" s="42" t="inlineStr">
        <is>
          <t>—</t>
        </is>
      </c>
      <c r="O187" s="42" t="inlineStr">
        <is>
          <t>—</t>
        </is>
      </c>
    </row>
    <row r="188" ht="54" customHeight="1">
      <c r="A188" s="46" t="inlineStr">
        <is>
          <t>IRIS — Manager title</t>
        </is>
      </c>
      <c r="B188" s="26" t="inlineStr"/>
      <c r="C188" s="26" t="inlineStr"/>
      <c r="D188" s="26" t="inlineStr"/>
      <c r="E188" s="20" t="inlineStr">
        <is>
          <t>Team Lead</t>
        </is>
      </c>
      <c r="F188" s="20" t="inlineStr">
        <is>
          <t>Manager</t>
        </is>
      </c>
      <c r="G188" s="20" t="inlineStr">
        <is>
          <t>Senior Manager</t>
        </is>
      </c>
      <c r="H188" s="30" t="inlineStr">
        <is>
          <t>Practice Lead · Player-Coach</t>
        </is>
      </c>
      <c r="I188" s="33" t="inlineStr">
        <is>
          <t>Associate Head</t>
        </is>
      </c>
      <c r="J188" s="33" t="inlineStr">
        <is>
          <t>Head of Function</t>
        </is>
      </c>
      <c r="K188" s="36" t="inlineStr">
        <is>
          <t>Group Head · Player-Coach</t>
        </is>
      </c>
      <c r="L188" s="39" t="inlineStr">
        <is>
          <t>Associate Vice President / Business Head</t>
        </is>
      </c>
      <c r="M188" s="39" t="inlineStr">
        <is>
          <t>Vice President</t>
        </is>
      </c>
      <c r="N188" s="42" t="inlineStr">
        <is>
          <t>CXO / President</t>
        </is>
      </c>
      <c r="O188" s="42" t="inlineStr">
        <is>
          <t>Chief Executive Officer</t>
        </is>
      </c>
    </row>
    <row r="189" ht="15" customHeight="1">
      <c r="A189" s="46" t="inlineStr">
        <is>
          <t>IRIS — people at level</t>
        </is>
      </c>
      <c r="B189" s="26" t="inlineStr"/>
      <c r="C189" s="26" t="inlineStr"/>
      <c r="D189" s="26" t="n">
        <v>1</v>
      </c>
      <c r="E189" s="20" t="n">
        <v>1</v>
      </c>
      <c r="F189" s="20" t="inlineStr"/>
      <c r="G189" s="20" t="inlineStr"/>
      <c r="H189" s="30" t="inlineStr"/>
      <c r="I189" s="33" t="inlineStr"/>
      <c r="J189" s="33" t="inlineStr"/>
      <c r="K189" s="36" t="inlineStr"/>
      <c r="L189" s="39" t="inlineStr"/>
      <c r="M189" s="39" t="inlineStr"/>
      <c r="N189" s="42" t="inlineStr"/>
      <c r="O189" s="42" t="inlineStr"/>
    </row>
    <row r="190" ht="54" customHeight="1">
      <c r="A190" s="13" t="inlineStr">
        <is>
          <t>IRIS Vs Market Benchmark — CIM proficiency scale · CIM sets the scale, not the level match</t>
        </is>
      </c>
      <c r="B190" s="15" t="inlineStr">
        <is>
          <t>1 Aware</t>
        </is>
      </c>
      <c r="C190" s="15" t="inlineStr">
        <is>
          <t>2 Active learner</t>
        </is>
      </c>
      <c r="D190" s="15" t="inlineStr">
        <is>
          <t>2–3</t>
        </is>
      </c>
      <c r="E190" s="15" t="inlineStr">
        <is>
          <t>3 Able</t>
        </is>
      </c>
      <c r="F190" s="15" t="inlineStr">
        <is>
          <t>3–4</t>
        </is>
      </c>
      <c r="G190" s="15" t="inlineStr">
        <is>
          <t>4 Accomplished</t>
        </is>
      </c>
      <c r="H190" s="15" t="inlineStr"/>
      <c r="I190" s="15" t="inlineStr">
        <is>
          <t>4</t>
        </is>
      </c>
      <c r="J190" s="15" t="inlineStr">
        <is>
          <t>5 Authoritative</t>
        </is>
      </c>
      <c r="K190" s="15" t="inlineStr"/>
      <c r="L190" s="15" t="inlineStr"/>
      <c r="M190" s="15" t="inlineStr"/>
      <c r="N190" s="15" t="inlineStr"/>
      <c r="O190" s="15" t="inlineStr"/>
    </row>
    <row r="191" ht="41" customHeight="1">
      <c r="A191" s="13" t="inlineStr">
        <is>
          <t>IRIS Vs Competitor Benchmark — SaaS marketing ladder · informed by Radford codes</t>
        </is>
      </c>
      <c r="B191" s="15" t="inlineStr"/>
      <c r="C191" s="15" t="inlineStr">
        <is>
          <t>Marketing Associate</t>
        </is>
      </c>
      <c r="D191" s="15" t="inlineStr">
        <is>
          <t>Marketing Specialist</t>
        </is>
      </c>
      <c r="E191" s="15" t="inlineStr">
        <is>
          <t>Senior Marketing Specialist</t>
        </is>
      </c>
      <c r="F191" s="15" t="inlineStr">
        <is>
          <t>Marketing Manager</t>
        </is>
      </c>
      <c r="G191" s="15" t="inlineStr">
        <is>
          <t>Senior Marketing Manager</t>
        </is>
      </c>
      <c r="H191" s="15" t="inlineStr"/>
      <c r="I191" s="15" t="inlineStr">
        <is>
          <t>Head of Marketing · function</t>
        </is>
      </c>
      <c r="J191" s="15" t="inlineStr">
        <is>
          <t>Director of Marketing</t>
        </is>
      </c>
      <c r="K191" s="15" t="inlineStr"/>
      <c r="L191" s="15" t="inlineStr">
        <is>
          <t>VP Marketing</t>
        </is>
      </c>
      <c r="M191" s="15" t="inlineStr"/>
      <c r="N191" s="15" t="inlineStr">
        <is>
          <t>CMO</t>
        </is>
      </c>
      <c r="O191" s="15" t="inlineStr"/>
    </row>
    <row r="192" ht="15" customHeight="1"/>
    <row r="193" ht="20" customHeight="1">
      <c r="A193" s="177" t="inlineStr">
        <is>
          <t>Product Management — 1 person</t>
        </is>
      </c>
    </row>
    <row r="194" ht="15" customHeight="1">
      <c r="A194" s="212" t="inlineStr">
        <is>
          <t>IRIS Product Management Vs · Standard: Pragmatic Institute Framework · 37 activities, 7 categories; AIPMM · 1 here</t>
        </is>
      </c>
      <c r="B194" s="214" t="n"/>
      <c r="C194" s="214" t="n"/>
      <c r="D194" s="214" t="n"/>
      <c r="E194" s="214" t="n"/>
      <c r="F194" s="214" t="n"/>
      <c r="G194" s="214" t="n"/>
      <c r="H194" s="214" t="n"/>
      <c r="I194" s="214" t="n"/>
      <c r="J194" s="214" t="n"/>
      <c r="K194" s="214" t="n"/>
      <c r="L194" s="214" t="n"/>
      <c r="M194" s="214" t="n"/>
      <c r="N194" s="214" t="n"/>
      <c r="O194" s="213" t="n"/>
    </row>
    <row r="195" ht="15" customHeight="1">
      <c r="A195" s="92" t="inlineStr">
        <is>
          <t>Ladder / company</t>
        </is>
      </c>
      <c r="B195" s="92" t="inlineStr">
        <is>
          <t>A1</t>
        </is>
      </c>
      <c r="C195" s="92" t="inlineStr">
        <is>
          <t>A2</t>
        </is>
      </c>
      <c r="D195" s="92" t="inlineStr">
        <is>
          <t>A3</t>
        </is>
      </c>
      <c r="E195" s="92" t="inlineStr">
        <is>
          <t>B1</t>
        </is>
      </c>
      <c r="F195" s="92" t="inlineStr">
        <is>
          <t>B2</t>
        </is>
      </c>
      <c r="G195" s="92" t="inlineStr">
        <is>
          <t>B3</t>
        </is>
      </c>
      <c r="H195" s="92" t="inlineStr">
        <is>
          <t>B+</t>
        </is>
      </c>
      <c r="I195" s="92" t="inlineStr">
        <is>
          <t>C1</t>
        </is>
      </c>
      <c r="J195" s="92" t="inlineStr">
        <is>
          <t>C2</t>
        </is>
      </c>
      <c r="K195" s="92" t="inlineStr">
        <is>
          <t>C+</t>
        </is>
      </c>
      <c r="L195" s="92" t="inlineStr">
        <is>
          <t>D1</t>
        </is>
      </c>
      <c r="M195" s="92" t="inlineStr">
        <is>
          <t>D2</t>
        </is>
      </c>
      <c r="N195" s="92" t="inlineStr">
        <is>
          <t>E1</t>
        </is>
      </c>
      <c r="O195" s="92" t="inlineStr">
        <is>
          <t>E2</t>
        </is>
      </c>
    </row>
    <row r="196" ht="54" customHeight="1">
      <c r="A196" s="46" t="inlineStr">
        <is>
          <t>IRIS — IC title</t>
        </is>
      </c>
      <c r="B196" s="26" t="inlineStr">
        <is>
          <t>Intern / Trainee</t>
        </is>
      </c>
      <c r="C196" s="26" t="inlineStr">
        <is>
          <t>Associate</t>
        </is>
      </c>
      <c r="D196" s="26" t="inlineStr">
        <is>
          <t>Senior Associate</t>
        </is>
      </c>
      <c r="E196" s="20" t="inlineStr">
        <is>
          <t>Specialist</t>
        </is>
      </c>
      <c r="F196" s="20" t="inlineStr">
        <is>
          <t>Senior Specialist</t>
        </is>
      </c>
      <c r="G196" s="20" t="inlineStr">
        <is>
          <t>Lead Specialist</t>
        </is>
      </c>
      <c r="H196" s="30" t="inlineStr">
        <is>
          <t>Practice Lead · Player-Coach</t>
        </is>
      </c>
      <c r="I196" s="33" t="inlineStr">
        <is>
          <t>Principal</t>
        </is>
      </c>
      <c r="J196" s="33" t="inlineStr">
        <is>
          <t>Senior Principal / Architect</t>
        </is>
      </c>
      <c r="K196" s="36" t="inlineStr">
        <is>
          <t>Group Head · Player-Coach</t>
        </is>
      </c>
      <c r="L196" s="39" t="inlineStr">
        <is>
          <t>Chief Specialist / Distinguished Principal</t>
        </is>
      </c>
      <c r="M196" s="39" t="inlineStr">
        <is>
          <t>—</t>
        </is>
      </c>
      <c r="N196" s="42" t="inlineStr">
        <is>
          <t>—</t>
        </is>
      </c>
      <c r="O196" s="42" t="inlineStr">
        <is>
          <t>—</t>
        </is>
      </c>
    </row>
    <row r="197" ht="54" customHeight="1">
      <c r="A197" s="46" t="inlineStr">
        <is>
          <t>IRIS — Manager title</t>
        </is>
      </c>
      <c r="B197" s="26" t="inlineStr"/>
      <c r="C197" s="26" t="inlineStr"/>
      <c r="D197" s="26" t="inlineStr"/>
      <c r="E197" s="20" t="inlineStr">
        <is>
          <t>Team Lead</t>
        </is>
      </c>
      <c r="F197" s="20" t="inlineStr">
        <is>
          <t>Manager</t>
        </is>
      </c>
      <c r="G197" s="20" t="inlineStr">
        <is>
          <t>Senior Manager</t>
        </is>
      </c>
      <c r="H197" s="30" t="inlineStr">
        <is>
          <t>Practice Lead · Player-Coach</t>
        </is>
      </c>
      <c r="I197" s="33" t="inlineStr">
        <is>
          <t>Associate Head</t>
        </is>
      </c>
      <c r="J197" s="33" t="inlineStr">
        <is>
          <t>Head of Function</t>
        </is>
      </c>
      <c r="K197" s="36" t="inlineStr">
        <is>
          <t>Group Head · Player-Coach</t>
        </is>
      </c>
      <c r="L197" s="39" t="inlineStr">
        <is>
          <t>Associate Vice President / Business Head</t>
        </is>
      </c>
      <c r="M197" s="39" t="inlineStr">
        <is>
          <t>Vice President</t>
        </is>
      </c>
      <c r="N197" s="42" t="inlineStr">
        <is>
          <t>CXO / President</t>
        </is>
      </c>
      <c r="O197" s="42" t="inlineStr">
        <is>
          <t>Chief Executive Officer</t>
        </is>
      </c>
    </row>
    <row r="198" ht="15" customHeight="1">
      <c r="A198" s="46" t="inlineStr">
        <is>
          <t>IRIS — people at level</t>
        </is>
      </c>
      <c r="B198" s="26" t="inlineStr"/>
      <c r="C198" s="26" t="inlineStr"/>
      <c r="D198" s="26" t="inlineStr"/>
      <c r="E198" s="20" t="inlineStr"/>
      <c r="F198" s="20" t="inlineStr"/>
      <c r="G198" s="20" t="n">
        <v>1</v>
      </c>
      <c r="H198" s="30" t="inlineStr"/>
      <c r="I198" s="33" t="inlineStr"/>
      <c r="J198" s="33" t="inlineStr"/>
      <c r="K198" s="36" t="inlineStr"/>
      <c r="L198" s="39" t="inlineStr"/>
      <c r="M198" s="39" t="inlineStr"/>
      <c r="N198" s="42" t="inlineStr"/>
      <c r="O198" s="42" t="inlineStr"/>
    </row>
    <row r="199" ht="41" customHeight="1">
      <c r="A199" s="13" t="inlineStr">
        <is>
          <t>IRIS Vs Competitor Benchmark — SaaS product ladder · informed by Atlassian, Pragmatic</t>
        </is>
      </c>
      <c r="B199" s="15" t="inlineStr"/>
      <c r="C199" s="15" t="inlineStr"/>
      <c r="D199" s="15" t="inlineStr">
        <is>
          <t>Associate PM</t>
        </is>
      </c>
      <c r="E199" s="15" t="inlineStr">
        <is>
          <t>Product Manager</t>
        </is>
      </c>
      <c r="F199" s="15" t="inlineStr">
        <is>
          <t>Senior PM</t>
        </is>
      </c>
      <c r="G199" s="15" t="inlineStr">
        <is>
          <t>Principal / Group PM</t>
        </is>
      </c>
      <c r="H199" s="15" t="inlineStr"/>
      <c r="I199" s="15" t="inlineStr">
        <is>
          <t>Group PM / Head of Product</t>
        </is>
      </c>
      <c r="J199" s="15" t="inlineStr">
        <is>
          <t>Director of Product</t>
        </is>
      </c>
      <c r="K199" s="15" t="inlineStr"/>
      <c r="L199" s="15" t="inlineStr">
        <is>
          <t>VP Product</t>
        </is>
      </c>
      <c r="M199" s="15" t="inlineStr"/>
      <c r="N199" s="15" t="inlineStr">
        <is>
          <t>Chief Product Officer</t>
        </is>
      </c>
      <c r="O199" s="15" t="inlineStr"/>
    </row>
    <row r="200" ht="15" customHeight="1"/>
    <row r="201" ht="20" customHeight="1">
      <c r="A201" s="6" t="inlineStr">
        <is>
          <t>R4. Levelling and market databases used</t>
        </is>
      </c>
    </row>
    <row r="202" ht="15" customHeight="1">
      <c r="A202" s="12" t="inlineStr">
        <is>
          <t>Database / method</t>
        </is>
      </c>
      <c r="B202" s="214" t="n"/>
      <c r="C202" s="213" t="n"/>
      <c r="D202" s="12" t="inlineStr">
        <is>
          <t>What it gave</t>
        </is>
      </c>
      <c r="E202" s="214" t="n"/>
      <c r="F202" s="214" t="n"/>
      <c r="G202" s="214" t="n"/>
      <c r="H202" s="214" t="n"/>
      <c r="I202" s="213" t="n"/>
      <c r="J202" s="12" t="inlineStr">
        <is>
          <t>Site</t>
        </is>
      </c>
      <c r="K202" s="214" t="n"/>
      <c r="L202" s="214" t="n"/>
      <c r="M202" s="213" t="n"/>
      <c r="N202" s="12" t="inlineStr">
        <is>
          <t>Status</t>
        </is>
      </c>
      <c r="O202" s="213" t="n"/>
    </row>
    <row r="203" ht="28" customHeight="1">
      <c r="A203" s="13" t="inlineStr">
        <is>
          <t>Aon Radford · Global Technology Survey</t>
        </is>
      </c>
      <c r="B203" s="214" t="n"/>
      <c r="C203" s="213" t="n"/>
      <c r="D203" s="16" t="inlineStr">
        <is>
          <t>Survey levels P1–P7 / M1–M6 / E1–E6 used on every IRIS level</t>
        </is>
      </c>
      <c r="E203" s="214" t="n"/>
      <c r="F203" s="214" t="n"/>
      <c r="G203" s="214" t="n"/>
      <c r="H203" s="214" t="n"/>
      <c r="I203" s="213" t="n"/>
      <c r="J203" s="16" t="inlineStr">
        <is>
          <t>https://radford.aon.com</t>
        </is>
      </c>
      <c r="K203" s="214" t="n"/>
      <c r="L203" s="214" t="n"/>
      <c r="M203" s="213" t="n"/>
      <c r="N203" s="16" t="inlineStr">
        <is>
          <t>Used — codes; pay data to buy</t>
        </is>
      </c>
      <c r="O203" s="213" t="n"/>
    </row>
    <row r="204" ht="28" customHeight="1">
      <c r="A204" s="13" t="inlineStr">
        <is>
          <t>Mercer TRS / Mercer IPE</t>
        </is>
      </c>
      <c r="B204" s="214" t="n"/>
      <c r="C204" s="213" t="n"/>
      <c r="D204" s="16" t="inlineStr">
        <is>
          <t>Career levels and position evaluation</t>
        </is>
      </c>
      <c r="E204" s="214" t="n"/>
      <c r="F204" s="214" t="n"/>
      <c r="G204" s="214" t="n"/>
      <c r="H204" s="214" t="n"/>
      <c r="I204" s="213" t="n"/>
      <c r="J204" s="16" t="inlineStr">
        <is>
          <t>https://www.mercer.com</t>
        </is>
      </c>
      <c r="K204" s="214" t="n"/>
      <c r="L204" s="214" t="n"/>
      <c r="M204" s="213" t="n"/>
      <c r="N204" s="16" t="inlineStr">
        <is>
          <t>Used — method; pay data to buy</t>
        </is>
      </c>
      <c r="O204" s="213" t="n"/>
    </row>
    <row r="205" ht="15" customHeight="1">
      <c r="A205" s="13" t="inlineStr">
        <is>
          <t>WTW Global Grading System</t>
        </is>
      </c>
      <c r="B205" s="214" t="n"/>
      <c r="C205" s="213" t="n"/>
      <c r="D205" s="16" t="inlineStr">
        <is>
          <t>Banding-then-grading logic</t>
        </is>
      </c>
      <c r="E205" s="214" t="n"/>
      <c r="F205" s="214" t="n"/>
      <c r="G205" s="214" t="n"/>
      <c r="H205" s="214" t="n"/>
      <c r="I205" s="213" t="n"/>
      <c r="J205" s="16" t="inlineStr">
        <is>
          <t>https://www.wtwco.com</t>
        </is>
      </c>
      <c r="K205" s="214" t="n"/>
      <c r="L205" s="214" t="n"/>
      <c r="M205" s="213" t="n"/>
      <c r="N205" s="16" t="inlineStr">
        <is>
          <t>Used — method</t>
        </is>
      </c>
      <c r="O205" s="213" t="n"/>
    </row>
    <row r="206" ht="15" customHeight="1">
      <c r="A206" s="13" t="inlineStr">
        <is>
          <t>Korn Ferry Hay Guide Chart-Profile</t>
        </is>
      </c>
      <c r="B206" s="214" t="n"/>
      <c r="C206" s="213" t="n"/>
      <c r="D206" s="16" t="inlineStr">
        <is>
          <t>Factors and A / L / P profiles</t>
        </is>
      </c>
      <c r="E206" s="214" t="n"/>
      <c r="F206" s="214" t="n"/>
      <c r="G206" s="214" t="n"/>
      <c r="H206" s="214" t="n"/>
      <c r="I206" s="213" t="n"/>
      <c r="J206" s="16" t="inlineStr">
        <is>
          <t>https://www.kornferry.com</t>
        </is>
      </c>
      <c r="K206" s="214" t="n"/>
      <c r="L206" s="214" t="n"/>
      <c r="M206" s="213" t="n"/>
      <c r="N206" s="16" t="inlineStr">
        <is>
          <t>Used — method</t>
        </is>
      </c>
      <c r="O206" s="213" t="n"/>
    </row>
    <row r="207" ht="15" customHeight="1">
      <c r="A207" s="13" t="inlineStr">
        <is>
          <t>Pave</t>
        </is>
      </c>
      <c r="B207" s="214" t="n"/>
      <c r="C207" s="213" t="n"/>
      <c r="D207" s="16" t="inlineStr">
        <is>
          <t>Radford / Mercer level crosswalk</t>
        </is>
      </c>
      <c r="E207" s="214" t="n"/>
      <c r="F207" s="214" t="n"/>
      <c r="G207" s="214" t="n"/>
      <c r="H207" s="214" t="n"/>
      <c r="I207" s="213" t="n"/>
      <c r="J207" s="16" t="inlineStr">
        <is>
          <t>https://support.pave.com</t>
        </is>
      </c>
      <c r="K207" s="214" t="n"/>
      <c r="L207" s="214" t="n"/>
      <c r="M207" s="213" t="n"/>
      <c r="N207" s="16" t="inlineStr">
        <is>
          <t>Used</t>
        </is>
      </c>
      <c r="O207" s="213" t="n"/>
    </row>
    <row r="208" ht="67" customHeight="1">
      <c r="A208" s="13" t="inlineStr">
        <is>
          <t>Levels.fyi</t>
        </is>
      </c>
      <c r="B208" s="214" t="n"/>
      <c r="C208" s="213" t="n"/>
      <c r="D208" s="16" t="inlineStr">
        <is>
          <t>Company level ladders · Workiva, Broadridge, Nasdaq, Freshworks, Zoho, Clear, Atlassian</t>
        </is>
      </c>
      <c r="E208" s="214" t="n"/>
      <c r="F208" s="214" t="n"/>
      <c r="G208" s="214" t="n"/>
      <c r="H208" s="214" t="n"/>
      <c r="I208" s="213" t="n"/>
      <c r="J208" s="16" t="inlineStr">
        <is>
          <t>https://www.levels.fyi</t>
        </is>
      </c>
      <c r="K208" s="214" t="n"/>
      <c r="L208" s="214" t="n"/>
      <c r="M208" s="213" t="n"/>
      <c r="N208" s="16" t="inlineStr">
        <is>
          <t>Used — titles and levels only, not pay; pages did not load in the October 2026 source check, so unverified</t>
        </is>
      </c>
      <c r="O208" s="213" t="n"/>
    </row>
    <row r="209" ht="15" customHeight="1">
      <c r="A209" s="13" t="inlineStr">
        <is>
          <t>SFIA Foundation</t>
        </is>
      </c>
      <c r="B209" s="214" t="n"/>
      <c r="C209" s="213" t="n"/>
      <c r="D209" s="16" t="inlineStr">
        <is>
          <t>Levels of responsibility; skills</t>
        </is>
      </c>
      <c r="E209" s="214" t="n"/>
      <c r="F209" s="214" t="n"/>
      <c r="G209" s="214" t="n"/>
      <c r="H209" s="214" t="n"/>
      <c r="I209" s="213" t="n"/>
      <c r="J209" s="16" t="inlineStr">
        <is>
          <t>https://sfia-online.org</t>
        </is>
      </c>
      <c r="K209" s="214" t="n"/>
      <c r="L209" s="214" t="n"/>
      <c r="M209" s="213" t="n"/>
      <c r="N209" s="16" t="inlineStr">
        <is>
          <t>Used</t>
        </is>
      </c>
      <c r="O209" s="213" t="n"/>
    </row>
    <row r="210" ht="28" customHeight="1">
      <c r="A210" s="13" t="inlineStr">
        <is>
          <t>Built In / company career sites / Personio</t>
        </is>
      </c>
      <c r="B210" s="214" t="n"/>
      <c r="C210" s="213" t="n"/>
      <c r="D210" s="16" t="inlineStr">
        <is>
          <r>
            <rPr>
              <rFont val="Calibri"/>
              <b val="1"/>
              <sz val="10"/>
            </rPr>
            <t>Job postings:</t>
          </r>
          <r>
            <rPr>
              <rFont val="Calibri"/>
              <sz val="10"/>
            </rPr>
            <t xml:space="preserve"> Workiva, DFIN, Toppan Merrill, Regnology, Gainsight</t>
          </r>
        </is>
      </c>
      <c r="E210" s="214" t="n"/>
      <c r="F210" s="214" t="n"/>
      <c r="G210" s="214" t="n"/>
      <c r="H210" s="214" t="n"/>
      <c r="I210" s="213" t="n"/>
      <c r="J210" s="16" t="inlineStr">
        <is>
          <t>https://builtin.com ; https://www.regnology.net/en/careers</t>
        </is>
      </c>
      <c r="K210" s="214" t="n"/>
      <c r="L210" s="214" t="n"/>
      <c r="M210" s="213" t="n"/>
      <c r="N210" s="16" t="inlineStr">
        <is>
          <t>Used — titles and requirements</t>
        </is>
      </c>
      <c r="O210" s="213" t="n"/>
    </row>
    <row r="211" ht="28" customHeight="1">
      <c r="A211" s="13" t="inlineStr">
        <is>
          <t>Chartis RiskTech100, Central Banking awards, CFO Shortlist</t>
        </is>
      </c>
      <c r="B211" s="214" t="n"/>
      <c r="C211" s="213" t="n"/>
      <c r="D211" s="16" t="inlineStr">
        <is>
          <t>Regtech and disclosure-management market leadership</t>
        </is>
      </c>
      <c r="E211" s="214" t="n"/>
      <c r="F211" s="214" t="n"/>
      <c r="G211" s="214" t="n"/>
      <c r="H211" s="214" t="n"/>
      <c r="I211" s="213" t="n"/>
      <c r="J211" s="16" t="inlineStr">
        <is>
          <t>https://www.centralbanking.com ; https://www.cfoshortlist.com</t>
        </is>
      </c>
      <c r="K211" s="214" t="n"/>
      <c r="L211" s="214" t="n"/>
      <c r="M211" s="213" t="n"/>
      <c r="N211" s="16" t="inlineStr">
        <is>
          <t>Used — peer selection</t>
        </is>
      </c>
      <c r="O211" s="213" t="n"/>
    </row>
    <row r="212" ht="15" customHeight="1"/>
    <row r="213" ht="20" customHeight="1">
      <c r="A213" s="6" t="inlineStr">
        <is>
          <t>R5. Full source register · also in the Master, M16</t>
        </is>
      </c>
    </row>
    <row r="214" ht="41" customHeight="1">
      <c r="A214" s="11" t="inlineStr">
        <is>
          <r>
            <rPr>
              <rFont val="Calibri"/>
              <b val="1"/>
              <i val="1"/>
              <color rgb="00595959"/>
              <sz val="10"/>
            </rPr>
            <t>About the references:</t>
          </r>
          <r>
            <rPr>
              <rFont val="Calibri"/>
              <i val="1"/>
              <color rgb="00595959"/>
              <sz val="10"/>
            </rPr>
            <t xml:space="preserve"> each row names the source, what kind of source it is, what it contributed to the IRIS job architecture and where to find it. Grade: Primary = the original publisher or official document; Secondary = a summary, guide or third-party copy of the original; Indicative = used for direction only; Job postings = live adverts used as examples; Internal = IRIS data. S46–S72 were added in v1.12 for the default weights, the Experience and Business Impact evidence, and the title decisions: no Director, and the two D1 specialist-title options.</t>
          </r>
        </is>
      </c>
    </row>
    <row r="215" ht="15" customHeight="1">
      <c r="A215" s="12" t="inlineStr">
        <is>
          <t>ID</t>
        </is>
      </c>
      <c r="B215" s="12" t="inlineStr">
        <is>
          <t>Source</t>
        </is>
      </c>
      <c r="C215" s="214" t="n"/>
      <c r="D215" s="213" t="n"/>
      <c r="E215" s="12" t="inlineStr">
        <is>
          <t>Type</t>
        </is>
      </c>
      <c r="F215" s="213" t="n"/>
      <c r="G215" s="12" t="inlineStr">
        <is>
          <t>What it contributed</t>
        </is>
      </c>
      <c r="H215" s="214" t="n"/>
      <c r="I215" s="214" t="n"/>
      <c r="J215" s="213" t="n"/>
      <c r="K215" s="12" t="inlineStr">
        <is>
          <t>Link / where</t>
        </is>
      </c>
      <c r="L215" s="214" t="n"/>
      <c r="M215" s="214" t="n"/>
      <c r="N215" s="213" t="n"/>
      <c r="O215" s="12" t="inlineStr">
        <is>
          <t>Grade</t>
        </is>
      </c>
    </row>
    <row r="216" ht="28" customHeight="1">
      <c r="A216" s="13" t="inlineStr">
        <is>
          <t>S01</t>
        </is>
      </c>
      <c r="B216" s="16" t="inlineStr">
        <is>
          <t>Aon Radford — Global Job Architecture &amp; Leveling</t>
        </is>
      </c>
      <c r="C216" s="214" t="n"/>
      <c r="D216" s="213" t="n"/>
      <c r="E216" s="16" t="inlineStr">
        <is>
          <t>Salary-survey levelling system</t>
        </is>
      </c>
      <c r="F216" s="213" t="n"/>
      <c r="G216" s="16" t="inlineStr">
        <is>
          <t>P1–P7 / M1–M6 / E1–E6 market codes on every IRIS level; dual IC / management streams</t>
        </is>
      </c>
      <c r="H216" s="214" t="n"/>
      <c r="I216" s="214" t="n"/>
      <c r="J216" s="213" t="n"/>
      <c r="K216" s="16" t="inlineStr">
        <is>
          <t>https://radford.aon.com/en-us/products/release-notes/2021/radford-job-architecture-leveling</t>
        </is>
      </c>
      <c r="L216" s="214" t="n"/>
      <c r="M216" s="214" t="n"/>
      <c r="N216" s="213" t="n"/>
      <c r="O216" s="16" t="inlineStr">
        <is>
          <t>Primary</t>
        </is>
      </c>
    </row>
    <row r="217" ht="41" customHeight="1">
      <c r="A217" s="13" t="inlineStr">
        <is>
          <t>S02</t>
        </is>
      </c>
      <c r="B217" s="16" t="inlineStr">
        <is>
          <t>Pave — job levels and Radford / Mercer crosswalk</t>
        </is>
      </c>
      <c r="C217" s="214" t="n"/>
      <c r="D217" s="213" t="n"/>
      <c r="E217" s="16" t="inlineStr">
        <is>
          <t>Compensation platform</t>
        </is>
      </c>
      <c r="F217" s="213" t="n"/>
      <c r="G217" s="16" t="inlineStr">
        <is>
          <t>Level names · P1 Entry, P2 Developing, P3 Career, P4 Senior, P5 Expert, P6 Principal; M3 Manager … M6 Senior Director and the Radford ↔ Mercer mapping</t>
        </is>
      </c>
      <c r="H217" s="214" t="n"/>
      <c r="I217" s="214" t="n"/>
      <c r="J217" s="213" t="n"/>
      <c r="K217" s="16" t="inlineStr">
        <is>
          <t>https://support.pave.com/articles/understand-job-levels-SiKTjMHZtr.md</t>
        </is>
      </c>
      <c r="L217" s="214" t="n"/>
      <c r="M217" s="214" t="n"/>
      <c r="N217" s="213" t="n"/>
      <c r="O217" s="16" t="inlineStr">
        <is>
          <t>Primary</t>
        </is>
      </c>
    </row>
    <row r="218" ht="67" customHeight="1">
      <c r="A218" s="13" t="inlineStr">
        <is>
          <t>S03</t>
        </is>
      </c>
      <c r="B218" s="16" t="inlineStr">
        <is>
          <t>Mercer career levels · Executive, Management, Professional, Para-professional</t>
        </is>
      </c>
      <c r="C218" s="214" t="n"/>
      <c r="D218" s="213" t="n"/>
      <c r="E218" s="16" t="inlineStr">
        <is>
          <t>Survey levelling system</t>
        </is>
      </c>
      <c r="F218" s="213" t="n"/>
      <c r="G218" s="16" t="inlineStr">
        <is>
          <t>Management · M3+ = more time managing others' work than doing own work; M2 can be a team lead who also does the work; Mercer team-leader roles lead 2+ professionals → IRIS track rules · the 3-report manager threshold is IRIS's own rule</t>
        </is>
      </c>
      <c r="H218" s="214" t="n"/>
      <c r="I218" s="214" t="n"/>
      <c r="J218" s="213" t="n"/>
      <c r="K218" s="16" t="inlineStr">
        <is>
          <t>https://help.figures.hr/en/articles/389223-mercer-levels ; https://info.mercer.com/rs/521-DEV-513/images/MLS-Job-Catalogue.pdf</t>
        </is>
      </c>
      <c r="L218" s="214" t="n"/>
      <c r="M218" s="214" t="n"/>
      <c r="N218" s="213" t="n"/>
      <c r="O218" s="16" t="inlineStr">
        <is>
          <t>Secondary</t>
        </is>
      </c>
    </row>
    <row r="219" ht="41" customHeight="1">
      <c r="A219" s="13" t="inlineStr">
        <is>
          <t>S04</t>
        </is>
      </c>
      <c r="B219" s="16" t="inlineStr">
        <is>
          <t>Mercer IPE · International Position Evaluation</t>
        </is>
      </c>
      <c r="C219" s="214" t="n"/>
      <c r="D219" s="213" t="n"/>
      <c r="E219" s="16" t="inlineStr">
        <is>
          <t>Job-evaluation method</t>
        </is>
      </c>
      <c r="F219" s="213" t="n"/>
      <c r="G219" s="16" t="inlineStr">
        <is>
          <t>Factors Impact, Communication, Innovation, Knowledge · plus Effort &amp; Working Conditions, not used by IRIS → mapped to the IRIS six factors</t>
        </is>
      </c>
      <c r="H219" s="214" t="n"/>
      <c r="I219" s="214" t="n"/>
      <c r="J219" s="213" t="n"/>
      <c r="K219" s="16" t="inlineStr">
        <is>
          <t>https://www.mercer.com/en-in/solutions/talent-and-rewards/job-architecture/job-evaluation-ipe/</t>
        </is>
      </c>
      <c r="L219" s="214" t="n"/>
      <c r="M219" s="214" t="n"/>
      <c r="N219" s="213" t="n"/>
      <c r="O219" s="16" t="inlineStr">
        <is>
          <t>Primary</t>
        </is>
      </c>
    </row>
    <row r="220" ht="67" customHeight="1">
      <c r="A220" s="13" t="inlineStr">
        <is>
          <t>S05</t>
        </is>
      </c>
      <c r="B220" s="16" t="inlineStr">
        <is>
          <t>Korn Ferry Hay Guide Chart-Profile method</t>
        </is>
      </c>
      <c r="C220" s="214" t="n"/>
      <c r="D220" s="213" t="n"/>
      <c r="E220" s="16" t="inlineStr">
        <is>
          <t>Job-evaluation method</t>
        </is>
      </c>
      <c r="F220" s="213" t="n"/>
      <c r="G220" s="16" t="inlineStr">
        <is>
          <t>Factors Know-How, Problem Solving, Accountability · plus Working Conditions where it applies; used by 5,000+ private and public organisations</t>
        </is>
      </c>
      <c r="H220" s="214" t="n"/>
      <c r="I220" s="214" t="n"/>
      <c r="J220" s="213" t="n"/>
      <c r="K220" s="16" t="inlineStr">
        <is>
          <t>https://www.gov.nl.ca/exec/tbs/department/branches/classification/what-is-the-korn-ferry-hay-group-guide-chart-profile-method-of-job-evaluation/ ; https://www.uwo.ca/humanresources/wjec/docs/hay_method_overview.pdf</t>
        </is>
      </c>
      <c r="L220" s="214" t="n"/>
      <c r="M220" s="214" t="n"/>
      <c r="N220" s="213" t="n"/>
      <c r="O220" s="16" t="inlineStr">
        <is>
          <t>Primary</t>
        </is>
      </c>
    </row>
    <row r="221" ht="67" customHeight="1">
      <c r="A221" s="13" t="inlineStr">
        <is>
          <t>S06</t>
        </is>
      </c>
      <c r="B221" s="16" t="inlineStr">
        <is>
          <t>Hay short profile · A / L / P</t>
        </is>
      </c>
      <c r="C221" s="214" t="n"/>
      <c r="D221" s="213" t="n"/>
      <c r="E221" s="16" t="inlineStr">
        <is>
          <t>Job-evaluation method</t>
        </is>
      </c>
      <c r="F221" s="213" t="n"/>
      <c r="G221" s="16" t="inlineStr">
        <is>
          <t>A-profile = accountability exceeds problem solving · line, results-led; L = problem solving equals accountability · level profile; P = problem solving exceeds accountability · research, thinking-led → IRIS work-type tilts</t>
        </is>
      </c>
      <c r="H221" s="214" t="n"/>
      <c r="I221" s="214" t="n"/>
      <c r="J221" s="213" t="n"/>
      <c r="K221" s="16" t="inlineStr">
        <is>
          <t>https://peoplecentre.wordpress.com/2016/10/02/hay-job-evaluation-methodology-the-short-profile/</t>
        </is>
      </c>
      <c r="L221" s="214" t="n"/>
      <c r="M221" s="214" t="n"/>
      <c r="N221" s="213" t="n"/>
      <c r="O221" s="16" t="inlineStr">
        <is>
          <t>Secondary</t>
        </is>
      </c>
    </row>
    <row r="222" ht="41" customHeight="1">
      <c r="A222" s="13" t="inlineStr">
        <is>
          <t>S07</t>
        </is>
      </c>
      <c r="B222" s="16" t="inlineStr">
        <is>
          <t>WTW Global Grading System</t>
        </is>
      </c>
      <c r="C222" s="214" t="n"/>
      <c r="D222" s="213" t="n"/>
      <c r="E222" s="16" t="inlineStr">
        <is>
          <t>Job-levelling method</t>
        </is>
      </c>
      <c r="F222" s="213" t="n"/>
      <c r="G222" s="16" t="inlineStr">
        <is>
          <t>Two-step banding then grading; separate management and IC paths; 16–25 grades by organisation size → IRIS band-then-level design</t>
        </is>
      </c>
      <c r="H222" s="214" t="n"/>
      <c r="I222" s="214" t="n"/>
      <c r="J222" s="213" t="n"/>
      <c r="K222" s="16" t="inlineStr">
        <is>
          <t>https://assets.publishing.service.gov.uk/media/66a370440808eaf43b50d7b2/WTW_OME-STRB_Job_Levelling_FOR_PUBLICATION.pdf</t>
        </is>
      </c>
      <c r="L222" s="214" t="n"/>
      <c r="M222" s="214" t="n"/>
      <c r="N222" s="213" t="n"/>
      <c r="O222" s="16" t="inlineStr">
        <is>
          <t>Primary</t>
        </is>
      </c>
    </row>
    <row r="223" ht="54" customHeight="1">
      <c r="A223" s="13" t="inlineStr">
        <is>
          <t>S08</t>
        </is>
      </c>
      <c r="B223" s="16" t="inlineStr">
        <is>
          <t>SFIA 9 — levels of responsibility</t>
        </is>
      </c>
      <c r="C223" s="214" t="n"/>
      <c r="D223" s="213" t="n"/>
      <c r="E223" s="16" t="inlineStr">
        <is>
          <t>Skills framework</t>
        </is>
      </c>
      <c r="F223" s="213" t="n"/>
      <c r="G223" s="16" t="inlineStr">
        <is>
          <t>7 levels · Follow, Assist, Apply, Enable, Ensure/advise, Initiate/influence, Set strategy defined by autonomy, influence, complexity → factor anchors and the 1–5 proficiency scale</t>
        </is>
      </c>
      <c r="H223" s="214" t="n"/>
      <c r="I223" s="214" t="n"/>
      <c r="J223" s="213" t="n"/>
      <c r="K223" s="16" t="inlineStr">
        <is>
          <t>https://sfia-online.org/en/about-sfia/how-sfia-works</t>
        </is>
      </c>
      <c r="L223" s="214" t="n"/>
      <c r="M223" s="214" t="n"/>
      <c r="N223" s="213" t="n"/>
      <c r="O223" s="16" t="inlineStr">
        <is>
          <t>Primary</t>
        </is>
      </c>
    </row>
    <row r="224" ht="54" customHeight="1">
      <c r="A224" s="13" t="inlineStr">
        <is>
          <t>S09</t>
        </is>
      </c>
      <c r="B224" s="16" t="inlineStr">
        <is>
          <t>McKinsey — spans of control archetypes</t>
        </is>
      </c>
      <c r="C224" s="214" t="n"/>
      <c r="D224" s="213" t="n"/>
      <c r="E224" s="16" t="inlineStr">
        <is>
          <t>Organisation-design research</t>
        </is>
      </c>
      <c r="F224" s="213" t="n"/>
      <c r="G224" s="16" t="inlineStr">
        <is>
          <t>Player/coach 3–5, coach 6–7, supervisor 8–10, facilitator 11–15, coordinator 15+ → IRIS span norms</t>
        </is>
      </c>
      <c r="H224" s="214" t="n"/>
      <c r="I224" s="214" t="n"/>
      <c r="J224" s="213" t="n"/>
      <c r="K224" s="16" t="inlineStr">
        <is>
          <t>https://www.mckinsey.com/capabilities/people-and-organizational-performance/our-insights/how-to-identify-the-right-spans-of-control-for-your-organization</t>
        </is>
      </c>
      <c r="L224" s="214" t="n"/>
      <c r="M224" s="214" t="n"/>
      <c r="N224" s="213" t="n"/>
      <c r="O224" s="16" t="inlineStr">
        <is>
          <t>Primary</t>
        </is>
      </c>
    </row>
    <row r="225" ht="28" customHeight="1">
      <c r="A225" s="13" t="inlineStr">
        <is>
          <t>S10</t>
        </is>
      </c>
      <c r="B225" s="16" t="inlineStr">
        <is>
          <t>Levelling guides · Ravio, CareerBird, Careerminds</t>
        </is>
      </c>
      <c r="C225" s="214" t="n"/>
      <c r="D225" s="213" t="n"/>
      <c r="E225" s="16" t="inlineStr">
        <is>
          <t>Published guidance</t>
        </is>
      </c>
      <c r="F225" s="213" t="n"/>
      <c r="G225" s="16" t="inlineStr">
        <is>
          <t>≈ 12 levels suit 500–1,500 people → IRIS uses 12 employee levels</t>
        </is>
      </c>
      <c r="H225" s="214" t="n"/>
      <c r="I225" s="214" t="n"/>
      <c r="J225" s="213" t="n"/>
      <c r="K225" s="16" t="inlineStr">
        <is>
          <t>Public web guides</t>
        </is>
      </c>
      <c r="L225" s="214" t="n"/>
      <c r="M225" s="214" t="n"/>
      <c r="N225" s="213" t="n"/>
      <c r="O225" s="16" t="inlineStr">
        <is>
          <t>Secondary</t>
        </is>
      </c>
    </row>
    <row r="226" ht="54" customHeight="1">
      <c r="A226" s="13" t="inlineStr">
        <is>
          <t>S11</t>
        </is>
      </c>
      <c r="B226" s="16" t="inlineStr">
        <is>
          <t>WorldatWork — salary structure policies and practices</t>
        </is>
      </c>
      <c r="C226" s="214" t="n"/>
      <c r="D226" s="213" t="n"/>
      <c r="E226" s="16" t="inlineStr">
        <is>
          <t>Pay-structure research</t>
        </is>
      </c>
      <c r="F226" s="213" t="n"/>
      <c r="G226" s="16" t="inlineStr">
        <is>
          <t>Graded salary structures, range spread and midpoint concepts. It does not give range spreads by level: the spreads and midpoint steps in M14 are IRIS working assumptions until a pay survey is bought</t>
        </is>
      </c>
      <c r="H226" s="214" t="n"/>
      <c r="I226" s="214" t="n"/>
      <c r="J226" s="213" t="n"/>
      <c r="K226" s="16" t="inlineStr">
        <is>
          <t>https://worldatwork.org/media/CDN/dist/CDN2/documents/pdf/resources/research/Salary-Structure-Policies-Practices-2012.pdf</t>
        </is>
      </c>
      <c r="L226" s="214" t="n"/>
      <c r="M226" s="214" t="n"/>
      <c r="N226" s="213" t="n"/>
      <c r="O226" s="16" t="inlineStr">
        <is>
          <t>Secondary</t>
        </is>
      </c>
    </row>
    <row r="227" ht="54" customHeight="1">
      <c r="A227" s="13" t="inlineStr">
        <is>
          <t>S12</t>
        </is>
      </c>
      <c r="B227" s="16" t="inlineStr">
        <is>
          <t>World Economic Forum — Future of Jobs Report 2025</t>
        </is>
      </c>
      <c r="C227" s="214" t="n"/>
      <c r="D227" s="213" t="n"/>
      <c r="E227" s="16" t="inlineStr">
        <is>
          <t>Skills outlook</t>
        </is>
      </c>
      <c r="F227" s="213" t="n"/>
      <c r="G227" s="16" t="inlineStr">
        <is>
          <r>
            <rPr>
              <rFont val="Calibri"/>
              <b val="1"/>
              <sz val="10"/>
            </rPr>
            <t>Fastest-growing skills:</t>
          </r>
          <r>
            <rPr>
              <rFont val="Calibri"/>
              <sz val="10"/>
            </rPr>
            <t xml:space="preserve"> AI &amp; big data, networks &amp; cybersecurity, technological literacy; creative thinking and resilience rising in importance alongside them → Future-ready cluster</t>
          </r>
        </is>
      </c>
      <c r="H227" s="214" t="n"/>
      <c r="I227" s="214" t="n"/>
      <c r="J227" s="213" t="n"/>
      <c r="K227" s="16" t="inlineStr">
        <is>
          <t>https://www.weforum.org/publications/the-future-of-jobs-report-2025/digest/</t>
        </is>
      </c>
      <c r="L227" s="214" t="n"/>
      <c r="M227" s="214" t="n"/>
      <c r="N227" s="213" t="n"/>
      <c r="O227" s="16" t="inlineStr">
        <is>
          <t>Primary</t>
        </is>
      </c>
    </row>
    <row r="228" ht="28" customHeight="1">
      <c r="A228" s="13" t="inlineStr">
        <is>
          <t>S13</t>
        </is>
      </c>
      <c r="B228" s="16" t="inlineStr">
        <is>
          <t>PMI Talent Triangle</t>
        </is>
      </c>
      <c r="C228" s="214" t="n"/>
      <c r="D228" s="213" t="n"/>
      <c r="E228" s="16" t="inlineStr">
        <is>
          <t>Competency model</t>
        </is>
      </c>
      <c r="F228" s="213" t="n"/>
      <c r="G228" s="16" t="inlineStr">
        <is>
          <t>Ways of Working, Power Skills, Business Acumen → leadership and project competencies</t>
        </is>
      </c>
      <c r="H228" s="214" t="n"/>
      <c r="I228" s="214" t="n"/>
      <c r="J228" s="213" t="n"/>
      <c r="K228" s="16" t="inlineStr">
        <is>
          <t>https://www.pmi.org/certifications/certification-resources/maintain/talent-triangle</t>
        </is>
      </c>
      <c r="L228" s="214" t="n"/>
      <c r="M228" s="214" t="n"/>
      <c r="N228" s="213" t="n"/>
      <c r="O228" s="16" t="inlineStr">
        <is>
          <t>Primary</t>
        </is>
      </c>
    </row>
    <row r="229" ht="67" customHeight="1">
      <c r="A229" s="13" t="inlineStr">
        <is>
          <t>S14</t>
        </is>
      </c>
      <c r="B229" s="16" t="inlineStr">
        <is>
          <t>SHL Universal Competency Framework — the Great Eight</t>
        </is>
      </c>
      <c r="C229" s="214" t="n"/>
      <c r="D229" s="213" t="n"/>
      <c r="E229" s="16" t="inlineStr">
        <is>
          <t>Competency model</t>
        </is>
      </c>
      <c r="F229" s="213" t="n"/>
      <c r="G229" s="16" t="inlineStr">
        <is>
          <t>Leading &amp; Deciding; Supporting &amp; Co-operating; Interacting &amp; Presenting; Analysing &amp; Interpreting; Creating &amp; Conceptualising; Organising &amp; Executing; Adapting &amp; Coping; Enterprising &amp; Performing → coverage check of the IRIS clusters</t>
        </is>
      </c>
      <c r="H229" s="214" t="n"/>
      <c r="I229" s="214" t="n"/>
      <c r="J229" s="213" t="n"/>
      <c r="K229" s="16" t="inlineStr">
        <is>
          <t>https://www.shl.com/assets/campaigns/global/competency-fit/universal-competency-framework-whitepaper-en.pdf</t>
        </is>
      </c>
      <c r="L229" s="214" t="n"/>
      <c r="M229" s="214" t="n"/>
      <c r="N229" s="213" t="n"/>
      <c r="O229" s="16" t="inlineStr">
        <is>
          <t>Primary</t>
        </is>
      </c>
    </row>
    <row r="230" ht="41" customHeight="1">
      <c r="A230" s="13" t="inlineStr">
        <is>
          <t>S15</t>
        </is>
      </c>
      <c r="B230" s="16" t="inlineStr">
        <is>
          <t>Korn Ferry Leadership Architect · 38 competencies in four factors: Thought, Results, People, Self</t>
        </is>
      </c>
      <c r="C230" s="214" t="n"/>
      <c r="D230" s="213" t="n"/>
      <c r="E230" s="16" t="inlineStr">
        <is>
          <t>Competency model</t>
        </is>
      </c>
      <c r="F230" s="213" t="n"/>
      <c r="G230" s="16" t="inlineStr">
        <is>
          <t>Behavioural anchors and coverage check for Core and Leadership clusters</t>
        </is>
      </c>
      <c r="H230" s="214" t="n"/>
      <c r="I230" s="214" t="n"/>
      <c r="J230" s="213" t="n"/>
      <c r="K230" s="16" t="inlineStr">
        <is>
          <t>https://cardinalatwork.stanford.edu/careers/performance-management/competencies</t>
        </is>
      </c>
      <c r="L230" s="214" t="n"/>
      <c r="M230" s="214" t="n"/>
      <c r="N230" s="213" t="n"/>
      <c r="O230" s="16" t="inlineStr">
        <is>
          <t>Secondary</t>
        </is>
      </c>
    </row>
    <row r="231" ht="41" customHeight="1">
      <c r="A231" s="13" t="inlineStr">
        <is>
          <t>S16</t>
        </is>
      </c>
      <c r="B231" s="16" t="inlineStr">
        <is>
          <t>Google Project Oxygen — 10 behaviours of great managers</t>
        </is>
      </c>
      <c r="C231" s="214" t="n"/>
      <c r="D231" s="213" t="n"/>
      <c r="E231" s="16" t="inlineStr">
        <is>
          <t>Manager research</t>
        </is>
      </c>
      <c r="F231" s="213" t="n"/>
      <c r="G231" s="16" t="inlineStr">
        <is>
          <t>Coach, empower, inclusive team, results, communicate, career development, vision, technical skill, collaborate, decide → Leadership cluster indicators</t>
        </is>
      </c>
      <c r="H231" s="214" t="n"/>
      <c r="I231" s="214" t="n"/>
      <c r="J231" s="213" t="n"/>
      <c r="K231" s="16" t="inlineStr">
        <is>
          <t>https://rework.withgoogle.com/intl/en/guides/following-the-data-the-research-behind-great-managers</t>
        </is>
      </c>
      <c r="L231" s="214" t="n"/>
      <c r="M231" s="214" t="n"/>
      <c r="N231" s="213" t="n"/>
      <c r="O231" s="16" t="inlineStr">
        <is>
          <t>Secondary</t>
        </is>
      </c>
    </row>
    <row r="232" ht="28" customHeight="1">
      <c r="A232" s="13" t="inlineStr">
        <is>
          <t>S17</t>
        </is>
      </c>
      <c r="B232" s="16" t="inlineStr">
        <is>
          <t>Digital Education Council — AI literacy framework</t>
        </is>
      </c>
      <c r="C232" s="214" t="n"/>
      <c r="D232" s="213" t="n"/>
      <c r="E232" s="16" t="inlineStr">
        <is>
          <t>AI literacy model</t>
        </is>
      </c>
      <c r="F232" s="213" t="n"/>
      <c r="G232" s="16" t="inlineStr">
        <is>
          <t>Understanding, critical evaluation and responsible use of AI → AI Literacy indicators</t>
        </is>
      </c>
      <c r="H232" s="214" t="n"/>
      <c r="I232" s="214" t="n"/>
      <c r="J232" s="213" t="n"/>
      <c r="K232" s="16" t="inlineStr">
        <is>
          <t>Digital Education Council · public</t>
        </is>
      </c>
      <c r="L232" s="214" t="n"/>
      <c r="M232" s="214" t="n"/>
      <c r="N232" s="213" t="n"/>
      <c r="O232" s="16" t="inlineStr">
        <is>
          <t>Secondary</t>
        </is>
      </c>
    </row>
    <row r="233" ht="28" customHeight="1">
      <c r="A233" s="13" t="inlineStr">
        <is>
          <t>S18</t>
        </is>
      </c>
      <c r="B233" s="16" t="inlineStr">
        <is>
          <t>SHRM BASK</t>
        </is>
      </c>
      <c r="C233" s="214" t="n"/>
      <c r="D233" s="213" t="n"/>
      <c r="E233" s="16" t="inlineStr">
        <is>
          <t>HR competency model</t>
        </is>
      </c>
      <c r="F233" s="213" t="n"/>
      <c r="G233" s="16" t="inlineStr">
        <is>
          <t>HR department technical competencies</t>
        </is>
      </c>
      <c r="H233" s="214" t="n"/>
      <c r="I233" s="214" t="n"/>
      <c r="J233" s="213" t="n"/>
      <c r="K233" s="16" t="inlineStr">
        <is>
          <t>https://www.shrm.org/credentials/certification/shrm-bask</t>
        </is>
      </c>
      <c r="L233" s="214" t="n"/>
      <c r="M233" s="214" t="n"/>
      <c r="N233" s="213" t="n"/>
      <c r="O233" s="16" t="inlineStr">
        <is>
          <t>Primary</t>
        </is>
      </c>
    </row>
    <row r="234" ht="28" customHeight="1">
      <c r="A234" s="13" t="inlineStr">
        <is>
          <t>S19</t>
        </is>
      </c>
      <c r="B234" s="16" t="inlineStr">
        <is>
          <t>CIPD Profession Map</t>
        </is>
      </c>
      <c r="C234" s="214" t="n"/>
      <c r="D234" s="213" t="n"/>
      <c r="E234" s="16" t="inlineStr">
        <is>
          <t>HR profession standard</t>
        </is>
      </c>
      <c r="F234" s="213" t="n"/>
      <c r="G234" s="16" t="inlineStr">
        <is>
          <t>HR specialist areas</t>
        </is>
      </c>
      <c r="H234" s="214" t="n"/>
      <c r="I234" s="214" t="n"/>
      <c r="J234" s="213" t="n"/>
      <c r="K234" s="16" t="inlineStr">
        <is>
          <t>https://www.cipd.org/en/the-people-profession/the-profession-map/</t>
        </is>
      </c>
      <c r="L234" s="214" t="n"/>
      <c r="M234" s="214" t="n"/>
      <c r="N234" s="213" t="n"/>
      <c r="O234" s="16" t="inlineStr">
        <is>
          <t>Primary</t>
        </is>
      </c>
    </row>
    <row r="235" ht="28" customHeight="1">
      <c r="A235" s="13" t="inlineStr">
        <is>
          <t>S20</t>
        </is>
      </c>
      <c r="B235" s="16" t="inlineStr">
        <is>
          <t>IMA Competency Framework · management accounting</t>
        </is>
      </c>
      <c r="C235" s="214" t="n"/>
      <c r="D235" s="213" t="n"/>
      <c r="E235" s="16" t="inlineStr">
        <is>
          <t>Finance competency model</t>
        </is>
      </c>
      <c r="F235" s="213" t="n"/>
      <c r="G235" s="16" t="inlineStr">
        <is>
          <t>Finance department technical competencies</t>
        </is>
      </c>
      <c r="H235" s="214" t="n"/>
      <c r="I235" s="214" t="n"/>
      <c r="J235" s="213" t="n"/>
      <c r="K235" s="16" t="inlineStr">
        <is>
          <t>https://www.imanet.org/framework</t>
        </is>
      </c>
      <c r="L235" s="214" t="n"/>
      <c r="M235" s="214" t="n"/>
      <c r="N235" s="213" t="n"/>
      <c r="O235" s="16" t="inlineStr">
        <is>
          <t>Primary</t>
        </is>
      </c>
    </row>
    <row r="236" ht="28" customHeight="1">
      <c r="A236" s="13" t="inlineStr">
        <is>
          <t>S21</t>
        </is>
      </c>
      <c r="B236" s="16" t="inlineStr">
        <is>
          <t>IIBA BABOK Guide v3</t>
        </is>
      </c>
      <c r="C236" s="214" t="n"/>
      <c r="D236" s="213" t="n"/>
      <c r="E236" s="16" t="inlineStr">
        <is>
          <t>Business-analysis standard</t>
        </is>
      </c>
      <c r="F236" s="213" t="n"/>
      <c r="G236" s="16" t="inlineStr">
        <is>
          <t>Business Analysis competencies</t>
        </is>
      </c>
      <c r="H236" s="214" t="n"/>
      <c r="I236" s="214" t="n"/>
      <c r="J236" s="213" t="n"/>
      <c r="K236" s="16" t="inlineStr">
        <is>
          <t>https://www.iiba.org</t>
        </is>
      </c>
      <c r="L236" s="214" t="n"/>
      <c r="M236" s="214" t="n"/>
      <c r="N236" s="213" t="n"/>
      <c r="O236" s="16" t="inlineStr">
        <is>
          <t>Primary</t>
        </is>
      </c>
    </row>
    <row r="237" ht="15" customHeight="1">
      <c r="A237" s="13" t="inlineStr">
        <is>
          <t>S22</t>
        </is>
      </c>
      <c r="B237" s="16" t="inlineStr">
        <is>
          <t>ISTQB</t>
        </is>
      </c>
      <c r="C237" s="214" t="n"/>
      <c r="D237" s="213" t="n"/>
      <c r="E237" s="16" t="inlineStr">
        <is>
          <t>Testing standard</t>
        </is>
      </c>
      <c r="F237" s="213" t="n"/>
      <c r="G237" s="16" t="inlineStr">
        <is>
          <t>Quality Assurance competencies and credentials</t>
        </is>
      </c>
      <c r="H237" s="214" t="n"/>
      <c r="I237" s="214" t="n"/>
      <c r="J237" s="213" t="n"/>
      <c r="K237" s="16" t="inlineStr">
        <is>
          <t>https://www.istqb.org</t>
        </is>
      </c>
      <c r="L237" s="214" t="n"/>
      <c r="M237" s="214" t="n"/>
      <c r="N237" s="213" t="n"/>
      <c r="O237" s="16" t="inlineStr">
        <is>
          <t>Primary</t>
        </is>
      </c>
    </row>
    <row r="238" ht="28" customHeight="1">
      <c r="A238" s="13" t="inlineStr">
        <is>
          <t>S23</t>
        </is>
      </c>
      <c r="B238" s="16" t="inlineStr">
        <is>
          <t>ITIL 4 and ISO/IEC 27001:2022</t>
        </is>
      </c>
      <c r="C238" s="214" t="n"/>
      <c r="D238" s="213" t="n"/>
      <c r="E238" s="16" t="inlineStr">
        <is>
          <t>IT service / security standards</t>
        </is>
      </c>
      <c r="F238" s="213" t="n"/>
      <c r="G238" s="16" t="inlineStr">
        <is>
          <t>IT &amp; Infrastructure competencies</t>
        </is>
      </c>
      <c r="H238" s="214" t="n"/>
      <c r="I238" s="214" t="n"/>
      <c r="J238" s="213" t="n"/>
      <c r="K238" s="16" t="inlineStr">
        <is>
          <t>https://www.iso.org/standard/27001</t>
        </is>
      </c>
      <c r="L238" s="214" t="n"/>
      <c r="M238" s="214" t="n"/>
      <c r="N238" s="213" t="n"/>
      <c r="O238" s="16" t="inlineStr">
        <is>
          <t>Primary</t>
        </is>
      </c>
    </row>
    <row r="239" ht="28" customHeight="1">
      <c r="A239" s="13" t="inlineStr">
        <is>
          <t>S24</t>
        </is>
      </c>
      <c r="B239" s="16" t="inlineStr">
        <is>
          <t>ICSI · Institute of Company Secretaries of India</t>
        </is>
      </c>
      <c r="C239" s="214" t="n"/>
      <c r="D239" s="213" t="n"/>
      <c r="E239" s="16" t="inlineStr">
        <is>
          <t>Statutory body</t>
        </is>
      </c>
      <c r="F239" s="213" t="n"/>
      <c r="G239" s="16" t="inlineStr">
        <is>
          <t>Secretarial &amp; Legal competencies; statutory gate for Company Secretary</t>
        </is>
      </c>
      <c r="H239" s="214" t="n"/>
      <c r="I239" s="214" t="n"/>
      <c r="J239" s="213" t="n"/>
      <c r="K239" s="16" t="inlineStr">
        <is>
          <t>https://www.icsi.edu</t>
        </is>
      </c>
      <c r="L239" s="214" t="n"/>
      <c r="M239" s="214" t="n"/>
      <c r="N239" s="213" t="n"/>
      <c r="O239" s="16" t="inlineStr">
        <is>
          <t>Primary</t>
        </is>
      </c>
    </row>
    <row r="240" ht="28" customHeight="1">
      <c r="A240" s="13" t="inlineStr">
        <is>
          <t>S25</t>
        </is>
      </c>
      <c r="B240" s="16" t="inlineStr">
        <is>
          <t>AICPA &amp; XBRL US — XBRL US GAAP Certificate</t>
        </is>
      </c>
      <c r="C240" s="214" t="n"/>
      <c r="D240" s="213" t="n"/>
      <c r="E240" s="16" t="inlineStr">
        <is>
          <t>Professional credential</t>
        </is>
      </c>
      <c r="F240" s="213" t="n"/>
      <c r="G240" s="16" t="inlineStr">
        <is>
          <t>XBRL &amp; taxonomy competency and credential</t>
        </is>
      </c>
      <c r="H240" s="214" t="n"/>
      <c r="I240" s="214" t="n"/>
      <c r="J240" s="213" t="n"/>
      <c r="K240" s="16" t="inlineStr">
        <is>
          <t>https://xbrl.us</t>
        </is>
      </c>
      <c r="L240" s="214" t="n"/>
      <c r="M240" s="214" t="n"/>
      <c r="N240" s="213" t="n"/>
      <c r="O240" s="16" t="inlineStr">
        <is>
          <t>Primary</t>
        </is>
      </c>
    </row>
    <row r="241" ht="28" customHeight="1">
      <c r="A241" s="13" t="inlineStr">
        <is>
          <t>S26</t>
        </is>
      </c>
      <c r="B241" s="16" t="inlineStr">
        <is>
          <t>ILO ISCO-08 · India's NCO-2015 follows the same structure</t>
        </is>
      </c>
      <c r="C241" s="214" t="n"/>
      <c r="D241" s="213" t="n"/>
      <c r="E241" s="16" t="inlineStr">
        <is>
          <t>Occupation classification</t>
        </is>
      </c>
      <c r="F241" s="213" t="n"/>
      <c r="G241" s="16" t="inlineStr">
        <is>
          <t>Each job family is anchored to an ISCO-08 unit group so families are standard, not invented</t>
        </is>
      </c>
      <c r="H241" s="214" t="n"/>
      <c r="I241" s="214" t="n"/>
      <c r="J241" s="213" t="n"/>
      <c r="K241" s="16" t="inlineStr">
        <is>
          <t>https://worldoftaxonomy.com/system/isco_08/node/251</t>
        </is>
      </c>
      <c r="L241" s="214" t="n"/>
      <c r="M241" s="214" t="n"/>
      <c r="N241" s="213" t="n"/>
      <c r="O241" s="16" t="inlineStr">
        <is>
          <t>Primary</t>
        </is>
      </c>
    </row>
    <row r="242" ht="67" customHeight="1">
      <c r="A242" s="13" t="inlineStr">
        <is>
          <t>S27</t>
        </is>
      </c>
      <c r="B242" s="16" t="inlineStr">
        <is>
          <t>Deloitte — The skills-based organization: a new operating model for work and the workforce</t>
        </is>
      </c>
      <c r="C242" s="214" t="n"/>
      <c r="D242" s="213" t="n"/>
      <c r="E242" s="16" t="inlineStr">
        <is>
          <t>Workforce research</t>
        </is>
      </c>
      <c r="F242" s="213" t="n"/>
      <c r="G242" s="16" t="inlineStr">
        <is>
          <t>71% of workers already perform some work outside the scope of their job descriptions · The skills-based organization, Deloitte Insights, 7 Sep 2022 → sub-families describe actual work; skills tracked per person</t>
        </is>
      </c>
      <c r="H242" s="214" t="n"/>
      <c r="I242" s="214" t="n"/>
      <c r="J242" s="213" t="n"/>
      <c r="K242" s="16" t="inlineStr">
        <is>
          <t>https://www.deloitte.com/us/en/insights/topics/talent/organizational-skill-based-hiring.html</t>
        </is>
      </c>
      <c r="L242" s="214" t="n"/>
      <c r="M242" s="214" t="n"/>
      <c r="N242" s="213" t="n"/>
      <c r="O242" s="16" t="inlineStr">
        <is>
          <t>Primary</t>
        </is>
      </c>
    </row>
    <row r="243" ht="54" customHeight="1">
      <c r="A243" s="13" t="inlineStr">
        <is>
          <t>S30</t>
        </is>
      </c>
      <c r="B243" s="16" t="inlineStr">
        <is>
          <t>Workiva — engineering levels · Levels.fyi</t>
        </is>
      </c>
      <c r="C243" s="214" t="n"/>
      <c r="D243" s="213" t="n"/>
      <c r="E243" s="16" t="inlineStr">
        <is>
          <t>Product peer · XBRL / regtech SaaS</t>
        </is>
      </c>
      <c r="F243" s="213" t="n"/>
      <c r="G243" s="16" t="inlineStr">
        <is>
          <t>Associate SE → SE → Senior SE → Staff SE → Senior Staff SE · Levels.fyi pages could not be loaded; level names confirmed from Levels.fyi page titles and Workiva postings</t>
        </is>
      </c>
      <c r="H243" s="214" t="n"/>
      <c r="I243" s="214" t="n"/>
      <c r="J243" s="213" t="n"/>
      <c r="K243" s="16" t="inlineStr">
        <is>
          <t>https://www.levels.fyi/companies/workiva/salaries/software-engineer</t>
        </is>
      </c>
      <c r="L243" s="214" t="n"/>
      <c r="M243" s="214" t="n"/>
      <c r="N243" s="213" t="n"/>
      <c r="O243" s="16" t="inlineStr">
        <is>
          <t>Secondary</t>
        </is>
      </c>
    </row>
    <row r="244" ht="28" customHeight="1">
      <c r="A244" s="13" t="inlineStr">
        <is>
          <t>S31</t>
        </is>
      </c>
      <c r="B244" s="16" t="inlineStr">
        <is>
          <t>DataTracks — careers site</t>
        </is>
      </c>
      <c r="C244" s="214" t="n"/>
      <c r="D244" s="213" t="n"/>
      <c r="E244" s="16" t="inlineStr">
        <is>
          <t>Services peer · XBRL / iXBRL filing, India</t>
        </is>
      </c>
      <c r="F244" s="213" t="n"/>
      <c r="G244" s="16" t="inlineStr">
        <is>
          <r>
            <rPr>
              <rFont val="Calibri"/>
              <b val="1"/>
              <sz val="10"/>
            </rPr>
            <t>Two published rungs:</t>
          </r>
          <r>
            <rPr>
              <rFont val="Calibri"/>
              <sz val="10"/>
            </rPr>
            <t xml:space="preserve"> Associate · freshers → Senior Associate · 2–5 yrs; nothing above is published</t>
          </r>
        </is>
      </c>
      <c r="H244" s="214" t="n"/>
      <c r="I244" s="214" t="n"/>
      <c r="J244" s="213" t="n"/>
      <c r="K244" s="16" t="inlineStr">
        <is>
          <t>https://www.datatracks.com/in/careers/</t>
        </is>
      </c>
      <c r="L244" s="214" t="n"/>
      <c r="M244" s="214" t="n"/>
      <c r="N244" s="213" t="n"/>
      <c r="O244" s="16" t="inlineStr">
        <is>
          <t>Job postings</t>
        </is>
      </c>
    </row>
    <row r="245" ht="54" customHeight="1">
      <c r="A245" s="13" t="inlineStr">
        <is>
          <t>S32</t>
        </is>
      </c>
      <c r="B245" s="16" t="inlineStr">
        <is>
          <t>Google / Microsoft / Amazon engineering levels</t>
        </is>
      </c>
      <c r="C245" s="214" t="n"/>
      <c r="D245" s="213" t="n"/>
      <c r="E245" s="16" t="inlineStr">
        <is>
          <t>Global product companies</t>
        </is>
      </c>
      <c r="F245" s="213" t="n"/>
      <c r="G245" s="16" t="inlineStr">
        <is>
          <r>
            <rPr>
              <rFont val="Calibri"/>
              <b val="1"/>
              <sz val="10"/>
            </rPr>
            <t>Core bands used:</t>
          </r>
          <r>
            <rPr>
              <rFont val="Calibri"/>
              <sz val="10"/>
            </rPr>
            <t xml:space="preserve"> Google L3–L8 · Microsoft 59–68 · Amazon L4–L8 · full ladders run Google L2–L11, Microsoft 57–80+, Amazon L4–L10; equivalences and typical experience</t>
          </r>
        </is>
      </c>
      <c r="H245" s="214" t="n"/>
      <c r="I245" s="214" t="n"/>
      <c r="J245" s="213" t="n"/>
      <c r="K245" s="16" t="inlineStr">
        <is>
          <t>https://testrigor.com/blog/engineering-levels-in-different-companies-compared/ ; https://rajendrauppal.substack.com/p/understanding-levels-at-google-microsoft</t>
        </is>
      </c>
      <c r="L245" s="214" t="n"/>
      <c r="M245" s="214" t="n"/>
      <c r="N245" s="213" t="n"/>
      <c r="O245" s="16" t="inlineStr">
        <is>
          <t>Secondary</t>
        </is>
      </c>
    </row>
    <row r="246" ht="54" customHeight="1">
      <c r="A246" s="13" t="inlineStr">
        <is>
          <t>S33</t>
        </is>
      </c>
      <c r="B246" s="16" t="inlineStr">
        <is>
          <t>Infosys job levels</t>
        </is>
      </c>
      <c r="C246" s="214" t="n"/>
      <c r="D246" s="213" t="n"/>
      <c r="E246" s="16" t="inlineStr">
        <is>
          <t>Indian IT services</t>
        </is>
      </c>
      <c r="F246" s="213" t="n"/>
      <c r="G246" s="16" t="inlineStr">
        <is>
          <t>JL3B Systems Engineer · 0–3 yrs → JL3A Senior SE → JL4 Technology Analyst → JL5 Technology Lead → JL6B Architect / PM → JL6A Senior Architect</t>
        </is>
      </c>
      <c r="H246" s="214" t="n"/>
      <c r="I246" s="214" t="n"/>
      <c r="J246" s="213" t="n"/>
      <c r="K246" s="16" t="inlineStr">
        <is>
          <t>https://www.designgurus.io/blog/infosys-job-levels</t>
        </is>
      </c>
      <c r="L246" s="214" t="n"/>
      <c r="M246" s="214" t="n"/>
      <c r="N246" s="213" t="n"/>
      <c r="O246" s="16" t="inlineStr">
        <is>
          <t>Indicative</t>
        </is>
      </c>
    </row>
    <row r="247" ht="54" customHeight="1">
      <c r="A247" s="13" t="inlineStr">
        <is>
          <t>S34</t>
        </is>
      </c>
      <c r="B247" s="16" t="inlineStr">
        <is>
          <t>TCS grades</t>
        </is>
      </c>
      <c r="C247" s="214" t="n"/>
      <c r="D247" s="213" t="n"/>
      <c r="E247" s="16" t="inlineStr">
        <is>
          <t>Indian IT services</t>
        </is>
      </c>
      <c r="F247" s="213" t="n"/>
      <c r="G247" s="16" t="inlineStr">
        <is>
          <t>C1Y ASE Trainee → C1 ASE / System Engineer → C2 IT Analyst → C3A Assistant Consultant → C3B Associate Consultant → C4 Consultant → C5 Senior Consultant → SP1 Principal Consultant</t>
        </is>
      </c>
      <c r="H247" s="214" t="n"/>
      <c r="I247" s="214" t="n"/>
      <c r="J247" s="213" t="n"/>
      <c r="K247" s="16" t="inlineStr">
        <is>
          <t>https://www.designgurus.io/blog/tcs-job-levels</t>
        </is>
      </c>
      <c r="L247" s="214" t="n"/>
      <c r="M247" s="214" t="n"/>
      <c r="N247" s="213" t="n"/>
      <c r="O247" s="16" t="inlineStr">
        <is>
          <t>Indicative</t>
        </is>
      </c>
    </row>
    <row r="248" ht="54" customHeight="1">
      <c r="A248" s="13" t="inlineStr">
        <is>
          <t>S35</t>
        </is>
      </c>
      <c r="B248" s="16" t="inlineStr">
        <is>
          <t>Accenture India career levels</t>
        </is>
      </c>
      <c r="C248" s="214" t="n"/>
      <c r="D248" s="213" t="n"/>
      <c r="E248" s="16" t="inlineStr">
        <is>
          <t>Global IT services</t>
        </is>
      </c>
      <c r="F248" s="213" t="n"/>
      <c r="G248" s="16" t="inlineStr">
        <is>
          <t>L12 Associate · 0–1 yrs → L11 Analyst → L10 Senior Analyst → L9 Team Lead / Consultant → L8 Associate Manager → L7 Manager → L6 Senior Manager → L5+ leadership</t>
        </is>
      </c>
      <c r="H248" s="214" t="n"/>
      <c r="I248" s="214" t="n"/>
      <c r="J248" s="213" t="n"/>
      <c r="K248" s="16" t="inlineStr">
        <is>
          <t>https://jobrise.io/hi/blog/accenture-salary-package-2026-india/</t>
        </is>
      </c>
      <c r="L248" s="214" t="n"/>
      <c r="M248" s="214" t="n"/>
      <c r="N248" s="213" t="n"/>
      <c r="O248" s="16" t="inlineStr">
        <is>
          <t>Indicative</t>
        </is>
      </c>
    </row>
    <row r="249" ht="41" customHeight="1">
      <c r="A249" s="13" t="inlineStr">
        <is>
          <t>S36</t>
        </is>
      </c>
      <c r="B249" s="16" t="inlineStr">
        <is>
          <t>Deloitte India / USI hierarchy</t>
        </is>
      </c>
      <c r="C249" s="214" t="n"/>
      <c r="D249" s="213" t="n"/>
      <c r="E249" s="16" t="inlineStr">
        <is>
          <t>Big Four consulting</t>
        </is>
      </c>
      <c r="F249" s="213" t="n"/>
      <c r="G249" s="16" t="inlineStr">
        <is>
          <t>Associate Analyst → Analyst → Consultant → Senior Consultant → Manager → Senior Manager → Managing Director → Partner / Principal</t>
        </is>
      </c>
      <c r="H249" s="214" t="n"/>
      <c r="I249" s="214" t="n"/>
      <c r="J249" s="213" t="n"/>
      <c r="K249" s="16" t="inlineStr">
        <is>
          <t>https://networkinterview.com/technical-hierarchy-deloitte-india/</t>
        </is>
      </c>
      <c r="L249" s="214" t="n"/>
      <c r="M249" s="214" t="n"/>
      <c r="N249" s="213" t="n"/>
      <c r="O249" s="16" t="inlineStr">
        <is>
          <t>Indicative</t>
        </is>
      </c>
    </row>
    <row r="250" ht="41" customHeight="1">
      <c r="A250" s="13" t="inlineStr">
        <is>
          <t>S37</t>
        </is>
      </c>
      <c r="B250" s="16" t="inlineStr">
        <is>
          <t>GitLab — job frameworks and layers</t>
        </is>
      </c>
      <c r="C250" s="214" t="n"/>
      <c r="D250" s="213" t="n"/>
      <c r="E250" s="16" t="inlineStr">
        <is>
          <t>Product company · public handbook</t>
        </is>
      </c>
      <c r="F250" s="213" t="n"/>
      <c r="G250" s="16" t="inlineStr">
        <is>
          <t>Two job frameworks · IC, people manager; ≤ 8 layers; Staff ↔ Manager, Principal ↔ Senior Manager, Distinguished ↔ Director, Fellow ↔ VP</t>
        </is>
      </c>
      <c r="H250" s="214" t="n"/>
      <c r="I250" s="214" t="n"/>
      <c r="J250" s="213" t="n"/>
      <c r="K250" s="16" t="inlineStr">
        <is>
          <t>https://handbook.gitlab.com/handbook/company/structure/</t>
        </is>
      </c>
      <c r="L250" s="214" t="n"/>
      <c r="M250" s="214" t="n"/>
      <c r="N250" s="213" t="n"/>
      <c r="O250" s="16" t="inlineStr">
        <is>
          <t>Primary</t>
        </is>
      </c>
    </row>
    <row r="251" ht="41" customHeight="1">
      <c r="A251" s="13" t="inlineStr">
        <is>
          <t>S38</t>
        </is>
      </c>
      <c r="B251" s="16" t="inlineStr">
        <is>
          <t>Infosys, McKinsey, Unilever / HUL, Google — hiring practices</t>
        </is>
      </c>
      <c r="C251" s="214" t="n"/>
      <c r="D251" s="213" t="n"/>
      <c r="E251" s="16" t="inlineStr">
        <is>
          <t>Practice benchmarks</t>
        </is>
      </c>
      <c r="F251" s="213" t="n"/>
      <c r="G251" s="16" t="inlineStr">
        <is>
          <t>Tiered campus entry; entry level by qualification; management-trainee programme; independent levelling panel</t>
        </is>
      </c>
      <c r="H251" s="214" t="n"/>
      <c r="I251" s="214" t="n"/>
      <c r="J251" s="213" t="n"/>
      <c r="K251" s="16" t="inlineStr">
        <is>
          <t>Public careers / recruiting pages</t>
        </is>
      </c>
      <c r="L251" s="214" t="n"/>
      <c r="M251" s="214" t="n"/>
      <c r="N251" s="213" t="n"/>
      <c r="O251" s="16" t="inlineStr">
        <is>
          <t>Secondary</t>
        </is>
      </c>
    </row>
    <row r="252" ht="41" customHeight="1">
      <c r="A252" s="13" t="inlineStr">
        <is>
          <t>S44</t>
        </is>
      </c>
      <c r="B252" s="16" t="inlineStr">
        <is>
          <t>Software Engineering at Google — ch. 5 'How to Lead a Team' · Tech Lead Manager</t>
        </is>
      </c>
      <c r="C252" s="214" t="n"/>
      <c r="D252" s="213" t="n"/>
      <c r="E252" s="16" t="inlineStr">
        <is>
          <t>Practice benchmark</t>
        </is>
      </c>
      <c r="F252" s="213" t="n"/>
      <c r="G252" s="16" t="inlineStr">
        <is>
          <t>The Tech Lead Manager · TLM — a hybrid who leads a team and still contributes technically → B+ Player-Coach</t>
        </is>
      </c>
      <c r="H252" s="214" t="n"/>
      <c r="I252" s="214" t="n"/>
      <c r="J252" s="213" t="n"/>
      <c r="K252" s="16" t="inlineStr">
        <is>
          <t>https://abseil.io/resources/swe-book/html/ch05.html ; https://newsletter.pragmaticengineer.com/p/leading-effective-engineering-teams</t>
        </is>
      </c>
      <c r="L252" s="214" t="n"/>
      <c r="M252" s="214" t="n"/>
      <c r="N252" s="213" t="n"/>
      <c r="O252" s="16" t="inlineStr">
        <is>
          <t>Primary</t>
        </is>
      </c>
    </row>
    <row r="253" ht="67" customHeight="1">
      <c r="A253" s="13" t="inlineStr">
        <is>
          <t>S45</t>
        </is>
      </c>
      <c r="B253" s="16" t="inlineStr">
        <is>
          <t>SaaS player-coach sales and revenue leaders · job postings</t>
        </is>
      </c>
      <c r="C253" s="214" t="n"/>
      <c r="D253" s="213" t="n"/>
      <c r="E253" s="16" t="inlineStr">
        <is>
          <t>Practice benchmark</t>
        </is>
      </c>
      <c r="F253" s="213" t="n"/>
      <c r="G253" s="16" t="inlineStr">
        <is>
          <t>Leaders who carry their own quota or book while building and coaching the team → C+ / B+ Player-Coach in commercial roles</t>
        </is>
      </c>
      <c r="H253" s="214" t="n"/>
      <c r="I253" s="214" t="n"/>
      <c r="J253" s="213" t="n"/>
      <c r="K253" s="16" t="inlineStr">
        <is>
          <t>https://www.itjobswatch.co.uk/jv/Space-Executive/Sales-Lead-Player-Coach-HR-Tech-Job-City-of-London-Greater-London-UK-4vommq ; https://salesgravy.com/the-player-coach-problem-how-to-prospect-and-lead-at-the-same-time-ask-jeb/</t>
        </is>
      </c>
      <c r="L253" s="214" t="n"/>
      <c r="M253" s="214" t="n"/>
      <c r="N253" s="213" t="n"/>
      <c r="O253" s="16" t="inlineStr">
        <is>
          <t>Job postings</t>
        </is>
      </c>
    </row>
    <row r="254" ht="54" customHeight="1">
      <c r="A254" s="13" t="inlineStr">
        <is>
          <t>S46</t>
        </is>
      </c>
      <c r="B254" s="16" t="inlineStr">
        <is>
          <t>Canada Treasury Board — Executive Group Position Evaluation Plan, 2005</t>
        </is>
      </c>
      <c r="C254" s="214" t="n"/>
      <c r="D254" s="213" t="n"/>
      <c r="E254" s="16" t="inlineStr">
        <is>
          <t>Job-evaluation plan · Hay-based</t>
        </is>
      </c>
      <c r="F254" s="213" t="n"/>
      <c r="G254" s="16" t="inlineStr">
        <is>
          <t>Verified Hay point evaluations of real manager and executive jobs; the know-how / problem solving / accountability split by level used in the weight derivation</t>
        </is>
      </c>
      <c r="H254" s="214" t="n"/>
      <c r="I254" s="214" t="n"/>
      <c r="J254" s="213" t="n"/>
      <c r="K254" s="16" t="inlineStr">
        <is>
          <t>https://www.canada.ca/en/treasury-board-secretariat/services/collective-agreements/job-evaluation/executive-group-position-evaluation-plan-september-2005.html</t>
        </is>
      </c>
      <c r="L254" s="214" t="n"/>
      <c r="M254" s="214" t="n"/>
      <c r="N254" s="213" t="n"/>
      <c r="O254" s="16" t="inlineStr">
        <is>
          <t>Primary</t>
        </is>
      </c>
    </row>
    <row r="255" ht="80" customHeight="1">
      <c r="A255" s="13" t="inlineStr">
        <is>
          <t>S47</t>
        </is>
      </c>
      <c r="B255" s="16" t="inlineStr">
        <is>
          <t>Canada Treasury Board — Executive Group Position Evaluation Plan, 2022</t>
        </is>
      </c>
      <c r="C255" s="214" t="n"/>
      <c r="D255" s="213" t="n"/>
      <c r="E255" s="16" t="inlineStr">
        <is>
          <t>Job-evaluation plan · Hay-based</t>
        </is>
      </c>
      <c r="F255" s="213" t="n"/>
      <c r="G255" s="16" t="inlineStr">
        <is>
          <t>Current version of the same plan with benchmark evaluations; confirms accountability's share rises with seniority</t>
        </is>
      </c>
      <c r="H255" s="214" t="n"/>
      <c r="I255" s="214" t="n"/>
      <c r="J255" s="213" t="n"/>
      <c r="K255"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L255" s="214" t="n"/>
      <c r="M255" s="214" t="n"/>
      <c r="N255" s="213" t="n"/>
      <c r="O255" s="16" t="inlineStr">
        <is>
          <t>Primary</t>
        </is>
      </c>
    </row>
    <row r="256" ht="41" customHeight="1">
      <c r="A256" s="13" t="inlineStr">
        <is>
          <t>S48</t>
        </is>
      </c>
      <c r="B256" s="16" t="inlineStr">
        <is>
          <t>Hay Group — summary deck of the Guide Chart-Profile method</t>
        </is>
      </c>
      <c r="C256" s="214" t="n"/>
      <c r="D256" s="213" t="n"/>
      <c r="E256" s="16" t="inlineStr">
        <is>
          <t>Method summary</t>
        </is>
      </c>
      <c r="F256" s="213" t="n"/>
      <c r="G256" s="16" t="inlineStr">
        <is>
          <t>Typical Hay profiles for clerical, specialist and supervisory jobs; the shares used for the junior and professional rows</t>
        </is>
      </c>
      <c r="H256" s="214" t="n"/>
      <c r="I256" s="214" t="n"/>
      <c r="J256" s="213" t="n"/>
      <c r="K256" s="16" t="inlineStr">
        <is>
          <t>https://www.slideshare.net/slideshow/hay-summary/55196354</t>
        </is>
      </c>
      <c r="L256" s="214" t="n"/>
      <c r="M256" s="214" t="n"/>
      <c r="N256" s="213" t="n"/>
      <c r="O256" s="16" t="inlineStr">
        <is>
          <t>Secondary</t>
        </is>
      </c>
    </row>
    <row r="257" ht="41" customHeight="1">
      <c r="A257" s="13" t="inlineStr">
        <is>
          <t>S49</t>
        </is>
      </c>
      <c r="B257" s="16" t="inlineStr">
        <is>
          <t>Lincolnshire County Council — Hay Group job evaluation method</t>
        </is>
      </c>
      <c r="C257" s="214" t="n"/>
      <c r="D257" s="213" t="n"/>
      <c r="E257" s="16" t="inlineStr">
        <is>
          <t>Public-sector Hay guide</t>
        </is>
      </c>
      <c r="F257" s="213" t="n"/>
      <c r="G257" s="16" t="inlineStr">
        <is>
          <t>Defines know-how as all knowledge and skill however acquired — the basis for not scoring experience on its own</t>
        </is>
      </c>
      <c r="H257" s="214" t="n"/>
      <c r="I257" s="214" t="n"/>
      <c r="J257" s="213" t="n"/>
      <c r="K257" s="16" t="inlineStr">
        <is>
          <t>https://professionals.lincolnshire.gov.uk/downloads/file/576/hay-group-je-method</t>
        </is>
      </c>
      <c r="L257" s="214" t="n"/>
      <c r="M257" s="214" t="n"/>
      <c r="N257" s="213" t="n"/>
      <c r="O257" s="16" t="inlineStr">
        <is>
          <t>Primary</t>
        </is>
      </c>
    </row>
    <row r="258" ht="28" customHeight="1">
      <c r="A258" s="13" t="inlineStr">
        <is>
          <t>S50</t>
        </is>
      </c>
      <c r="B258" s="16" t="inlineStr">
        <is>
          <t>Western University — Hay method overview</t>
        </is>
      </c>
      <c r="C258" s="214" t="n"/>
      <c r="D258" s="213" t="n"/>
      <c r="E258" s="16" t="inlineStr">
        <is>
          <t>University Hay guide</t>
        </is>
      </c>
      <c r="F258" s="213" t="n"/>
      <c r="G258" s="16" t="inlineStr">
        <is>
          <t>Plain explanation of the three Hay factors and the short profile; cross-check of the Hay shares</t>
        </is>
      </c>
      <c r="H258" s="214" t="n"/>
      <c r="I258" s="214" t="n"/>
      <c r="J258" s="213" t="n"/>
      <c r="K258" s="16" t="inlineStr">
        <is>
          <t>https://www.uwo.ca/humanresources/wjec/docs/hay_method_overview.pdf</t>
        </is>
      </c>
      <c r="L258" s="214" t="n"/>
      <c r="M258" s="214" t="n"/>
      <c r="N258" s="213" t="n"/>
      <c r="O258" s="16" t="inlineStr">
        <is>
          <t>Secondary</t>
        </is>
      </c>
    </row>
    <row r="259" ht="41" customHeight="1">
      <c r="A259" s="13" t="inlineStr">
        <is>
          <t>S51</t>
        </is>
      </c>
      <c r="B259" s="16" t="inlineStr">
        <is>
          <t>Derbyshire County Council — Korn Ferry Hay scheme</t>
        </is>
      </c>
      <c r="C259" s="214" t="n"/>
      <c r="D259" s="213" t="n"/>
      <c r="E259" s="16" t="inlineStr">
        <is>
          <t>Public-sector Hay guide</t>
        </is>
      </c>
      <c r="F259" s="213" t="n"/>
      <c r="G259" s="16" t="inlineStr">
        <is>
          <t>Confirms current Korn Ferry Hay use in UK public employers and the factor definitions</t>
        </is>
      </c>
      <c r="H259" s="214" t="n"/>
      <c r="I259" s="214" t="n"/>
      <c r="J259" s="213" t="n"/>
      <c r="K259" s="16" t="inlineStr">
        <is>
          <t>https://staff.derbyshire.gov.uk/jobs-and-recruitment/job-evaluation/korn-ferry-hay-scheme/korn-ferry-hay-scheme.aspx</t>
        </is>
      </c>
      <c r="L259" s="214" t="n"/>
      <c r="M259" s="214" t="n"/>
      <c r="N259" s="213" t="n"/>
      <c r="O259" s="16" t="inlineStr">
        <is>
          <t>Secondary</t>
        </is>
      </c>
    </row>
    <row r="260" ht="41" customHeight="1">
      <c r="A260" s="13" t="inlineStr">
        <is>
          <t>S52</t>
        </is>
      </c>
      <c r="B260" s="16" t="inlineStr">
        <is>
          <t>Mercer IPE — position evaluation manual and factor sheet</t>
        </is>
      </c>
      <c r="C260" s="214" t="n"/>
      <c r="D260" s="213" t="n"/>
      <c r="E260" s="16" t="inlineStr">
        <is>
          <t>Job-evaluation method · third-party copies</t>
        </is>
      </c>
      <c r="F260" s="213" t="n"/>
      <c r="G260" s="16" t="inlineStr">
        <is>
          <t>Maximum points per factor and the factor definitions — Impact, Communication, Innovation, Knowledge — used for the IPE column of the derivation</t>
        </is>
      </c>
      <c r="H260" s="214" t="n"/>
      <c r="I260" s="214" t="n"/>
      <c r="J260" s="213" t="n"/>
      <c r="K260" s="16" t="inlineStr">
        <is>
          <t>https://www.karlancer.com/api/file/1685038954-V7Gx.pdf ; https://studylib.net/doc/25471018/197145561-evaluation-factors-mercer</t>
        </is>
      </c>
      <c r="L260" s="214" t="n"/>
      <c r="M260" s="214" t="n"/>
      <c r="N260" s="213" t="n"/>
      <c r="O260" s="16" t="inlineStr">
        <is>
          <t>Secondary</t>
        </is>
      </c>
    </row>
    <row r="261" ht="41" customHeight="1">
      <c r="A261" s="13" t="inlineStr">
        <is>
          <t>S53</t>
        </is>
      </c>
      <c r="B261" s="16" t="inlineStr">
        <is>
          <t>NHS Agenda for Change — Job Evaluation Handbook</t>
        </is>
      </c>
      <c r="C261" s="214" t="n"/>
      <c r="D261" s="213" t="n"/>
      <c r="E261" s="16" t="inlineStr">
        <is>
          <t>Public point-factor plan</t>
        </is>
      </c>
      <c r="F261" s="213" t="n"/>
      <c r="G261" s="16" t="inlineStr">
        <is>
          <t>16 factors and 1,000 points with published weights; knowledge 24%, financial and physical resources 6%</t>
        </is>
      </c>
      <c r="H261" s="214" t="n"/>
      <c r="I261" s="214" t="n"/>
      <c r="J261" s="213" t="n"/>
      <c r="K261" s="16" t="inlineStr">
        <is>
          <t>https://www.nhsemployers.org/sites/default/files/pdf/22/165.pdf</t>
        </is>
      </c>
      <c r="L261" s="214" t="n"/>
      <c r="M261" s="214" t="n"/>
      <c r="N261" s="213" t="n"/>
      <c r="O261" s="16" t="inlineStr">
        <is>
          <t>Primary</t>
        </is>
      </c>
    </row>
    <row r="262" ht="28" customHeight="1">
      <c r="A262" s="13" t="inlineStr">
        <is>
          <t>S54</t>
        </is>
      </c>
      <c r="B262" s="16" t="inlineStr">
        <is>
          <t>Police Staff Council — job evaluation handbook, NJC 13-factor scheme</t>
        </is>
      </c>
      <c r="C262" s="214" t="n"/>
      <c r="D262" s="213" t="n"/>
      <c r="E262" s="16" t="inlineStr">
        <is>
          <t>Public point-factor plan</t>
        </is>
      </c>
      <c r="F262" s="213" t="n"/>
      <c r="G262" s="16" t="inlineStr">
        <is>
          <t>Published factor points for the UK local-government scheme; used for the public-plan average</t>
        </is>
      </c>
      <c r="H262" s="214" t="n"/>
      <c r="I262" s="214" t="n"/>
      <c r="J262" s="213" t="n"/>
      <c r="K262" s="16" t="inlineStr">
        <is>
          <t>https://lb2.local.gov.uk/sites/default/files/documents/police-staff-council-13-f-342.pdf</t>
        </is>
      </c>
      <c r="L262" s="214" t="n"/>
      <c r="M262" s="214" t="n"/>
      <c r="N262" s="213" t="n"/>
      <c r="O262" s="16" t="inlineStr">
        <is>
          <t>Primary</t>
        </is>
      </c>
    </row>
    <row r="263" ht="41" customHeight="1">
      <c r="A263" s="13" t="inlineStr">
        <is>
          <t>S55</t>
        </is>
      </c>
      <c r="B263" s="16" t="inlineStr">
        <is>
          <t>Greater London Provincial Council — points weighting, Denbighshire County Council</t>
        </is>
      </c>
      <c r="C263" s="214" t="n"/>
      <c r="D263" s="213" t="n"/>
      <c r="E263" s="16" t="inlineStr">
        <is>
          <t>Public point-factor plan</t>
        </is>
      </c>
      <c r="F263" s="213" t="n"/>
      <c r="G263" s="16" t="inlineStr">
        <is>
          <t>11 factors and 948 points with published weights</t>
        </is>
      </c>
      <c r="H263" s="214" t="n"/>
      <c r="I263" s="214" t="n"/>
      <c r="J263" s="213" t="n"/>
      <c r="K263" s="16" t="inlineStr">
        <is>
          <t>https://www.sirddinbych.gov.uk/en/documents/jobs-and-employees/my-employment/reorganisation-and-change/glpc-points-weighting.pdf</t>
        </is>
      </c>
      <c r="L263" s="214" t="n"/>
      <c r="M263" s="214" t="n"/>
      <c r="N263" s="213" t="n"/>
      <c r="O263" s="16" t="inlineStr">
        <is>
          <t>Primary</t>
        </is>
      </c>
    </row>
    <row r="264" ht="28" customHeight="1">
      <c r="A264" s="13" t="inlineStr">
        <is>
          <t>S56</t>
        </is>
      </c>
      <c r="B264" s="16" t="inlineStr">
        <is>
          <t>Scottish Joint Council scheme — Highland Council scoring matrix</t>
        </is>
      </c>
      <c r="C264" s="214" t="n"/>
      <c r="D264" s="213" t="n"/>
      <c r="E264" s="16" t="inlineStr">
        <is>
          <t>Public point-factor plan</t>
        </is>
      </c>
      <c r="F264" s="213" t="n"/>
      <c r="G264" s="16" t="inlineStr">
        <is>
          <t>13 factors and 1,000 points with published weights</t>
        </is>
      </c>
      <c r="H264" s="214" t="n"/>
      <c r="I264" s="214" t="n"/>
      <c r="J264" s="213" t="n"/>
      <c r="K264" s="16" t="inlineStr">
        <is>
          <t>https://www.highland.gov.uk/download/downloads/id/3889/scoring_matrix.pdf</t>
        </is>
      </c>
      <c r="L264" s="214" t="n"/>
      <c r="M264" s="214" t="n"/>
      <c r="N264" s="213" t="n"/>
      <c r="O264" s="16" t="inlineStr">
        <is>
          <t>Primary</t>
        </is>
      </c>
    </row>
    <row r="265" ht="41" customHeight="1">
      <c r="A265" s="13" t="inlineStr">
        <is>
          <t>S57</t>
        </is>
      </c>
      <c r="B265" s="16" t="inlineStr">
        <is>
          <t>US OPM — Introduction to the Position Classification Standards, Factor Evaluation System</t>
        </is>
      </c>
      <c r="C265" s="214" t="n"/>
      <c r="D265" s="213" t="n"/>
      <c r="E265" s="16" t="inlineStr">
        <is>
          <t>Public point-factor plan</t>
        </is>
      </c>
      <c r="F265" s="213" t="n"/>
      <c r="G265" s="16" t="inlineStr">
        <is>
          <t>9 factors and 4,480 points; the most knowledge-heavy plan, with no separate financial factor</t>
        </is>
      </c>
      <c r="H265" s="214" t="n"/>
      <c r="I265" s="214" t="n"/>
      <c r="J265" s="213" t="n"/>
      <c r="K265" s="16" t="inlineStr">
        <is>
          <t>https://www.opm.gov/policy-data-oversight/classification-qualifications/classifying-general-schedule-positions/positionclassificationintro.pdf</t>
        </is>
      </c>
      <c r="L265" s="214" t="n"/>
      <c r="M265" s="214" t="n"/>
      <c r="N265" s="213" t="n"/>
      <c r="O265" s="16" t="inlineStr">
        <is>
          <t>Primary</t>
        </is>
      </c>
    </row>
    <row r="266" ht="80" customHeight="1">
      <c r="A266" s="13" t="inlineStr">
        <is>
          <t>S58</t>
        </is>
      </c>
      <c r="B266" s="16" t="inlineStr">
        <is>
          <t>McKinsey — Taking a skills-based approach to building the future workforce, 2022</t>
        </is>
      </c>
      <c r="C266" s="214" t="n"/>
      <c r="D266" s="213" t="n"/>
      <c r="E266" s="16" t="inlineStr">
        <is>
          <t>Research report</t>
        </is>
      </c>
      <c r="F266" s="213" t="n"/>
      <c r="G266" s="16" t="inlineStr">
        <is>
          <t>Hiring for skills is more than twice as predictive as hiring for work experience — support for a low Experience weight</t>
        </is>
      </c>
      <c r="H266" s="214" t="n"/>
      <c r="I266" s="214" t="n"/>
      <c r="J266" s="213" t="n"/>
      <c r="K266" s="16" t="inlineStr">
        <is>
          <t>https://www.mckinsey.com/~/media/mckinsey/business%20functions/people%20and%20organizational%20performance/our%20insights/taking%20a%20skills%20based%20approach%20to%20building%20the%20future%20workforce/taking-a-skills-based-approach-to-building-the-future-workforce-vf.pdf</t>
        </is>
      </c>
      <c r="L266" s="214" t="n"/>
      <c r="M266" s="214" t="n"/>
      <c r="N266" s="213" t="n"/>
      <c r="O266" s="16" t="inlineStr">
        <is>
          <t>Primary</t>
        </is>
      </c>
    </row>
    <row r="267" ht="41" customHeight="1">
      <c r="A267" s="13" t="inlineStr">
        <is>
          <t>S59</t>
        </is>
      </c>
      <c r="B267" s="16" t="inlineStr">
        <is>
          <t>Deloitte — Human Capital Trends 2023, skills-based model</t>
        </is>
      </c>
      <c r="C267" s="214" t="n"/>
      <c r="D267" s="213" t="n"/>
      <c r="E267" s="16" t="inlineStr">
        <is>
          <t>Research report</t>
        </is>
      </c>
      <c r="F267" s="213" t="n"/>
      <c r="G267" s="16" t="inlineStr">
        <is>
          <t>Organisations moving to deploy and promote on skills rather than tenure or job history</t>
        </is>
      </c>
      <c r="H267" s="214" t="n"/>
      <c r="I267" s="214" t="n"/>
      <c r="J267" s="213" t="n"/>
      <c r="K267" s="16" t="inlineStr">
        <is>
          <t>https://www.deloitte.com/us/en/insights/topics/talent/human-capital-trends/2023/skills-based-model-end-of-jobs.html</t>
        </is>
      </c>
      <c r="L267" s="214" t="n"/>
      <c r="M267" s="214" t="n"/>
      <c r="N267" s="213" t="n"/>
      <c r="O267" s="16" t="inlineStr">
        <is>
          <t>Primary</t>
        </is>
      </c>
    </row>
    <row r="268" ht="28" customHeight="1">
      <c r="A268" s="13" t="inlineStr">
        <is>
          <t>S60</t>
        </is>
      </c>
      <c r="B268" s="16" t="inlineStr">
        <is>
          <t>World Economic Forum — Skills-first: 6 success factors, 2024</t>
        </is>
      </c>
      <c r="C268" s="214" t="n"/>
      <c r="D268" s="213" t="n"/>
      <c r="E268" s="16" t="inlineStr">
        <is>
          <t>Research article</t>
        </is>
      </c>
      <c r="F268" s="213" t="n"/>
      <c r="G268" s="16" t="inlineStr">
        <is>
          <t>Rethink education and previous experience as proxies for ability</t>
        </is>
      </c>
      <c r="H268" s="214" t="n"/>
      <c r="I268" s="214" t="n"/>
      <c r="J268" s="213" t="n"/>
      <c r="K268" s="16" t="inlineStr">
        <is>
          <t>https://www.weforum.org/stories/2024/01/skills-first-6-success-factors-recruiting-developing-talent/</t>
        </is>
      </c>
      <c r="L268" s="214" t="n"/>
      <c r="M268" s="214" t="n"/>
      <c r="N268" s="213" t="n"/>
      <c r="O268" s="16" t="inlineStr">
        <is>
          <t>Secondary</t>
        </is>
      </c>
    </row>
    <row r="269" ht="41" customHeight="1">
      <c r="A269" s="13" t="inlineStr">
        <is>
          <t>S61</t>
        </is>
      </c>
      <c r="B269" s="16" t="inlineStr">
        <is>
          <t>EY Future of Pay via People Matters — India's 2026 salary increases to reward skills over seniority</t>
        </is>
      </c>
      <c r="C269" s="214" t="n"/>
      <c r="D269" s="213" t="n"/>
      <c r="E269" s="16" t="inlineStr">
        <is>
          <t>India market news</t>
        </is>
      </c>
      <c r="F269" s="213" t="n"/>
      <c r="G269" s="16" t="inlineStr">
        <is>
          <t>India pay moving away from tenure-based increases towards skills-led, performance-driven frameworks</t>
        </is>
      </c>
      <c r="H269" s="214" t="n"/>
      <c r="I269" s="214" t="n"/>
      <c r="J269" s="213" t="n"/>
      <c r="K269" s="16" t="inlineStr">
        <is>
          <t>https://www.peoplematters.in/news/compensation-benefits/indias-2026-salary-increases-to-reward-skills-over-seniority-ey-48541</t>
        </is>
      </c>
      <c r="L269" s="214" t="n"/>
      <c r="M269" s="214" t="n"/>
      <c r="N269" s="213" t="n"/>
      <c r="O269" s="16" t="inlineStr">
        <is>
          <t>Secondary</t>
        </is>
      </c>
    </row>
    <row r="270" ht="41" customHeight="1">
      <c r="A270" s="13" t="inlineStr">
        <is>
          <t>S62</t>
        </is>
      </c>
      <c r="B270" s="16" t="inlineStr">
        <is>
          <t>WTW — Building resilient career ecosystems, India 2023</t>
        </is>
      </c>
      <c r="C270" s="214" t="n"/>
      <c r="D270" s="213" t="n"/>
      <c r="E270" s="16" t="inlineStr">
        <is>
          <t>Consulting insight · India</t>
        </is>
      </c>
      <c r="F270" s="213" t="n"/>
      <c r="G270" s="16" t="inlineStr">
        <is>
          <t>WTW's view of career architecture design in India; complements the WTW GGS factors in S07</t>
        </is>
      </c>
      <c r="H270" s="214" t="n"/>
      <c r="I270" s="214" t="n"/>
      <c r="J270" s="213" t="n"/>
      <c r="K270" s="16" t="inlineStr">
        <is>
          <t>https://www.wtwco.com/en-in/insights/2023/09/building-resilient-career-ecosystems-with-robust-career-strategy-and-design</t>
        </is>
      </c>
      <c r="L270" s="214" t="n"/>
      <c r="M270" s="214" t="n"/>
      <c r="N270" s="213" t="n"/>
      <c r="O270" s="16" t="inlineStr">
        <is>
          <t>Secondary</t>
        </is>
      </c>
    </row>
    <row r="271" ht="41" customHeight="1">
      <c r="A271" s="13" t="inlineStr">
        <is>
          <t>S63</t>
        </is>
      </c>
      <c r="B271" s="16" t="inlineStr">
        <is>
          <t>iPleaders — Director under the Companies Act 2013</t>
        </is>
      </c>
      <c r="C271" s="214" t="n"/>
      <c r="D271" s="213" t="n"/>
      <c r="E271" s="16" t="inlineStr">
        <is>
          <t>Legal explainer · India</t>
        </is>
      </c>
      <c r="F271" s="213" t="n"/>
      <c r="G271" s="16" t="inlineStr">
        <is>
          <r>
            <rPr>
              <rFont val="Calibri"/>
              <b val="1"/>
              <sz val="10"/>
            </rPr>
            <t>Section 2, clause 34:</t>
          </r>
          <r>
            <rPr>
              <rFont val="Calibri"/>
              <sz val="10"/>
            </rPr>
            <t xml:space="preserve"> 'director' means a director appointed to the Board — the reason IRIS uses no 'Director' title</t>
          </r>
        </is>
      </c>
      <c r="H271" s="214" t="n"/>
      <c r="I271" s="214" t="n"/>
      <c r="J271" s="213" t="n"/>
      <c r="K271" s="16" t="inlineStr">
        <is>
          <t>https://blog.ipleaders.in/director-companies-act-2013/</t>
        </is>
      </c>
      <c r="L271" s="214" t="n"/>
      <c r="M271" s="214" t="n"/>
      <c r="N271" s="213" t="n"/>
      <c r="O271" s="16" t="inlineStr">
        <is>
          <t>Primary</t>
        </is>
      </c>
    </row>
    <row r="272" ht="41" customHeight="1">
      <c r="A272" s="13" t="inlineStr">
        <is>
          <t>S64</t>
        </is>
      </c>
      <c r="B272" s="16" t="inlineStr">
        <is>
          <t>Kaanoon — 'Director' as an HR designation but not under the Companies Act</t>
        </is>
      </c>
      <c r="C272" s="214" t="n"/>
      <c r="D272" s="213" t="n"/>
      <c r="E272" s="16" t="inlineStr">
        <is>
          <t>Legal Q&amp;A · India</t>
        </is>
      </c>
      <c r="F272" s="213" t="n"/>
      <c r="G272" s="16" t="inlineStr">
        <is>
          <t>Practitioner view that a 'Director' designation for non-board staff causes confusion and disclosure risk</t>
        </is>
      </c>
      <c r="H272" s="214" t="n"/>
      <c r="I272" s="214" t="n"/>
      <c r="J272" s="213" t="n"/>
      <c r="K272" s="16" t="inlineStr">
        <is>
          <t>https://www.kaanoon.com/241487/designation-with-word-director-as-per-hr-policy-but-not-as-per-companies-act</t>
        </is>
      </c>
      <c r="L272" s="214" t="n"/>
      <c r="M272" s="214" t="n"/>
      <c r="N272" s="213" t="n"/>
      <c r="O272" s="16" t="inlineStr">
        <is>
          <t>Secondary</t>
        </is>
      </c>
    </row>
    <row r="273" ht="28" customHeight="1">
      <c r="A273" s="13" t="inlineStr">
        <is>
          <t>S65</t>
        </is>
      </c>
      <c r="B273" s="16" t="inlineStr">
        <is>
          <t>Wipro — Distinguished Member of Technical Staff</t>
        </is>
      </c>
      <c r="C273" s="214" t="n"/>
      <c r="D273" s="213" t="n"/>
      <c r="E273" s="16" t="inlineStr">
        <is>
          <t>Indian IT company programme</t>
        </is>
      </c>
      <c r="F273" s="213" t="n"/>
      <c r="G273" s="16" t="inlineStr">
        <is>
          <t>Indian example of the 'Distinguished' top-specialist title — Option B for the D1 title</t>
        </is>
      </c>
      <c r="H273" s="214" t="n"/>
      <c r="I273" s="214" t="n"/>
      <c r="J273" s="213" t="n"/>
      <c r="K273" s="16" t="inlineStr">
        <is>
          <t>https://www.wipro.com/innovation/distinguished-member-of-technical-staff/</t>
        </is>
      </c>
      <c r="L273" s="214" t="n"/>
      <c r="M273" s="214" t="n"/>
      <c r="N273" s="213" t="n"/>
      <c r="O273" s="16" t="inlineStr">
        <is>
          <t>Primary</t>
        </is>
      </c>
    </row>
    <row r="274" ht="28" customHeight="1">
      <c r="A274" s="13" t="inlineStr">
        <is>
          <t>S66</t>
        </is>
      </c>
      <c r="B274" s="16" t="inlineStr">
        <is>
          <t>Salesforce engineering levels — AMTS to Distinguished Engineer</t>
        </is>
      </c>
      <c r="C274" s="214" t="n"/>
      <c r="D274" s="213" t="n"/>
      <c r="E274" s="16" t="inlineStr">
        <is>
          <t>Company ladder · Design Gurus</t>
        </is>
      </c>
      <c r="F274" s="213" t="n"/>
      <c r="G274" s="16" t="inlineStr">
        <is>
          <t>Global SaaS example of the top-specialist title above Principal Architect</t>
        </is>
      </c>
      <c r="H274" s="214" t="n"/>
      <c r="I274" s="214" t="n"/>
      <c r="J274" s="213" t="n"/>
      <c r="K274" s="16" t="inlineStr">
        <is>
          <t>https://www.designgurus.io/blog/salesforce-software-engineer-levels</t>
        </is>
      </c>
      <c r="L274" s="214" t="n"/>
      <c r="M274" s="214" t="n"/>
      <c r="N274" s="213" t="n"/>
      <c r="O274" s="16" t="inlineStr">
        <is>
          <t>Secondary</t>
        </is>
      </c>
    </row>
    <row r="275" ht="28" customHeight="1">
      <c r="A275" s="13" t="inlineStr">
        <is>
          <t>S67</t>
        </is>
      </c>
      <c r="B275" s="16" t="inlineStr">
        <is>
          <t>LeadDev — Who are staff, principal and distinguished engineers</t>
        </is>
      </c>
      <c r="C275" s="214" t="n"/>
      <c r="D275" s="213" t="n"/>
      <c r="E275" s="16" t="inlineStr">
        <is>
          <t>Practice article</t>
        </is>
      </c>
      <c r="F275" s="213" t="n"/>
      <c r="G275" s="16" t="inlineStr">
        <is>
          <t>How Principal, Distinguished and Fellow tiers are used and how rare they are</t>
        </is>
      </c>
      <c r="H275" s="214" t="n"/>
      <c r="I275" s="214" t="n"/>
      <c r="J275" s="213" t="n"/>
      <c r="K275" s="16" t="inlineStr">
        <is>
          <t>https://leaddev.com/career-ladders/who-are-staff-principal-and-distinguished-engineers</t>
        </is>
      </c>
      <c r="L275" s="214" t="n"/>
      <c r="M275" s="214" t="n"/>
      <c r="N275" s="213" t="n"/>
      <c r="O275" s="16" t="inlineStr">
        <is>
          <t>Secondary</t>
        </is>
      </c>
    </row>
    <row r="276" ht="28" customHeight="1">
      <c r="A276" s="13" t="inlineStr">
        <is>
          <t>S68</t>
        </is>
      </c>
      <c r="B276" s="16" t="inlineStr">
        <is>
          <t>Dropbox — engineering career framework</t>
        </is>
      </c>
      <c r="C276" s="214" t="n"/>
      <c r="D276" s="213" t="n"/>
      <c r="E276" s="16" t="inlineStr">
        <is>
          <t>Company framework</t>
        </is>
      </c>
      <c r="F276" s="213" t="n"/>
      <c r="G276" s="16" t="inlineStr">
        <is>
          <t>Published IC ladder with top-specialist tiers and their scope</t>
        </is>
      </c>
      <c r="H276" s="214" t="n"/>
      <c r="I276" s="214" t="n"/>
      <c r="J276" s="213" t="n"/>
      <c r="K276" s="16" t="inlineStr">
        <is>
          <t>https://dropbox.tech/culture/our-updated-engineering-career-framework</t>
        </is>
      </c>
      <c r="L276" s="214" t="n"/>
      <c r="M276" s="214" t="n"/>
      <c r="N276" s="213" t="n"/>
      <c r="O276" s="16" t="inlineStr">
        <is>
          <t>Secondary</t>
        </is>
      </c>
    </row>
    <row r="277" ht="28" customHeight="1">
      <c r="A277" s="13" t="inlineStr">
        <is>
          <t>S69</t>
        </is>
      </c>
      <c r="B277" s="16" t="inlineStr">
        <is>
          <t>Square — growth framework for engineers and engineering managers</t>
        </is>
      </c>
      <c r="C277" s="214" t="n"/>
      <c r="D277" s="213" t="n"/>
      <c r="E277" s="16" t="inlineStr">
        <is>
          <t>Company framework</t>
        </is>
      </c>
      <c r="F277" s="213" t="n"/>
      <c r="G277" s="16" t="inlineStr">
        <is>
          <t>Published IC and manager ladders side by side</t>
        </is>
      </c>
      <c r="H277" s="214" t="n"/>
      <c r="I277" s="214" t="n"/>
      <c r="J277" s="213" t="n"/>
      <c r="K277" s="16" t="inlineStr">
        <is>
          <t>https://developer.squareup.com/blog/squares-growth-framework-for-engineers-and-engineering-managers/</t>
        </is>
      </c>
      <c r="L277" s="214" t="n"/>
      <c r="M277" s="214" t="n"/>
      <c r="N277" s="213" t="n"/>
      <c r="O277" s="16" t="inlineStr">
        <is>
          <t>Secondary</t>
        </is>
      </c>
    </row>
    <row r="278" ht="41" customHeight="1">
      <c r="A278" s="13" t="inlineStr">
        <is>
          <t>S70</t>
        </is>
      </c>
      <c r="B278" s="16" t="inlineStr">
        <is>
          <t>Carta and Pave — job levelling frameworks</t>
        </is>
      </c>
      <c r="C278" s="214" t="n"/>
      <c r="D278" s="213" t="n"/>
      <c r="E278" s="16" t="inlineStr">
        <is>
          <t>Compensation platforms</t>
        </is>
      </c>
      <c r="F278" s="213" t="n"/>
      <c r="G278" s="16" t="inlineStr">
        <is>
          <t>Market levelling guides used to check the level count and the IC ↔ manager pairing</t>
        </is>
      </c>
      <c r="H278" s="214" t="n"/>
      <c r="I278" s="214" t="n"/>
      <c r="J278" s="213" t="n"/>
      <c r="K278" s="16" t="inlineStr">
        <is>
          <t>https://carta.com/learn/startups/compensation/job-leveling/ ; https://pave.com/blog-posts/job-leveling-framework</t>
        </is>
      </c>
      <c r="L278" s="214" t="n"/>
      <c r="M278" s="214" t="n"/>
      <c r="N278" s="213" t="n"/>
      <c r="O278" s="16" t="inlineStr">
        <is>
          <t>Secondary</t>
        </is>
      </c>
    </row>
    <row r="279" ht="28" customHeight="1">
      <c r="A279" s="13" t="inlineStr">
        <is>
          <t>S71</t>
        </is>
      </c>
      <c r="B279" s="16" t="inlineStr">
        <is>
          <t>Figures — Figures levels</t>
        </is>
      </c>
      <c r="C279" s="214" t="n"/>
      <c r="D279" s="213" t="n"/>
      <c r="E279" s="16" t="inlineStr">
        <is>
          <t>Compensation platform</t>
        </is>
      </c>
      <c r="F279" s="213" t="n"/>
      <c r="G279" s="16" t="inlineStr">
        <is>
          <t>Second levelling crosswalk alongside the Mercer levels in S03</t>
        </is>
      </c>
      <c r="H279" s="214" t="n"/>
      <c r="I279" s="214" t="n"/>
      <c r="J279" s="213" t="n"/>
      <c r="K279" s="16" t="inlineStr">
        <is>
          <t>https://help.figures.hr/en/articles/389317-figures-levels</t>
        </is>
      </c>
      <c r="L279" s="214" t="n"/>
      <c r="M279" s="214" t="n"/>
      <c r="N279" s="213" t="n"/>
      <c r="O279" s="16" t="inlineStr">
        <is>
          <t>Secondary</t>
        </is>
      </c>
    </row>
    <row r="280" ht="41" customHeight="1">
      <c r="A280" s="13" t="inlineStr">
        <is>
          <t>S72</t>
        </is>
      </c>
      <c r="B280" s="16" t="inlineStr">
        <is>
          <t>PayScale India — Chief Architect, IT</t>
        </is>
      </c>
      <c r="C280" s="214" t="n"/>
      <c r="D280" s="213" t="n"/>
      <c r="E280" s="16" t="inlineStr">
        <is>
          <t>Salary data site · India</t>
        </is>
      </c>
      <c r="F280" s="213" t="n"/>
      <c r="G280" s="16" t="inlineStr">
        <is>
          <t>Shows Chief Architect, IT tracked as an experienced and late-career role in India — Option A for the D1 title</t>
        </is>
      </c>
      <c r="H280" s="214" t="n"/>
      <c r="I280" s="214" t="n"/>
      <c r="J280" s="213" t="n"/>
      <c r="K280" s="16" t="inlineStr">
        <is>
          <t>https://www.payscale.com/research/IN/Job=Chief_Architect%2C_IT/Skill-Experience</t>
        </is>
      </c>
      <c r="L280" s="214" t="n"/>
      <c r="M280" s="214" t="n"/>
      <c r="N280" s="213" t="n"/>
      <c r="O280" s="16" t="inlineStr">
        <is>
          <t>Indicative</t>
        </is>
      </c>
    </row>
    <row r="281" ht="28" customHeight="1">
      <c r="A281" s="13" t="inlineStr">
        <is>
          <t>S40</t>
        </is>
      </c>
      <c r="B281" s="16" t="inlineStr">
        <is>
          <t>Employee Master_New_23092026 and Employee Master_OLD</t>
        </is>
      </c>
      <c r="C281" s="214" t="n"/>
      <c r="D281" s="213" t="n"/>
      <c r="E281" s="16" t="inlineStr">
        <is>
          <t>IRIS HRIS</t>
        </is>
      </c>
      <c r="F281" s="213" t="n"/>
      <c r="G281" s="16" t="inlineStr">
        <is>
          <t>Roster, department, manager, experience, qualification, category</t>
        </is>
      </c>
      <c r="H281" s="214" t="n"/>
      <c r="I281" s="214" t="n"/>
      <c r="J281" s="213" t="n"/>
      <c r="K281" s="16" t="inlineStr">
        <is>
          <t>Internal</t>
        </is>
      </c>
      <c r="L281" s="214" t="n"/>
      <c r="M281" s="214" t="n"/>
      <c r="N281" s="213" t="n"/>
      <c r="O281" s="16" t="inlineStr">
        <is>
          <t>Internal</t>
        </is>
      </c>
    </row>
    <row r="282" ht="28" customHeight="1">
      <c r="A282" s="13" t="inlineStr">
        <is>
          <t>S41</t>
        </is>
      </c>
      <c r="B282" s="16" t="inlineStr">
        <is>
          <t>How We Grow survey · 521 responses</t>
        </is>
      </c>
      <c r="C282" s="214" t="n"/>
      <c r="D282" s="213" t="n"/>
      <c r="E282" s="16" t="inlineStr">
        <is>
          <t>IRIS employees</t>
        </is>
      </c>
      <c r="F282" s="213" t="n"/>
      <c r="G282" s="16" t="inlineStr">
        <is>
          <t>Purpose, deliverables, accountability, decision rights, skills, tools, learning needs</t>
        </is>
      </c>
      <c r="H282" s="214" t="n"/>
      <c r="I282" s="214" t="n"/>
      <c r="J282" s="213" t="n"/>
      <c r="K282" s="16" t="inlineStr">
        <is>
          <t>Internal</t>
        </is>
      </c>
      <c r="L282" s="214" t="n"/>
      <c r="M282" s="214" t="n"/>
      <c r="N282" s="213" t="n"/>
      <c r="O282" s="16" t="inlineStr">
        <is>
          <t>Internal</t>
        </is>
      </c>
    </row>
    <row r="283" ht="28" customHeight="1">
      <c r="A283" s="13" t="inlineStr">
        <is>
          <t>S42</t>
        </is>
      </c>
      <c r="B283" s="16" t="inlineStr">
        <is>
          <t>Manager talent-mapping files</t>
        </is>
      </c>
      <c r="C283" s="214" t="n"/>
      <c r="D283" s="213" t="n"/>
      <c r="E283" s="16" t="inlineStr">
        <is>
          <t>IRIS managers</t>
        </is>
      </c>
      <c r="F283" s="213" t="n"/>
      <c r="G283" s="16" t="inlineStr">
        <is>
          <t>KRAs, rating, potential, readiness, 9-box, manager training need</t>
        </is>
      </c>
      <c r="H283" s="214" t="n"/>
      <c r="I283" s="214" t="n"/>
      <c r="J283" s="213" t="n"/>
      <c r="K283" s="16" t="inlineStr">
        <is>
          <t>Internal</t>
        </is>
      </c>
      <c r="L283" s="214" t="n"/>
      <c r="M283" s="214" t="n"/>
      <c r="N283" s="213" t="n"/>
      <c r="O283" s="16" t="inlineStr">
        <is>
          <t>Internal</t>
        </is>
      </c>
    </row>
    <row r="284" ht="28" customHeight="1">
      <c r="A284" s="13" t="inlineStr">
        <is>
          <t>S43</t>
        </is>
      </c>
      <c r="B284" s="16" t="inlineStr">
        <is>
          <t>IRIS talent-mapping workbooks v1 and v2</t>
        </is>
      </c>
      <c r="C284" s="214" t="n"/>
      <c r="D284" s="213" t="n"/>
      <c r="E284" s="16" t="inlineStr">
        <is>
          <t>This exercise</t>
        </is>
      </c>
      <c r="F284" s="213" t="n"/>
      <c r="G284" s="16" t="inlineStr">
        <is>
          <t>Factor ratings, competency ratings, duplication and mobility analysis</t>
        </is>
      </c>
      <c r="H284" s="214" t="n"/>
      <c r="I284" s="214" t="n"/>
      <c r="J284" s="213" t="n"/>
      <c r="K284" s="16" t="inlineStr">
        <is>
          <t>Internal</t>
        </is>
      </c>
      <c r="L284" s="214" t="n"/>
      <c r="M284" s="214" t="n"/>
      <c r="N284" s="213" t="n"/>
      <c r="O284" s="16" t="inlineStr">
        <is>
          <t>Internal</t>
        </is>
      </c>
    </row>
    <row r="285" ht="15" customHeight="1"/>
    <row r="286" ht="20" customHeight="1">
      <c r="A286" s="6" t="inlineStr">
        <is>
          <t>R5b. Career Architecture V2 evidence register · HR research, 7 Oct 2026</t>
        </is>
      </c>
    </row>
    <row r="287" ht="28" customHeight="1">
      <c r="A287" s="11" t="inlineStr">
        <is>
          <t>The evidence register from IRIS Career Architecture V2 · HR research, 7 Oct 2026: each source with the observed title, what it supports and its transfer limit. Two entries · Regnology Senior Software Engineer, Pune; Dropbox engineering framework v2.9.1 were spot-checked on 7 Oct 2026 and match.</t>
        </is>
      </c>
    </row>
    <row r="288" ht="28" customHeight="1">
      <c r="A288" s="12" t="inlineStr">
        <is>
          <t>ID</t>
        </is>
      </c>
      <c r="B288" s="12" t="inlineStr">
        <is>
          <t>Lens</t>
        </is>
      </c>
      <c r="C288" s="213" t="n"/>
      <c r="D288" s="12" t="inlineStr">
        <is>
          <t>Organisation</t>
        </is>
      </c>
      <c r="E288" s="213" t="n"/>
      <c r="F288" s="12" t="inlineStr">
        <is>
          <t>Observed title / publication</t>
        </is>
      </c>
      <c r="G288" s="213" t="n"/>
      <c r="H288" s="12" t="inlineStr">
        <is>
          <t>What it supports</t>
        </is>
      </c>
      <c r="I288" s="214" t="n"/>
      <c r="J288" s="213" t="n"/>
      <c r="K288" s="12" t="inlineStr">
        <is>
          <t>Transfer limit</t>
        </is>
      </c>
      <c r="L288" s="214" t="n"/>
      <c r="M288" s="213" t="n"/>
      <c r="N288" s="12" t="inlineStr">
        <is>
          <t>Geography</t>
        </is>
      </c>
      <c r="O288" s="12" t="inlineStr">
        <is>
          <t>Link</t>
        </is>
      </c>
    </row>
    <row r="289" ht="54" customHeight="1">
      <c r="A289" s="13" t="inlineStr">
        <is>
          <t>N01</t>
        </is>
      </c>
      <c r="B289" s="16" t="inlineStr">
        <is>
          <t>Lens 1 direct peer</t>
        </is>
      </c>
      <c r="C289" s="213" t="n"/>
      <c r="D289" s="16" t="inlineStr">
        <is>
          <t>Regnology</t>
        </is>
      </c>
      <c r="E289" s="213" t="n"/>
      <c r="F289" s="16" t="inlineStr">
        <is>
          <t>Senior Software Engineer, Pune</t>
        </is>
      </c>
      <c r="G289" s="213" t="n"/>
      <c r="H289" s="16" t="inlineStr">
        <is>
          <t>Java delivery, design, code review and junior mentoring.</t>
        </is>
      </c>
      <c r="I289" s="214" t="n"/>
      <c r="J289" s="213" t="n"/>
      <c r="K289" s="16" t="inlineStr">
        <is>
          <t>Selected senior role only; tenure requirement is not a grading rule.</t>
        </is>
      </c>
      <c r="L289" s="214" t="n"/>
      <c r="M289" s="213" t="n"/>
      <c r="N289" s="16" t="inlineStr">
        <is>
          <t>India</t>
        </is>
      </c>
      <c r="O289" s="16" t="inlineStr">
        <is>
          <t>https://regnology.jobs.personio.de/job/2374470</t>
        </is>
      </c>
    </row>
    <row r="290" ht="67" customHeight="1">
      <c r="A290" s="13" t="inlineStr">
        <is>
          <t>N02</t>
        </is>
      </c>
      <c r="B290" s="16" t="inlineStr">
        <is>
          <t>Lens 1 direct peer</t>
        </is>
      </c>
      <c r="C290" s="213" t="n"/>
      <c r="D290" s="16" t="inlineStr">
        <is>
          <t>Regnology</t>
        </is>
      </c>
      <c r="E290" s="213" t="n"/>
      <c r="F290" s="16" t="inlineStr">
        <is>
          <t>Release Engineer, Pune</t>
        </is>
      </c>
      <c r="G290" s="213" t="n"/>
      <c r="H290" s="16" t="inlineStr">
        <is>
          <t>Independent cross-team release coordination and quality/risk trade-offs.</t>
        </is>
      </c>
      <c r="I290" s="214" t="n"/>
      <c r="J290" s="213" t="n"/>
      <c r="K290" s="16" t="inlineStr">
        <is>
          <t>Supports release scope, not a standalone QA career ladder.</t>
        </is>
      </c>
      <c r="L290" s="214" t="n"/>
      <c r="M290" s="213" t="n"/>
      <c r="N290" s="16" t="inlineStr">
        <is>
          <t>India</t>
        </is>
      </c>
      <c r="O290" s="16" t="inlineStr">
        <is>
          <t>https://regnology.jobs.personio.de/job/2605587?language=en</t>
        </is>
      </c>
    </row>
    <row r="291" ht="106" customHeight="1">
      <c r="A291" s="13" t="inlineStr">
        <is>
          <t>N03</t>
        </is>
      </c>
      <c r="B291" s="16" t="inlineStr">
        <is>
          <t>Lens 1 direct peer</t>
        </is>
      </c>
      <c r="C291" s="213" t="n"/>
      <c r="D291" s="16" t="inlineStr">
        <is>
          <t>Workiva</t>
        </is>
      </c>
      <c r="E291" s="213" t="n"/>
      <c r="F291" s="16" t="inlineStr">
        <is>
          <t>Principal Security Engineer</t>
        </is>
      </c>
      <c r="G291" s="213" t="n"/>
      <c r="H291" s="16" t="inlineStr">
        <is>
          <t>Cross-platform cloud security architecture and enterprise technical influence.</t>
        </is>
      </c>
      <c r="I291" s="214" t="n"/>
      <c r="J291" s="213" t="n"/>
      <c r="K291" s="16" t="inlineStr">
        <is>
          <t>Selected expert role; no verified internal grade or India title match.</t>
        </is>
      </c>
      <c r="L291" s="214" t="n"/>
      <c r="M291" s="213" t="n"/>
      <c r="N291" s="16" t="inlineStr">
        <is>
          <t>USA</t>
        </is>
      </c>
      <c r="O291" s="16" t="inlineStr">
        <is>
          <t>https://workiva.wd503.myworkdayjobs.com/en-US/careers/job/Principal-Security-Engineer_R11408</t>
        </is>
      </c>
    </row>
    <row r="292" ht="119" customHeight="1">
      <c r="A292" s="13" t="inlineStr">
        <is>
          <t>N04</t>
        </is>
      </c>
      <c r="B292" s="16" t="inlineStr">
        <is>
          <t>Lens 1 direct peer</t>
        </is>
      </c>
      <c r="C292" s="213" t="n"/>
      <c r="D292" s="16" t="inlineStr">
        <is>
          <t>Workiva</t>
        </is>
      </c>
      <c r="E292" s="213" t="n"/>
      <c r="F292" s="16" t="inlineStr">
        <is>
          <t>Senior People Business Partner</t>
        </is>
      </c>
      <c r="G292" s="213" t="n"/>
      <c r="H292" s="16" t="inlineStr">
        <is>
          <t>Regional GTM partnership, organisation design, employee relations and leadership advice.</t>
        </is>
      </c>
      <c r="I292" s="214" t="n"/>
      <c r="J292" s="213" t="n"/>
      <c r="K292" s="16" t="inlineStr">
        <is>
          <t>Supports HRBP and adjacent OD work, not every HR speciality.</t>
        </is>
      </c>
      <c r="L292" s="214" t="n"/>
      <c r="M292" s="213" t="n"/>
      <c r="N292" s="16" t="inlineStr">
        <is>
          <t>UK / EMEA</t>
        </is>
      </c>
      <c r="O292" s="16" t="inlineStr">
        <is>
          <t>https://workiva.wd503.myworkdayjobs.com/en-US/careers/job/Senior-People-Business-Partner---GTM---Sales_R11653</t>
        </is>
      </c>
    </row>
    <row r="293" ht="106" customHeight="1">
      <c r="A293" s="13" t="inlineStr">
        <is>
          <t>N05</t>
        </is>
      </c>
      <c r="B293" s="16" t="inlineStr">
        <is>
          <t>Lens 1 direct peer</t>
        </is>
      </c>
      <c r="C293" s="213" t="n"/>
      <c r="D293" s="16" t="inlineStr">
        <is>
          <t>Workiva</t>
        </is>
      </c>
      <c r="E293" s="213" t="n"/>
      <c r="F293" s="16" t="inlineStr">
        <is>
          <t>Principal Product Designer</t>
        </is>
      </c>
      <c r="G293" s="213" t="n"/>
      <c r="H293" s="16" t="inlineStr">
        <is>
          <t>Multi-product UX strategy, hands-on design and mentoring senior designers.</t>
        </is>
      </c>
      <c r="I293" s="214" t="n"/>
      <c r="J293" s="213" t="n"/>
      <c r="K293" s="16" t="inlineStr">
        <is>
          <t>Observed expert role; unrelated to brand-design seniority.</t>
        </is>
      </c>
      <c r="L293" s="214" t="n"/>
      <c r="M293" s="213" t="n"/>
      <c r="N293" s="16" t="inlineStr">
        <is>
          <t>USA</t>
        </is>
      </c>
      <c r="O293" s="16" t="inlineStr">
        <is>
          <t>https://workiva.wd503.myworkdayjobs.com/en-US/careers/job/Principal-Product-Designer_R11461</t>
        </is>
      </c>
    </row>
    <row r="294" ht="119" customHeight="1">
      <c r="A294" s="13" t="inlineStr">
        <is>
          <t>N06</t>
        </is>
      </c>
      <c r="B294" s="16" t="inlineStr">
        <is>
          <t>Lens 1 direct peer</t>
        </is>
      </c>
      <c r="C294" s="213" t="n"/>
      <c r="D294" s="16" t="inlineStr">
        <is>
          <t>Workiva</t>
        </is>
      </c>
      <c r="E294" s="213" t="n"/>
      <c r="F294" s="16" t="inlineStr">
        <is>
          <t>Senior Learning and Development Partner</t>
        </is>
      </c>
      <c r="G294" s="213" t="n"/>
      <c r="H294" s="16" t="inlineStr">
        <is>
          <t>Explicit IC role owning a learning portfolio, facilitation and evaluation.</t>
        </is>
      </c>
      <c r="I294" s="214" t="n"/>
      <c r="J294" s="213" t="n"/>
      <c r="K294" s="16" t="inlineStr">
        <is>
          <t>People-management experience is preferred, not evidence of direct reports in this job.</t>
        </is>
      </c>
      <c r="L294" s="214" t="n"/>
      <c r="M294" s="213" t="n"/>
      <c r="N294" s="16" t="inlineStr">
        <is>
          <t>UK / global remit</t>
        </is>
      </c>
      <c r="O294" s="16" t="inlineStr">
        <is>
          <t>https://workiva.wd503.myworkdayjobs.com/en-US/careers/job/Senior-Learning-and-Development-Partner_R11848</t>
        </is>
      </c>
    </row>
    <row r="295" ht="119" customHeight="1">
      <c r="A295" s="13" t="inlineStr">
        <is>
          <t>N07</t>
        </is>
      </c>
      <c r="B295" s="16" t="inlineStr">
        <is>
          <t>Lens 1 direct peer</t>
        </is>
      </c>
      <c r="C295" s="213" t="n"/>
      <c r="D295" s="16" t="inlineStr">
        <is>
          <t>Workiva</t>
        </is>
      </c>
      <c r="E295" s="213" t="n"/>
      <c r="F295" s="16" t="inlineStr">
        <is>
          <t>Brand Graphic Design Intern, 2027 cohort</t>
        </is>
      </c>
      <c r="G295" s="213" t="n"/>
      <c r="H295" s="16" t="inlineStr">
        <is>
          <t>Mentored brand asset production with review before stakeholder release.</t>
        </is>
      </c>
      <c r="I295" s="214" t="n"/>
      <c r="J295" s="213" t="n"/>
      <c r="K295" s="16" t="inlineStr">
        <is>
          <t>Advertised 2027 programme; listed application deadline predates review. Not an active-vacancy claim.</t>
        </is>
      </c>
      <c r="L295" s="214" t="n"/>
      <c r="M295" s="213" t="n"/>
      <c r="N295" s="16" t="inlineStr">
        <is>
          <t>USA</t>
        </is>
      </c>
      <c r="O295" s="16" t="inlineStr">
        <is>
          <t>https://workiva.wd503.myworkdayjobs.com/en-US/careers/job/Spring---Summer-2027-Intern---Brand-Design_R12318</t>
        </is>
      </c>
    </row>
    <row r="296" ht="119" customHeight="1">
      <c r="A296" s="13" t="inlineStr">
        <is>
          <t>N08</t>
        </is>
      </c>
      <c r="B296" s="16" t="inlineStr">
        <is>
          <t>Lens 1 direct peer</t>
        </is>
      </c>
      <c r="C296" s="213" t="n"/>
      <c r="D296" s="16" t="inlineStr">
        <is>
          <t>Workiva</t>
        </is>
      </c>
      <c r="E296" s="213" t="n"/>
      <c r="F296" s="16" t="inlineStr">
        <is>
          <t>Marketing Intern, 2027 cohort</t>
        </is>
      </c>
      <c r="G296" s="213" t="n"/>
      <c r="H296" s="16" t="inlineStr">
        <is>
          <t>Entry tasks span campaigns, CRM data, automation, content and events.</t>
        </is>
      </c>
      <c r="I296" s="214" t="n"/>
      <c r="J296" s="213" t="n"/>
      <c r="K296" s="16" t="inlineStr">
        <is>
          <t>Entry exposure only; listed September 2026 deadline has passed.</t>
        </is>
      </c>
      <c r="L296" s="214" t="n"/>
      <c r="M296" s="213" t="n"/>
      <c r="N296" s="16" t="inlineStr">
        <is>
          <t>USA</t>
        </is>
      </c>
      <c r="O296" s="16" t="inlineStr">
        <is>
          <t>https://workiva.wd503.myworkdayjobs.com/careers/job/usa---remote/spring---summer-2027-intern---marketing_r12193</t>
        </is>
      </c>
    </row>
    <row r="297" ht="106" customHeight="1">
      <c r="A297" s="13" t="inlineStr">
        <is>
          <t>N09</t>
        </is>
      </c>
      <c r="B297" s="16" t="inlineStr">
        <is>
          <t>Lens 1 direct peer</t>
        </is>
      </c>
      <c r="C297" s="213" t="n"/>
      <c r="D297" s="16" t="inlineStr">
        <is>
          <t>Workiva</t>
        </is>
      </c>
      <c r="E297" s="213" t="n"/>
      <c r="F297" s="16" t="inlineStr">
        <is>
          <t>Senior Campaign Manager</t>
        </is>
      </c>
      <c r="G297" s="213" t="n"/>
      <c r="H297" s="16" t="inlineStr">
        <is>
          <t>Integrated campaign ownership, channel decisions and pipeline accountability.</t>
        </is>
      </c>
      <c r="I297" s="214" t="n"/>
      <c r="J297" s="213" t="n"/>
      <c r="K297" s="16" t="inlineStr">
        <is>
          <t>Manager title does not establish direct reports.</t>
        </is>
      </c>
      <c r="L297" s="214" t="n"/>
      <c r="M297" s="213" t="n"/>
      <c r="N297" s="16" t="inlineStr">
        <is>
          <t>USA</t>
        </is>
      </c>
      <c r="O297" s="16" t="inlineStr">
        <is>
          <t>https://workiva.wd503.myworkdayjobs.com/careers/job/usa---remote/senior-campaign-manager_r12423-1</t>
        </is>
      </c>
    </row>
    <row r="298" ht="119" customHeight="1">
      <c r="A298" s="13" t="inlineStr">
        <is>
          <t>N10</t>
        </is>
      </c>
      <c r="B298" s="16" t="inlineStr">
        <is>
          <t>Lens 1 direct peer</t>
        </is>
      </c>
      <c r="C298" s="213" t="n"/>
      <c r="D298" s="16" t="inlineStr">
        <is>
          <t>Workiva</t>
        </is>
      </c>
      <c r="E298" s="213" t="n"/>
      <c r="F298" s="16" t="inlineStr">
        <is>
          <t>Product Marketing Operations Director</t>
        </is>
      </c>
      <c r="G298" s="213" t="n"/>
      <c r="H298" s="16" t="inlineStr">
        <is>
          <t>Explicit IC director role owning planning, budgets and cross-functional operating cadence.</t>
        </is>
      </c>
      <c r="I298" s="214" t="n"/>
      <c r="J298" s="213" t="n"/>
      <c r="K298" s="16" t="inlineStr">
        <is>
          <t>Not the same job as marketing automation; important title/track counterexample.</t>
        </is>
      </c>
      <c r="L298" s="214" t="n"/>
      <c r="M298" s="213" t="n"/>
      <c r="N298" s="16" t="inlineStr">
        <is>
          <t>USA</t>
        </is>
      </c>
      <c r="O298" s="16" t="inlineStr">
        <is>
          <t>https://workiva.wd503.myworkdayjobs.com/en-US/careers/job/Product-Marketing-Operations-Director_R12164</t>
        </is>
      </c>
    </row>
    <row r="299" ht="145" customHeight="1">
      <c r="A299" s="13" t="inlineStr">
        <is>
          <t>N11</t>
        </is>
      </c>
      <c r="B299" s="16" t="inlineStr">
        <is>
          <t>Lens 1 direct peer</t>
        </is>
      </c>
      <c r="C299" s="213" t="n"/>
      <c r="D299" s="16" t="inlineStr">
        <is>
          <t>Workiva</t>
        </is>
      </c>
      <c r="E299" s="213" t="n"/>
      <c r="F299" s="16" t="inlineStr">
        <is>
          <t>Sales Development Representative, SLED</t>
        </is>
      </c>
      <c r="G299" s="213" t="n"/>
      <c r="H299" s="16" t="inlineStr">
        <is>
          <t>Prospecting and qualification feed account executives.</t>
        </is>
      </c>
      <c r="I299" s="214" t="n"/>
      <c r="J299" s="213" t="n"/>
      <c r="K299" s="16" t="inlineStr">
        <is>
          <t>US public-sector segment; do not transplant activity quotas.</t>
        </is>
      </c>
      <c r="L299" s="214" t="n"/>
      <c r="M299" s="213" t="n"/>
      <c r="N299" s="16" t="inlineStr">
        <is>
          <t>USA</t>
        </is>
      </c>
      <c r="O299" s="16" t="inlineStr">
        <is>
          <t>https://workiva.wd503.myworkdayjobs.com/en-US/careers/job/Territory-Development-Representative---State--Local---Education--SLED-_R12066</t>
        </is>
      </c>
    </row>
    <row r="300" ht="132" customHeight="1">
      <c r="A300" s="13" t="inlineStr">
        <is>
          <t>N12</t>
        </is>
      </c>
      <c r="B300" s="16" t="inlineStr">
        <is>
          <t>Lens 1 direct peer</t>
        </is>
      </c>
      <c r="C300" s="213" t="n"/>
      <c r="D300" s="16" t="inlineStr">
        <is>
          <t>Workiva</t>
        </is>
      </c>
      <c r="E300" s="213" t="n"/>
      <c r="F300" s="16" t="inlineStr">
        <is>
          <t>Account Executive, SLED</t>
        </is>
      </c>
      <c r="G300" s="213" t="n"/>
      <c r="H300" s="16" t="inlineStr">
        <is>
          <t>Owns acquisition, expansion, commercial forecasting and closing.</t>
        </is>
      </c>
      <c r="I300" s="214" t="n"/>
      <c r="J300" s="213" t="n"/>
      <c r="K300" s="16" t="inlineStr">
        <is>
          <t>Account sales is distinct from SDR qualification; no grade inferred.</t>
        </is>
      </c>
      <c r="L300" s="214" t="n"/>
      <c r="M300" s="213" t="n"/>
      <c r="N300" s="16" t="inlineStr">
        <is>
          <t>USA</t>
        </is>
      </c>
      <c r="O300" s="16" t="inlineStr">
        <is>
          <t>https://workiva.wd503.myworkdayjobs.com/careers/job/usa---remote/account-executive---state--local---education--sled-_r12020</t>
        </is>
      </c>
    </row>
    <row r="301" ht="106" customHeight="1">
      <c r="A301" s="13" t="inlineStr">
        <is>
          <t>N13</t>
        </is>
      </c>
      <c r="B301" s="16" t="inlineStr">
        <is>
          <t>Lens 1 direct peer</t>
        </is>
      </c>
      <c r="C301" s="213" t="n"/>
      <c r="D301" s="16" t="inlineStr">
        <is>
          <t>Workiva</t>
        </is>
      </c>
      <c r="E301" s="213" t="n"/>
      <c r="F301" s="16" t="inlineStr">
        <is>
          <t>Senior Account Executive, SLED</t>
        </is>
      </c>
      <c r="G301" s="213" t="n"/>
      <c r="H301" s="16" t="inlineStr">
        <is>
          <t>Senior account-executive title and enterprise sales duties are published.</t>
        </is>
      </c>
      <c r="I301" s="214" t="n"/>
      <c r="J301" s="213" t="n"/>
      <c r="K301" s="16" t="inlineStr">
        <is>
          <r>
            <rPr>
              <rFont val="Calibri"/>
              <b val="1"/>
              <sz val="10"/>
            </rPr>
            <t>Similar duties to AE listing:</t>
          </r>
          <r>
            <rPr>
              <rFont val="Calibri"/>
              <sz val="10"/>
            </rPr>
            <t xml:space="preserve"> precise step-up in scope is not established.</t>
          </r>
        </is>
      </c>
      <c r="L301" s="214" t="n"/>
      <c r="M301" s="213" t="n"/>
      <c r="N301" s="16" t="inlineStr">
        <is>
          <t>USA</t>
        </is>
      </c>
      <c r="O301" s="16" t="inlineStr">
        <is>
          <t>https://workiva.wd503.myworkdayjobs.com/en-US/careers/job/Senior-Account-Executive---SLED_R12096</t>
        </is>
      </c>
    </row>
    <row r="302" ht="119" customHeight="1">
      <c r="A302" s="13" t="inlineStr">
        <is>
          <t>N14</t>
        </is>
      </c>
      <c r="B302" s="16" t="inlineStr">
        <is>
          <t>Lens 1 direct peer</t>
        </is>
      </c>
      <c r="C302" s="213" t="n"/>
      <c r="D302" s="16" t="inlineStr">
        <is>
          <t>Workiva</t>
        </is>
      </c>
      <c r="E302" s="213" t="n"/>
      <c r="F302" s="16" t="inlineStr">
        <is>
          <t>Senior Partner Sales Executive</t>
        </is>
      </c>
      <c r="G302" s="213" t="n"/>
      <c r="H302" s="16" t="inlineStr">
        <is>
          <t>Partner GTM responsibility with a partnerships director reporting line.</t>
        </is>
      </c>
      <c r="I302" s="214" t="n"/>
      <c r="J302" s="213" t="n"/>
      <c r="K302" s="16" t="inlineStr">
        <is>
          <t>Brazil-specific role; not proof of the full alliance hierarchy.</t>
        </is>
      </c>
      <c r="L302" s="214" t="n"/>
      <c r="M302" s="213" t="n"/>
      <c r="N302" s="16" t="inlineStr">
        <is>
          <t>Brazil</t>
        </is>
      </c>
      <c r="O302" s="16" t="inlineStr">
        <is>
          <t>https://workiva.wd503.myworkdayjobs.com/careers/job/remote---brazil/senior-partner-sales-executive---brazil_r12195</t>
        </is>
      </c>
    </row>
    <row r="303" ht="119" customHeight="1">
      <c r="A303" s="13" t="inlineStr">
        <is>
          <t>N15</t>
        </is>
      </c>
      <c r="B303" s="16" t="inlineStr">
        <is>
          <t>Lens 1 direct peer</t>
        </is>
      </c>
      <c r="C303" s="213" t="n"/>
      <c r="D303" s="16" t="inlineStr">
        <is>
          <t>Workiva</t>
        </is>
      </c>
      <c r="E303" s="213" t="n"/>
      <c r="F303" s="16" t="inlineStr">
        <is>
          <t>Customer Success Manager</t>
        </is>
      </c>
      <c r="G303" s="213" t="n"/>
      <c r="H303" s="16" t="inlineStr">
        <is>
          <t>Assigned accounts, adoption, customer outcomes and renewal coordination.</t>
        </is>
      </c>
      <c r="I303" s="214" t="n"/>
      <c r="J303" s="213" t="n"/>
      <c r="K303" s="16" t="inlineStr">
        <is>
          <t>Language and territory requirements are local overlays.</t>
        </is>
      </c>
      <c r="L303" s="214" t="n"/>
      <c r="M303" s="213" t="n"/>
      <c r="N303" s="16" t="inlineStr">
        <is>
          <t>Netherlands / Sweden</t>
        </is>
      </c>
      <c r="O303" s="16" t="inlineStr">
        <is>
          <t>https://workiva.wd503.myworkdayjobs.com/en-US/careers/job/Customer-Success-Manager---Finnish-Speaker_R11553-1</t>
        </is>
      </c>
    </row>
    <row r="304" ht="132" customHeight="1">
      <c r="A304" s="13" t="inlineStr">
        <is>
          <t>N16</t>
        </is>
      </c>
      <c r="B304" s="16" t="inlineStr">
        <is>
          <t>Lens 1 direct peer</t>
        </is>
      </c>
      <c r="C304" s="213" t="n"/>
      <c r="D304" s="16" t="inlineStr">
        <is>
          <t>Workiva</t>
        </is>
      </c>
      <c r="E304" s="213" t="n"/>
      <c r="F304" s="16" t="inlineStr">
        <is>
          <t>Lead Customer Success Manager, Public Sector</t>
        </is>
      </c>
      <c r="G304" s="213" t="n"/>
      <c r="H304" s="16" t="inlineStr">
        <is>
          <t>Complex public-sector account portfolios, executive engagement and escalations.</t>
        </is>
      </c>
      <c r="I304" s="214" t="n"/>
      <c r="J304" s="213" t="n"/>
      <c r="K304" s="16" t="inlineStr">
        <is>
          <t>Cross-geography comparison with N15 is directional, not a certified promotion sequence.</t>
        </is>
      </c>
      <c r="L304" s="214" t="n"/>
      <c r="M304" s="213" t="n"/>
      <c r="N304" s="16" t="inlineStr">
        <is>
          <t>USA</t>
        </is>
      </c>
      <c r="O304" s="16" t="inlineStr">
        <is>
          <t>https://workiva.wd503.myworkdayjobs.com/careers/job/usa---remote/lead-customer-success-manager--public-sector_r12417</t>
        </is>
      </c>
    </row>
    <row r="305" ht="106" customHeight="1">
      <c r="A305" s="13" t="inlineStr">
        <is>
          <t>N17</t>
        </is>
      </c>
      <c r="B305" s="16" t="inlineStr">
        <is>
          <t>Lens 1 direct peer</t>
        </is>
      </c>
      <c r="C305" s="213" t="n"/>
      <c r="D305" s="16" t="inlineStr">
        <is>
          <t>Workiva</t>
        </is>
      </c>
      <c r="E305" s="213" t="n"/>
      <c r="F305" s="16" t="inlineStr">
        <is>
          <t>VP of Customer Experience</t>
        </is>
      </c>
      <c r="G305" s="213" t="n"/>
      <c r="H305" s="16" t="inlineStr">
        <is>
          <t>Broad support, customer education, community and digital-experience leadership.</t>
        </is>
      </c>
      <c r="I305" s="214" t="n"/>
      <c r="J305" s="213" t="n"/>
      <c r="K305" s="16" t="inlineStr">
        <is>
          <t>A shared functional destination, not a separate VP for every support specialism.</t>
        </is>
      </c>
      <c r="L305" s="214" t="n"/>
      <c r="M305" s="213" t="n"/>
      <c r="N305" s="16" t="inlineStr">
        <is>
          <t>USA</t>
        </is>
      </c>
      <c r="O305" s="16" t="inlineStr">
        <is>
          <t>https://workiva.wd503.myworkdayjobs.com/careers/job/USA---Remote/VP-of-Customer-Experience_R11897</t>
        </is>
      </c>
    </row>
    <row r="306" ht="93" customHeight="1">
      <c r="A306" s="13" t="inlineStr">
        <is>
          <t>N18</t>
        </is>
      </c>
      <c r="B306" s="16" t="inlineStr">
        <is>
          <t>Lens 1 direct peer</t>
        </is>
      </c>
      <c r="C306" s="213" t="n"/>
      <c r="D306" s="16" t="inlineStr">
        <is>
          <t>Workiva</t>
        </is>
      </c>
      <c r="E306" s="213" t="n"/>
      <c r="F306" s="16" t="inlineStr">
        <is>
          <t>Product Support Engineer</t>
        </is>
      </c>
      <c r="G306" s="213" t="n"/>
      <c r="H306" s="16" t="inlineStr">
        <is>
          <t>Product diagnosis, customer cases, knowledge articles and junior mentoring.</t>
        </is>
      </c>
      <c r="I306" s="214" t="n"/>
      <c r="J306" s="213" t="n"/>
      <c r="K306" s="16" t="inlineStr">
        <is>
          <t>Customer product support, not internal employee IT.</t>
        </is>
      </c>
      <c r="L306" s="214" t="n"/>
      <c r="M306" s="213" t="n"/>
      <c r="N306" s="16" t="inlineStr">
        <is>
          <t>UK / Netherlands</t>
        </is>
      </c>
      <c r="O306" s="16" t="inlineStr">
        <is>
          <t>https://workiva.wd503.myworkdayjobs.com/en-US/careers/job/Product-Support-Engineer_R11734</t>
        </is>
      </c>
    </row>
    <row r="307" ht="132" customHeight="1">
      <c r="A307" s="13" t="inlineStr">
        <is>
          <t>N19</t>
        </is>
      </c>
      <c r="B307" s="16" t="inlineStr">
        <is>
          <t>Lens 1 direct peer</t>
        </is>
      </c>
      <c r="C307" s="213" t="n"/>
      <c r="D307" s="16" t="inlineStr">
        <is>
          <t>Workiva</t>
        </is>
      </c>
      <c r="E307" s="213" t="n"/>
      <c r="F307" s="16" t="inlineStr">
        <is>
          <t>Senior Manager of Product Support</t>
        </is>
      </c>
      <c r="G307" s="213" t="n"/>
      <c r="H307" s="16" t="inlineStr">
        <is>
          <t>Formal support-team leadership and full performance-cycle ownership.</t>
        </is>
      </c>
      <c r="I307" s="214" t="n"/>
      <c r="J307" s="213" t="n"/>
      <c r="K307" s="16" t="inlineStr">
        <is>
          <t>Evidence distinguishes people management from technical case leadership.</t>
        </is>
      </c>
      <c r="L307" s="214" t="n"/>
      <c r="M307" s="213" t="n"/>
      <c r="N307" s="16" t="inlineStr">
        <is>
          <t>Netherlands</t>
        </is>
      </c>
      <c r="O307" s="16" t="inlineStr">
        <is>
          <t>https://workiva.wd503.myworkdayjobs.com/en-US/careers/job/Senior-Manager-of-Product-Support---FRX---Capital-Markets_R11869</t>
        </is>
      </c>
    </row>
    <row r="308" ht="119" customHeight="1">
      <c r="A308" s="13" t="inlineStr">
        <is>
          <t>N20</t>
        </is>
      </c>
      <c r="B308" s="16" t="inlineStr">
        <is>
          <t>Lens 1 direct peer</t>
        </is>
      </c>
      <c r="C308" s="213" t="n"/>
      <c r="D308" s="16" t="inlineStr">
        <is>
          <t>Workiva</t>
        </is>
      </c>
      <c r="E308" s="213" t="n"/>
      <c r="F308" s="16" t="inlineStr">
        <is>
          <t>Senior AV Engineer</t>
        </is>
      </c>
      <c r="G308" s="213" t="n"/>
      <c r="H308" s="16" t="inlineStr">
        <is>
          <t>Independently recommends equipment and coordinates vendors without purchasing authority.</t>
        </is>
      </c>
      <c r="I308" s="214" t="n"/>
      <c r="J308" s="213" t="n"/>
      <c r="K308" s="16" t="inlineStr">
        <is>
          <t>Adjacent to workplace/IT, not a facilities or procurement ladder.</t>
        </is>
      </c>
      <c r="L308" s="214" t="n"/>
      <c r="M308" s="213" t="n"/>
      <c r="N308" s="16" t="inlineStr">
        <is>
          <t>USA</t>
        </is>
      </c>
      <c r="O308" s="16" t="inlineStr">
        <is>
          <t>https://workiva.wd503.myworkdayjobs.com/en-US/careers/job/Senior-AV-Engineer---Hybrid--Ames--IA-Office-_R11923</t>
        </is>
      </c>
    </row>
    <row r="309" ht="67" customHeight="1">
      <c r="A309" s="13" t="inlineStr">
        <is>
          <t>N21</t>
        </is>
      </c>
      <c r="B309" s="16" t="inlineStr">
        <is>
          <t>Lens 1 direct peer</t>
        </is>
      </c>
      <c r="C309" s="213" t="n"/>
      <c r="D309" s="16" t="inlineStr">
        <is>
          <t>Regnology</t>
        </is>
      </c>
      <c r="E309" s="213" t="n"/>
      <c r="F309" s="16" t="inlineStr">
        <is>
          <t>IT Technical Writer</t>
        </is>
      </c>
      <c r="G309" s="213" t="n"/>
      <c r="H309" s="16" t="inlineStr">
        <is>
          <t>Banking-product documentation, domain accuracy and documentation-as-code.</t>
        </is>
      </c>
      <c r="I309" s="214" t="n"/>
      <c r="J309" s="213" t="n"/>
      <c r="K309" s="16" t="inlineStr">
        <is>
          <t>Distinct from document conversion; supports a proposed technical-writing branch.</t>
        </is>
      </c>
      <c r="L309" s="214" t="n"/>
      <c r="M309" s="213" t="n"/>
      <c r="N309" s="16" t="inlineStr">
        <is>
          <t>Tunisia</t>
        </is>
      </c>
      <c r="O309" s="16" t="inlineStr">
        <is>
          <t>https://www.regnology.net/en/careers/detail/?id=2644483</t>
        </is>
      </c>
    </row>
    <row r="310" ht="67" customHeight="1">
      <c r="A310" s="13" t="inlineStr">
        <is>
          <t>N22</t>
        </is>
      </c>
      <c r="B310" s="16" t="inlineStr">
        <is>
          <t>Lens 2 domain practice</t>
        </is>
      </c>
      <c r="C310" s="213" t="n"/>
      <c r="D310" s="16" t="inlineStr">
        <is>
          <t>Dropbox</t>
        </is>
      </c>
      <c r="E310" s="213" t="n"/>
      <c r="F310" s="16" t="inlineStr">
        <is>
          <t>Engineering career framework v2.9.1</t>
        </is>
      </c>
      <c r="G310" s="213" t="n"/>
      <c r="H310" s="16" t="inlineStr">
        <is>
          <t>Separate software, QA, SDET, reliability, ML, data, security and management paths.</t>
        </is>
      </c>
      <c r="I310" s="214" t="n"/>
      <c r="J310" s="213" t="n"/>
      <c r="K310" s="16" t="inlineStr">
        <is>
          <t>Published discipline paths differ in length. Neither Dropbox codes nor pay levels are copied.</t>
        </is>
      </c>
      <c r="L310" s="214" t="n"/>
      <c r="M310" s="213" t="n"/>
      <c r="N310" s="16" t="inlineStr">
        <is>
          <t>Global</t>
        </is>
      </c>
      <c r="O310" s="16" t="inlineStr">
        <is>
          <t>https://dropbox.github.io/dbx-career-framework/index.html</t>
        </is>
      </c>
    </row>
    <row r="311" ht="41" customHeight="1">
      <c r="A311" s="13" t="inlineStr">
        <is>
          <t>N23</t>
        </is>
      </c>
      <c r="B311" s="16" t="inlineStr">
        <is>
          <t>Lens 2 other sector</t>
        </is>
      </c>
      <c r="C311" s="213" t="n"/>
      <c r="D311" s="16" t="inlineStr">
        <is>
          <t>Wise</t>
        </is>
      </c>
      <c r="E311" s="213" t="n"/>
      <c r="F311" s="16" t="inlineStr">
        <is>
          <t>Product career map</t>
        </is>
      </c>
      <c r="G311" s="213" t="n"/>
      <c r="H311" s="16" t="inlineStr">
        <is>
          <t>Product ownership expands from features through broader product and team portfolios.</t>
        </is>
      </c>
      <c r="I311" s="214" t="n"/>
      <c r="J311" s="213" t="n"/>
      <c r="K311" s="16" t="inlineStr">
        <is>
          <t>Company-specific path; leadership terms do not automatically mean people management.</t>
        </is>
      </c>
      <c r="L311" s="214" t="n"/>
      <c r="M311" s="213" t="n"/>
      <c r="N311" s="16" t="inlineStr">
        <is>
          <t>Global</t>
        </is>
      </c>
      <c r="O311" s="16" t="inlineStr">
        <is>
          <t>https://wise.jobs/product-career-map</t>
        </is>
      </c>
    </row>
    <row r="312" ht="41" customHeight="1">
      <c r="A312" s="13" t="inlineStr">
        <is>
          <t>N24</t>
        </is>
      </c>
      <c r="B312" s="16" t="inlineStr">
        <is>
          <t>Lens 2 other sector</t>
        </is>
      </c>
      <c r="C312" s="213" t="n"/>
      <c r="D312" s="16" t="inlineStr">
        <is>
          <t>Wise</t>
        </is>
      </c>
      <c r="E312" s="213" t="n"/>
      <c r="F312" s="16" t="inlineStr">
        <is>
          <t>Analytics career map</t>
        </is>
      </c>
      <c r="G312" s="213" t="n"/>
      <c r="H312" s="16" t="inlineStr">
        <is>
          <t>Separate IC and analytics leadership paths; responsibility and skills are distinct.</t>
        </is>
      </c>
      <c r="I312" s="214" t="n"/>
      <c r="J312" s="213" t="n"/>
      <c r="K312" s="16" t="inlineStr">
        <is>
          <t>Published job expectations support scope design; salary figures excluded.</t>
        </is>
      </c>
      <c r="L312" s="214" t="n"/>
      <c r="M312" s="213" t="n"/>
      <c r="N312" s="16" t="inlineStr">
        <is>
          <t>Global</t>
        </is>
      </c>
      <c r="O312" s="16" t="inlineStr">
        <is>
          <t>https://wise.jobs/analytics-career-map</t>
        </is>
      </c>
    </row>
    <row r="313" ht="54" customHeight="1">
      <c r="A313" s="13" t="inlineStr">
        <is>
          <t>N25</t>
        </is>
      </c>
      <c r="B313" s="16" t="inlineStr">
        <is>
          <t>Lens 2 other sector</t>
        </is>
      </c>
      <c r="C313" s="213" t="n"/>
      <c r="D313" s="16" t="inlineStr">
        <is>
          <t>Wise</t>
        </is>
      </c>
      <c r="E313" s="213" t="n"/>
      <c r="F313" s="16" t="inlineStr">
        <is>
          <t>Data science career map</t>
        </is>
      </c>
      <c r="G313" s="213" t="n"/>
      <c r="H313" s="16" t="inlineStr">
        <is>
          <t>Published data-science levels describe wider ownership, problem solving and influence.</t>
        </is>
      </c>
      <c r="I313" s="214" t="n"/>
      <c r="J313" s="213" t="n"/>
      <c r="K313" s="16" t="inlineStr">
        <is>
          <t>Data-science evidence replaces the V1 use of data-engineering titles for this discipline.</t>
        </is>
      </c>
      <c r="L313" s="214" t="n"/>
      <c r="M313" s="213" t="n"/>
      <c r="N313" s="16" t="inlineStr">
        <is>
          <t>Global</t>
        </is>
      </c>
      <c r="O313" s="16" t="inlineStr">
        <is>
          <t>https://wise.jobs/data-science-career-map</t>
        </is>
      </c>
    </row>
    <row r="314" ht="119" customHeight="1">
      <c r="A314" s="13" t="inlineStr">
        <is>
          <t>N26</t>
        </is>
      </c>
      <c r="B314" s="16" t="inlineStr">
        <is>
          <t>Lens 2 professional standard</t>
        </is>
      </c>
      <c r="C314" s="213" t="n"/>
      <c r="D314" s="16" t="inlineStr">
        <is>
          <t>NIST</t>
        </is>
      </c>
      <c r="E314" s="213" t="n"/>
      <c r="F314" s="16" t="inlineStr">
        <is>
          <t>NICE framework current components</t>
        </is>
      </c>
      <c r="G314" s="213" t="n"/>
      <c r="H314" s="16" t="inlineStr">
        <is>
          <t>Separates cybersecurity work roles, tasks, knowledge and skills; current listed components v2.2.0.</t>
        </is>
      </c>
      <c r="I314" s="214" t="n"/>
      <c r="J314" s="213" t="n"/>
      <c r="K314" s="16" t="inlineStr">
        <is>
          <t>Work roles are not corporate grades. Retain version and do not infer maturity from title.</t>
        </is>
      </c>
      <c r="L314" s="214" t="n"/>
      <c r="M314" s="213" t="n"/>
      <c r="N314" s="16" t="inlineStr">
        <is>
          <t>Global</t>
        </is>
      </c>
      <c r="O314" s="16" t="inlineStr">
        <is>
          <t>https://www.nist.gov/itl/applied-cybersecurity/nice/nice-framework-resource-center/nice-framework-current-versions</t>
        </is>
      </c>
    </row>
    <row r="315" ht="132" customHeight="1">
      <c r="A315" s="13" t="inlineStr">
        <is>
          <t>N27</t>
        </is>
      </c>
      <c r="B315" s="16" t="inlineStr">
        <is>
          <t>Method</t>
        </is>
      </c>
      <c r="C315" s="213" t="n"/>
      <c r="D315" s="16" t="inlineStr">
        <is>
          <t>ILO</t>
        </is>
      </c>
      <c r="E315" s="213" t="n"/>
      <c r="F315" s="16" t="inlineStr">
        <is>
          <t>Gender-neutral job evaluation guide</t>
        </is>
      </c>
      <c r="G315" s="213" t="n"/>
      <c r="H315" s="16" t="inlineStr">
        <is>
          <t>Analytical evaluation considers skills, effort, responsibility and working conditions.</t>
        </is>
      </c>
      <c r="I315" s="214" t="n"/>
      <c r="J315" s="213" t="n"/>
      <c r="K315" s="16" t="inlineStr">
        <is>
          <t>2009 methodology, not a validation of the proposed weights or current legal advice.</t>
        </is>
      </c>
      <c r="L315" s="214" t="n"/>
      <c r="M315" s="213" t="n"/>
      <c r="N315" s="16" t="inlineStr">
        <is>
          <t>Global</t>
        </is>
      </c>
      <c r="O315" s="16" t="inlineStr">
        <is>
          <t>https://www.ilo.org/sites/default/files/wcmsp5/groups/public/%40ed_norm/%40declaration/documents/publication/wcms_122372.pdf</t>
        </is>
      </c>
    </row>
    <row r="316" ht="80" customHeight="1">
      <c r="A316" s="13" t="inlineStr">
        <is>
          <t>N28</t>
        </is>
      </c>
      <c r="B316" s="16" t="inlineStr">
        <is>
          <t>Lens 2 professional standard</t>
        </is>
      </c>
      <c r="C316" s="213" t="n"/>
      <c r="D316" s="16" t="inlineStr">
        <is>
          <t>Chartered Governance Institute</t>
        </is>
      </c>
      <c r="E316" s="213" t="n"/>
      <c r="F316" s="16" t="inlineStr">
        <is>
          <t>Governance competency framework</t>
        </is>
      </c>
      <c r="G316" s="213" t="n"/>
      <c r="H316" s="16" t="inlineStr">
        <is>
          <t>Governance capability develops through entry, emerging, established and expert stages.</t>
        </is>
      </c>
      <c r="I316" s="214" t="n"/>
      <c r="J316" s="213" t="n"/>
      <c r="K316" s="16" t="inlineStr">
        <is>
          <t>Competence stages are not statutory appointments or corporate grades.</t>
        </is>
      </c>
      <c r="L316" s="214" t="n"/>
      <c r="M316" s="213" t="n"/>
      <c r="N316" s="16" t="inlineStr">
        <is>
          <t>Global</t>
        </is>
      </c>
      <c r="O316" s="16" t="inlineStr">
        <is>
          <t>https://www.cgi.org.uk/qualifications-training/competency-framework/</t>
        </is>
      </c>
    </row>
    <row r="317" ht="80" customHeight="1">
      <c r="A317" s="13" t="inlineStr">
        <is>
          <t>N29</t>
        </is>
      </c>
      <c r="B317" s="16" t="inlineStr">
        <is>
          <t>Lens 2 professional standard</t>
        </is>
      </c>
      <c r="C317" s="213" t="n"/>
      <c r="D317" s="16" t="inlineStr">
        <is>
          <t>Association of Corporate Treasurers</t>
        </is>
      </c>
      <c r="E317" s="213" t="n"/>
      <c r="F317" s="16" t="inlineStr">
        <is>
          <t>Treasury competency framework</t>
        </is>
      </c>
      <c r="G317" s="213" t="n"/>
      <c r="H317" s="16" t="inlineStr">
        <is>
          <t>Treasury has tactical, operational, managerial and strategic responsibility contexts.</t>
        </is>
      </c>
      <c r="I317" s="214" t="n"/>
      <c r="J317" s="213" t="n"/>
      <c r="K317" s="16" t="inlineStr">
        <is>
          <t>Use treasury scope; salary guidance and external level codes are excluded.</t>
        </is>
      </c>
      <c r="L317" s="214" t="n"/>
      <c r="M317" s="213" t="n"/>
      <c r="N317" s="16" t="inlineStr">
        <is>
          <t>Global</t>
        </is>
      </c>
      <c r="O317" s="16" t="inlineStr">
        <is>
          <t>https://www.treasurers.org/cpd-and-training/competency-framework/</t>
        </is>
      </c>
    </row>
    <row r="318" ht="80" customHeight="1">
      <c r="A318" s="13" t="inlineStr">
        <is>
          <t>N30</t>
        </is>
      </c>
      <c r="B318" s="16" t="inlineStr">
        <is>
          <t>Lens 2 professional standard</t>
        </is>
      </c>
      <c r="C318" s="213" t="n"/>
      <c r="D318" s="16" t="inlineStr">
        <is>
          <t>APM</t>
        </is>
      </c>
      <c r="E318" s="213" t="n"/>
      <c r="F318" s="16" t="inlineStr">
        <is>
          <t>Competence framework</t>
        </is>
      </c>
      <c r="G318" s="213" t="n"/>
      <c r="H318" s="16" t="inlineStr">
        <is>
          <t>Separate project, programme, portfolio and PMO roles with knowledge/application criteria.</t>
        </is>
      </c>
      <c r="I318" s="214" t="n"/>
      <c r="J318" s="213" t="n"/>
      <c r="K318" s="16" t="inlineStr">
        <is>
          <t>Competency ratings are not job-size grades or a compulsory career sequence.</t>
        </is>
      </c>
      <c r="L318" s="214" t="n"/>
      <c r="M318" s="213" t="n"/>
      <c r="N318" s="16" t="inlineStr">
        <is>
          <t>Global</t>
        </is>
      </c>
      <c r="O318" s="16" t="inlineStr">
        <is>
          <t>https://www.apm.org.uk/resources/find-a-resource/competence-framework/</t>
        </is>
      </c>
    </row>
    <row r="319" ht="93" customHeight="1">
      <c r="A319" s="13" t="inlineStr">
        <is>
          <t>N31</t>
        </is>
      </c>
      <c r="B319" s="16" t="inlineStr">
        <is>
          <t>Lens 2 professional standard</t>
        </is>
      </c>
      <c r="C319" s="213" t="n"/>
      <c r="D319" s="16" t="inlineStr">
        <is>
          <t>ATD</t>
        </is>
      </c>
      <c r="E319" s="213" t="n"/>
      <c r="F319" s="16" t="inlineStr">
        <is>
          <t>Talent Development Capability Model</t>
        </is>
      </c>
      <c r="G319" s="213" t="n"/>
      <c r="H319" s="16" t="inlineStr">
        <is>
          <t>Development capabilities cover personal, professional and organisational practice.</t>
        </is>
      </c>
      <c r="I319" s="214" t="n"/>
      <c r="J319" s="213" t="n"/>
      <c r="K319" s="16" t="inlineStr">
        <is>
          <t>Capability model guides L&amp;D role content; does not grade jobs.</t>
        </is>
      </c>
      <c r="L319" s="214" t="n"/>
      <c r="M319" s="213" t="n"/>
      <c r="N319" s="16" t="inlineStr">
        <is>
          <t>Global</t>
        </is>
      </c>
      <c r="O319" s="16" t="inlineStr">
        <is>
          <t>https://www.td.org/chapters/clc/talent-development-capability-model-chapter-resources</t>
        </is>
      </c>
    </row>
    <row r="320" ht="80" customHeight="1">
      <c r="A320" s="13" t="inlineStr">
        <is>
          <t>N32</t>
        </is>
      </c>
      <c r="B320" s="16" t="inlineStr">
        <is>
          <t>Lens 2 professional standard</t>
        </is>
      </c>
      <c r="C320" s="213" t="n"/>
      <c r="D320" s="16" t="inlineStr">
        <is>
          <t>CIPS</t>
        </is>
      </c>
      <c r="E320" s="213" t="n"/>
      <c r="F320" s="16" t="inlineStr">
        <is>
          <t>Global Standard for procurement and supply</t>
        </is>
      </c>
      <c r="G320" s="213" t="n"/>
      <c r="H320" s="16" t="inlineStr">
        <is>
          <t>Current overview uses Delivering, Managing, Leading and Influencing bands.</t>
        </is>
      </c>
      <c r="I320" s="214" t="n"/>
      <c r="J320" s="213" t="n"/>
      <c r="K320" s="16" t="inlineStr">
        <is>
          <t>Do not carry forward an older five-band model or map qualification levels to grades.</t>
        </is>
      </c>
      <c r="L320" s="214" t="n"/>
      <c r="M320" s="213" t="n"/>
      <c r="N320" s="16" t="inlineStr">
        <is>
          <t>Global</t>
        </is>
      </c>
      <c r="O320" s="16" t="inlineStr">
        <is>
          <t>https://www.cips.org/intelligence-hub/global-standard-for-procurement-supply</t>
        </is>
      </c>
    </row>
    <row r="321" ht="80" customHeight="1">
      <c r="A321" s="13" t="inlineStr">
        <is>
          <t>N33</t>
        </is>
      </c>
      <c r="B321" s="16" t="inlineStr">
        <is>
          <t>Lens 2 professional standard</t>
        </is>
      </c>
      <c r="C321" s="213" t="n"/>
      <c r="D321" s="16" t="inlineStr">
        <is>
          <t>IIA</t>
        </is>
      </c>
      <c r="E321" s="213" t="n"/>
      <c r="F321" s="16" t="inlineStr">
        <is>
          <t>Internal Auditing Competency Framework, 2025</t>
        </is>
      </c>
      <c r="G321" s="213" t="n"/>
      <c r="H321" s="16" t="inlineStr">
        <is>
          <t>Updated guidance identifies audit knowledge, skills and proficiency expectations.</t>
        </is>
      </c>
      <c r="I321" s="214" t="n"/>
      <c r="J321" s="213" t="n"/>
      <c r="K321" s="16" t="inlineStr">
        <is>
          <t>Overview only; detailed member templates not inspected.</t>
        </is>
      </c>
      <c r="L321" s="214" t="n"/>
      <c r="M321" s="213" t="n"/>
      <c r="N321" s="16" t="inlineStr">
        <is>
          <t>Global</t>
        </is>
      </c>
      <c r="O321" s="16" t="inlineStr">
        <is>
          <t>https://www.theiia.org/en/content/guidance/global/competency-framework/</t>
        </is>
      </c>
    </row>
    <row r="322" ht="158" customHeight="1">
      <c r="A322" s="13" t="inlineStr">
        <is>
          <t>N34</t>
        </is>
      </c>
      <c r="B322" s="16" t="inlineStr">
        <is>
          <t>Lens 2 professional standard</t>
        </is>
      </c>
      <c r="C322" s="213" t="n"/>
      <c r="D322" s="16" t="inlineStr">
        <is>
          <t>ACCA</t>
        </is>
      </c>
      <c r="E322" s="213" t="n"/>
      <c r="F322" s="16" t="inlineStr">
        <is>
          <t>Career Navigator capability model</t>
        </is>
      </c>
      <c r="G322" s="213" t="n"/>
      <c r="H322" s="16" t="inlineStr">
        <is>
          <t>Role requirements combine technical and wider business capabilities across finance careers.</t>
        </is>
      </c>
      <c r="I322" s="214" t="n"/>
      <c r="J322" s="213" t="n"/>
      <c r="K322" s="16" t="inlineStr">
        <is>
          <t>Qualification completion is not automatic corporate seniority.</t>
        </is>
      </c>
      <c r="L322" s="214" t="n"/>
      <c r="M322" s="213" t="n"/>
      <c r="N322" s="16" t="inlineStr">
        <is>
          <t>Global</t>
        </is>
      </c>
      <c r="O322" s="16" t="inlineStr">
        <is>
          <t>https://www.accaglobal.com/gb/en/employer/train-and-develop-finance-talent/what-skills-and-competencies-does-the-acca-qualification-develop.html</t>
        </is>
      </c>
    </row>
    <row r="323" ht="80" customHeight="1">
      <c r="A323" s="13" t="inlineStr">
        <is>
          <t>N35</t>
        </is>
      </c>
      <c r="B323" s="16" t="inlineStr">
        <is>
          <t>Lens 2 other sector</t>
        </is>
      </c>
      <c r="C323" s="213" t="n"/>
      <c r="D323" s="16" t="inlineStr">
        <is>
          <t>Skills England</t>
        </is>
      </c>
      <c r="E323" s="213" t="n"/>
      <c r="F323" s="16" t="inlineStr">
        <is>
          <t>Sales executive occupational standard</t>
        </is>
      </c>
      <c r="G323" s="213" t="n"/>
      <c r="H323" s="16" t="inlineStr">
        <is>
          <t>Sales work includes needs analysis, end-to-end selling and growing accounts.</t>
        </is>
      </c>
      <c r="I323" s="214" t="n"/>
      <c r="J323" s="213" t="n"/>
      <c r="K323" s="16" t="inlineStr">
        <is>
          <t>Apprenticeship level is educational and must not become a job grade.</t>
        </is>
      </c>
      <c r="L323" s="214" t="n"/>
      <c r="M323" s="213" t="n"/>
      <c r="N323" s="16" t="inlineStr">
        <is>
          <t>UK</t>
        </is>
      </c>
      <c r="O323" s="16" t="inlineStr">
        <is>
          <t>https://skillsengland.education.gov.uk/apprenticeship-standards/st0572-v1-1</t>
        </is>
      </c>
    </row>
    <row r="324" ht="41" customHeight="1">
      <c r="A324" s="13" t="inlineStr">
        <is>
          <t>N36</t>
        </is>
      </c>
      <c r="B324" s="16" t="inlineStr">
        <is>
          <t>Lens 2 professional standard</t>
        </is>
      </c>
      <c r="C324" s="213" t="n"/>
      <c r="D324" s="16" t="inlineStr">
        <is>
          <t>IIA</t>
        </is>
      </c>
      <c r="E324" s="213" t="n"/>
      <c r="F324" s="16" t="inlineStr">
        <is>
          <t>Global Internal Audit Standards</t>
        </is>
      </c>
      <c r="G324" s="213" t="n"/>
      <c r="H324" s="16" t="inlineStr">
        <is>
          <t>Professional standards address the effective governance and practice of internal audit.</t>
        </is>
      </c>
      <c r="I324" s="214" t="n"/>
      <c r="J324" s="213" t="n"/>
      <c r="K324" s="16" t="inlineStr">
        <is>
          <t>A role taxonomy must preserve audit independence; it is not a reporting-line mandate for every firm.</t>
        </is>
      </c>
      <c r="L324" s="214" t="n"/>
      <c r="M324" s="213" t="n"/>
      <c r="N324" s="16" t="inlineStr">
        <is>
          <t>Global</t>
        </is>
      </c>
      <c r="O324" s="16" t="inlineStr">
        <is>
          <t>https://www.theiia.org/en/standards/</t>
        </is>
      </c>
    </row>
    <row r="325" ht="54" customHeight="1">
      <c r="A325" s="13" t="inlineStr">
        <is>
          <t>R03</t>
        </is>
      </c>
      <c r="B325" s="16" t="inlineStr">
        <is>
          <t>Lens 1</t>
        </is>
      </c>
      <c r="C325" s="213" t="n"/>
      <c r="D325" s="16" t="inlineStr">
        <is>
          <t>DataTracks</t>
        </is>
      </c>
      <c r="E325" s="213" t="n"/>
      <c r="F325" s="16" t="inlineStr">
        <is>
          <t>Published career openings</t>
        </is>
      </c>
      <c r="G325" s="213" t="n"/>
      <c r="H325" s="16" t="inlineStr">
        <is>
          <t>Associate Document Specialist, Senior Associate Document Specialist and Business Development Executive are published in Chennai.</t>
        </is>
      </c>
      <c r="I325" s="214" t="n"/>
      <c r="J325" s="213" t="n"/>
      <c r="K325" s="16" t="inlineStr">
        <is>
          <t>Observable role titles only. No complete manager-to-executive ladder is published on this page.</t>
        </is>
      </c>
      <c r="L325" s="214" t="n"/>
      <c r="M325" s="213" t="n"/>
      <c r="N325" s="16" t="inlineStr">
        <is>
          <t>India</t>
        </is>
      </c>
      <c r="O325" s="16" t="inlineStr">
        <is>
          <t>https://datatracks.com/careers/</t>
        </is>
      </c>
    </row>
    <row r="326" ht="67" customHeight="1">
      <c r="A326" s="13" t="inlineStr">
        <is>
          <t>R05</t>
        </is>
      </c>
      <c r="B326" s="16" t="inlineStr">
        <is>
          <t>Lens 1</t>
        </is>
      </c>
      <c r="C326" s="213" t="n"/>
      <c r="D326" s="16" t="inlineStr">
        <is>
          <t>Regnology</t>
        </is>
      </c>
      <c r="E326" s="213" t="n"/>
      <c r="F326" s="16" t="inlineStr">
        <is>
          <t>Senior risk consultant</t>
        </is>
      </c>
      <c r="G326" s="213" t="n"/>
      <c r="H326" s="16" t="inlineStr">
        <is>
          <t>A senior risk consultant is described as a domain expert delivering functional financial-institution implementations.</t>
        </is>
      </c>
      <c r="I326" s="214" t="n"/>
      <c r="J326" s="213" t="n"/>
      <c r="K326" s="16" t="inlineStr">
        <is>
          <t>Risk implementation example from Poland; adjacent to XBRL advisory, not identical. No employer grade equivalence.</t>
        </is>
      </c>
      <c r="L326" s="214" t="n"/>
      <c r="M326" s="213" t="n"/>
      <c r="N326" s="16" t="inlineStr">
        <is>
          <t>Global</t>
        </is>
      </c>
      <c r="O326" s="16" t="inlineStr">
        <is>
          <t>https://regnology.jobs.personio.de/job/2645750?language=en</t>
        </is>
      </c>
    </row>
    <row r="327" ht="93" customHeight="1">
      <c r="A327" s="13" t="inlineStr">
        <is>
          <t>R06</t>
        </is>
      </c>
      <c r="B327" s="16" t="inlineStr">
        <is>
          <t>Lens 1</t>
        </is>
      </c>
      <c r="C327" s="213" t="n"/>
      <c r="D327" s="16" t="inlineStr">
        <is>
          <t>Workiva</t>
        </is>
      </c>
      <c r="E327" s="213" t="n"/>
      <c r="F327" s="16" t="inlineStr">
        <is>
          <t>Staff data engineer</t>
        </is>
      </c>
      <c r="G327" s="213" t="n"/>
      <c r="H327" s="16" t="inlineStr">
        <is>
          <t>The posting assigns ownership of data foundations across GRC engineering.</t>
        </is>
      </c>
      <c r="I327" s="214" t="n"/>
      <c r="J327" s="213" t="n"/>
      <c r="K327" s="16" t="inlineStr">
        <is>
          <t>Same requisition has inconsistent indexed text across locale URLs. Use the data-specific canonical extract; title and full grade remain uncertain.</t>
        </is>
      </c>
      <c r="L327" s="214" t="n"/>
      <c r="M327" s="213" t="n"/>
      <c r="N327" s="16" t="inlineStr">
        <is>
          <t>USA</t>
        </is>
      </c>
      <c r="O327" s="16" t="inlineStr">
        <is>
          <t>https://workiva.wd503.myworkdayjobs.com/careers/job/Staff-Data-Engineer_R12046</t>
        </is>
      </c>
    </row>
    <row r="328" ht="119" customHeight="1">
      <c r="A328" s="13" t="inlineStr">
        <is>
          <t>R08</t>
        </is>
      </c>
      <c r="B328" s="16" t="inlineStr">
        <is>
          <t>Lens 1</t>
        </is>
      </c>
      <c r="C328" s="213" t="n"/>
      <c r="D328" s="16" t="inlineStr">
        <is>
          <t>Workiva</t>
        </is>
      </c>
      <c r="E328" s="213" t="n"/>
      <c r="F328" s="16" t="inlineStr">
        <is>
          <t>Vice president product marketing</t>
        </is>
      </c>
      <c r="G328" s="213" t="n"/>
      <c r="H328" s="16" t="inlineStr">
        <is>
          <t>The position leads portfolio positioning, go-to-market strategy and a large product-marketing team.</t>
        </is>
      </c>
      <c r="I328" s="214" t="n"/>
      <c r="J328" s="213" t="n"/>
      <c r="K328" s="16" t="inlineStr">
        <is>
          <t>Supports functional executive scope. Does not mean every marketing speciality needs a VP.</t>
        </is>
      </c>
      <c r="L328" s="214" t="n"/>
      <c r="M328" s="213" t="n"/>
      <c r="N328" s="16" t="inlineStr">
        <is>
          <t>USA</t>
        </is>
      </c>
      <c r="O328" s="16" t="inlineStr">
        <is>
          <t>https://workiva.wd503.myworkdayjobs.com/careers/job/usa---remote/vice-president-of-product-marketing_r12408</t>
        </is>
      </c>
    </row>
    <row r="329" ht="119" customHeight="1">
      <c r="A329" s="13" t="inlineStr">
        <is>
          <t>R09</t>
        </is>
      </c>
      <c r="B329" s="16" t="inlineStr">
        <is>
          <t>Lens 1</t>
        </is>
      </c>
      <c r="C329" s="213" t="n"/>
      <c r="D329" s="16" t="inlineStr">
        <is>
          <t>Workiva</t>
        </is>
      </c>
      <c r="E329" s="213" t="n"/>
      <c r="F329" s="16" t="inlineStr">
        <is>
          <t>Lead program manager</t>
        </is>
      </c>
      <c r="G329" s="213" t="n"/>
      <c r="H329" s="16" t="inlineStr">
        <is>
          <t>The role coordinates complex cross-functional revenue programs, dependencies, adoption and outcomes.</t>
        </is>
      </c>
      <c r="I329" s="214" t="n"/>
      <c r="J329" s="213" t="n"/>
      <c r="K329" s="16" t="inlineStr">
        <is>
          <t>Program leadership can operate through influence without formal reporting authority.</t>
        </is>
      </c>
      <c r="L329" s="214" t="n"/>
      <c r="M329" s="213" t="n"/>
      <c r="N329" s="16" t="inlineStr">
        <is>
          <t>USA</t>
        </is>
      </c>
      <c r="O329" s="16" t="inlineStr">
        <is>
          <t>https://workiva.wd503.myworkdayjobs.com/careers/job/USA---Remote/Lead-Program-Manager---GTM-Acceleration_R11909</t>
        </is>
      </c>
    </row>
    <row r="330" ht="106" customHeight="1">
      <c r="A330" s="13" t="inlineStr">
        <is>
          <t>R10</t>
        </is>
      </c>
      <c r="B330" s="16" t="inlineStr">
        <is>
          <t>Lens 1</t>
        </is>
      </c>
      <c r="C330" s="213" t="n"/>
      <c r="D330" s="16" t="inlineStr">
        <is>
          <t>Workiva</t>
        </is>
      </c>
      <c r="E330" s="213" t="n"/>
      <c r="F330" s="16" t="inlineStr">
        <is>
          <t>Lead data product manager</t>
        </is>
      </c>
      <c r="G330" s="213" t="n"/>
      <c r="H330" s="16" t="inlineStr">
        <is>
          <t>The position owns data-product requirements, quality and adoption with finance and people stakeholders.</t>
        </is>
      </c>
      <c r="I330" s="214" t="n"/>
      <c r="J330" s="213" t="n"/>
      <c r="K330" s="16" t="inlineStr">
        <is>
          <t>Product ownership is distinct from engineering or people management.</t>
        </is>
      </c>
      <c r="L330" s="214" t="n"/>
      <c r="M330" s="213" t="n"/>
      <c r="N330" s="16" t="inlineStr">
        <is>
          <t>USA</t>
        </is>
      </c>
      <c r="O330" s="16" t="inlineStr">
        <is>
          <t>https://workiva.wd503.myworkdayjobs.com/en-US/careers/job/Lead-Data-Product-Manager_R12042</t>
        </is>
      </c>
    </row>
    <row r="331" ht="54" customHeight="1">
      <c r="A331" s="13" t="inlineStr">
        <is>
          <t>R13</t>
        </is>
      </c>
      <c r="B331" s="16" t="inlineStr">
        <is>
          <t>Lens 1</t>
        </is>
      </c>
      <c r="C331" s="213" t="n"/>
      <c r="D331" s="16" t="inlineStr">
        <is>
          <t>CoreFiling</t>
        </is>
      </c>
      <c r="E331" s="213" t="n"/>
      <c r="F331" s="16" t="inlineStr">
        <is>
          <t>Careers and technical context</t>
        </is>
      </c>
      <c r="G331" s="213" t="n"/>
      <c r="H331" s="16" t="inlineStr">
        <is>
          <t>Careers content links regulatory-domain expertise with Java, microservices, Kubernetes, training and rotations.</t>
        </is>
      </c>
      <c r="I331" s="214" t="n"/>
      <c r="J331" s="213" t="n"/>
      <c r="K331" s="16" t="inlineStr">
        <is>
          <t>Describes development practice but does not publish a full level hierarchy.</t>
        </is>
      </c>
      <c r="L331" s="214" t="n"/>
      <c r="M331" s="213" t="n"/>
      <c r="N331" s="16" t="inlineStr">
        <is>
          <t>Global</t>
        </is>
      </c>
      <c r="O331" s="16" t="inlineStr">
        <is>
          <t>https://www.corefiling.com/company/careers/</t>
        </is>
      </c>
    </row>
    <row r="332" ht="67" customHeight="1">
      <c r="A332" s="13" t="inlineStr">
        <is>
          <t>R16</t>
        </is>
      </c>
      <c r="B332" s="16" t="inlineStr">
        <is>
          <t>Lens 1 adjacent</t>
        </is>
      </c>
      <c r="C332" s="213" t="n"/>
      <c r="D332" s="16" t="inlineStr">
        <is>
          <t>S&amp;P Global</t>
        </is>
      </c>
      <c r="E332" s="213" t="n"/>
      <c r="F332" s="16" t="inlineStr">
        <is>
          <t>Lead data analyst</t>
        </is>
      </c>
      <c r="G332" s="213" t="n"/>
      <c r="H332" s="16" t="inlineStr">
        <is>
          <t>The listed duties include financial-data sourcing, validation, reconciliation and escalation within SOPs.</t>
        </is>
      </c>
      <c r="I332" s="214" t="n"/>
      <c r="J332" s="213" t="n"/>
      <c r="K332" s="16" t="inlineStr">
        <is>
          <t>Lead title coexists with bounded operating duties. Title alone cannot size the role; direct fetch returned 403.</t>
        </is>
      </c>
      <c r="L332" s="214" t="n"/>
      <c r="M332" s="213" t="n"/>
      <c r="N332" s="16" t="inlineStr">
        <is>
          <t>India</t>
        </is>
      </c>
      <c r="O332" s="16" t="inlineStr">
        <is>
          <t>https://careers.spglobal.com/jobs/330702?lang=en-us</t>
        </is>
      </c>
    </row>
    <row r="333" ht="67" customHeight="1">
      <c r="A333" s="13" t="inlineStr">
        <is>
          <t>R19</t>
        </is>
      </c>
      <c r="B333" s="16" t="inlineStr">
        <is>
          <t>Lens 1 adjacent</t>
        </is>
      </c>
      <c r="C333" s="213" t="n"/>
      <c r="D333" s="16" t="inlineStr">
        <is>
          <t>SAP</t>
        </is>
      </c>
      <c r="E333" s="213" t="n"/>
      <c r="F333" s="16" t="inlineStr">
        <is>
          <t>Legal counsel</t>
        </is>
      </c>
      <c r="G333" s="213" t="n"/>
      <c r="H333" s="16" t="inlineStr">
        <is>
          <t>Bangalore counsel role covers independent privacy/AI legal advice, documentation and risk ownership.</t>
        </is>
      </c>
      <c r="I333" s="214" t="n"/>
      <c r="J333" s="213" t="n"/>
      <c r="K333" s="16" t="inlineStr">
        <is>
          <t>Privacy counsel is a legal sub-specialism, not company-secretarial work or the full commercial legal hierarchy.</t>
        </is>
      </c>
      <c r="L333" s="214" t="n"/>
      <c r="M333" s="213" t="n"/>
      <c r="N333" s="16" t="inlineStr">
        <is>
          <t>India</t>
        </is>
      </c>
      <c r="O333" s="16" t="inlineStr">
        <is>
          <t>https://jobs.sap.com/en/jobs/744000153442007/legal-counsel/</t>
        </is>
      </c>
    </row>
    <row r="334" ht="145" customHeight="1">
      <c r="A334" s="13" t="inlineStr">
        <is>
          <t>R20</t>
        </is>
      </c>
      <c r="B334" s="16" t="inlineStr">
        <is>
          <t>Lens 1 adjacent</t>
        </is>
      </c>
      <c r="C334" s="213" t="n"/>
      <c r="D334" s="16" t="inlineStr">
        <is>
          <t>Thomson Reuters</t>
        </is>
      </c>
      <c r="E334" s="213" t="n"/>
      <c r="F334" s="16" t="inlineStr">
        <is>
          <t>Senior accountant</t>
        </is>
      </c>
      <c r="G334" s="213" t="n"/>
      <c r="H334" s="16" t="inlineStr">
        <is>
          <t>An India posting provides senior-accountant nomenclature in an information-services employer.</t>
        </is>
      </c>
      <c r="I334" s="214" t="n"/>
      <c r="J334" s="213" t="n"/>
      <c r="K334" s="16" t="inlineStr">
        <is>
          <t>Adjacent sector example and selected accounting scope, not a universal finance level.</t>
        </is>
      </c>
      <c r="L334" s="214" t="n"/>
      <c r="M334" s="213" t="n"/>
      <c r="N334" s="16" t="inlineStr">
        <is>
          <t>India</t>
        </is>
      </c>
      <c r="O334" s="16" t="inlineStr">
        <is>
          <t>https://thomsonreuters.wd5.myworkdayjobs.com/en-US/External_Career_Site/job/Senior-Accountant---Fixed-Asset---Project-Accounting_JREQ200356</t>
        </is>
      </c>
    </row>
    <row r="335" ht="67" customHeight="1">
      <c r="A335" s="13" t="inlineStr">
        <is>
          <t>R21</t>
        </is>
      </c>
      <c r="B335" s="16" t="inlineStr">
        <is>
          <t>Lens 2</t>
        </is>
      </c>
      <c r="C335" s="213" t="n"/>
      <c r="D335" s="16" t="inlineStr">
        <is>
          <t>GitLab</t>
        </is>
      </c>
      <c r="E335" s="213" t="n"/>
      <c r="F335" s="16" t="inlineStr">
        <is>
          <t>Organizational structure</t>
        </is>
      </c>
      <c r="G335" s="213" t="n"/>
      <c r="H335" s="16" t="inlineStr">
        <is>
          <t>Public structure material separates IC and manager frameworks and links progression to business need and scope.</t>
        </is>
      </c>
      <c r="I335" s="214" t="n"/>
      <c r="J335" s="213" t="n"/>
      <c r="K335" s="16" t="inlineStr">
        <is>
          <t>Use the design principles; do not copy GitLab grades or spans automatically.</t>
        </is>
      </c>
      <c r="L335" s="214" t="n"/>
      <c r="M335" s="213" t="n"/>
      <c r="N335" s="16" t="inlineStr">
        <is>
          <t>Global</t>
        </is>
      </c>
      <c r="O335" s="16" t="inlineStr">
        <is>
          <t>https://handbook.gitlab.com/handbook/company/structure/</t>
        </is>
      </c>
    </row>
    <row r="336" ht="93" customHeight="1">
      <c r="A336" s="13" t="inlineStr">
        <is>
          <t>R24</t>
        </is>
      </c>
      <c r="B336" s="16" t="inlineStr">
        <is>
          <t>Lens 2</t>
        </is>
      </c>
      <c r="C336" s="213" t="n"/>
      <c r="D336" s="16" t="inlineStr">
        <is>
          <t>GitLab</t>
        </is>
      </c>
      <c r="E336" s="213" t="n"/>
      <c r="F336" s="16" t="inlineStr">
        <is>
          <t>Product design</t>
        </is>
      </c>
      <c r="G336" s="213" t="n"/>
      <c r="H336" s="16" t="inlineStr">
        <is>
          <t>Staff, principal and distinguished design roles broaden influence from a group to company-level direction.</t>
        </is>
      </c>
      <c r="I336" s="214" t="n"/>
      <c r="J336" s="213" t="n"/>
      <c r="K336" s="16" t="inlineStr">
        <is>
          <t>Provides an expert path, not a requirement for every design team to create those positions.</t>
        </is>
      </c>
      <c r="L336" s="214" t="n"/>
      <c r="M336" s="213" t="n"/>
      <c r="N336" s="16" t="inlineStr">
        <is>
          <t>Global</t>
        </is>
      </c>
      <c r="O336" s="16" t="inlineStr">
        <is>
          <t>https://handbook.gitlab.com/job-description-library/product/product-designer/</t>
        </is>
      </c>
    </row>
    <row r="337" ht="93" customHeight="1">
      <c r="A337" s="13" t="inlineStr">
        <is>
          <t>R26</t>
        </is>
      </c>
      <c r="B337" s="16" t="inlineStr">
        <is>
          <t>Lens 2</t>
        </is>
      </c>
      <c r="C337" s="213" t="n"/>
      <c r="D337" s="16" t="inlineStr">
        <is>
          <t>GitLab</t>
        </is>
      </c>
      <c r="E337" s="213" t="n"/>
      <c r="F337" s="16" t="inlineStr">
        <is>
          <t>Solutions architect</t>
        </is>
      </c>
      <c r="G337" s="213" t="n"/>
      <c r="H337" s="16" t="inlineStr">
        <is>
          <t>The role supports technical evaluation, solution validation and customer business value; an associate level is published.</t>
        </is>
      </c>
      <c r="I337" s="214" t="n"/>
      <c r="J337" s="213" t="n"/>
      <c r="K337" s="16" t="inlineStr">
        <is>
          <t>Sales solutions architecture is distinct from internal platform architecture.</t>
        </is>
      </c>
      <c r="L337" s="214" t="n"/>
      <c r="M337" s="213" t="n"/>
      <c r="N337" s="16" t="inlineStr">
        <is>
          <t>Global</t>
        </is>
      </c>
      <c r="O337" s="16" t="inlineStr">
        <is>
          <t>https://handbook.gitlab.com/job-description-library/sales/solutions-architect/</t>
        </is>
      </c>
    </row>
    <row r="338" ht="93" customHeight="1">
      <c r="A338" s="13" t="inlineStr">
        <is>
          <t>R27</t>
        </is>
      </c>
      <c r="B338" s="16" t="inlineStr">
        <is>
          <t>Lens 2</t>
        </is>
      </c>
      <c r="C338" s="213" t="n"/>
      <c r="D338" s="16" t="inlineStr">
        <is>
          <t>GitLab</t>
        </is>
      </c>
      <c r="E338" s="213" t="n"/>
      <c r="F338" s="16" t="inlineStr">
        <is>
          <t>Support engineer</t>
        </is>
      </c>
      <c r="G338" s="213" t="n"/>
      <c r="H338" s="16" t="inlineStr">
        <is>
          <t>The role handles product problems through customer tickets; associate and other support-engineering levels are documented.</t>
        </is>
      </c>
      <c r="I338" s="214" t="n"/>
      <c r="J338" s="213" t="n"/>
      <c r="K338" s="16" t="inlineStr">
        <is>
          <t>Do not treat customer support as the same discipline as IT service desk.</t>
        </is>
      </c>
      <c r="L338" s="214" t="n"/>
      <c r="M338" s="213" t="n"/>
      <c r="N338" s="16" t="inlineStr">
        <is>
          <t>Global</t>
        </is>
      </c>
      <c r="O338" s="16" t="inlineStr">
        <is>
          <t>https://handbook.gitlab.com/job-description-library/engineering/support-engineer/</t>
        </is>
      </c>
    </row>
    <row r="339" ht="106" customHeight="1">
      <c r="A339" s="13" t="inlineStr">
        <is>
          <t>R32</t>
        </is>
      </c>
      <c r="B339" s="16" t="inlineStr">
        <is>
          <t>Lens 2</t>
        </is>
      </c>
      <c r="C339" s="213" t="n"/>
      <c r="D339" s="16" t="inlineStr">
        <is>
          <t>GitLab</t>
        </is>
      </c>
      <c r="E339" s="213" t="n"/>
      <c r="F339" s="16" t="inlineStr">
        <is>
          <t>Legal counsel</t>
        </is>
      </c>
      <c r="G339" s="213" t="n"/>
      <c r="H339" s="16" t="inlineStr">
        <is>
          <t>Associate and counsel responsibilities are published; the page explicitly leaves the next career step undefined.</t>
        </is>
      </c>
      <c r="I339" s="214" t="n"/>
      <c r="J339" s="213" t="n"/>
      <c r="K339" s="16" t="inlineStr">
        <is>
          <t>Higher legal roles in the proposal are synthesized, not represented as GitLab's published full ladder.</t>
        </is>
      </c>
      <c r="L339" s="214" t="n"/>
      <c r="M339" s="213" t="n"/>
      <c r="N339" s="16" t="inlineStr">
        <is>
          <t>Global</t>
        </is>
      </c>
      <c r="O339" s="16" t="inlineStr">
        <is>
          <t>https://handbook.gitlab.com/job-description-library/legal-and-corporate-affairs/legal-counsel/</t>
        </is>
      </c>
    </row>
    <row r="340" ht="119" customHeight="1">
      <c r="A340" s="13" t="inlineStr">
        <is>
          <t>R33</t>
        </is>
      </c>
      <c r="B340" s="16" t="inlineStr">
        <is>
          <t>Lens 2</t>
        </is>
      </c>
      <c r="C340" s="213" t="n"/>
      <c r="D340" s="16" t="inlineStr">
        <is>
          <t>Whatfix</t>
        </is>
      </c>
      <c r="E340" s="213" t="n"/>
      <c r="F340" s="16" t="inlineStr">
        <is>
          <t>Sales development framework</t>
        </is>
      </c>
      <c r="G340" s="213" t="n"/>
      <c r="H340" s="16" t="inlineStr">
        <is>
          <t>The published framework distinguishes descriptive title, scope and competency expectations for sales development.</t>
        </is>
      </c>
      <c r="I340" s="214" t="n"/>
      <c r="J340" s="213" t="n"/>
      <c r="K340" s="16" t="inlineStr">
        <is>
          <t>Version history is 2023–2024. It is a dated India SaaS practice example, not current internal policy.</t>
        </is>
      </c>
      <c r="L340" s="214" t="n"/>
      <c r="M340" s="213" t="n"/>
      <c r="N340" s="16" t="inlineStr">
        <is>
          <t>Global</t>
        </is>
      </c>
      <c r="O340" s="16" t="inlineStr">
        <is>
          <t>https://whatfix.com/wp-content/uploads/2024/06/sales_development_team_-_career___competency_framework.pdf</t>
        </is>
      </c>
    </row>
    <row r="341" ht="54" customHeight="1">
      <c r="A341" s="13" t="inlineStr">
        <is>
          <t>R35</t>
        </is>
      </c>
      <c r="B341" s="16" t="inlineStr">
        <is>
          <t>Professional overlay</t>
        </is>
      </c>
      <c r="C341" s="213" t="n"/>
      <c r="D341" s="16" t="inlineStr">
        <is>
          <t>SFIA Foundation</t>
        </is>
      </c>
      <c r="E341" s="213" t="n"/>
      <c r="F341" s="16" t="inlineStr">
        <is>
          <t>SFIA 9 responsibility levels</t>
        </is>
      </c>
      <c r="G341" s="213" t="n"/>
      <c r="H341" s="16" t="inlineStr">
        <is>
          <t>Seven responsibility levels distinguish autonomy, influence, complexity and broader accountability.</t>
        </is>
      </c>
      <c r="I341" s="214" t="n"/>
      <c r="J341" s="213" t="n"/>
      <c r="K341" s="16" t="inlineStr">
        <is>
          <t>SFIA levels are skills/responsibility anchors, not salary grades or this model's 13 levels.</t>
        </is>
      </c>
      <c r="L341" s="214" t="n"/>
      <c r="M341" s="213" t="n"/>
      <c r="N341" s="16" t="inlineStr">
        <is>
          <t>Global</t>
        </is>
      </c>
      <c r="O341" s="16" t="inlineStr">
        <is>
          <t>https://sfia-online.org/en/sfia-9/responsibilities</t>
        </is>
      </c>
    </row>
    <row r="342" ht="106" customHeight="1">
      <c r="A342" s="13" t="inlineStr">
        <is>
          <t>R36</t>
        </is>
      </c>
      <c r="B342" s="16" t="inlineStr">
        <is>
          <t>Professional overlay</t>
        </is>
      </c>
      <c r="C342" s="213" t="n"/>
      <c r="D342" s="16" t="inlineStr">
        <is>
          <t>CIPD</t>
        </is>
      </c>
      <c r="E342" s="213" t="n"/>
      <c r="F342" s="16" t="inlineStr">
        <is>
          <t>Profession map impact levels</t>
        </is>
      </c>
      <c r="G342" s="213" t="n"/>
      <c r="H342" s="16" t="inlineStr">
        <is>
          <t>The four impact levels move from tactical work through operational complexity to strategic and sustained value.</t>
        </is>
      </c>
      <c r="I342" s="214" t="n"/>
      <c r="J342" s="213" t="n"/>
      <c r="K342" s="16" t="inlineStr">
        <is>
          <t>Membership designations and impact levels are not corporate job titles.</t>
        </is>
      </c>
      <c r="L342" s="214" t="n"/>
      <c r="M342" s="213" t="n"/>
      <c r="N342" s="16" t="inlineStr">
        <is>
          <t>Global</t>
        </is>
      </c>
      <c r="O342" s="16" t="inlineStr">
        <is>
          <t>https://www.cipd.org/en/the-people-profession/the-profession-map/explore-the-profession-map/levels/</t>
        </is>
      </c>
    </row>
    <row r="343" ht="106" customHeight="1">
      <c r="A343" s="13" t="inlineStr">
        <is>
          <t>R40</t>
        </is>
      </c>
      <c r="B343" s="16" t="inlineStr">
        <is>
          <t>Professional overlay</t>
        </is>
      </c>
      <c r="C343" s="213" t="n"/>
      <c r="D343" s="16" t="inlineStr">
        <is>
          <t>CIM</t>
        </is>
      </c>
      <c r="E343" s="213" t="n"/>
      <c r="F343" s="16" t="inlineStr">
        <is>
          <t>Global professional marketing framework</t>
        </is>
      </c>
      <c r="G343" s="213" t="n"/>
      <c r="H343" s="16" t="inlineStr">
        <is>
          <t>The framework differentiates marketing capabilities and five competency stages from aware to expert.</t>
        </is>
      </c>
      <c r="I343" s="214" t="n"/>
      <c r="J343" s="213" t="n"/>
      <c r="K343" s="16" t="inlineStr">
        <is>
          <t>Use concepts and attribution; this proposal does not reproduce or modify the licensed framework.</t>
        </is>
      </c>
      <c r="L343" s="214" t="n"/>
      <c r="M343" s="213" t="n"/>
      <c r="N343" s="16" t="inlineStr">
        <is>
          <t>Global</t>
        </is>
      </c>
      <c r="O343" s="16" t="inlineStr">
        <is>
          <t>https://www.cim.co.uk/membership/cim-standards/global-professional-marketing-framework-gpmf/</t>
        </is>
      </c>
    </row>
    <row r="344" ht="67" customHeight="1">
      <c r="A344" s="13" t="inlineStr">
        <is>
          <t>R42</t>
        </is>
      </c>
      <c r="B344" s="16" t="inlineStr">
        <is>
          <t>Professional overlay</t>
        </is>
      </c>
      <c r="C344" s="213" t="n"/>
      <c r="D344" s="16" t="inlineStr">
        <is>
          <t>XBRL International</t>
        </is>
      </c>
      <c r="E344" s="213" t="n"/>
      <c r="F344" s="16" t="inlineStr">
        <is>
          <t>Taxonomy quick start guide</t>
        </is>
      </c>
      <c r="G344" s="213" t="n"/>
      <c r="H344" s="16" t="inlineStr">
        <is>
          <t>Taxonomy development involves content, architecture, testing, documentation and lifecycle governance.</t>
        </is>
      </c>
      <c r="I344" s="214" t="n"/>
      <c r="J344" s="213" t="n"/>
      <c r="K344" s="16" t="inlineStr">
        <is>
          <t>The page labels the guide a review draft published in 2023. Role design uses its technical process concepts.</t>
        </is>
      </c>
      <c r="L344" s="214" t="n"/>
      <c r="M344" s="213" t="n"/>
      <c r="N344" s="16" t="inlineStr">
        <is>
          <t>Global</t>
        </is>
      </c>
      <c r="O344" s="16" t="inlineStr">
        <is>
          <t>https://www.xbrl.org/guidance/taxonomy-quick-start-guide/</t>
        </is>
      </c>
    </row>
    <row r="345" ht="41" customHeight="1">
      <c r="A345" s="13" t="inlineStr">
        <is>
          <t>R44</t>
        </is>
      </c>
      <c r="B345" s="16" t="inlineStr">
        <is>
          <t>Professional overlay</t>
        </is>
      </c>
      <c r="C345" s="213" t="n"/>
      <c r="D345" s="16" t="inlineStr">
        <is>
          <t>IFMA</t>
        </is>
      </c>
      <c r="E345" s="213" t="n"/>
      <c r="F345" s="16" t="inlineStr">
        <is>
          <t>Facility management competencies</t>
        </is>
      </c>
      <c r="G345" s="213" t="n"/>
      <c r="H345" s="16" t="inlineStr">
        <is>
          <t>Facility management integrates people, places and processes and spans several competence domains.</t>
        </is>
      </c>
      <c r="I345" s="214" t="n"/>
      <c r="J345" s="213" t="n"/>
      <c r="K345" s="16" t="inlineStr">
        <is>
          <t>Facilities and workplace roles have broader scope than general office administration.</t>
        </is>
      </c>
      <c r="L345" s="214" t="n"/>
      <c r="M345" s="213" t="n"/>
      <c r="N345" s="16" t="inlineStr">
        <is>
          <t>Global</t>
        </is>
      </c>
      <c r="O345" s="16" t="inlineStr">
        <is>
          <t>https://www.ifma.org/about/what-is-fm/</t>
        </is>
      </c>
    </row>
    <row r="346" ht="93" customHeight="1">
      <c r="A346" s="13" t="inlineStr">
        <is>
          <t>R49</t>
        </is>
      </c>
      <c r="B346" s="16" t="inlineStr">
        <is>
          <t>Lens 2 other</t>
        </is>
      </c>
      <c r="C346" s="213" t="n"/>
      <c r="D346" s="16" t="inlineStr">
        <is>
          <t>UK Government</t>
        </is>
      </c>
      <c r="E346" s="213" t="n"/>
      <c r="F346" s="16" t="inlineStr">
        <is>
          <t>Business analyst role levels</t>
        </is>
      </c>
      <c r="G346" s="213" t="n"/>
      <c r="H346" s="16" t="inlineStr">
        <is>
          <t>The current public framework identifies trainee, junior, practitioner, senior, lead and head roles.</t>
        </is>
      </c>
      <c r="I346" s="214" t="n"/>
      <c r="J346" s="213" t="n"/>
      <c r="K346" s="16" t="inlineStr">
        <is>
          <t>Updated August 2026. Civil Service grades are not private-sector corporate levels.</t>
        </is>
      </c>
      <c r="L346" s="214" t="n"/>
      <c r="M346" s="213" t="n"/>
      <c r="N346" s="16" t="inlineStr">
        <is>
          <t>Global</t>
        </is>
      </c>
      <c r="O346" s="16" t="inlineStr">
        <is>
          <t>https://understand-digital-data-roles-skills.service.gov.uk/role/business-analyst/</t>
        </is>
      </c>
    </row>
    <row r="347" ht="15" customHeight="1"/>
    <row r="348" ht="20" customHeight="1">
      <c r="A348" s="6" t="inlineStr">
        <is>
          <t>R6. Websites referenced</t>
        </is>
      </c>
    </row>
    <row r="349" ht="15" customHeight="1">
      <c r="A349" s="12" t="inlineStr">
        <is>
          <t>Website</t>
        </is>
      </c>
      <c r="B349" s="214" t="n"/>
      <c r="C349" s="213" t="n"/>
      <c r="D349" s="12" t="inlineStr">
        <is>
          <t>References</t>
        </is>
      </c>
      <c r="E349" s="12" t="inlineStr">
        <is>
          <t>Example link</t>
        </is>
      </c>
      <c r="F349" s="214" t="n"/>
      <c r="G349" s="214" t="n"/>
      <c r="H349" s="214" t="n"/>
      <c r="I349" s="214" t="n"/>
      <c r="J349" s="214" t="n"/>
      <c r="K349" s="214" t="n"/>
      <c r="L349" s="214" t="n"/>
      <c r="M349" s="214" t="n"/>
      <c r="N349" s="214" t="n"/>
      <c r="O349" s="213" t="n"/>
    </row>
    <row r="350" ht="15" customHeight="1">
      <c r="A350" s="13" t="inlineStr">
        <is>
          <t>levels.fyi</t>
        </is>
      </c>
      <c r="B350" s="214" t="n"/>
      <c r="C350" s="213" t="n"/>
      <c r="D350" s="15" t="n">
        <v>9</v>
      </c>
      <c r="E350" s="16" t="inlineStr">
        <is>
          <t>https://www.levels.fyi/companies/workiva/salaries/software-engineer</t>
        </is>
      </c>
      <c r="F350" s="214" t="n"/>
      <c r="G350" s="214" t="n"/>
      <c r="H350" s="214" t="n"/>
      <c r="I350" s="214" t="n"/>
      <c r="J350" s="214" t="n"/>
      <c r="K350" s="214" t="n"/>
      <c r="L350" s="214" t="n"/>
      <c r="M350" s="214" t="n"/>
      <c r="N350" s="214" t="n"/>
      <c r="O350" s="213" t="n"/>
    </row>
    <row r="351" ht="15" customHeight="1">
      <c r="A351" s="13" t="inlineStr">
        <is>
          <t>designgurus.io</t>
        </is>
      </c>
      <c r="B351" s="214" t="n"/>
      <c r="C351" s="213" t="n"/>
      <c r="D351" s="15" t="n">
        <v>7</v>
      </c>
      <c r="E351" s="16" t="inlineStr">
        <is>
          <t>https://www.designgurus.io/blog/salesforce-software-engineer-levels</t>
        </is>
      </c>
      <c r="F351" s="214" t="n"/>
      <c r="G351" s="214" t="n"/>
      <c r="H351" s="214" t="n"/>
      <c r="I351" s="214" t="n"/>
      <c r="J351" s="214" t="n"/>
      <c r="K351" s="214" t="n"/>
      <c r="L351" s="214" t="n"/>
      <c r="M351" s="214" t="n"/>
      <c r="N351" s="214" t="n"/>
      <c r="O351" s="213" t="n"/>
    </row>
    <row r="352" ht="15" customHeight="1">
      <c r="A352" s="13" t="inlineStr">
        <is>
          <t>sfia-online.org</t>
        </is>
      </c>
      <c r="B352" s="214" t="n"/>
      <c r="C352" s="213" t="n"/>
      <c r="D352" s="15" t="n">
        <v>4</v>
      </c>
      <c r="E352" s="16" t="inlineStr">
        <is>
          <t>https://sfia-online.org/en/about-sfia/how-sfia-works</t>
        </is>
      </c>
      <c r="F352" s="214" t="n"/>
      <c r="G352" s="214" t="n"/>
      <c r="H352" s="214" t="n"/>
      <c r="I352" s="214" t="n"/>
      <c r="J352" s="214" t="n"/>
      <c r="K352" s="214" t="n"/>
      <c r="L352" s="214" t="n"/>
      <c r="M352" s="214" t="n"/>
      <c r="N352" s="214" t="n"/>
      <c r="O352" s="213" t="n"/>
    </row>
    <row r="353" ht="28" customHeight="1">
      <c r="A353" s="13" t="inlineStr">
        <is>
          <t>canada.ca</t>
        </is>
      </c>
      <c r="B353" s="214" t="n"/>
      <c r="C353" s="213" t="n"/>
      <c r="D353" s="15" t="n">
        <v>3</v>
      </c>
      <c r="E353" s="16" t="inlineStr">
        <is>
          <t>https://www.canada.ca/en/treasury-board-secretariat/services/collective-agreements/job-evaluation/executive-group-position-evaluation-plan-september-2005.html</t>
        </is>
      </c>
      <c r="F353" s="214" t="n"/>
      <c r="G353" s="214" t="n"/>
      <c r="H353" s="214" t="n"/>
      <c r="I353" s="214" t="n"/>
      <c r="J353" s="214" t="n"/>
      <c r="K353" s="214" t="n"/>
      <c r="L353" s="214" t="n"/>
      <c r="M353" s="214" t="n"/>
      <c r="N353" s="214" t="n"/>
      <c r="O353" s="213" t="n"/>
    </row>
    <row r="354" ht="15" customHeight="1">
      <c r="A354" s="13" t="inlineStr">
        <is>
          <t>cfoshortlist.com</t>
        </is>
      </c>
      <c r="B354" s="214" t="n"/>
      <c r="C354" s="213" t="n"/>
      <c r="D354" s="15" t="n">
        <v>3</v>
      </c>
      <c r="E354" s="16" t="inlineStr">
        <is>
          <t>https://www.cfoshortlist.com/reports/sec-reporting-software</t>
        </is>
      </c>
      <c r="F354" s="214" t="n"/>
      <c r="G354" s="214" t="n"/>
      <c r="H354" s="214" t="n"/>
      <c r="I354" s="214" t="n"/>
      <c r="J354" s="214" t="n"/>
      <c r="K354" s="214" t="n"/>
      <c r="L354" s="214" t="n"/>
      <c r="M354" s="214" t="n"/>
      <c r="N354" s="214" t="n"/>
      <c r="O354" s="213" t="n"/>
    </row>
    <row r="355" ht="15" customHeight="1">
      <c r="A355" s="13" t="inlineStr">
        <is>
          <t>regnology.net</t>
        </is>
      </c>
      <c r="B355" s="214" t="n"/>
      <c r="C355" s="213" t="n"/>
      <c r="D355" s="15" t="n">
        <v>3</v>
      </c>
      <c r="E355" s="16" t="inlineStr">
        <is>
          <t>https://www.regnology.net/en/careers/detail/?id=2527504</t>
        </is>
      </c>
      <c r="F355" s="214" t="n"/>
      <c r="G355" s="214" t="n"/>
      <c r="H355" s="214" t="n"/>
      <c r="I355" s="214" t="n"/>
      <c r="J355" s="214" t="n"/>
      <c r="K355" s="214" t="n"/>
      <c r="L355" s="214" t="n"/>
      <c r="M355" s="214" t="n"/>
      <c r="N355" s="214" t="n"/>
      <c r="O355" s="213" t="n"/>
    </row>
    <row r="356" ht="15" customHeight="1">
      <c r="A356" s="13" t="inlineStr">
        <is>
          <t>support.pave.com</t>
        </is>
      </c>
      <c r="B356" s="214" t="n"/>
      <c r="C356" s="213" t="n"/>
      <c r="D356" s="15" t="n">
        <v>3</v>
      </c>
      <c r="E356" s="16" t="inlineStr">
        <is>
          <t>https://support.pave.com/articles/understand-job-levels-SiKTjMHZtr.md</t>
        </is>
      </c>
      <c r="F356" s="214" t="n"/>
      <c r="G356" s="214" t="n"/>
      <c r="H356" s="214" t="n"/>
      <c r="I356" s="214" t="n"/>
      <c r="J356" s="214" t="n"/>
      <c r="K356" s="214" t="n"/>
      <c r="L356" s="214" t="n"/>
      <c r="M356" s="214" t="n"/>
      <c r="N356" s="214" t="n"/>
      <c r="O356" s="213" t="n"/>
    </row>
    <row r="357" ht="15" customHeight="1">
      <c r="A357" s="13" t="inlineStr">
        <is>
          <t>builtin.com</t>
        </is>
      </c>
      <c r="B357" s="214" t="n"/>
      <c r="C357" s="213" t="n"/>
      <c r="D357" s="15" t="n">
        <v>2</v>
      </c>
      <c r="E357" s="16" t="inlineStr">
        <is>
          <t>https://builtin.com/job/professional-services-manager/3581840</t>
        </is>
      </c>
      <c r="F357" s="214" t="n"/>
      <c r="G357" s="214" t="n"/>
      <c r="H357" s="214" t="n"/>
      <c r="I357" s="214" t="n"/>
      <c r="J357" s="214" t="n"/>
      <c r="K357" s="214" t="n"/>
      <c r="L357" s="214" t="n"/>
      <c r="M357" s="214" t="n"/>
      <c r="N357" s="214" t="n"/>
      <c r="O357" s="213" t="n"/>
    </row>
    <row r="358" ht="15" customHeight="1">
      <c r="A358" s="13" t="inlineStr">
        <is>
          <t>centralbanking.com</t>
        </is>
      </c>
      <c r="B358" s="214" t="n"/>
      <c r="C358" s="213" t="n"/>
      <c r="D358" s="15" t="n">
        <v>2</v>
      </c>
      <c r="E358" s="16" t="inlineStr">
        <is>
          <t>https://www.centralbanking.com/awards/7941536/technology-services-regulatory-regnology</t>
        </is>
      </c>
      <c r="F358" s="214" t="n"/>
      <c r="G358" s="214" t="n"/>
      <c r="H358" s="214" t="n"/>
      <c r="I358" s="214" t="n"/>
      <c r="J358" s="214" t="n"/>
      <c r="K358" s="214" t="n"/>
      <c r="L358" s="214" t="n"/>
      <c r="M358" s="214" t="n"/>
      <c r="N358" s="214" t="n"/>
      <c r="O358" s="213" t="n"/>
    </row>
    <row r="359" ht="15" customHeight="1">
      <c r="A359" s="13" t="inlineStr">
        <is>
          <t>datatracks.com</t>
        </is>
      </c>
      <c r="B359" s="214" t="n"/>
      <c r="C359" s="213" t="n"/>
      <c r="D359" s="15" t="n">
        <v>2</v>
      </c>
      <c r="E359" s="16" t="inlineStr">
        <is>
          <t>https://www.datatracks.com/in/careers/</t>
        </is>
      </c>
      <c r="F359" s="214" t="n"/>
      <c r="G359" s="214" t="n"/>
      <c r="H359" s="214" t="n"/>
      <c r="I359" s="214" t="n"/>
      <c r="J359" s="214" t="n"/>
      <c r="K359" s="214" t="n"/>
      <c r="L359" s="214" t="n"/>
      <c r="M359" s="214" t="n"/>
      <c r="N359" s="214" t="n"/>
      <c r="O359" s="213" t="n"/>
    </row>
    <row r="360" ht="15" customHeight="1">
      <c r="A360" s="13" t="inlineStr">
        <is>
          <t>deloitte.com</t>
        </is>
      </c>
      <c r="B360" s="214" t="n"/>
      <c r="C360" s="213" t="n"/>
      <c r="D360" s="15" t="n">
        <v>2</v>
      </c>
      <c r="E360" s="16" t="inlineStr">
        <is>
          <t>https://www.deloitte.com/us/en/insights/topics/talent/organizational-skill-based-hiring.html</t>
        </is>
      </c>
      <c r="F360" s="214" t="n"/>
      <c r="G360" s="214" t="n"/>
      <c r="H360" s="214" t="n"/>
      <c r="I360" s="214" t="n"/>
      <c r="J360" s="214" t="n"/>
      <c r="K360" s="214" t="n"/>
      <c r="L360" s="214" t="n"/>
      <c r="M360" s="214" t="n"/>
      <c r="N360" s="214" t="n"/>
      <c r="O360" s="213" t="n"/>
    </row>
    <row r="361" ht="15" customHeight="1">
      <c r="A361" s="13" t="inlineStr">
        <is>
          <t>gainsight.com</t>
        </is>
      </c>
      <c r="B361" s="214" t="n"/>
      <c r="C361" s="213" t="n"/>
      <c r="D361" s="15" t="n">
        <v>2</v>
      </c>
      <c r="E361" s="16" t="inlineStr">
        <is>
          <t>https://www.gainsight.com/blog/customer-success-career-opportunities/</t>
        </is>
      </c>
      <c r="F361" s="214" t="n"/>
      <c r="G361" s="214" t="n"/>
      <c r="H361" s="214" t="n"/>
      <c r="I361" s="214" t="n"/>
      <c r="J361" s="214" t="n"/>
      <c r="K361" s="214" t="n"/>
      <c r="L361" s="214" t="n"/>
      <c r="M361" s="214" t="n"/>
      <c r="N361" s="214" t="n"/>
      <c r="O361" s="213" t="n"/>
    </row>
    <row r="362" ht="15" customHeight="1">
      <c r="A362" s="13" t="inlineStr">
        <is>
          <t>handbook.gitlab.com</t>
        </is>
      </c>
      <c r="B362" s="214" t="n"/>
      <c r="C362" s="213" t="n"/>
      <c r="D362" s="15" t="n">
        <v>2</v>
      </c>
      <c r="E362" s="16" t="inlineStr">
        <is>
          <t>https://handbook.gitlab.com/handbook/company/structure/</t>
        </is>
      </c>
      <c r="F362" s="214" t="n"/>
      <c r="G362" s="214" t="n"/>
      <c r="H362" s="214" t="n"/>
      <c r="I362" s="214" t="n"/>
      <c r="J362" s="214" t="n"/>
      <c r="K362" s="214" t="n"/>
      <c r="L362" s="214" t="n"/>
      <c r="M362" s="214" t="n"/>
      <c r="N362" s="214" t="n"/>
      <c r="O362" s="213" t="n"/>
    </row>
    <row r="363" ht="15" customHeight="1">
      <c r="A363" s="13" t="inlineStr">
        <is>
          <t>help.figures.hr</t>
        </is>
      </c>
      <c r="B363" s="214" t="n"/>
      <c r="C363" s="213" t="n"/>
      <c r="D363" s="15" t="n">
        <v>2</v>
      </c>
      <c r="E363" s="16" t="inlineStr">
        <is>
          <t>https://help.figures.hr/en/articles/389223-mercer-levels</t>
        </is>
      </c>
      <c r="F363" s="214" t="n"/>
      <c r="G363" s="214" t="n"/>
      <c r="H363" s="214" t="n"/>
      <c r="I363" s="214" t="n"/>
      <c r="J363" s="214" t="n"/>
      <c r="K363" s="214" t="n"/>
      <c r="L363" s="214" t="n"/>
      <c r="M363" s="214" t="n"/>
      <c r="N363" s="214" t="n"/>
      <c r="O363" s="213" t="n"/>
    </row>
    <row r="364" ht="15" customHeight="1">
      <c r="A364" s="13" t="inlineStr">
        <is>
          <t>icsi.edu</t>
        </is>
      </c>
      <c r="B364" s="214" t="n"/>
      <c r="C364" s="213" t="n"/>
      <c r="D364" s="15" t="n">
        <v>2</v>
      </c>
      <c r="E364" s="16" t="inlineStr">
        <is>
          <t>https://www.icsi.edu</t>
        </is>
      </c>
      <c r="F364" s="214" t="n"/>
      <c r="G364" s="214" t="n"/>
      <c r="H364" s="214" t="n"/>
      <c r="I364" s="214" t="n"/>
      <c r="J364" s="214" t="n"/>
      <c r="K364" s="214" t="n"/>
      <c r="L364" s="214" t="n"/>
      <c r="M364" s="214" t="n"/>
      <c r="N364" s="214" t="n"/>
      <c r="O364" s="213" t="n"/>
    </row>
    <row r="365" ht="15" customHeight="1">
      <c r="A365" s="13" t="inlineStr">
        <is>
          <t>iiba.org</t>
        </is>
      </c>
      <c r="B365" s="214" t="n"/>
      <c r="C365" s="213" t="n"/>
      <c r="D365" s="15" t="n">
        <v>2</v>
      </c>
      <c r="E365" s="16" t="inlineStr">
        <is>
          <t>https://www.iiba.org</t>
        </is>
      </c>
      <c r="F365" s="214" t="n"/>
      <c r="G365" s="214" t="n"/>
      <c r="H365" s="214" t="n"/>
      <c r="I365" s="214" t="n"/>
      <c r="J365" s="214" t="n"/>
      <c r="K365" s="214" t="n"/>
      <c r="L365" s="214" t="n"/>
      <c r="M365" s="214" t="n"/>
      <c r="N365" s="214" t="n"/>
      <c r="O365" s="213" t="n"/>
    </row>
    <row r="366" ht="15" customHeight="1">
      <c r="A366" s="13" t="inlineStr">
        <is>
          <t>imanet.org</t>
        </is>
      </c>
      <c r="B366" s="214" t="n"/>
      <c r="C366" s="213" t="n"/>
      <c r="D366" s="15" t="n">
        <v>2</v>
      </c>
      <c r="E366" s="16" t="inlineStr">
        <is>
          <t>https://www.imanet.org/framework</t>
        </is>
      </c>
      <c r="F366" s="214" t="n"/>
      <c r="G366" s="214" t="n"/>
      <c r="H366" s="214" t="n"/>
      <c r="I366" s="214" t="n"/>
      <c r="J366" s="214" t="n"/>
      <c r="K366" s="214" t="n"/>
      <c r="L366" s="214" t="n"/>
      <c r="M366" s="214" t="n"/>
      <c r="N366" s="214" t="n"/>
      <c r="O366" s="213" t="n"/>
    </row>
    <row r="367" ht="15" customHeight="1">
      <c r="A367" s="13" t="inlineStr">
        <is>
          <t>iso.org</t>
        </is>
      </c>
      <c r="B367" s="214" t="n"/>
      <c r="C367" s="213" t="n"/>
      <c r="D367" s="15" t="n">
        <v>2</v>
      </c>
      <c r="E367" s="16" t="inlineStr">
        <is>
          <t>https://www.iso.org/standard/27001</t>
        </is>
      </c>
      <c r="F367" s="214" t="n"/>
      <c r="G367" s="214" t="n"/>
      <c r="H367" s="214" t="n"/>
      <c r="I367" s="214" t="n"/>
      <c r="J367" s="214" t="n"/>
      <c r="K367" s="214" t="n"/>
      <c r="L367" s="214" t="n"/>
      <c r="M367" s="214" t="n"/>
      <c r="N367" s="214" t="n"/>
      <c r="O367" s="213" t="n"/>
    </row>
    <row r="368" ht="15" customHeight="1">
      <c r="A368" s="13" t="inlineStr">
        <is>
          <t>istqb.org</t>
        </is>
      </c>
      <c r="B368" s="214" t="n"/>
      <c r="C368" s="213" t="n"/>
      <c r="D368" s="15" t="n">
        <v>2</v>
      </c>
      <c r="E368" s="16" t="inlineStr">
        <is>
          <t>https://www.istqb.org</t>
        </is>
      </c>
      <c r="F368" s="214" t="n"/>
      <c r="G368" s="214" t="n"/>
      <c r="H368" s="214" t="n"/>
      <c r="I368" s="214" t="n"/>
      <c r="J368" s="214" t="n"/>
      <c r="K368" s="214" t="n"/>
      <c r="L368" s="214" t="n"/>
      <c r="M368" s="214" t="n"/>
      <c r="N368" s="214" t="n"/>
      <c r="O368" s="213" t="n"/>
    </row>
    <row r="369" ht="15" customHeight="1">
      <c r="A369" s="13" t="inlineStr">
        <is>
          <t>jobrise.io</t>
        </is>
      </c>
      <c r="B369" s="214" t="n"/>
      <c r="C369" s="213" t="n"/>
      <c r="D369" s="15" t="n">
        <v>2</v>
      </c>
      <c r="E369" s="16" t="inlineStr">
        <is>
          <t>https://jobrise.io/hi/blog/accenture-salary-package-2026-india/</t>
        </is>
      </c>
      <c r="F369" s="214" t="n"/>
      <c r="G369" s="214" t="n"/>
      <c r="H369" s="214" t="n"/>
      <c r="I369" s="214" t="n"/>
      <c r="J369" s="214" t="n"/>
      <c r="K369" s="214" t="n"/>
      <c r="L369" s="214" t="n"/>
      <c r="M369" s="214" t="n"/>
      <c r="N369" s="214" t="n"/>
      <c r="O369" s="213" t="n"/>
    </row>
    <row r="370" ht="28" customHeight="1">
      <c r="A370" s="13" t="inlineStr">
        <is>
          <t>mckinsey.com</t>
        </is>
      </c>
      <c r="B370" s="214" t="n"/>
      <c r="C370" s="213" t="n"/>
      <c r="D370" s="15" t="n">
        <v>2</v>
      </c>
      <c r="E370" s="16" t="inlineStr">
        <is>
          <t>https://www.mckinsey.com/capabilities/people-and-organizational-performance/our-insights/how-to-identify-the-right-spans-of-control-for-your-organization</t>
        </is>
      </c>
      <c r="F370" s="214" t="n"/>
      <c r="G370" s="214" t="n"/>
      <c r="H370" s="214" t="n"/>
      <c r="I370" s="214" t="n"/>
      <c r="J370" s="214" t="n"/>
      <c r="K370" s="214" t="n"/>
      <c r="L370" s="214" t="n"/>
      <c r="M370" s="214" t="n"/>
      <c r="N370" s="214" t="n"/>
      <c r="O370" s="213" t="n"/>
    </row>
    <row r="371" ht="15" customHeight="1">
      <c r="A371" s="13" t="inlineStr">
        <is>
          <t>mercer.com</t>
        </is>
      </c>
      <c r="B371" s="214" t="n"/>
      <c r="C371" s="213" t="n"/>
      <c r="D371" s="15" t="n">
        <v>2</v>
      </c>
      <c r="E371" s="16" t="inlineStr">
        <is>
          <t>https://info.mercer.com/rs/521-DEV-513/images/MLS-Job-Catalogue.pdf</t>
        </is>
      </c>
      <c r="F371" s="214" t="n"/>
      <c r="G371" s="214" t="n"/>
      <c r="H371" s="214" t="n"/>
      <c r="I371" s="214" t="n"/>
      <c r="J371" s="214" t="n"/>
      <c r="K371" s="214" t="n"/>
      <c r="L371" s="214" t="n"/>
      <c r="M371" s="214" t="n"/>
      <c r="N371" s="214" t="n"/>
      <c r="O371" s="213" t="n"/>
    </row>
    <row r="372" ht="15" customHeight="1">
      <c r="A372" s="13" t="inlineStr">
        <is>
          <t>networkinterview.com</t>
        </is>
      </c>
      <c r="B372" s="214" t="n"/>
      <c r="C372" s="213" t="n"/>
      <c r="D372" s="15" t="n">
        <v>2</v>
      </c>
      <c r="E372" s="16" t="inlineStr">
        <is>
          <t>https://networkinterview.com/technical-hierarchy-deloitte-india/</t>
        </is>
      </c>
      <c r="F372" s="214" t="n"/>
      <c r="G372" s="214" t="n"/>
      <c r="H372" s="214" t="n"/>
      <c r="I372" s="214" t="n"/>
      <c r="J372" s="214" t="n"/>
      <c r="K372" s="214" t="n"/>
      <c r="L372" s="214" t="n"/>
      <c r="M372" s="214" t="n"/>
      <c r="N372" s="214" t="n"/>
      <c r="O372" s="213" t="n"/>
    </row>
    <row r="373" ht="15" customHeight="1">
      <c r="A373" s="13" t="inlineStr">
        <is>
          <t>pmi.org</t>
        </is>
      </c>
      <c r="B373" s="214" t="n"/>
      <c r="C373" s="213" t="n"/>
      <c r="D373" s="15" t="n">
        <v>2</v>
      </c>
      <c r="E373" s="16" t="inlineStr">
        <is>
          <t>https://www.pmi.org/certifications/certification-resources/maintain/talent-triangle</t>
        </is>
      </c>
      <c r="F373" s="214" t="n"/>
      <c r="G373" s="214" t="n"/>
      <c r="H373" s="214" t="n"/>
      <c r="I373" s="214" t="n"/>
      <c r="J373" s="214" t="n"/>
      <c r="K373" s="214" t="n"/>
      <c r="L373" s="214" t="n"/>
      <c r="M373" s="214" t="n"/>
      <c r="N373" s="214" t="n"/>
      <c r="O373" s="213" t="n"/>
    </row>
    <row r="374" ht="15" customHeight="1">
      <c r="A374" s="13" t="inlineStr">
        <is>
          <t>prospeo.io</t>
        </is>
      </c>
      <c r="B374" s="214" t="n"/>
      <c r="C374" s="213" t="n"/>
      <c r="D374" s="15" t="n">
        <v>2</v>
      </c>
      <c r="E374" s="16" t="inlineStr">
        <is>
          <t>https://prospeo.io/s/sales-titles-hierarchy</t>
        </is>
      </c>
      <c r="F374" s="214" t="n"/>
      <c r="G374" s="214" t="n"/>
      <c r="H374" s="214" t="n"/>
      <c r="I374" s="214" t="n"/>
      <c r="J374" s="214" t="n"/>
      <c r="K374" s="214" t="n"/>
      <c r="L374" s="214" t="n"/>
      <c r="M374" s="214" t="n"/>
      <c r="N374" s="214" t="n"/>
      <c r="O374" s="213" t="n"/>
    </row>
    <row r="375" ht="15" customHeight="1">
      <c r="A375" s="13" t="inlineStr">
        <is>
          <t>radford.aon.com</t>
        </is>
      </c>
      <c r="B375" s="214" t="n"/>
      <c r="C375" s="213" t="n"/>
      <c r="D375" s="15" t="n">
        <v>2</v>
      </c>
      <c r="E375" s="16" t="inlineStr">
        <is>
          <t>https://radford.aon.com/en-us/products/release-notes/2021/radford-job-architecture-leveling</t>
        </is>
      </c>
      <c r="F375" s="214" t="n"/>
      <c r="G375" s="214" t="n"/>
      <c r="H375" s="214" t="n"/>
      <c r="I375" s="214" t="n"/>
      <c r="J375" s="214" t="n"/>
      <c r="K375" s="214" t="n"/>
      <c r="L375" s="214" t="n"/>
      <c r="M375" s="214" t="n"/>
      <c r="N375" s="214" t="n"/>
      <c r="O375" s="213" t="n"/>
    </row>
    <row r="376" ht="15" customHeight="1">
      <c r="A376" s="13" t="inlineStr">
        <is>
          <t>shrm.org</t>
        </is>
      </c>
      <c r="B376" s="214" t="n"/>
      <c r="C376" s="213" t="n"/>
      <c r="D376" s="15" t="n">
        <v>2</v>
      </c>
      <c r="E376" s="16" t="inlineStr">
        <is>
          <t>https://www.shrm.org/credentials/certification/shrm-bask</t>
        </is>
      </c>
      <c r="F376" s="214" t="n"/>
      <c r="G376" s="214" t="n"/>
      <c r="H376" s="214" t="n"/>
      <c r="I376" s="214" t="n"/>
      <c r="J376" s="214" t="n"/>
      <c r="K376" s="214" t="n"/>
      <c r="L376" s="214" t="n"/>
      <c r="M376" s="214" t="n"/>
      <c r="N376" s="214" t="n"/>
      <c r="O376" s="213" t="n"/>
    </row>
    <row r="377" ht="15" customHeight="1">
      <c r="A377" s="13" t="inlineStr">
        <is>
          <t>testrigor.com</t>
        </is>
      </c>
      <c r="B377" s="214" t="n"/>
      <c r="C377" s="213" t="n"/>
      <c r="D377" s="15" t="n">
        <v>2</v>
      </c>
      <c r="E377" s="16" t="inlineStr">
        <is>
          <t>https://testrigor.com/blog/engineering-levels-in-different-companies-compared/</t>
        </is>
      </c>
      <c r="F377" s="214" t="n"/>
      <c r="G377" s="214" t="n"/>
      <c r="H377" s="214" t="n"/>
      <c r="I377" s="214" t="n"/>
      <c r="J377" s="214" t="n"/>
      <c r="K377" s="214" t="n"/>
      <c r="L377" s="214" t="n"/>
      <c r="M377" s="214" t="n"/>
      <c r="N377" s="214" t="n"/>
      <c r="O377" s="213" t="n"/>
    </row>
    <row r="378" ht="15" customHeight="1">
      <c r="A378" s="13" t="inlineStr">
        <is>
          <t>tsia.com</t>
        </is>
      </c>
      <c r="B378" s="214" t="n"/>
      <c r="C378" s="213" t="n"/>
      <c r="D378" s="15" t="n">
        <v>2</v>
      </c>
      <c r="E378" s="16" t="inlineStr">
        <is>
          <t>https://www.tsia.com</t>
        </is>
      </c>
      <c r="F378" s="214" t="n"/>
      <c r="G378" s="214" t="n"/>
      <c r="H378" s="214" t="n"/>
      <c r="I378" s="214" t="n"/>
      <c r="J378" s="214" t="n"/>
      <c r="K378" s="214" t="n"/>
      <c r="L378" s="214" t="n"/>
      <c r="M378" s="214" t="n"/>
      <c r="N378" s="214" t="n"/>
      <c r="O378" s="213" t="n"/>
    </row>
    <row r="379" ht="15" customHeight="1">
      <c r="A379" s="13" t="inlineStr">
        <is>
          <t>uwo.ca</t>
        </is>
      </c>
      <c r="B379" s="214" t="n"/>
      <c r="C379" s="213" t="n"/>
      <c r="D379" s="15" t="n">
        <v>2</v>
      </c>
      <c r="E379" s="16" t="inlineStr">
        <is>
          <t>https://www.uwo.ca/humanresources/wjec/docs/hay_method_overview.pdf</t>
        </is>
      </c>
      <c r="F379" s="214" t="n"/>
      <c r="G379" s="214" t="n"/>
      <c r="H379" s="214" t="n"/>
      <c r="I379" s="214" t="n"/>
      <c r="J379" s="214" t="n"/>
      <c r="K379" s="214" t="n"/>
      <c r="L379" s="214" t="n"/>
      <c r="M379" s="214" t="n"/>
      <c r="N379" s="214" t="n"/>
      <c r="O379" s="213" t="n"/>
    </row>
    <row r="380" ht="15" customHeight="1">
      <c r="A380" s="13" t="inlineStr">
        <is>
          <t>weforum.org</t>
        </is>
      </c>
      <c r="B380" s="214" t="n"/>
      <c r="C380" s="213" t="n"/>
      <c r="D380" s="15" t="n">
        <v>2</v>
      </c>
      <c r="E380" s="16" t="inlineStr">
        <is>
          <t>https://www.weforum.org/publications/the-future-of-jobs-report-2025/digest/</t>
        </is>
      </c>
      <c r="F380" s="214" t="n"/>
      <c r="G380" s="214" t="n"/>
      <c r="H380" s="214" t="n"/>
      <c r="I380" s="214" t="n"/>
      <c r="J380" s="214" t="n"/>
      <c r="K380" s="214" t="n"/>
      <c r="L380" s="214" t="n"/>
      <c r="M380" s="214" t="n"/>
      <c r="N380" s="214" t="n"/>
      <c r="O380" s="213" t="n"/>
    </row>
    <row r="381" ht="15" customHeight="1">
      <c r="A381" s="13" t="inlineStr">
        <is>
          <t>wtwco.com</t>
        </is>
      </c>
      <c r="B381" s="214" t="n"/>
      <c r="C381" s="213" t="n"/>
      <c r="D381" s="15" t="n">
        <v>2</v>
      </c>
      <c r="E381" s="16" t="inlineStr">
        <is>
          <t>https://www.wtwco.com/en-in/insights/2023/09/building-resilient-career-ecosystems-with-robust-career-strategy-and-design</t>
        </is>
      </c>
      <c r="F381" s="214" t="n"/>
      <c r="G381" s="214" t="n"/>
      <c r="H381" s="214" t="n"/>
      <c r="I381" s="214" t="n"/>
      <c r="J381" s="214" t="n"/>
      <c r="K381" s="214" t="n"/>
      <c r="L381" s="214" t="n"/>
      <c r="M381" s="214" t="n"/>
      <c r="N381" s="214" t="n"/>
      <c r="O381" s="213" t="n"/>
    </row>
    <row r="382" ht="15" customHeight="1">
      <c r="A382" s="13" t="inlineStr">
        <is>
          <t>xbrl.us</t>
        </is>
      </c>
      <c r="B382" s="214" t="n"/>
      <c r="C382" s="213" t="n"/>
      <c r="D382" s="15" t="n">
        <v>2</v>
      </c>
      <c r="E382" s="16" t="inlineStr">
        <is>
          <t>https://xbrl.us</t>
        </is>
      </c>
      <c r="F382" s="214" t="n"/>
      <c r="G382" s="214" t="n"/>
      <c r="H382" s="214" t="n"/>
      <c r="I382" s="214" t="n"/>
      <c r="J382" s="214" t="n"/>
      <c r="K382" s="214" t="n"/>
      <c r="L382" s="214" t="n"/>
      <c r="M382" s="214" t="n"/>
      <c r="N382" s="214" t="n"/>
      <c r="O382" s="213" t="n"/>
    </row>
    <row r="383" ht="15" customHeight="1">
      <c r="A383" s="13" t="inlineStr">
        <is>
          <t>abseil.io</t>
        </is>
      </c>
      <c r="B383" s="214" t="n"/>
      <c r="C383" s="213" t="n"/>
      <c r="D383" s="15" t="n">
        <v>1</v>
      </c>
      <c r="E383" s="16" t="inlineStr">
        <is>
          <t>https://abseil.io/resources/swe-book/html/ch05.html</t>
        </is>
      </c>
      <c r="F383" s="214" t="n"/>
      <c r="G383" s="214" t="n"/>
      <c r="H383" s="214" t="n"/>
      <c r="I383" s="214" t="n"/>
      <c r="J383" s="214" t="n"/>
      <c r="K383" s="214" t="n"/>
      <c r="L383" s="214" t="n"/>
      <c r="M383" s="214" t="n"/>
      <c r="N383" s="214" t="n"/>
      <c r="O383" s="213" t="n"/>
    </row>
    <row r="384" ht="15" customHeight="1">
      <c r="A384" s="13" t="inlineStr">
        <is>
          <t>assets.publishing.service.gov.uk</t>
        </is>
      </c>
      <c r="B384" s="214" t="n"/>
      <c r="C384" s="213" t="n"/>
      <c r="D384" s="15" t="n">
        <v>1</v>
      </c>
      <c r="E384" s="16" t="inlineStr">
        <is>
          <t>https://assets.publishing.service.gov.uk/media/66a370440808eaf43b50d7b2/WTW_OME-STRB_Job_Levelling_FOR_PUBLICATION.pdf</t>
        </is>
      </c>
      <c r="F384" s="214" t="n"/>
      <c r="G384" s="214" t="n"/>
      <c r="H384" s="214" t="n"/>
      <c r="I384" s="214" t="n"/>
      <c r="J384" s="214" t="n"/>
      <c r="K384" s="214" t="n"/>
      <c r="L384" s="214" t="n"/>
      <c r="M384" s="214" t="n"/>
      <c r="N384" s="214" t="n"/>
      <c r="O384" s="213" t="n"/>
    </row>
    <row r="385" ht="15" customHeight="1">
      <c r="A385" s="13" t="inlineStr">
        <is>
          <t>blog.ipleaders.in</t>
        </is>
      </c>
      <c r="B385" s="214" t="n"/>
      <c r="C385" s="213" t="n"/>
      <c r="D385" s="15" t="n">
        <v>1</v>
      </c>
      <c r="E385" s="16" t="inlineStr">
        <is>
          <t>https://blog.ipleaders.in/director-companies-act-2013/</t>
        </is>
      </c>
      <c r="F385" s="214" t="n"/>
      <c r="G385" s="214" t="n"/>
      <c r="H385" s="214" t="n"/>
      <c r="I385" s="214" t="n"/>
      <c r="J385" s="214" t="n"/>
      <c r="K385" s="214" t="n"/>
      <c r="L385" s="214" t="n"/>
      <c r="M385" s="214" t="n"/>
      <c r="N385" s="214" t="n"/>
      <c r="O385" s="213" t="n"/>
    </row>
    <row r="386" ht="15" customHeight="1">
      <c r="A386" s="13" t="inlineStr">
        <is>
          <t>bootcamp.uxdesign.cc</t>
        </is>
      </c>
      <c r="B386" s="214" t="n"/>
      <c r="C386" s="213" t="n"/>
      <c r="D386" s="15" t="n">
        <v>1</v>
      </c>
      <c r="E386" s="16" t="inlineStr">
        <is>
          <t>https://bootcamp.uxdesign.cc/career-ladder-from-junior-to-director-guidance-for-ux-professionals-1b5f9b2bd6b8</t>
        </is>
      </c>
      <c r="F386" s="214" t="n"/>
      <c r="G386" s="214" t="n"/>
      <c r="H386" s="214" t="n"/>
      <c r="I386" s="214" t="n"/>
      <c r="J386" s="214" t="n"/>
      <c r="K386" s="214" t="n"/>
      <c r="L386" s="214" t="n"/>
      <c r="M386" s="214" t="n"/>
      <c r="N386" s="214" t="n"/>
      <c r="O386" s="213" t="n"/>
    </row>
    <row r="387" ht="15" customHeight="1">
      <c r="A387" s="13" t="inlineStr">
        <is>
          <t>builtinbengaluru.in</t>
        </is>
      </c>
      <c r="B387" s="214" t="n"/>
      <c r="C387" s="213" t="n"/>
      <c r="D387" s="15" t="n">
        <v>1</v>
      </c>
      <c r="E387" s="16" t="inlineStr">
        <is>
          <t>https://builtinbengaluru.in/job/xbrl-financial-analyst-assoc/4131532</t>
        </is>
      </c>
      <c r="F387" s="214" t="n"/>
      <c r="G387" s="214" t="n"/>
      <c r="H387" s="214" t="n"/>
      <c r="I387" s="214" t="n"/>
      <c r="J387" s="214" t="n"/>
      <c r="K387" s="214" t="n"/>
      <c r="L387" s="214" t="n"/>
      <c r="M387" s="214" t="n"/>
      <c r="N387" s="214" t="n"/>
      <c r="O387" s="213" t="n"/>
    </row>
    <row r="388" ht="15" customHeight="1">
      <c r="A388" s="13" t="inlineStr">
        <is>
          <t>businesswire.com</t>
        </is>
      </c>
      <c r="B388" s="214" t="n"/>
      <c r="C388" s="213" t="n"/>
      <c r="D388" s="15" t="n">
        <v>1</v>
      </c>
      <c r="E388" s="16" t="inlineStr">
        <is>
          <t>https://www.businesswire.com/news/home/20241124525888/en/</t>
        </is>
      </c>
      <c r="F388" s="214" t="n"/>
      <c r="G388" s="214" t="n"/>
      <c r="H388" s="214" t="n"/>
      <c r="I388" s="214" t="n"/>
      <c r="J388" s="214" t="n"/>
      <c r="K388" s="214" t="n"/>
      <c r="L388" s="214" t="n"/>
      <c r="M388" s="214" t="n"/>
      <c r="N388" s="214" t="n"/>
      <c r="O388" s="213" t="n"/>
    </row>
    <row r="389" ht="15" customHeight="1">
      <c r="A389" s="13" t="inlineStr">
        <is>
          <t>cardinalatwork.stanford.edu</t>
        </is>
      </c>
      <c r="B389" s="214" t="n"/>
      <c r="C389" s="213" t="n"/>
      <c r="D389" s="15" t="n">
        <v>1</v>
      </c>
      <c r="E389" s="16" t="inlineStr">
        <is>
          <t>https://cardinalatwork.stanford.edu/careers/performance-management/competencies</t>
        </is>
      </c>
      <c r="F389" s="214" t="n"/>
      <c r="G389" s="214" t="n"/>
      <c r="H389" s="214" t="n"/>
      <c r="I389" s="214" t="n"/>
      <c r="J389" s="214" t="n"/>
      <c r="K389" s="214" t="n"/>
      <c r="L389" s="214" t="n"/>
      <c r="M389" s="214" t="n"/>
      <c r="N389" s="214" t="n"/>
      <c r="O389" s="213" t="n"/>
    </row>
    <row r="390" ht="15" customHeight="1">
      <c r="A390" s="13" t="inlineStr">
        <is>
          <t>carta.com</t>
        </is>
      </c>
      <c r="B390" s="214" t="n"/>
      <c r="C390" s="213" t="n"/>
      <c r="D390" s="15" t="n">
        <v>1</v>
      </c>
      <c r="E390" s="16" t="inlineStr">
        <is>
          <t>https://carta.com/learn/startups/compensation/job-leveling/</t>
        </is>
      </c>
      <c r="F390" s="214" t="n"/>
      <c r="G390" s="214" t="n"/>
      <c r="H390" s="214" t="n"/>
      <c r="I390" s="214" t="n"/>
      <c r="J390" s="214" t="n"/>
      <c r="K390" s="214" t="n"/>
      <c r="L390" s="214" t="n"/>
      <c r="M390" s="214" t="n"/>
      <c r="N390" s="214" t="n"/>
      <c r="O390" s="213" t="n"/>
    </row>
    <row r="391" ht="15" customHeight="1">
      <c r="A391" s="13" t="inlineStr">
        <is>
          <t>cim.co.uk</t>
        </is>
      </c>
      <c r="B391" s="214" t="n"/>
      <c r="C391" s="213" t="n"/>
      <c r="D391" s="15" t="n">
        <v>1</v>
      </c>
      <c r="E391" s="16" t="inlineStr">
        <is>
          <t>https://www.cim.co.uk/more/professional-marketing-competencies</t>
        </is>
      </c>
      <c r="F391" s="214" t="n"/>
      <c r="G391" s="214" t="n"/>
      <c r="H391" s="214" t="n"/>
      <c r="I391" s="214" t="n"/>
      <c r="J391" s="214" t="n"/>
      <c r="K391" s="214" t="n"/>
      <c r="L391" s="214" t="n"/>
      <c r="M391" s="214" t="n"/>
      <c r="N391" s="214" t="n"/>
      <c r="O391" s="213" t="n"/>
    </row>
    <row r="392" ht="15" customHeight="1">
      <c r="A392" s="13" t="inlineStr">
        <is>
          <t>cipd.org</t>
        </is>
      </c>
      <c r="B392" s="214" t="n"/>
      <c r="C392" s="213" t="n"/>
      <c r="D392" s="15" t="n">
        <v>1</v>
      </c>
      <c r="E392" s="16" t="inlineStr">
        <is>
          <t>https://www.cipd.org/en/the-people-profession/the-profession-map/</t>
        </is>
      </c>
      <c r="F392" s="214" t="n"/>
      <c r="G392" s="214" t="n"/>
      <c r="H392" s="214" t="n"/>
      <c r="I392" s="214" t="n"/>
      <c r="J392" s="214" t="n"/>
      <c r="K392" s="214" t="n"/>
      <c r="L392" s="214" t="n"/>
      <c r="M392" s="214" t="n"/>
      <c r="N392" s="214" t="n"/>
      <c r="O392" s="213" t="n"/>
    </row>
    <row r="393" ht="15" customHeight="1">
      <c r="A393" s="13" t="inlineStr">
        <is>
          <t>copc.com</t>
        </is>
      </c>
      <c r="B393" s="214" t="n"/>
      <c r="C393" s="213" t="n"/>
      <c r="D393" s="15" t="n">
        <v>1</v>
      </c>
      <c r="E393" s="16" t="inlineStr">
        <is>
          <t>https://copc.com/copc-standards</t>
        </is>
      </c>
      <c r="F393" s="214" t="n"/>
      <c r="G393" s="214" t="n"/>
      <c r="H393" s="214" t="n"/>
      <c r="I393" s="214" t="n"/>
      <c r="J393" s="214" t="n"/>
      <c r="K393" s="214" t="n"/>
      <c r="L393" s="214" t="n"/>
      <c r="M393" s="214" t="n"/>
      <c r="N393" s="214" t="n"/>
      <c r="O393" s="213" t="n"/>
    </row>
    <row r="394" ht="15" customHeight="1">
      <c r="A394" s="13" t="inlineStr">
        <is>
          <t>developer.squareup.com</t>
        </is>
      </c>
      <c r="B394" s="214" t="n"/>
      <c r="C394" s="213" t="n"/>
      <c r="D394" s="15" t="n">
        <v>1</v>
      </c>
      <c r="E394" s="16" t="inlineStr">
        <is>
          <t>https://developer.squareup.com/blog/squares-growth-framework-for-engineers-and-engineering-managers/</t>
        </is>
      </c>
      <c r="F394" s="214" t="n"/>
      <c r="G394" s="214" t="n"/>
      <c r="H394" s="214" t="n"/>
      <c r="I394" s="214" t="n"/>
      <c r="J394" s="214" t="n"/>
      <c r="K394" s="214" t="n"/>
      <c r="L394" s="214" t="n"/>
      <c r="M394" s="214" t="n"/>
      <c r="N394" s="214" t="n"/>
      <c r="O394" s="213" t="n"/>
    </row>
    <row r="395" ht="15" customHeight="1">
      <c r="A395" s="13" t="inlineStr">
        <is>
          <t>dfinsolutions.com</t>
        </is>
      </c>
      <c r="B395" s="214" t="n"/>
      <c r="C395" s="213" t="n"/>
      <c r="D395" s="15" t="n">
        <v>1</v>
      </c>
      <c r="E395" s="16" t="inlineStr">
        <is>
          <t>https://www.dfinsolutions.com</t>
        </is>
      </c>
      <c r="F395" s="214" t="n"/>
      <c r="G395" s="214" t="n"/>
      <c r="H395" s="214" t="n"/>
      <c r="I395" s="214" t="n"/>
      <c r="J395" s="214" t="n"/>
      <c r="K395" s="214" t="n"/>
      <c r="L395" s="214" t="n"/>
      <c r="M395" s="214" t="n"/>
      <c r="N395" s="214" t="n"/>
      <c r="O395" s="213" t="n"/>
    </row>
    <row r="396" ht="15" customHeight="1">
      <c r="A396" s="13" t="inlineStr">
        <is>
          <t>dropbox.tech</t>
        </is>
      </c>
      <c r="B396" s="214" t="n"/>
      <c r="C396" s="213" t="n"/>
      <c r="D396" s="15" t="n">
        <v>1</v>
      </c>
      <c r="E396" s="16" t="inlineStr">
        <is>
          <t>https://dropbox.tech/culture/our-updated-engineering-career-framework</t>
        </is>
      </c>
      <c r="F396" s="214" t="n"/>
      <c r="G396" s="214" t="n"/>
      <c r="H396" s="214" t="n"/>
      <c r="I396" s="214" t="n"/>
      <c r="J396" s="214" t="n"/>
      <c r="K396" s="214" t="n"/>
      <c r="L396" s="214" t="n"/>
      <c r="M396" s="214" t="n"/>
      <c r="N396" s="214" t="n"/>
      <c r="O396" s="213" t="n"/>
    </row>
    <row r="397" ht="28" customHeight="1">
      <c r="A397" s="13" t="inlineStr">
        <is>
          <t>gov.nl.ca</t>
        </is>
      </c>
      <c r="B397" s="214" t="n"/>
      <c r="C397" s="213" t="n"/>
      <c r="D397" s="15" t="n">
        <v>1</v>
      </c>
      <c r="E397" s="16" t="inlineStr">
        <is>
          <t>https://www.gov.nl.ca/exec/tbs/department/branches/classification/what-is-the-korn-ferry-hay-group-guide-chart-profile-method-of-job-evaluation/</t>
        </is>
      </c>
      <c r="F397" s="214" t="n"/>
      <c r="G397" s="214" t="n"/>
      <c r="H397" s="214" t="n"/>
      <c r="I397" s="214" t="n"/>
      <c r="J397" s="214" t="n"/>
      <c r="K397" s="214" t="n"/>
      <c r="L397" s="214" t="n"/>
      <c r="M397" s="214" t="n"/>
      <c r="N397" s="214" t="n"/>
      <c r="O397" s="213" t="n"/>
    </row>
    <row r="398" ht="15" customHeight="1">
      <c r="A398" s="13" t="inlineStr">
        <is>
          <t>highland.gov.uk</t>
        </is>
      </c>
      <c r="B398" s="214" t="n"/>
      <c r="C398" s="213" t="n"/>
      <c r="D398" s="15" t="n">
        <v>1</v>
      </c>
      <c r="E398" s="16" t="inlineStr">
        <is>
          <t>https://www.highland.gov.uk/download/downloads/id/3889/scoring_matrix.pdf</t>
        </is>
      </c>
      <c r="F398" s="214" t="n"/>
      <c r="G398" s="214" t="n"/>
      <c r="H398" s="214" t="n"/>
      <c r="I398" s="214" t="n"/>
      <c r="J398" s="214" t="n"/>
      <c r="K398" s="214" t="n"/>
      <c r="L398" s="214" t="n"/>
      <c r="M398" s="214" t="n"/>
      <c r="N398" s="214" t="n"/>
      <c r="O398" s="213" t="n"/>
    </row>
    <row r="399" ht="15" customHeight="1">
      <c r="A399" s="13" t="inlineStr">
        <is>
          <t>info.mercer.com</t>
        </is>
      </c>
      <c r="B399" s="214" t="n"/>
      <c r="C399" s="213" t="n"/>
      <c r="D399" s="15" t="n">
        <v>1</v>
      </c>
      <c r="E399" s="16" t="inlineStr">
        <is>
          <t>https://info.mercer.com/rs/521-DEV-513/images/MLS-Job-Catalogue.pdf</t>
        </is>
      </c>
      <c r="F399" s="214" t="n"/>
      <c r="G399" s="214" t="n"/>
      <c r="H399" s="214" t="n"/>
      <c r="I399" s="214" t="n"/>
      <c r="J399" s="214" t="n"/>
      <c r="K399" s="214" t="n"/>
      <c r="L399" s="214" t="n"/>
      <c r="M399" s="214" t="n"/>
      <c r="N399" s="214" t="n"/>
      <c r="O399" s="213" t="n"/>
    </row>
    <row r="400" ht="15" customHeight="1">
      <c r="A400" s="13" t="inlineStr">
        <is>
          <t>itjobswatch.co.uk</t>
        </is>
      </c>
      <c r="B400" s="214" t="n"/>
      <c r="C400" s="213" t="n"/>
      <c r="D400" s="15" t="n">
        <v>1</v>
      </c>
      <c r="E400" s="16" t="inlineStr">
        <is>
          <t>https://www.itjobswatch.co.uk/jv/Space-Executive/Sales-Lead-Player-Coach-HR-Tech-Job-City-of-London-Greater-London-UK-4vommq</t>
        </is>
      </c>
      <c r="F400" s="214" t="n"/>
      <c r="G400" s="214" t="n"/>
      <c r="H400" s="214" t="n"/>
      <c r="I400" s="214" t="n"/>
      <c r="J400" s="214" t="n"/>
      <c r="K400" s="214" t="n"/>
      <c r="L400" s="214" t="n"/>
      <c r="M400" s="214" t="n"/>
      <c r="N400" s="214" t="n"/>
      <c r="O400" s="213" t="n"/>
    </row>
    <row r="401" ht="15" customHeight="1">
      <c r="A401" s="13" t="inlineStr">
        <is>
          <t>jobs.insightpartners.com</t>
        </is>
      </c>
      <c r="B401" s="214" t="n"/>
      <c r="C401" s="213" t="n"/>
      <c r="D401" s="15" t="n">
        <v>1</v>
      </c>
      <c r="E401" s="16" t="inlineStr">
        <is>
          <t>https://jobs.insightpartners.com/companies/gainsight/jobs/64120646-director-customer-success</t>
        </is>
      </c>
      <c r="F401" s="214" t="n"/>
      <c r="G401" s="214" t="n"/>
      <c r="H401" s="214" t="n"/>
      <c r="I401" s="214" t="n"/>
      <c r="J401" s="214" t="n"/>
      <c r="K401" s="214" t="n"/>
      <c r="L401" s="214" t="n"/>
      <c r="M401" s="214" t="n"/>
      <c r="N401" s="214" t="n"/>
      <c r="O401" s="213" t="n"/>
    </row>
    <row r="402" ht="15" customHeight="1">
      <c r="A402" s="13" t="inlineStr">
        <is>
          <t>kaanoon.com</t>
        </is>
      </c>
      <c r="B402" s="214" t="n"/>
      <c r="C402" s="213" t="n"/>
      <c r="D402" s="15" t="n">
        <v>1</v>
      </c>
      <c r="E402" s="16" t="inlineStr">
        <is>
          <t>https://www.kaanoon.com/241487/designation-with-word-director-as-per-hr-policy-but-not-as-per-companies-act</t>
        </is>
      </c>
      <c r="F402" s="214" t="n"/>
      <c r="G402" s="214" t="n"/>
      <c r="H402" s="214" t="n"/>
      <c r="I402" s="214" t="n"/>
      <c r="J402" s="214" t="n"/>
      <c r="K402" s="214" t="n"/>
      <c r="L402" s="214" t="n"/>
      <c r="M402" s="214" t="n"/>
      <c r="N402" s="214" t="n"/>
      <c r="O402" s="213" t="n"/>
    </row>
    <row r="403" ht="15" customHeight="1">
      <c r="A403" s="13" t="inlineStr">
        <is>
          <t>karlancer.com</t>
        </is>
      </c>
      <c r="B403" s="214" t="n"/>
      <c r="C403" s="213" t="n"/>
      <c r="D403" s="15" t="n">
        <v>1</v>
      </c>
      <c r="E403" s="16" t="inlineStr">
        <is>
          <t>https://www.karlancer.com/api/file/1685038954-V7Gx.pdf</t>
        </is>
      </c>
      <c r="F403" s="214" t="n"/>
      <c r="G403" s="214" t="n"/>
      <c r="H403" s="214" t="n"/>
      <c r="I403" s="214" t="n"/>
      <c r="J403" s="214" t="n"/>
      <c r="K403" s="214" t="n"/>
      <c r="L403" s="214" t="n"/>
      <c r="M403" s="214" t="n"/>
      <c r="N403" s="214" t="n"/>
      <c r="O403" s="213" t="n"/>
    </row>
    <row r="404" ht="15" customHeight="1">
      <c r="A404" s="13" t="inlineStr">
        <is>
          <t>kornferry.com</t>
        </is>
      </c>
      <c r="B404" s="214" t="n"/>
      <c r="C404" s="213" t="n"/>
      <c r="D404" s="15" t="n">
        <v>1</v>
      </c>
      <c r="E404" s="16" t="inlineStr">
        <is>
          <t>https://www.kornferry.com</t>
        </is>
      </c>
      <c r="F404" s="214" t="n"/>
      <c r="G404" s="214" t="n"/>
      <c r="H404" s="214" t="n"/>
      <c r="I404" s="214" t="n"/>
      <c r="J404" s="214" t="n"/>
      <c r="K404" s="214" t="n"/>
      <c r="L404" s="214" t="n"/>
      <c r="M404" s="214" t="n"/>
      <c r="N404" s="214" t="n"/>
      <c r="O404" s="213" t="n"/>
    </row>
    <row r="405" ht="15" customHeight="1">
      <c r="A405" s="13" t="inlineStr">
        <is>
          <t>lb2.local.gov.uk</t>
        </is>
      </c>
      <c r="B405" s="214" t="n"/>
      <c r="C405" s="213" t="n"/>
      <c r="D405" s="15" t="n">
        <v>1</v>
      </c>
      <c r="E405" s="16" t="inlineStr">
        <is>
          <t>https://lb2.local.gov.uk/sites/default/files/documents/police-staff-council-13-f-342.pdf</t>
        </is>
      </c>
      <c r="F405" s="214" t="n"/>
      <c r="G405" s="214" t="n"/>
      <c r="H405" s="214" t="n"/>
      <c r="I405" s="214" t="n"/>
      <c r="J405" s="214" t="n"/>
      <c r="K405" s="214" t="n"/>
      <c r="L405" s="214" t="n"/>
      <c r="M405" s="214" t="n"/>
      <c r="N405" s="214" t="n"/>
      <c r="O405" s="213" t="n"/>
    </row>
    <row r="406" ht="15" customHeight="1">
      <c r="A406" s="13" t="inlineStr">
        <is>
          <t>leaddev.com</t>
        </is>
      </c>
      <c r="B406" s="214" t="n"/>
      <c r="C406" s="213" t="n"/>
      <c r="D406" s="15" t="n">
        <v>1</v>
      </c>
      <c r="E406" s="16" t="inlineStr">
        <is>
          <t>https://leaddev.com/career-ladders/who-are-staff-principal-and-distinguished-engineers</t>
        </is>
      </c>
      <c r="F406" s="214" t="n"/>
      <c r="G406" s="214" t="n"/>
      <c r="H406" s="214" t="n"/>
      <c r="I406" s="214" t="n"/>
      <c r="J406" s="214" t="n"/>
      <c r="K406" s="214" t="n"/>
      <c r="L406" s="214" t="n"/>
      <c r="M406" s="214" t="n"/>
      <c r="N406" s="214" t="n"/>
      <c r="O406" s="213" t="n"/>
    </row>
    <row r="407" ht="15" customHeight="1">
      <c r="A407" s="13" t="inlineStr">
        <is>
          <t>newsletter.pragmaticengineer.com</t>
        </is>
      </c>
      <c r="B407" s="214" t="n"/>
      <c r="C407" s="213" t="n"/>
      <c r="D407" s="15" t="n">
        <v>1</v>
      </c>
      <c r="E407" s="16" t="inlineStr">
        <is>
          <t>https://newsletter.pragmaticengineer.com/p/leading-effective-engineering-teams</t>
        </is>
      </c>
      <c r="F407" s="214" t="n"/>
      <c r="G407" s="214" t="n"/>
      <c r="H407" s="214" t="n"/>
      <c r="I407" s="214" t="n"/>
      <c r="J407" s="214" t="n"/>
      <c r="K407" s="214" t="n"/>
      <c r="L407" s="214" t="n"/>
      <c r="M407" s="214" t="n"/>
      <c r="N407" s="214" t="n"/>
      <c r="O407" s="213" t="n"/>
    </row>
    <row r="408" ht="15" customHeight="1">
      <c r="A408" s="13" t="inlineStr">
        <is>
          <t>nhsemployers.org</t>
        </is>
      </c>
      <c r="B408" s="214" t="n"/>
      <c r="C408" s="213" t="n"/>
      <c r="D408" s="15" t="n">
        <v>1</v>
      </c>
      <c r="E408" s="16" t="inlineStr">
        <is>
          <t>https://www.nhsemployers.org/sites/default/files/pdf/22/165.pdf</t>
        </is>
      </c>
      <c r="F408" s="214" t="n"/>
      <c r="G408" s="214" t="n"/>
      <c r="H408" s="214" t="n"/>
      <c r="I408" s="214" t="n"/>
      <c r="J408" s="214" t="n"/>
      <c r="K408" s="214" t="n"/>
      <c r="L408" s="214" t="n"/>
      <c r="M408" s="214" t="n"/>
      <c r="N408" s="214" t="n"/>
      <c r="O408" s="213" t="n"/>
    </row>
    <row r="409" ht="28" customHeight="1">
      <c r="A409" s="13" t="inlineStr">
        <is>
          <t>opm.gov</t>
        </is>
      </c>
      <c r="B409" s="214" t="n"/>
      <c r="C409" s="213" t="n"/>
      <c r="D409" s="15" t="n">
        <v>1</v>
      </c>
      <c r="E409" s="16" t="inlineStr">
        <is>
          <t>https://www.opm.gov/policy-data-oversight/classification-qualifications/classifying-general-schedule-positions/positionclassificationintro.pdf</t>
        </is>
      </c>
      <c r="F409" s="214" t="n"/>
      <c r="G409" s="214" t="n"/>
      <c r="H409" s="214" t="n"/>
      <c r="I409" s="214" t="n"/>
      <c r="J409" s="214" t="n"/>
      <c r="K409" s="214" t="n"/>
      <c r="L409" s="214" t="n"/>
      <c r="M409" s="214" t="n"/>
      <c r="N409" s="214" t="n"/>
      <c r="O409" s="213" t="n"/>
    </row>
    <row r="410" ht="15" customHeight="1">
      <c r="A410" s="13" t="inlineStr">
        <is>
          <t>pave.com</t>
        </is>
      </c>
      <c r="B410" s="214" t="n"/>
      <c r="C410" s="213" t="n"/>
      <c r="D410" s="15" t="n">
        <v>1</v>
      </c>
      <c r="E410" s="16" t="inlineStr">
        <is>
          <t>https://support.pave.com/articles/understand-job-levels-SiKTjMHZtr.md</t>
        </is>
      </c>
      <c r="F410" s="214" t="n"/>
      <c r="G410" s="214" t="n"/>
      <c r="H410" s="214" t="n"/>
      <c r="I410" s="214" t="n"/>
      <c r="J410" s="214" t="n"/>
      <c r="K410" s="214" t="n"/>
      <c r="L410" s="214" t="n"/>
      <c r="M410" s="214" t="n"/>
      <c r="N410" s="214" t="n"/>
      <c r="O410" s="213" t="n"/>
    </row>
    <row r="411" ht="15" customHeight="1">
      <c r="A411" s="13" t="inlineStr">
        <is>
          <t>payscale.com</t>
        </is>
      </c>
      <c r="B411" s="214" t="n"/>
      <c r="C411" s="213" t="n"/>
      <c r="D411" s="15" t="n">
        <v>1</v>
      </c>
      <c r="E411" s="16" t="inlineStr">
        <is>
          <t>https://www.payscale.com/research/IN/Job=Chief_Architect%2C_IT/Skill-Experience</t>
        </is>
      </c>
      <c r="F411" s="214" t="n"/>
      <c r="G411" s="214" t="n"/>
      <c r="H411" s="214" t="n"/>
      <c r="I411" s="214" t="n"/>
      <c r="J411" s="214" t="n"/>
      <c r="K411" s="214" t="n"/>
      <c r="L411" s="214" t="n"/>
      <c r="M411" s="214" t="n"/>
      <c r="N411" s="214" t="n"/>
      <c r="O411" s="213" t="n"/>
    </row>
    <row r="412" ht="15" customHeight="1">
      <c r="A412" s="13" t="inlineStr">
        <is>
          <t>peoplecentre.wordpress.com</t>
        </is>
      </c>
      <c r="B412" s="214" t="n"/>
      <c r="C412" s="213" t="n"/>
      <c r="D412" s="15" t="n">
        <v>1</v>
      </c>
      <c r="E412" s="16" t="inlineStr">
        <is>
          <t>https://peoplecentre.wordpress.com/2016/10/02/hay-job-evaluation-methodology-the-short-profile/</t>
        </is>
      </c>
      <c r="F412" s="214" t="n"/>
      <c r="G412" s="214" t="n"/>
      <c r="H412" s="214" t="n"/>
      <c r="I412" s="214" t="n"/>
      <c r="J412" s="214" t="n"/>
      <c r="K412" s="214" t="n"/>
      <c r="L412" s="214" t="n"/>
      <c r="M412" s="214" t="n"/>
      <c r="N412" s="214" t="n"/>
      <c r="O412" s="213" t="n"/>
    </row>
    <row r="413" ht="15" customHeight="1">
      <c r="A413" s="13" t="inlineStr">
        <is>
          <t>peoplematters.in</t>
        </is>
      </c>
      <c r="B413" s="214" t="n"/>
      <c r="C413" s="213" t="n"/>
      <c r="D413" s="15" t="n">
        <v>1</v>
      </c>
      <c r="E413" s="16" t="inlineStr">
        <is>
          <t>https://www.peoplematters.in/news/compensation-benefits/indias-2026-salary-increases-to-reward-skills-over-seniority-ey-48541</t>
        </is>
      </c>
      <c r="F413" s="214" t="n"/>
      <c r="G413" s="214" t="n"/>
      <c r="H413" s="214" t="n"/>
      <c r="I413" s="214" t="n"/>
      <c r="J413" s="214" t="n"/>
      <c r="K413" s="214" t="n"/>
      <c r="L413" s="214" t="n"/>
      <c r="M413" s="214" t="n"/>
      <c r="N413" s="214" t="n"/>
      <c r="O413" s="213" t="n"/>
    </row>
    <row r="414" ht="15" customHeight="1">
      <c r="A414" s="13" t="inlineStr">
        <is>
          <t>pragmaticinstitute.com</t>
        </is>
      </c>
      <c r="B414" s="214" t="n"/>
      <c r="C414" s="213" t="n"/>
      <c r="D414" s="15" t="n">
        <v>1</v>
      </c>
      <c r="E414" s="16" t="inlineStr">
        <is>
          <t>https://pragmaticinstitute.com/product/framework/launch</t>
        </is>
      </c>
      <c r="F414" s="214" t="n"/>
      <c r="G414" s="214" t="n"/>
      <c r="H414" s="214" t="n"/>
      <c r="I414" s="214" t="n"/>
      <c r="J414" s="214" t="n"/>
      <c r="K414" s="214" t="n"/>
      <c r="L414" s="214" t="n"/>
      <c r="M414" s="214" t="n"/>
      <c r="N414" s="214" t="n"/>
      <c r="O414" s="213" t="n"/>
    </row>
    <row r="415" ht="15" customHeight="1">
      <c r="A415" s="13" t="inlineStr">
        <is>
          <t>professionals.lincolnshire.gov.uk</t>
        </is>
      </c>
      <c r="B415" s="214" t="n"/>
      <c r="C415" s="213" t="n"/>
      <c r="D415" s="15" t="n">
        <v>1</v>
      </c>
      <c r="E415" s="16" t="inlineStr">
        <is>
          <t>https://professionals.lincolnshire.gov.uk/downloads/file/576/hay-group-je-method</t>
        </is>
      </c>
      <c r="F415" s="214" t="n"/>
      <c r="G415" s="214" t="n"/>
      <c r="H415" s="214" t="n"/>
      <c r="I415" s="214" t="n"/>
      <c r="J415" s="214" t="n"/>
      <c r="K415" s="214" t="n"/>
      <c r="L415" s="214" t="n"/>
      <c r="M415" s="214" t="n"/>
      <c r="N415" s="214" t="n"/>
      <c r="O415" s="213" t="n"/>
    </row>
    <row r="416" ht="15" customHeight="1">
      <c r="A416" s="13" t="inlineStr">
        <is>
          <t>rajendrauppal.substack.com</t>
        </is>
      </c>
      <c r="B416" s="214" t="n"/>
      <c r="C416" s="213" t="n"/>
      <c r="D416" s="15" t="n">
        <v>1</v>
      </c>
      <c r="E416" s="16" t="inlineStr">
        <is>
          <t>https://rajendrauppal.substack.com/p/understanding-levels-at-google-microsoft</t>
        </is>
      </c>
      <c r="F416" s="214" t="n"/>
      <c r="G416" s="214" t="n"/>
      <c r="H416" s="214" t="n"/>
      <c r="I416" s="214" t="n"/>
      <c r="J416" s="214" t="n"/>
      <c r="K416" s="214" t="n"/>
      <c r="L416" s="214" t="n"/>
      <c r="M416" s="214" t="n"/>
      <c r="N416" s="214" t="n"/>
      <c r="O416" s="213" t="n"/>
    </row>
    <row r="417" ht="15" customHeight="1">
      <c r="A417" s="13" t="inlineStr">
        <is>
          <t>rework.withgoogle.com</t>
        </is>
      </c>
      <c r="B417" s="214" t="n"/>
      <c r="C417" s="213" t="n"/>
      <c r="D417" s="15" t="n">
        <v>1</v>
      </c>
      <c r="E417" s="16" t="inlineStr">
        <is>
          <t>https://rework.withgoogle.com/intl/en/guides/following-the-data-the-research-behind-great-managers</t>
        </is>
      </c>
      <c r="F417" s="214" t="n"/>
      <c r="G417" s="214" t="n"/>
      <c r="H417" s="214" t="n"/>
      <c r="I417" s="214" t="n"/>
      <c r="J417" s="214" t="n"/>
      <c r="K417" s="214" t="n"/>
      <c r="L417" s="214" t="n"/>
      <c r="M417" s="214" t="n"/>
      <c r="N417" s="214" t="n"/>
      <c r="O417" s="213" t="n"/>
    </row>
    <row r="418" ht="15" customHeight="1">
      <c r="A418" s="13" t="inlineStr">
        <is>
          <t>saastr.com</t>
        </is>
      </c>
      <c r="B418" s="214" t="n"/>
      <c r="C418" s="213" t="n"/>
      <c r="D418" s="15" t="n">
        <v>1</v>
      </c>
      <c r="E418" s="16" t="inlineStr">
        <is>
          <t>https://www.saastr.com/dear-saastr-do-i-have-to-provide-a-promotion-path-from-sdr-to-ae</t>
        </is>
      </c>
      <c r="F418" s="214" t="n"/>
      <c r="G418" s="214" t="n"/>
      <c r="H418" s="214" t="n"/>
      <c r="I418" s="214" t="n"/>
      <c r="J418" s="214" t="n"/>
      <c r="K418" s="214" t="n"/>
      <c r="L418" s="214" t="n"/>
      <c r="M418" s="214" t="n"/>
      <c r="N418" s="214" t="n"/>
      <c r="O418" s="213" t="n"/>
    </row>
    <row r="419" ht="15" customHeight="1">
      <c r="A419" s="13" t="inlineStr">
        <is>
          <t>salesgravy.com</t>
        </is>
      </c>
      <c r="B419" s="214" t="n"/>
      <c r="C419" s="213" t="n"/>
      <c r="D419" s="15" t="n">
        <v>1</v>
      </c>
      <c r="E419" s="16" t="inlineStr">
        <is>
          <t>https://salesgravy.com/the-player-coach-problem-how-to-prospect-and-lead-at-the-same-time-ask-jeb/</t>
        </is>
      </c>
      <c r="F419" s="214" t="n"/>
      <c r="G419" s="214" t="n"/>
      <c r="H419" s="214" t="n"/>
      <c r="I419" s="214" t="n"/>
      <c r="J419" s="214" t="n"/>
      <c r="K419" s="214" t="n"/>
      <c r="L419" s="214" t="n"/>
      <c r="M419" s="214" t="n"/>
      <c r="N419" s="214" t="n"/>
      <c r="O419" s="213" t="n"/>
    </row>
    <row r="420" ht="15" customHeight="1">
      <c r="A420" s="13" t="inlineStr">
        <is>
          <t>sec.gov</t>
        </is>
      </c>
      <c r="B420" s="214" t="n"/>
      <c r="C420" s="213" t="n"/>
      <c r="D420" s="15" t="n">
        <v>1</v>
      </c>
      <c r="E420" s="16" t="inlineStr">
        <is>
          <t>https://www.sec.gov/Archives/edgar/data/1445305/000144530526000016/wk-20251231.htm</t>
        </is>
      </c>
      <c r="F420" s="214" t="n"/>
      <c r="G420" s="214" t="n"/>
      <c r="H420" s="214" t="n"/>
      <c r="I420" s="214" t="n"/>
      <c r="J420" s="214" t="n"/>
      <c r="K420" s="214" t="n"/>
      <c r="L420" s="214" t="n"/>
      <c r="M420" s="214" t="n"/>
      <c r="N420" s="214" t="n"/>
      <c r="O420" s="213" t="n"/>
    </row>
    <row r="421" ht="15" customHeight="1">
      <c r="A421" s="13" t="inlineStr">
        <is>
          <t>shl.com</t>
        </is>
      </c>
      <c r="B421" s="214" t="n"/>
      <c r="C421" s="213" t="n"/>
      <c r="D421" s="15" t="n">
        <v>1</v>
      </c>
      <c r="E421" s="16" t="inlineStr">
        <is>
          <t>https://www.shl.com/assets/campaigns/global/competency-fit/universal-competency-framework-whitepaper-en.pdf</t>
        </is>
      </c>
      <c r="F421" s="214" t="n"/>
      <c r="G421" s="214" t="n"/>
      <c r="H421" s="214" t="n"/>
      <c r="I421" s="214" t="n"/>
      <c r="J421" s="214" t="n"/>
      <c r="K421" s="214" t="n"/>
      <c r="L421" s="214" t="n"/>
      <c r="M421" s="214" t="n"/>
      <c r="N421" s="214" t="n"/>
      <c r="O421" s="213" t="n"/>
    </row>
    <row r="422" ht="15" customHeight="1">
      <c r="A422" s="13" t="inlineStr">
        <is>
          <t>sirddinbych.gov.uk</t>
        </is>
      </c>
      <c r="B422" s="214" t="n"/>
      <c r="C422" s="213" t="n"/>
      <c r="D422" s="15" t="n">
        <v>1</v>
      </c>
      <c r="E422" s="16" t="inlineStr">
        <is>
          <t>https://www.sirddinbych.gov.uk/en/documents/jobs-and-employees/my-employment/reorganisation-and-change/glpc-points-weighting.pdf</t>
        </is>
      </c>
      <c r="F422" s="214" t="n"/>
      <c r="G422" s="214" t="n"/>
      <c r="H422" s="214" t="n"/>
      <c r="I422" s="214" t="n"/>
      <c r="J422" s="214" t="n"/>
      <c r="K422" s="214" t="n"/>
      <c r="L422" s="214" t="n"/>
      <c r="M422" s="214" t="n"/>
      <c r="N422" s="214" t="n"/>
      <c r="O422" s="213" t="n"/>
    </row>
    <row r="423" ht="15" customHeight="1">
      <c r="A423" s="13" t="inlineStr">
        <is>
          <t>slideshare.net</t>
        </is>
      </c>
      <c r="B423" s="214" t="n"/>
      <c r="C423" s="213" t="n"/>
      <c r="D423" s="15" t="n">
        <v>1</v>
      </c>
      <c r="E423" s="16" t="inlineStr">
        <is>
          <t>https://www.slideshare.net/slideshow/hay-summary/55196354</t>
        </is>
      </c>
      <c r="F423" s="214" t="n"/>
      <c r="G423" s="214" t="n"/>
      <c r="H423" s="214" t="n"/>
      <c r="I423" s="214" t="n"/>
      <c r="J423" s="214" t="n"/>
      <c r="K423" s="214" t="n"/>
      <c r="L423" s="214" t="n"/>
      <c r="M423" s="214" t="n"/>
      <c r="N423" s="214" t="n"/>
      <c r="O423" s="213" t="n"/>
    </row>
    <row r="424" ht="15" customHeight="1">
      <c r="A424" s="13" t="inlineStr">
        <is>
          <t>snowflake.com</t>
        </is>
      </c>
      <c r="B424" s="214" t="n"/>
      <c r="C424" s="213" t="n"/>
      <c r="D424" s="15" t="n">
        <v>1</v>
      </c>
      <c r="E424" s="16" t="inlineStr">
        <is>
          <t>https://www.snowflake.com/en/fundamentals/data-governance/framework/dama-dmbok/</t>
        </is>
      </c>
      <c r="F424" s="214" t="n"/>
      <c r="G424" s="214" t="n"/>
      <c r="H424" s="214" t="n"/>
      <c r="I424" s="214" t="n"/>
      <c r="J424" s="214" t="n"/>
      <c r="K424" s="214" t="n"/>
      <c r="L424" s="214" t="n"/>
      <c r="M424" s="214" t="n"/>
      <c r="N424" s="214" t="n"/>
      <c r="O424" s="213" t="n"/>
    </row>
    <row r="425" ht="15" customHeight="1">
      <c r="A425" s="13" t="inlineStr">
        <is>
          <t>staff.derbyshire.gov.uk</t>
        </is>
      </c>
      <c r="B425" s="214" t="n"/>
      <c r="C425" s="213" t="n"/>
      <c r="D425" s="15" t="n">
        <v>1</v>
      </c>
      <c r="E425" s="16" t="inlineStr">
        <is>
          <t>https://staff.derbyshire.gov.uk/jobs-and-recruitment/job-evaluation/korn-ferry-hay-scheme/korn-ferry-hay-scheme.aspx</t>
        </is>
      </c>
      <c r="F425" s="214" t="n"/>
      <c r="G425" s="214" t="n"/>
      <c r="H425" s="214" t="n"/>
      <c r="I425" s="214" t="n"/>
      <c r="J425" s="214" t="n"/>
      <c r="K425" s="214" t="n"/>
      <c r="L425" s="214" t="n"/>
      <c r="M425" s="214" t="n"/>
      <c r="N425" s="214" t="n"/>
      <c r="O425" s="213" t="n"/>
    </row>
    <row r="426" ht="15" customHeight="1">
      <c r="A426" s="13" t="inlineStr">
        <is>
          <t>studylib.net</t>
        </is>
      </c>
      <c r="B426" s="214" t="n"/>
      <c r="C426" s="213" t="n"/>
      <c r="D426" s="15" t="n">
        <v>1</v>
      </c>
      <c r="E426" s="16" t="inlineStr">
        <is>
          <t>https://studylib.net/doc/25471018/197145561-evaluation-factors-mercer</t>
        </is>
      </c>
      <c r="F426" s="214" t="n"/>
      <c r="G426" s="214" t="n"/>
      <c r="H426" s="214" t="n"/>
      <c r="I426" s="214" t="n"/>
      <c r="J426" s="214" t="n"/>
      <c r="K426" s="214" t="n"/>
      <c r="L426" s="214" t="n"/>
      <c r="M426" s="214" t="n"/>
      <c r="N426" s="214" t="n"/>
      <c r="O426" s="213" t="n"/>
    </row>
    <row r="427" ht="15" customHeight="1">
      <c r="A427" s="13" t="inlineStr">
        <is>
          <t>toppanmerrill.com</t>
        </is>
      </c>
      <c r="B427" s="214" t="n"/>
      <c r="C427" s="213" t="n"/>
      <c r="D427" s="15" t="n">
        <v>1</v>
      </c>
      <c r="E427" s="16" t="inlineStr">
        <is>
          <t>https://toppanmerrill.com/bridge/</t>
        </is>
      </c>
      <c r="F427" s="214" t="n"/>
      <c r="G427" s="214" t="n"/>
      <c r="H427" s="214" t="n"/>
      <c r="I427" s="214" t="n"/>
      <c r="J427" s="214" t="n"/>
      <c r="K427" s="214" t="n"/>
      <c r="L427" s="214" t="n"/>
      <c r="M427" s="214" t="n"/>
      <c r="N427" s="214" t="n"/>
      <c r="O427" s="213" t="n"/>
    </row>
    <row r="428" ht="15" customHeight="1">
      <c r="A428" s="13" t="inlineStr">
        <is>
          <t>wipro.com</t>
        </is>
      </c>
      <c r="B428" s="214" t="n"/>
      <c r="C428" s="213" t="n"/>
      <c r="D428" s="15" t="n">
        <v>1</v>
      </c>
      <c r="E428" s="16" t="inlineStr">
        <is>
          <t>https://www.wipro.com/innovation/distinguished-member-of-technical-staff/</t>
        </is>
      </c>
      <c r="F428" s="214" t="n"/>
      <c r="G428" s="214" t="n"/>
      <c r="H428" s="214" t="n"/>
      <c r="I428" s="214" t="n"/>
      <c r="J428" s="214" t="n"/>
      <c r="K428" s="214" t="n"/>
      <c r="L428" s="214" t="n"/>
      <c r="M428" s="214" t="n"/>
      <c r="N428" s="214" t="n"/>
      <c r="O428" s="213" t="n"/>
    </row>
    <row r="429" ht="15" customHeight="1">
      <c r="A429" s="13" t="inlineStr">
        <is>
          <t>worldatwork.org</t>
        </is>
      </c>
      <c r="B429" s="214" t="n"/>
      <c r="C429" s="213" t="n"/>
      <c r="D429" s="15" t="n">
        <v>1</v>
      </c>
      <c r="E429" s="16" t="inlineStr">
        <is>
          <t>https://worldatwork.org/media/CDN/dist/CDN2/documents/pdf/resources/research/Salary-Structure-Policies-Practices-2012.pdf</t>
        </is>
      </c>
      <c r="F429" s="214" t="n"/>
      <c r="G429" s="214" t="n"/>
      <c r="H429" s="214" t="n"/>
      <c r="I429" s="214" t="n"/>
      <c r="J429" s="214" t="n"/>
      <c r="K429" s="214" t="n"/>
      <c r="L429" s="214" t="n"/>
      <c r="M429" s="214" t="n"/>
      <c r="N429" s="214" t="n"/>
      <c r="O429" s="213" t="n"/>
    </row>
    <row r="430" ht="15" customHeight="1">
      <c r="A430" s="13" t="inlineStr">
        <is>
          <t>worldoftaxonomy.com</t>
        </is>
      </c>
      <c r="B430" s="214" t="n"/>
      <c r="C430" s="213" t="n"/>
      <c r="D430" s="15" t="n">
        <v>1</v>
      </c>
      <c r="E430" s="16" t="inlineStr">
        <is>
          <t>https://worldoftaxonomy.com/system/isco_08/node/251</t>
        </is>
      </c>
      <c r="F430" s="214" t="n"/>
      <c r="G430" s="214" t="n"/>
      <c r="H430" s="214" t="n"/>
      <c r="I430" s="214" t="n"/>
      <c r="J430" s="214" t="n"/>
      <c r="K430" s="214" t="n"/>
      <c r="L430" s="214" t="n"/>
      <c r="M430" s="214" t="n"/>
      <c r="N430" s="214" t="n"/>
      <c r="O430" s="213" t="n"/>
    </row>
  </sheetData>
  <mergeCells count="999">
    <mergeCell ref="G225:J225"/>
    <mergeCell ref="B231:D231"/>
    <mergeCell ref="K321:M321"/>
    <mergeCell ref="E376:O376"/>
    <mergeCell ref="A364:C364"/>
    <mergeCell ref="A426:C426"/>
    <mergeCell ref="A413:C413"/>
    <mergeCell ref="F339:G339"/>
    <mergeCell ref="E234:F234"/>
    <mergeCell ref="G227:J227"/>
    <mergeCell ref="K323:M323"/>
    <mergeCell ref="A428:C428"/>
    <mergeCell ref="A415:C415"/>
    <mergeCell ref="E244:F244"/>
    <mergeCell ref="M35:N35"/>
    <mergeCell ref="K280:N280"/>
    <mergeCell ref="K255:N255"/>
    <mergeCell ref="K218:N218"/>
    <mergeCell ref="E236:F236"/>
    <mergeCell ref="B297:C297"/>
    <mergeCell ref="D297:E297"/>
    <mergeCell ref="K316:M316"/>
    <mergeCell ref="H317:J317"/>
    <mergeCell ref="F326:G326"/>
    <mergeCell ref="H342:J342"/>
    <mergeCell ref="E358:O358"/>
    <mergeCell ref="H304:J304"/>
    <mergeCell ref="B312:C312"/>
    <mergeCell ref="K266:N266"/>
    <mergeCell ref="B241:D241"/>
    <mergeCell ref="E229:F229"/>
    <mergeCell ref="D312:E312"/>
    <mergeCell ref="B299:C299"/>
    <mergeCell ref="A52:C52"/>
    <mergeCell ref="K232:N232"/>
    <mergeCell ref="G268:J268"/>
    <mergeCell ref="B314:C314"/>
    <mergeCell ref="A33:B33"/>
    <mergeCell ref="C11:J11"/>
    <mergeCell ref="K219:N219"/>
    <mergeCell ref="A352:C352"/>
    <mergeCell ref="K305:M305"/>
    <mergeCell ref="A40:O40"/>
    <mergeCell ref="B242:D242"/>
    <mergeCell ref="K261:N261"/>
    <mergeCell ref="N202:O202"/>
    <mergeCell ref="D307:E307"/>
    <mergeCell ref="D332:E332"/>
    <mergeCell ref="A35:B35"/>
    <mergeCell ref="F332:G332"/>
    <mergeCell ref="A368:C368"/>
    <mergeCell ref="G36:I36"/>
    <mergeCell ref="A49:C49"/>
    <mergeCell ref="H306:J306"/>
    <mergeCell ref="J46:N46"/>
    <mergeCell ref="K334:M334"/>
    <mergeCell ref="A28:B28"/>
    <mergeCell ref="A383:C383"/>
    <mergeCell ref="A408:C408"/>
    <mergeCell ref="C28:D28"/>
    <mergeCell ref="D45:I45"/>
    <mergeCell ref="A370:C370"/>
    <mergeCell ref="B219:D219"/>
    <mergeCell ref="G284:J284"/>
    <mergeCell ref="G222:J222"/>
    <mergeCell ref="K300:M300"/>
    <mergeCell ref="A205:C205"/>
    <mergeCell ref="A410:C410"/>
    <mergeCell ref="J48:N48"/>
    <mergeCell ref="H297:J297"/>
    <mergeCell ref="A30:B30"/>
    <mergeCell ref="H335:J335"/>
    <mergeCell ref="H291:J291"/>
    <mergeCell ref="C30:D30"/>
    <mergeCell ref="K336:M336"/>
    <mergeCell ref="G215:J215"/>
    <mergeCell ref="E361:O361"/>
    <mergeCell ref="K250:N250"/>
    <mergeCell ref="K9:O9"/>
    <mergeCell ref="E219:F219"/>
    <mergeCell ref="K230:N230"/>
    <mergeCell ref="H305:J305"/>
    <mergeCell ref="H292:J292"/>
    <mergeCell ref="K331:M331"/>
    <mergeCell ref="K11:O11"/>
    <mergeCell ref="F322:G322"/>
    <mergeCell ref="D202:I202"/>
    <mergeCell ref="A141:O141"/>
    <mergeCell ref="B239:D239"/>
    <mergeCell ref="B289:C289"/>
    <mergeCell ref="G241:J241"/>
    <mergeCell ref="E252:F252"/>
    <mergeCell ref="A44:C44"/>
    <mergeCell ref="A72:O72"/>
    <mergeCell ref="D289:E289"/>
    <mergeCell ref="F345:G345"/>
    <mergeCell ref="G228:J228"/>
    <mergeCell ref="A357:C357"/>
    <mergeCell ref="A202:C202"/>
    <mergeCell ref="E379:O379"/>
    <mergeCell ref="E366:O366"/>
    <mergeCell ref="F317:G317"/>
    <mergeCell ref="H319:J319"/>
    <mergeCell ref="A421:C421"/>
    <mergeCell ref="E250:F250"/>
    <mergeCell ref="G243:J243"/>
    <mergeCell ref="E237:F237"/>
    <mergeCell ref="B232:D232"/>
    <mergeCell ref="E381:O381"/>
    <mergeCell ref="H318:J318"/>
    <mergeCell ref="A358:C358"/>
    <mergeCell ref="N210:O210"/>
    <mergeCell ref="B215:D215"/>
    <mergeCell ref="B313:C313"/>
    <mergeCell ref="F346:G346"/>
    <mergeCell ref="E380:O380"/>
    <mergeCell ref="E239:F239"/>
    <mergeCell ref="H323:J323"/>
    <mergeCell ref="E410:O410"/>
    <mergeCell ref="B263:D263"/>
    <mergeCell ref="E251:F251"/>
    <mergeCell ref="H314:J314"/>
    <mergeCell ref="A360:C360"/>
    <mergeCell ref="A422:C422"/>
    <mergeCell ref="B315:C315"/>
    <mergeCell ref="A34:B34"/>
    <mergeCell ref="E238:F238"/>
    <mergeCell ref="B244:D244"/>
    <mergeCell ref="C34:D34"/>
    <mergeCell ref="D315:E315"/>
    <mergeCell ref="B302:C302"/>
    <mergeCell ref="B229:D229"/>
    <mergeCell ref="A54:O54"/>
    <mergeCell ref="D302:E302"/>
    <mergeCell ref="G19:I19"/>
    <mergeCell ref="A90:O90"/>
    <mergeCell ref="G246:J246"/>
    <mergeCell ref="A36:B36"/>
    <mergeCell ref="C14:J14"/>
    <mergeCell ref="A385:C385"/>
    <mergeCell ref="G221:J221"/>
    <mergeCell ref="A50:C50"/>
    <mergeCell ref="D300:E300"/>
    <mergeCell ref="A56:O56"/>
    <mergeCell ref="B258:D258"/>
    <mergeCell ref="B283:D283"/>
    <mergeCell ref="A42:C42"/>
    <mergeCell ref="B245:D245"/>
    <mergeCell ref="A384:C384"/>
    <mergeCell ref="C29:D29"/>
    <mergeCell ref="A129:O129"/>
    <mergeCell ref="F335:G335"/>
    <mergeCell ref="E29:F29"/>
    <mergeCell ref="G223:J223"/>
    <mergeCell ref="E265:F265"/>
    <mergeCell ref="A424:C424"/>
    <mergeCell ref="B260:D260"/>
    <mergeCell ref="B318:C318"/>
    <mergeCell ref="K337:M337"/>
    <mergeCell ref="A386:C386"/>
    <mergeCell ref="A411:C411"/>
    <mergeCell ref="C31:D31"/>
    <mergeCell ref="M31:N31"/>
    <mergeCell ref="H338:J338"/>
    <mergeCell ref="E31:F31"/>
    <mergeCell ref="K251:N251"/>
    <mergeCell ref="B333:C333"/>
    <mergeCell ref="K238:N238"/>
    <mergeCell ref="H313:J313"/>
    <mergeCell ref="K281:N281"/>
    <mergeCell ref="H307:J307"/>
    <mergeCell ref="K339:M339"/>
    <mergeCell ref="H294:J294"/>
    <mergeCell ref="K253:N253"/>
    <mergeCell ref="D326:E326"/>
    <mergeCell ref="E393:O393"/>
    <mergeCell ref="K240:N240"/>
    <mergeCell ref="D313:E313"/>
    <mergeCell ref="M26:N26"/>
    <mergeCell ref="G249:J249"/>
    <mergeCell ref="D208:I208"/>
    <mergeCell ref="K282:N282"/>
    <mergeCell ref="B238:D238"/>
    <mergeCell ref="A1:O1"/>
    <mergeCell ref="D303:E303"/>
    <mergeCell ref="D290:E290"/>
    <mergeCell ref="E258:F258"/>
    <mergeCell ref="F290:G290"/>
    <mergeCell ref="A355:C355"/>
    <mergeCell ref="G234:J234"/>
    <mergeCell ref="B240:D240"/>
    <mergeCell ref="A24:B24"/>
    <mergeCell ref="A379:C379"/>
    <mergeCell ref="C24:D24"/>
    <mergeCell ref="A366:C366"/>
    <mergeCell ref="E24:F24"/>
    <mergeCell ref="K292:M292"/>
    <mergeCell ref="A397:C397"/>
    <mergeCell ref="B321:C321"/>
    <mergeCell ref="E371:O371"/>
    <mergeCell ref="A80:O80"/>
    <mergeCell ref="E382:O382"/>
    <mergeCell ref="A381:C381"/>
    <mergeCell ref="K307:M307"/>
    <mergeCell ref="C26:D26"/>
    <mergeCell ref="E259:F259"/>
    <mergeCell ref="E253:F253"/>
    <mergeCell ref="B323:C323"/>
    <mergeCell ref="E240:F240"/>
    <mergeCell ref="A203:C203"/>
    <mergeCell ref="A374:C374"/>
    <mergeCell ref="E411:O411"/>
    <mergeCell ref="H326:J326"/>
    <mergeCell ref="E19:F19"/>
    <mergeCell ref="A361:C361"/>
    <mergeCell ref="D316:E316"/>
    <mergeCell ref="J21:L21"/>
    <mergeCell ref="D308:E308"/>
    <mergeCell ref="B266:D266"/>
    <mergeCell ref="G25:I25"/>
    <mergeCell ref="K289:M289"/>
    <mergeCell ref="A392:C392"/>
    <mergeCell ref="D301:E301"/>
    <mergeCell ref="M28:N28"/>
    <mergeCell ref="J23:L23"/>
    <mergeCell ref="G262:J262"/>
    <mergeCell ref="B268:D268"/>
    <mergeCell ref="B224:D224"/>
    <mergeCell ref="A350:C350"/>
    <mergeCell ref="F338:G338"/>
    <mergeCell ref="B261:D261"/>
    <mergeCell ref="A45:C45"/>
    <mergeCell ref="M32:N32"/>
    <mergeCell ref="G239:J239"/>
    <mergeCell ref="E429:O429"/>
    <mergeCell ref="C37:D37"/>
    <mergeCell ref="E37:F37"/>
    <mergeCell ref="B334:C334"/>
    <mergeCell ref="A427:C427"/>
    <mergeCell ref="D334:E334"/>
    <mergeCell ref="E401:O401"/>
    <mergeCell ref="E395:O395"/>
    <mergeCell ref="N206:O206"/>
    <mergeCell ref="B309:C309"/>
    <mergeCell ref="H344:J344"/>
    <mergeCell ref="G38:I38"/>
    <mergeCell ref="H341:J341"/>
    <mergeCell ref="K254:N254"/>
    <mergeCell ref="E272:F272"/>
    <mergeCell ref="A46:C46"/>
    <mergeCell ref="F300:G300"/>
    <mergeCell ref="H316:J316"/>
    <mergeCell ref="B336:C336"/>
    <mergeCell ref="H310:J310"/>
    <mergeCell ref="B250:D250"/>
    <mergeCell ref="B311:C311"/>
    <mergeCell ref="F344:G344"/>
    <mergeCell ref="E424:O424"/>
    <mergeCell ref="A376:C376"/>
    <mergeCell ref="K283:N283"/>
    <mergeCell ref="D209:I209"/>
    <mergeCell ref="D329:E329"/>
    <mergeCell ref="F329:G329"/>
    <mergeCell ref="G242:J242"/>
    <mergeCell ref="A7:B7"/>
    <mergeCell ref="B230:D230"/>
    <mergeCell ref="B279:D279"/>
    <mergeCell ref="A405:C405"/>
    <mergeCell ref="D211:I211"/>
    <mergeCell ref="B254:D254"/>
    <mergeCell ref="E398:O398"/>
    <mergeCell ref="A150:O150"/>
    <mergeCell ref="A380:C380"/>
    <mergeCell ref="G244:J244"/>
    <mergeCell ref="D306:E306"/>
    <mergeCell ref="B281:D281"/>
    <mergeCell ref="A106:O106"/>
    <mergeCell ref="A371:C371"/>
    <mergeCell ref="E261:F261"/>
    <mergeCell ref="A407:C407"/>
    <mergeCell ref="B256:D256"/>
    <mergeCell ref="H288:J288"/>
    <mergeCell ref="G237:J237"/>
    <mergeCell ref="K272:N272"/>
    <mergeCell ref="A382:C382"/>
    <mergeCell ref="C27:D27"/>
    <mergeCell ref="H334:J334"/>
    <mergeCell ref="E27:F27"/>
    <mergeCell ref="E350:O350"/>
    <mergeCell ref="G245:J245"/>
    <mergeCell ref="B316:C316"/>
    <mergeCell ref="K310:M310"/>
    <mergeCell ref="J29:L29"/>
    <mergeCell ref="E414:O414"/>
    <mergeCell ref="E256:F256"/>
    <mergeCell ref="F293:G293"/>
    <mergeCell ref="D322:E322"/>
    <mergeCell ref="E389:O389"/>
    <mergeCell ref="K267:N267"/>
    <mergeCell ref="N208:O208"/>
    <mergeCell ref="D309:E309"/>
    <mergeCell ref="H329:J329"/>
    <mergeCell ref="M19:N19"/>
    <mergeCell ref="E22:F22"/>
    <mergeCell ref="E264:F264"/>
    <mergeCell ref="B330:C330"/>
    <mergeCell ref="B259:D259"/>
    <mergeCell ref="B324:C324"/>
    <mergeCell ref="D324:E324"/>
    <mergeCell ref="E391:O391"/>
    <mergeCell ref="K269:N269"/>
    <mergeCell ref="J208:M208"/>
    <mergeCell ref="J24:L24"/>
    <mergeCell ref="D311:E311"/>
    <mergeCell ref="G28:I28"/>
    <mergeCell ref="H331:J331"/>
    <mergeCell ref="B225:D225"/>
    <mergeCell ref="A286:O286"/>
    <mergeCell ref="A351:C351"/>
    <mergeCell ref="N203:O203"/>
    <mergeCell ref="G271:J271"/>
    <mergeCell ref="E420:O420"/>
    <mergeCell ref="F304:G304"/>
    <mergeCell ref="J26:L26"/>
    <mergeCell ref="G265:J265"/>
    <mergeCell ref="B267:D267"/>
    <mergeCell ref="G30:I30"/>
    <mergeCell ref="E416:O416"/>
    <mergeCell ref="A393:C393"/>
    <mergeCell ref="E403:O403"/>
    <mergeCell ref="F319:G319"/>
    <mergeCell ref="E38:F38"/>
    <mergeCell ref="A2:O2"/>
    <mergeCell ref="J203:M203"/>
    <mergeCell ref="G273:J273"/>
    <mergeCell ref="E280:F280"/>
    <mergeCell ref="E274:F274"/>
    <mergeCell ref="F306:G306"/>
    <mergeCell ref="B269:D269"/>
    <mergeCell ref="H293:J293"/>
    <mergeCell ref="A395:C395"/>
    <mergeCell ref="K308:M308"/>
    <mergeCell ref="B337:C337"/>
    <mergeCell ref="C9:J9"/>
    <mergeCell ref="D337:E337"/>
    <mergeCell ref="A26:B26"/>
    <mergeCell ref="K12:O12"/>
    <mergeCell ref="D42:I42"/>
    <mergeCell ref="B251:D251"/>
    <mergeCell ref="B216:D216"/>
    <mergeCell ref="E275:F275"/>
    <mergeCell ref="K298:M298"/>
    <mergeCell ref="F303:G303"/>
    <mergeCell ref="B339:C339"/>
    <mergeCell ref="A348:O348"/>
    <mergeCell ref="D339:E339"/>
    <mergeCell ref="D50:I50"/>
    <mergeCell ref="K14:O14"/>
    <mergeCell ref="D44:I44"/>
    <mergeCell ref="A8:B8"/>
    <mergeCell ref="B280:D280"/>
    <mergeCell ref="B218:D218"/>
    <mergeCell ref="M24:N24"/>
    <mergeCell ref="G258:J258"/>
    <mergeCell ref="B264:D264"/>
    <mergeCell ref="K7:O7"/>
    <mergeCell ref="F288:G288"/>
    <mergeCell ref="G220:J220"/>
    <mergeCell ref="J37:L37"/>
    <mergeCell ref="A10:B10"/>
    <mergeCell ref="B282:D282"/>
    <mergeCell ref="G266:J266"/>
    <mergeCell ref="G260:J260"/>
    <mergeCell ref="A423:C423"/>
    <mergeCell ref="E351:O351"/>
    <mergeCell ref="G259:J259"/>
    <mergeCell ref="K301:M301"/>
    <mergeCell ref="D330:E330"/>
    <mergeCell ref="C6:J6"/>
    <mergeCell ref="K275:N275"/>
    <mergeCell ref="B292:C292"/>
    <mergeCell ref="K311:M311"/>
    <mergeCell ref="G34:I34"/>
    <mergeCell ref="E353:O353"/>
    <mergeCell ref="G261:J261"/>
    <mergeCell ref="H302:J302"/>
    <mergeCell ref="K303:M303"/>
    <mergeCell ref="B332:C332"/>
    <mergeCell ref="B307:C307"/>
    <mergeCell ref="N209:O209"/>
    <mergeCell ref="E224:F224"/>
    <mergeCell ref="E430:O430"/>
    <mergeCell ref="B294:C294"/>
    <mergeCell ref="J32:L32"/>
    <mergeCell ref="A47:C47"/>
    <mergeCell ref="D205:I205"/>
    <mergeCell ref="E417:O417"/>
    <mergeCell ref="K296:M296"/>
    <mergeCell ref="D325:E325"/>
    <mergeCell ref="F298:G298"/>
    <mergeCell ref="F325:G325"/>
    <mergeCell ref="J209:M209"/>
    <mergeCell ref="K235:N235"/>
    <mergeCell ref="G29:I29"/>
    <mergeCell ref="B275:D275"/>
    <mergeCell ref="F291:G291"/>
    <mergeCell ref="A401:C401"/>
    <mergeCell ref="A21:B21"/>
    <mergeCell ref="D327:E327"/>
    <mergeCell ref="C21:D21"/>
    <mergeCell ref="F327:G327"/>
    <mergeCell ref="J211:M211"/>
    <mergeCell ref="M37:N37"/>
    <mergeCell ref="G31:I31"/>
    <mergeCell ref="B277:D277"/>
    <mergeCell ref="A32:B32"/>
    <mergeCell ref="J41:N41"/>
    <mergeCell ref="H328:J328"/>
    <mergeCell ref="A23:B23"/>
    <mergeCell ref="K329:M329"/>
    <mergeCell ref="A403:C403"/>
    <mergeCell ref="C23:D23"/>
    <mergeCell ref="K295:M295"/>
    <mergeCell ref="D328:E328"/>
    <mergeCell ref="K322:M322"/>
    <mergeCell ref="K224:N224"/>
    <mergeCell ref="A396:C396"/>
    <mergeCell ref="J43:N43"/>
    <mergeCell ref="M38:N38"/>
    <mergeCell ref="J206:M206"/>
    <mergeCell ref="E283:F283"/>
    <mergeCell ref="K309:M309"/>
    <mergeCell ref="E277:F277"/>
    <mergeCell ref="B343:C343"/>
    <mergeCell ref="D343:E343"/>
    <mergeCell ref="K13:O13"/>
    <mergeCell ref="A168:O168"/>
    <mergeCell ref="B305:C305"/>
    <mergeCell ref="K324:M324"/>
    <mergeCell ref="D52:I52"/>
    <mergeCell ref="A398:C398"/>
    <mergeCell ref="B345:C345"/>
    <mergeCell ref="K225:N225"/>
    <mergeCell ref="D345:E345"/>
    <mergeCell ref="E412:O412"/>
    <mergeCell ref="F296:G296"/>
    <mergeCell ref="B295:C295"/>
    <mergeCell ref="E278:F278"/>
    <mergeCell ref="J20:L20"/>
    <mergeCell ref="D338:E338"/>
    <mergeCell ref="D47:I47"/>
    <mergeCell ref="E372:O372"/>
    <mergeCell ref="A57:O57"/>
    <mergeCell ref="B346:C346"/>
    <mergeCell ref="H312:J312"/>
    <mergeCell ref="A414:C414"/>
    <mergeCell ref="J22:L22"/>
    <mergeCell ref="G236:J236"/>
    <mergeCell ref="F297:G297"/>
    <mergeCell ref="D340:E340"/>
    <mergeCell ref="F340:G340"/>
    <mergeCell ref="E230:F230"/>
    <mergeCell ref="A194:O194"/>
    <mergeCell ref="E374:O374"/>
    <mergeCell ref="K231:N231"/>
    <mergeCell ref="F302:G302"/>
    <mergeCell ref="A416:C416"/>
    <mergeCell ref="C12:J12"/>
    <mergeCell ref="E367:O367"/>
    <mergeCell ref="E232:F232"/>
    <mergeCell ref="K317:M317"/>
    <mergeCell ref="E354:O354"/>
    <mergeCell ref="K304:M304"/>
    <mergeCell ref="A353:C353"/>
    <mergeCell ref="B308:C308"/>
    <mergeCell ref="B237:D237"/>
    <mergeCell ref="E225:F225"/>
    <mergeCell ref="K256:N256"/>
    <mergeCell ref="E369:O369"/>
    <mergeCell ref="A48:C48"/>
    <mergeCell ref="B300:C300"/>
    <mergeCell ref="K319:M319"/>
    <mergeCell ref="E356:O356"/>
    <mergeCell ref="E271:F271"/>
    <mergeCell ref="G264:J264"/>
    <mergeCell ref="K306:M306"/>
    <mergeCell ref="B335:C335"/>
    <mergeCell ref="B310:C310"/>
    <mergeCell ref="A29:B29"/>
    <mergeCell ref="C7:J7"/>
    <mergeCell ref="K264:N264"/>
    <mergeCell ref="D46:I46"/>
    <mergeCell ref="E227:F227"/>
    <mergeCell ref="D335:E335"/>
    <mergeCell ref="B276:D276"/>
    <mergeCell ref="E273:F273"/>
    <mergeCell ref="K257:N257"/>
    <mergeCell ref="A31:B31"/>
    <mergeCell ref="F328:G328"/>
    <mergeCell ref="G216:J216"/>
    <mergeCell ref="A429:C429"/>
    <mergeCell ref="D295:E295"/>
    <mergeCell ref="B278:D278"/>
    <mergeCell ref="B253:D253"/>
    <mergeCell ref="G281:J281"/>
    <mergeCell ref="A208:C208"/>
    <mergeCell ref="K330:M330"/>
    <mergeCell ref="D41:I41"/>
    <mergeCell ref="A118:O118"/>
    <mergeCell ref="G280:J280"/>
    <mergeCell ref="G218:J218"/>
    <mergeCell ref="J35:L35"/>
    <mergeCell ref="G274:J274"/>
    <mergeCell ref="B326:C326"/>
    <mergeCell ref="H300:J300"/>
    <mergeCell ref="A406:C406"/>
    <mergeCell ref="A210:C210"/>
    <mergeCell ref="K332:M332"/>
    <mergeCell ref="A55:O55"/>
    <mergeCell ref="D43:I43"/>
    <mergeCell ref="K288:M288"/>
    <mergeCell ref="K246:N246"/>
    <mergeCell ref="G282:J282"/>
    <mergeCell ref="E362:O362"/>
    <mergeCell ref="K233:N233"/>
    <mergeCell ref="E349:O349"/>
    <mergeCell ref="K227:N227"/>
    <mergeCell ref="H289:J289"/>
    <mergeCell ref="E220:F220"/>
    <mergeCell ref="E426:O426"/>
    <mergeCell ref="B290:C290"/>
    <mergeCell ref="E364:O364"/>
    <mergeCell ref="A43:C43"/>
    <mergeCell ref="K226:N226"/>
    <mergeCell ref="H301:J301"/>
    <mergeCell ref="D346:E346"/>
    <mergeCell ref="E413:O413"/>
    <mergeCell ref="K327:M327"/>
    <mergeCell ref="E363:O363"/>
    <mergeCell ref="E284:F284"/>
    <mergeCell ref="K241:N241"/>
    <mergeCell ref="E222:F222"/>
    <mergeCell ref="F318:G318"/>
    <mergeCell ref="E428:O428"/>
    <mergeCell ref="F312:G312"/>
    <mergeCell ref="K228:N228"/>
    <mergeCell ref="H303:J303"/>
    <mergeCell ref="H290:J290"/>
    <mergeCell ref="B233:D233"/>
    <mergeCell ref="K252:N252"/>
    <mergeCell ref="B298:C298"/>
    <mergeCell ref="B227:D227"/>
    <mergeCell ref="N211:O211"/>
    <mergeCell ref="J50:N50"/>
    <mergeCell ref="F341:G341"/>
    <mergeCell ref="E375:O375"/>
    <mergeCell ref="G229:J229"/>
    <mergeCell ref="A19:B19"/>
    <mergeCell ref="A430:C430"/>
    <mergeCell ref="C19:D19"/>
    <mergeCell ref="F313:G313"/>
    <mergeCell ref="H315:J315"/>
    <mergeCell ref="A417:C417"/>
    <mergeCell ref="E246:F246"/>
    <mergeCell ref="K343:M343"/>
    <mergeCell ref="C13:J13"/>
    <mergeCell ref="J52:N52"/>
    <mergeCell ref="E233:F233"/>
    <mergeCell ref="B228:D228"/>
    <mergeCell ref="K318:M318"/>
    <mergeCell ref="A367:C367"/>
    <mergeCell ref="E377:O377"/>
    <mergeCell ref="A354:C354"/>
    <mergeCell ref="A419:C419"/>
    <mergeCell ref="E248:F248"/>
    <mergeCell ref="K345:M345"/>
    <mergeCell ref="E235:F235"/>
    <mergeCell ref="B301:C301"/>
    <mergeCell ref="K320:M320"/>
    <mergeCell ref="A369:C369"/>
    <mergeCell ref="E368:O368"/>
    <mergeCell ref="E406:O406"/>
    <mergeCell ref="E247:F247"/>
    <mergeCell ref="A356:C356"/>
    <mergeCell ref="D210:I210"/>
    <mergeCell ref="A418:C418"/>
    <mergeCell ref="K221:N221"/>
    <mergeCell ref="K215:N215"/>
    <mergeCell ref="B303:C303"/>
    <mergeCell ref="G255:J255"/>
    <mergeCell ref="B217:D217"/>
    <mergeCell ref="A213:O213"/>
    <mergeCell ref="K236:N236"/>
    <mergeCell ref="C10:J10"/>
    <mergeCell ref="A37:B37"/>
    <mergeCell ref="K223:N223"/>
    <mergeCell ref="D296:E296"/>
    <mergeCell ref="A209:C209"/>
    <mergeCell ref="H308:J308"/>
    <mergeCell ref="D51:I51"/>
    <mergeCell ref="A372:C372"/>
    <mergeCell ref="G219:J219"/>
    <mergeCell ref="D298:E298"/>
    <mergeCell ref="K248:N248"/>
    <mergeCell ref="A211:C211"/>
    <mergeCell ref="E388:O388"/>
    <mergeCell ref="H337:J337"/>
    <mergeCell ref="M27:N27"/>
    <mergeCell ref="K247:N247"/>
    <mergeCell ref="G283:J283"/>
    <mergeCell ref="B329:C329"/>
    <mergeCell ref="A51:C51"/>
    <mergeCell ref="H309:J309"/>
    <mergeCell ref="E399:O399"/>
    <mergeCell ref="K277:N277"/>
    <mergeCell ref="D203:I203"/>
    <mergeCell ref="A349:C349"/>
    <mergeCell ref="K335:M335"/>
    <mergeCell ref="F337:G337"/>
    <mergeCell ref="E390:O390"/>
    <mergeCell ref="H339:J339"/>
    <mergeCell ref="E25:F25"/>
    <mergeCell ref="K249:N249"/>
    <mergeCell ref="E365:O365"/>
    <mergeCell ref="K276:N276"/>
    <mergeCell ref="K243:N243"/>
    <mergeCell ref="B331:C331"/>
    <mergeCell ref="H311:J311"/>
    <mergeCell ref="H332:J332"/>
    <mergeCell ref="K333:M333"/>
    <mergeCell ref="B306:C306"/>
    <mergeCell ref="E419:O419"/>
    <mergeCell ref="B272:D272"/>
    <mergeCell ref="B235:D235"/>
    <mergeCell ref="E223:F223"/>
    <mergeCell ref="K278:N278"/>
    <mergeCell ref="D204:I204"/>
    <mergeCell ref="E394:O394"/>
    <mergeCell ref="G250:J250"/>
    <mergeCell ref="B274:D274"/>
    <mergeCell ref="A425:C425"/>
    <mergeCell ref="E254:F254"/>
    <mergeCell ref="D206:I206"/>
    <mergeCell ref="B249:D249"/>
    <mergeCell ref="B243:D243"/>
    <mergeCell ref="G230:J230"/>
    <mergeCell ref="A204:C204"/>
    <mergeCell ref="C20:D20"/>
    <mergeCell ref="E20:F20"/>
    <mergeCell ref="B322:C322"/>
    <mergeCell ref="G238:J238"/>
    <mergeCell ref="G232:J232"/>
    <mergeCell ref="A206:C206"/>
    <mergeCell ref="K328:M328"/>
    <mergeCell ref="A377:C377"/>
    <mergeCell ref="C22:D22"/>
    <mergeCell ref="A420:C420"/>
    <mergeCell ref="E249:F249"/>
    <mergeCell ref="K346:M346"/>
    <mergeCell ref="A140:O140"/>
    <mergeCell ref="E241:F241"/>
    <mergeCell ref="H322:J322"/>
    <mergeCell ref="E257:F257"/>
    <mergeCell ref="A362:C362"/>
    <mergeCell ref="B317:C317"/>
    <mergeCell ref="K271:N271"/>
    <mergeCell ref="G233:J233"/>
    <mergeCell ref="D317:E317"/>
    <mergeCell ref="E384:O384"/>
    <mergeCell ref="B304:C304"/>
    <mergeCell ref="K262:N262"/>
    <mergeCell ref="E378:O378"/>
    <mergeCell ref="D304:E304"/>
    <mergeCell ref="F333:G333"/>
    <mergeCell ref="G21:I21"/>
    <mergeCell ref="H324:J324"/>
    <mergeCell ref="K237:N237"/>
    <mergeCell ref="B319:C319"/>
    <mergeCell ref="A38:B38"/>
    <mergeCell ref="K273:N273"/>
    <mergeCell ref="H299:J299"/>
    <mergeCell ref="C38:D38"/>
    <mergeCell ref="D319:E319"/>
    <mergeCell ref="J19:L19"/>
    <mergeCell ref="G23:I23"/>
    <mergeCell ref="B220:D220"/>
    <mergeCell ref="K239:N239"/>
    <mergeCell ref="B247:D247"/>
    <mergeCell ref="A287:O287"/>
    <mergeCell ref="N207:O207"/>
    <mergeCell ref="A359:C359"/>
    <mergeCell ref="E396:O396"/>
    <mergeCell ref="D299:E299"/>
    <mergeCell ref="E267:F267"/>
    <mergeCell ref="F299:G299"/>
    <mergeCell ref="B262:D262"/>
    <mergeCell ref="A41:C41"/>
    <mergeCell ref="A388:C388"/>
    <mergeCell ref="K268:N268"/>
    <mergeCell ref="D314:E314"/>
    <mergeCell ref="C33:D33"/>
    <mergeCell ref="E425:O425"/>
    <mergeCell ref="F314:G314"/>
    <mergeCell ref="E33:F33"/>
    <mergeCell ref="A193:O193"/>
    <mergeCell ref="A375:C375"/>
    <mergeCell ref="E269:F269"/>
    <mergeCell ref="K341:M341"/>
    <mergeCell ref="A390:C390"/>
    <mergeCell ref="A6:B6"/>
    <mergeCell ref="G226:J226"/>
    <mergeCell ref="C35:D35"/>
    <mergeCell ref="A105:O105"/>
    <mergeCell ref="E231:F231"/>
    <mergeCell ref="E35:F35"/>
    <mergeCell ref="E262:F262"/>
    <mergeCell ref="G217:J217"/>
    <mergeCell ref="E427:O427"/>
    <mergeCell ref="K242:N242"/>
    <mergeCell ref="D288:E288"/>
    <mergeCell ref="B246:D246"/>
    <mergeCell ref="E28:F28"/>
    <mergeCell ref="G251:J251"/>
    <mergeCell ref="E245:F245"/>
    <mergeCell ref="A184:O184"/>
    <mergeCell ref="M30:N30"/>
    <mergeCell ref="E30:F30"/>
    <mergeCell ref="D292:E292"/>
    <mergeCell ref="D207:I207"/>
    <mergeCell ref="G253:J253"/>
    <mergeCell ref="G240:J240"/>
    <mergeCell ref="D294:E294"/>
    <mergeCell ref="E409:O409"/>
    <mergeCell ref="B252:D252"/>
    <mergeCell ref="F294:G294"/>
    <mergeCell ref="A207:C207"/>
    <mergeCell ref="E359:O359"/>
    <mergeCell ref="H330:J330"/>
    <mergeCell ref="G254:J254"/>
    <mergeCell ref="E255:F255"/>
    <mergeCell ref="G248:J248"/>
    <mergeCell ref="B325:C325"/>
    <mergeCell ref="E242:F242"/>
    <mergeCell ref="E217:F217"/>
    <mergeCell ref="G235:J235"/>
    <mergeCell ref="K270:N270"/>
    <mergeCell ref="E386:O386"/>
    <mergeCell ref="E392:O392"/>
    <mergeCell ref="A363:C363"/>
    <mergeCell ref="E21:F21"/>
    <mergeCell ref="K245:N245"/>
    <mergeCell ref="E263:F263"/>
    <mergeCell ref="E404:O404"/>
    <mergeCell ref="F289:G289"/>
    <mergeCell ref="D318:E318"/>
    <mergeCell ref="B327:C327"/>
    <mergeCell ref="K263:N263"/>
    <mergeCell ref="N204:O204"/>
    <mergeCell ref="A378:C378"/>
    <mergeCell ref="J27:L27"/>
    <mergeCell ref="H325:J325"/>
    <mergeCell ref="E415:O415"/>
    <mergeCell ref="A365:C365"/>
    <mergeCell ref="E23:F23"/>
    <mergeCell ref="K291:M291"/>
    <mergeCell ref="A158:O158"/>
    <mergeCell ref="B320:C320"/>
    <mergeCell ref="D320:E320"/>
    <mergeCell ref="E387:O387"/>
    <mergeCell ref="F320:G320"/>
    <mergeCell ref="K265:N265"/>
    <mergeCell ref="A3:O3"/>
    <mergeCell ref="J204:M204"/>
    <mergeCell ref="B234:D234"/>
    <mergeCell ref="G24:I24"/>
    <mergeCell ref="J25:L25"/>
    <mergeCell ref="B270:D270"/>
    <mergeCell ref="B257:D257"/>
    <mergeCell ref="A5:O5"/>
    <mergeCell ref="G26:I26"/>
    <mergeCell ref="J49:N49"/>
    <mergeCell ref="A27:B27"/>
    <mergeCell ref="D321:E321"/>
    <mergeCell ref="K217:N217"/>
    <mergeCell ref="F321:G321"/>
    <mergeCell ref="A389:C389"/>
    <mergeCell ref="F315:G315"/>
    <mergeCell ref="E34:F34"/>
    <mergeCell ref="E276:F276"/>
    <mergeCell ref="M25:N25"/>
    <mergeCell ref="E270:F270"/>
    <mergeCell ref="B265:D265"/>
    <mergeCell ref="K342:M342"/>
    <mergeCell ref="A391:C391"/>
    <mergeCell ref="E397:O397"/>
    <mergeCell ref="C36:D36"/>
    <mergeCell ref="M36:N36"/>
    <mergeCell ref="H343:J343"/>
    <mergeCell ref="M33:N33"/>
    <mergeCell ref="E36:F36"/>
    <mergeCell ref="G267:J267"/>
    <mergeCell ref="B338:C338"/>
    <mergeCell ref="A22:B22"/>
    <mergeCell ref="E405:O405"/>
    <mergeCell ref="K344:M344"/>
    <mergeCell ref="J38:L38"/>
    <mergeCell ref="H345:J345"/>
    <mergeCell ref="K258:N258"/>
    <mergeCell ref="B340:C340"/>
    <mergeCell ref="H320:J320"/>
    <mergeCell ref="K10:O10"/>
    <mergeCell ref="G279:J279"/>
    <mergeCell ref="A9:B9"/>
    <mergeCell ref="G231:J231"/>
    <mergeCell ref="K260:N260"/>
    <mergeCell ref="D333:E333"/>
    <mergeCell ref="E400:O400"/>
    <mergeCell ref="A16:O16"/>
    <mergeCell ref="G37:I37"/>
    <mergeCell ref="H340:J340"/>
    <mergeCell ref="A11:B11"/>
    <mergeCell ref="D305:E305"/>
    <mergeCell ref="A409:C409"/>
    <mergeCell ref="G256:J256"/>
    <mergeCell ref="F292:G292"/>
    <mergeCell ref="A214:O214"/>
    <mergeCell ref="A18:O18"/>
    <mergeCell ref="D310:E310"/>
    <mergeCell ref="F310:G310"/>
    <mergeCell ref="K297:M297"/>
    <mergeCell ref="K326:M326"/>
    <mergeCell ref="E418:O418"/>
    <mergeCell ref="G247:J247"/>
    <mergeCell ref="K312:M312"/>
    <mergeCell ref="G257:J257"/>
    <mergeCell ref="K299:M299"/>
    <mergeCell ref="A373:C373"/>
    <mergeCell ref="A404:C404"/>
    <mergeCell ref="K293:M293"/>
    <mergeCell ref="B328:C328"/>
    <mergeCell ref="K314:M314"/>
    <mergeCell ref="G32:I32"/>
    <mergeCell ref="M21:N21"/>
    <mergeCell ref="J33:L33"/>
    <mergeCell ref="E266:F266"/>
    <mergeCell ref="G272:J272"/>
    <mergeCell ref="E260:F260"/>
    <mergeCell ref="K8:O8"/>
    <mergeCell ref="B288:C288"/>
    <mergeCell ref="B271:D271"/>
    <mergeCell ref="H333:J333"/>
    <mergeCell ref="E26:F26"/>
    <mergeCell ref="K294:M294"/>
    <mergeCell ref="D323:E323"/>
    <mergeCell ref="F323:G323"/>
    <mergeCell ref="N205:O205"/>
    <mergeCell ref="J207:M207"/>
    <mergeCell ref="G27:I27"/>
    <mergeCell ref="J28:L28"/>
    <mergeCell ref="B273:D273"/>
    <mergeCell ref="A169:O169"/>
    <mergeCell ref="A399:C399"/>
    <mergeCell ref="K325:M325"/>
    <mergeCell ref="J42:N42"/>
    <mergeCell ref="J205:M205"/>
    <mergeCell ref="F343:G343"/>
    <mergeCell ref="G275:J275"/>
    <mergeCell ref="J30:L30"/>
    <mergeCell ref="G269:J269"/>
    <mergeCell ref="K220:N220"/>
    <mergeCell ref="H295:J295"/>
    <mergeCell ref="E407:O407"/>
    <mergeCell ref="M34:N34"/>
    <mergeCell ref="J44:N44"/>
    <mergeCell ref="E357:O357"/>
    <mergeCell ref="K284:N284"/>
    <mergeCell ref="G252:J252"/>
    <mergeCell ref="D48:I48"/>
    <mergeCell ref="K222:N222"/>
    <mergeCell ref="A394:C394"/>
    <mergeCell ref="H346:J346"/>
    <mergeCell ref="K259:N259"/>
    <mergeCell ref="K234:N234"/>
    <mergeCell ref="E215:F215"/>
    <mergeCell ref="G270:J270"/>
    <mergeCell ref="F309:G309"/>
    <mergeCell ref="F305:G305"/>
    <mergeCell ref="H321:J321"/>
    <mergeCell ref="H296:J296"/>
    <mergeCell ref="B341:C341"/>
    <mergeCell ref="D341:E341"/>
    <mergeCell ref="E408:O408"/>
    <mergeCell ref="E421:O421"/>
    <mergeCell ref="E402:O402"/>
    <mergeCell ref="B255:D255"/>
    <mergeCell ref="B226:D226"/>
    <mergeCell ref="E373:O373"/>
    <mergeCell ref="E279:F279"/>
    <mergeCell ref="E352:O352"/>
    <mergeCell ref="G20:I20"/>
    <mergeCell ref="F307:G307"/>
    <mergeCell ref="F334:G334"/>
    <mergeCell ref="A17:O17"/>
    <mergeCell ref="A12:B12"/>
    <mergeCell ref="B284:D284"/>
    <mergeCell ref="B222:D222"/>
    <mergeCell ref="B342:C342"/>
    <mergeCell ref="J202:M202"/>
    <mergeCell ref="D342:E342"/>
    <mergeCell ref="D336:E336"/>
    <mergeCell ref="G22:I22"/>
    <mergeCell ref="F342:G342"/>
    <mergeCell ref="F336:G336"/>
    <mergeCell ref="E226:F226"/>
    <mergeCell ref="B221:D221"/>
    <mergeCell ref="E370:O370"/>
    <mergeCell ref="G224:J224"/>
    <mergeCell ref="A117:O117"/>
    <mergeCell ref="A14:B14"/>
    <mergeCell ref="F311:G311"/>
    <mergeCell ref="F308:G308"/>
    <mergeCell ref="A412:C412"/>
    <mergeCell ref="K338:M338"/>
    <mergeCell ref="C8:J8"/>
    <mergeCell ref="J47:N47"/>
    <mergeCell ref="E228:F228"/>
    <mergeCell ref="A387:C387"/>
    <mergeCell ref="K313:M313"/>
    <mergeCell ref="C32:D32"/>
    <mergeCell ref="M29:N29"/>
    <mergeCell ref="E32:F32"/>
    <mergeCell ref="G263:J263"/>
    <mergeCell ref="M23:N23"/>
    <mergeCell ref="E355:O355"/>
    <mergeCell ref="E268:F268"/>
    <mergeCell ref="E243:F243"/>
    <mergeCell ref="K340:M340"/>
    <mergeCell ref="K279:N279"/>
    <mergeCell ref="B296:C296"/>
    <mergeCell ref="J34:L34"/>
    <mergeCell ref="K315:M315"/>
    <mergeCell ref="K302:M302"/>
    <mergeCell ref="B248:D248"/>
    <mergeCell ref="D49:I49"/>
    <mergeCell ref="K216:N216"/>
    <mergeCell ref="J36:L36"/>
    <mergeCell ref="K274:N274"/>
    <mergeCell ref="B291:C291"/>
    <mergeCell ref="D291:E291"/>
    <mergeCell ref="G33:I33"/>
    <mergeCell ref="G277:J277"/>
    <mergeCell ref="F316:G316"/>
    <mergeCell ref="H336:J336"/>
    <mergeCell ref="F301:G301"/>
    <mergeCell ref="F295:G295"/>
    <mergeCell ref="M20:N20"/>
    <mergeCell ref="A25:B25"/>
    <mergeCell ref="D331:E331"/>
    <mergeCell ref="C25:D25"/>
    <mergeCell ref="G276:J276"/>
    <mergeCell ref="E221:F221"/>
    <mergeCell ref="A185:O185"/>
    <mergeCell ref="J31:L31"/>
    <mergeCell ref="B293:C293"/>
    <mergeCell ref="D293:E293"/>
    <mergeCell ref="G35:I35"/>
    <mergeCell ref="F331:G331"/>
    <mergeCell ref="E383:O383"/>
    <mergeCell ref="F330:G330"/>
    <mergeCell ref="J45:N45"/>
    <mergeCell ref="M22:N22"/>
    <mergeCell ref="F324:G324"/>
    <mergeCell ref="G278:J278"/>
    <mergeCell ref="E423:O423"/>
    <mergeCell ref="H298:J298"/>
    <mergeCell ref="A400:C400"/>
    <mergeCell ref="E385:O385"/>
    <mergeCell ref="E216:F216"/>
    <mergeCell ref="J210:M210"/>
    <mergeCell ref="E422:O422"/>
    <mergeCell ref="K244:N244"/>
    <mergeCell ref="E360:O360"/>
    <mergeCell ref="E281:F281"/>
    <mergeCell ref="A130:O130"/>
    <mergeCell ref="A402:C402"/>
    <mergeCell ref="A201:O201"/>
    <mergeCell ref="H327:J327"/>
    <mergeCell ref="A20:B20"/>
    <mergeCell ref="E218:F218"/>
    <mergeCell ref="B344:C344"/>
    <mergeCell ref="D344:E344"/>
    <mergeCell ref="J51:N51"/>
    <mergeCell ref="K229:N229"/>
    <mergeCell ref="B236:D236"/>
    <mergeCell ref="K290:M290"/>
    <mergeCell ref="A13:B13"/>
    <mergeCell ref="B223:D223"/>
    <mergeCell ref="K6:O6"/>
    <mergeCell ref="E282:F282"/>
  </mergeCells>
  <hyperlinks>
    <hyperlink xmlns:r="http://schemas.openxmlformats.org/officeDocument/2006/relationships" ref="P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8.xml><?xml version="1.0" encoding="utf-8"?>
<worksheet xmlns="http://schemas.openxmlformats.org/spreadsheetml/2006/main">
  <sheetPr>
    <tabColor rgb="00C55A11"/>
    <outlinePr summaryBelow="1" summaryRight="1"/>
    <pageSetUpPr fitToPage="1"/>
  </sheetPr>
  <dimension ref="A1:H63"/>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2" customWidth="1" min="3" max="3"/>
    <col width="12" customWidth="1" min="4" max="4"/>
    <col width="12" customWidth="1" min="5" max="5"/>
    <col width="12" customWidth="1" min="6" max="6"/>
    <col width="40" customWidth="1" min="7" max="7"/>
    <col width="13" customWidth="1" min="8" max="8"/>
  </cols>
  <sheetData>
    <row r="1" ht="34" customHeight="1">
      <c r="A1" s="1" t="inlineStr">
        <is>
          <t>Org health — spans, layers and overlap, with the people behind them</t>
        </is>
      </c>
      <c r="H1" s="246" t="inlineStr">
        <is>
          <t>◂ Contents</t>
        </is>
      </c>
    </row>
    <row r="2" ht="32" customHeight="1">
      <c r="A2" s="3" t="inlineStr">
        <is>
          <t>Sheet 12 · Managers with very small or very large teams, the deepest reporting chains, and the sub-family overlap across businesses. Counts and charts: Leadership Dashboard, sheet 0b.</t>
        </is>
      </c>
    </row>
    <row r="3">
      <c r="A3" s="4" t="inlineStr">
        <is>
          <t>IRIS · Job Architecture &amp; Job Design · Final v1.12 · October 2026 · Internal — Confidential</t>
        </is>
      </c>
    </row>
    <row r="4"/>
    <row r="5" ht="20" customHeight="1">
      <c r="A5" s="6" t="inlineStr">
        <is>
          <t>Managers with 2 or fewer, or 10 or more, direct reports — 24</t>
        </is>
      </c>
    </row>
    <row r="6" ht="28" customHeight="1">
      <c r="A6" s="12" t="inlineStr">
        <is>
          <t>Manager</t>
        </is>
      </c>
      <c r="B6" s="12" t="inlineStr">
        <is>
          <t>Business</t>
        </is>
      </c>
      <c r="C6" s="12" t="inlineStr">
        <is>
          <t>Department</t>
        </is>
      </c>
      <c r="D6" s="12" t="inlineStr">
        <is>
          <t>Level</t>
        </is>
      </c>
      <c r="E6" s="12" t="inlineStr">
        <is>
          <t>Direct reports</t>
        </is>
      </c>
      <c r="F6" s="12" t="inlineStr">
        <is>
          <t>Layer</t>
        </is>
      </c>
      <c r="G6" s="12" t="inlineStr">
        <is>
          <t>What to look at</t>
        </is>
      </c>
    </row>
    <row r="7" ht="28" customHeight="1">
      <c r="A7" s="13" t="inlineStr">
        <is>
          <t>Rajeev Kumar</t>
        </is>
      </c>
      <c r="B7" s="16" t="inlineStr">
        <is>
          <t>iFile</t>
        </is>
      </c>
      <c r="C7" s="16" t="inlineStr">
        <is>
          <t>Design</t>
        </is>
      </c>
      <c r="D7" s="15" t="inlineStr">
        <is>
          <t>B1</t>
        </is>
      </c>
      <c r="E7" s="15" t="n">
        <v>1</v>
      </c>
      <c r="F7" s="15" t="n">
        <v>3</v>
      </c>
      <c r="G7" s="16" t="inlineStr">
        <is>
          <r>
            <rPr>
              <rFont val="Calibri"/>
              <b val="1"/>
              <sz val="10"/>
            </rPr>
            <t>Very small team:</t>
          </r>
          <r>
            <rPr>
              <rFont val="Calibri"/>
              <sz val="10"/>
            </rPr>
            <t xml:space="preserve"> merge with a neighbouring team or make a POD Lead role</t>
          </r>
        </is>
      </c>
    </row>
    <row r="8" ht="28" customHeight="1">
      <c r="A8" s="13" t="inlineStr">
        <is>
          <t>Ruturaj Kadam</t>
        </is>
      </c>
      <c r="B8" s="16" t="inlineStr">
        <is>
          <t>iFile</t>
        </is>
      </c>
      <c r="C8" s="16" t="inlineStr">
        <is>
          <t>Quality Assurance</t>
        </is>
      </c>
      <c r="D8" s="15" t="inlineStr">
        <is>
          <t>B1</t>
        </is>
      </c>
      <c r="E8" s="15" t="n">
        <v>1</v>
      </c>
      <c r="F8" s="15" t="n">
        <v>4</v>
      </c>
      <c r="G8" s="16" t="inlineStr">
        <is>
          <r>
            <rPr>
              <rFont val="Calibri"/>
              <b val="1"/>
              <sz val="10"/>
            </rPr>
            <t>Very small team:</t>
          </r>
          <r>
            <rPr>
              <rFont val="Calibri"/>
              <sz val="10"/>
            </rPr>
            <t xml:space="preserve"> merge with a neighbouring team or make a POD Lead role</t>
          </r>
        </is>
      </c>
    </row>
    <row r="9" ht="28" customHeight="1">
      <c r="A9" s="13" t="inlineStr">
        <is>
          <t>Apurva Kirtikar</t>
        </is>
      </c>
      <c r="B9" s="16" t="inlineStr">
        <is>
          <t>iFile</t>
        </is>
      </c>
      <c r="C9" s="16" t="inlineStr">
        <is>
          <t>Sales</t>
        </is>
      </c>
      <c r="D9" s="15" t="inlineStr">
        <is>
          <t>B2</t>
        </is>
      </c>
      <c r="E9" s="15" t="n">
        <v>1</v>
      </c>
      <c r="F9" s="15" t="n">
        <v>2</v>
      </c>
      <c r="G9" s="16" t="inlineStr">
        <is>
          <r>
            <rPr>
              <rFont val="Calibri"/>
              <b val="1"/>
              <sz val="10"/>
            </rPr>
            <t>Very small team:</t>
          </r>
          <r>
            <rPr>
              <rFont val="Calibri"/>
              <sz val="10"/>
            </rPr>
            <t xml:space="preserve"> merge with a neighbouring team or make a POD Lead role</t>
          </r>
        </is>
      </c>
    </row>
    <row r="10" ht="28" customHeight="1">
      <c r="A10" s="13" t="inlineStr">
        <is>
          <t>Ravikant Karmoju</t>
        </is>
      </c>
      <c r="B10" s="16" t="inlineStr">
        <is>
          <t>iFile</t>
        </is>
      </c>
      <c r="C10" s="16" t="inlineStr">
        <is>
          <t>Technology</t>
        </is>
      </c>
      <c r="D10" s="15" t="inlineStr">
        <is>
          <t>B3</t>
        </is>
      </c>
      <c r="E10" s="15" t="n">
        <v>1</v>
      </c>
      <c r="F10" s="15" t="n">
        <v>4</v>
      </c>
      <c r="G10" s="16" t="inlineStr">
        <is>
          <r>
            <rPr>
              <rFont val="Calibri"/>
              <b val="1"/>
              <sz val="10"/>
            </rPr>
            <t>Very small team:</t>
          </r>
          <r>
            <rPr>
              <rFont val="Calibri"/>
              <sz val="10"/>
            </rPr>
            <t xml:space="preserve"> merge with a neighbouring team or make a POD Lead role</t>
          </r>
        </is>
      </c>
    </row>
    <row r="11" ht="28" customHeight="1">
      <c r="A11" s="13" t="inlineStr">
        <is>
          <t>Jerigan Gracias</t>
        </is>
      </c>
      <c r="B11" s="16" t="inlineStr">
        <is>
          <t>iFile</t>
        </is>
      </c>
      <c r="C11" s="16" t="inlineStr">
        <is>
          <t>Technology</t>
        </is>
      </c>
      <c r="D11" s="15" t="inlineStr">
        <is>
          <t>B1</t>
        </is>
      </c>
      <c r="E11" s="15" t="n">
        <v>1</v>
      </c>
      <c r="F11" s="15" t="n">
        <v>5</v>
      </c>
      <c r="G11" s="16" t="inlineStr">
        <is>
          <r>
            <rPr>
              <rFont val="Calibri"/>
              <b val="1"/>
              <sz val="10"/>
            </rPr>
            <t>Very small team:</t>
          </r>
          <r>
            <rPr>
              <rFont val="Calibri"/>
              <sz val="10"/>
            </rPr>
            <t xml:space="preserve"> merge with a neighbouring team or make a POD Lead role</t>
          </r>
        </is>
      </c>
    </row>
    <row r="12" ht="28" customHeight="1">
      <c r="A12" s="13" t="inlineStr">
        <is>
          <t>Akbar Basha</t>
        </is>
      </c>
      <c r="B12" s="16" t="inlineStr">
        <is>
          <t>iFile</t>
        </is>
      </c>
      <c r="C12" s="16" t="inlineStr">
        <is>
          <t>Technology</t>
        </is>
      </c>
      <c r="D12" s="15" t="inlineStr">
        <is>
          <t>A3</t>
        </is>
      </c>
      <c r="E12" s="15" t="n">
        <v>1</v>
      </c>
      <c r="F12" s="15" t="n">
        <v>3</v>
      </c>
      <c r="G12" s="16" t="inlineStr">
        <is>
          <r>
            <rPr>
              <rFont val="Calibri"/>
              <b val="1"/>
              <sz val="10"/>
            </rPr>
            <t>Very small team:</t>
          </r>
          <r>
            <rPr>
              <rFont val="Calibri"/>
              <sz val="10"/>
            </rPr>
            <t xml:space="preserve"> merge with a neighbouring team or make a POD Lead role</t>
          </r>
        </is>
      </c>
    </row>
    <row r="13" ht="28" customHeight="1">
      <c r="A13" s="13" t="inlineStr">
        <is>
          <t>Prabhakar Mhadse</t>
        </is>
      </c>
      <c r="B13" s="16" t="inlineStr">
        <is>
          <t>iFile</t>
        </is>
      </c>
      <c r="C13" s="16" t="inlineStr">
        <is>
          <t>Technology</t>
        </is>
      </c>
      <c r="D13" s="15" t="inlineStr">
        <is>
          <t>B1</t>
        </is>
      </c>
      <c r="E13" s="15" t="n">
        <v>1</v>
      </c>
      <c r="F13" s="15" t="n">
        <v>3</v>
      </c>
      <c r="G13" s="16" t="inlineStr">
        <is>
          <r>
            <rPr>
              <rFont val="Calibri"/>
              <b val="1"/>
              <sz val="10"/>
            </rPr>
            <t>Very small team:</t>
          </r>
          <r>
            <rPr>
              <rFont val="Calibri"/>
              <sz val="10"/>
            </rPr>
            <t xml:space="preserve"> merge with a neighbouring team or make a POD Lead role</t>
          </r>
        </is>
      </c>
    </row>
    <row r="14" ht="28" customHeight="1">
      <c r="A14" s="13" t="inlineStr">
        <is>
          <t>Rajneesh Patel</t>
        </is>
      </c>
      <c r="B14" s="16" t="inlineStr">
        <is>
          <t>iFile</t>
        </is>
      </c>
      <c r="C14" s="16" t="inlineStr">
        <is>
          <t>Technology</t>
        </is>
      </c>
      <c r="D14" s="15" t="inlineStr">
        <is>
          <t>B1</t>
        </is>
      </c>
      <c r="E14" s="15" t="n">
        <v>1</v>
      </c>
      <c r="F14" s="15" t="n">
        <v>4</v>
      </c>
      <c r="G14" s="16" t="inlineStr">
        <is>
          <r>
            <rPr>
              <rFont val="Calibri"/>
              <b val="1"/>
              <sz val="10"/>
            </rPr>
            <t>Very small team:</t>
          </r>
          <r>
            <rPr>
              <rFont val="Calibri"/>
              <sz val="10"/>
            </rPr>
            <t xml:space="preserve"> merge with a neighbouring team or make a POD Lead role</t>
          </r>
        </is>
      </c>
    </row>
    <row r="15" ht="28" customHeight="1">
      <c r="A15" s="13" t="inlineStr">
        <is>
          <t>Shubham Yadav</t>
        </is>
      </c>
      <c r="B15" s="16" t="inlineStr">
        <is>
          <t>iFile</t>
        </is>
      </c>
      <c r="C15" s="16" t="inlineStr">
        <is>
          <t>Technology</t>
        </is>
      </c>
      <c r="D15" s="15" t="inlineStr">
        <is>
          <t>A3</t>
        </is>
      </c>
      <c r="E15" s="15" t="n">
        <v>1</v>
      </c>
      <c r="F15" s="15" t="n">
        <v>4</v>
      </c>
      <c r="G15" s="16" t="inlineStr">
        <is>
          <r>
            <rPr>
              <rFont val="Calibri"/>
              <b val="1"/>
              <sz val="10"/>
            </rPr>
            <t>Very small team:</t>
          </r>
          <r>
            <rPr>
              <rFont val="Calibri"/>
              <sz val="10"/>
            </rPr>
            <t xml:space="preserve"> merge with a neighbouring team or make a POD Lead role</t>
          </r>
        </is>
      </c>
    </row>
    <row r="16" ht="28" customHeight="1">
      <c r="A16" s="13" t="inlineStr">
        <is>
          <t>Sameer Joshi</t>
        </is>
      </c>
      <c r="B16" s="16" t="inlineStr">
        <is>
          <t>iFile</t>
        </is>
      </c>
      <c r="C16" s="16" t="inlineStr">
        <is>
          <t>Quality Assurance</t>
        </is>
      </c>
      <c r="D16" s="15" t="inlineStr">
        <is>
          <t>B2</t>
        </is>
      </c>
      <c r="E16" s="15" t="n">
        <v>2</v>
      </c>
      <c r="F16" s="15" t="n">
        <v>4</v>
      </c>
      <c r="G16" s="16" t="inlineStr">
        <is>
          <r>
            <rPr>
              <rFont val="Calibri"/>
              <b val="1"/>
              <sz val="10"/>
            </rPr>
            <t>Very small team:</t>
          </r>
          <r>
            <rPr>
              <rFont val="Calibri"/>
              <sz val="10"/>
            </rPr>
            <t xml:space="preserve"> merge with a neighbouring team or make a POD Lead role</t>
          </r>
        </is>
      </c>
    </row>
    <row r="17" ht="28" customHeight="1">
      <c r="A17" s="13" t="inlineStr">
        <is>
          <t>Pallavi Suryavanshi</t>
        </is>
      </c>
      <c r="B17" s="16" t="inlineStr">
        <is>
          <t>iFile</t>
        </is>
      </c>
      <c r="C17" s="16" t="inlineStr">
        <is>
          <t>Quality Assurance</t>
        </is>
      </c>
      <c r="D17" s="15" t="inlineStr">
        <is>
          <t>B1</t>
        </is>
      </c>
      <c r="E17" s="15" t="n">
        <v>2</v>
      </c>
      <c r="F17" s="15" t="n">
        <v>4</v>
      </c>
      <c r="G17" s="16" t="inlineStr">
        <is>
          <r>
            <rPr>
              <rFont val="Calibri"/>
              <b val="1"/>
              <sz val="10"/>
            </rPr>
            <t>Very small team:</t>
          </r>
          <r>
            <rPr>
              <rFont val="Calibri"/>
              <sz val="10"/>
            </rPr>
            <t xml:space="preserve"> merge with a neighbouring team or make a POD Lead role</t>
          </r>
        </is>
      </c>
    </row>
    <row r="18" ht="28" customHeight="1">
      <c r="A18" s="13" t="inlineStr">
        <is>
          <t>Susan Peter</t>
        </is>
      </c>
      <c r="B18" s="16" t="inlineStr">
        <is>
          <t>iFile</t>
        </is>
      </c>
      <c r="C18" s="16" t="inlineStr">
        <is>
          <t>Quality Assurance</t>
        </is>
      </c>
      <c r="D18" s="15" t="inlineStr">
        <is>
          <t>B1</t>
        </is>
      </c>
      <c r="E18" s="15" t="n">
        <v>2</v>
      </c>
      <c r="F18" s="15" t="n">
        <v>4</v>
      </c>
      <c r="G18" s="16" t="inlineStr">
        <is>
          <r>
            <rPr>
              <rFont val="Calibri"/>
              <b val="1"/>
              <sz val="10"/>
            </rPr>
            <t>Very small team:</t>
          </r>
          <r>
            <rPr>
              <rFont val="Calibri"/>
              <sz val="10"/>
            </rPr>
            <t xml:space="preserve"> merge with a neighbouring team or make a POD Lead role</t>
          </r>
        </is>
      </c>
    </row>
    <row r="19" ht="28" customHeight="1">
      <c r="A19" s="13" t="inlineStr">
        <is>
          <t>Shreya Jolly</t>
        </is>
      </c>
      <c r="B19" s="16" t="inlineStr">
        <is>
          <t>iFile</t>
        </is>
      </c>
      <c r="C19" s="16" t="inlineStr">
        <is>
          <t>Sales</t>
        </is>
      </c>
      <c r="D19" s="15" t="inlineStr">
        <is>
          <t>B1</t>
        </is>
      </c>
      <c r="E19" s="15" t="n">
        <v>2</v>
      </c>
      <c r="F19" s="15" t="n">
        <v>4</v>
      </c>
      <c r="G19" s="16" t="inlineStr">
        <is>
          <r>
            <rPr>
              <rFont val="Calibri"/>
              <b val="1"/>
              <sz val="10"/>
            </rPr>
            <t>Very small team:</t>
          </r>
          <r>
            <rPr>
              <rFont val="Calibri"/>
              <sz val="10"/>
            </rPr>
            <t xml:space="preserve"> merge with a neighbouring team or make a POD Lead role</t>
          </r>
        </is>
      </c>
    </row>
    <row r="20" ht="28" customHeight="1">
      <c r="A20" s="13" t="inlineStr">
        <is>
          <t>Alwina Shaikh</t>
        </is>
      </c>
      <c r="B20" s="16" t="inlineStr">
        <is>
          <t>iFile</t>
        </is>
      </c>
      <c r="C20" s="16" t="inlineStr">
        <is>
          <t>Technology</t>
        </is>
      </c>
      <c r="D20" s="15" t="inlineStr">
        <is>
          <t>B3</t>
        </is>
      </c>
      <c r="E20" s="15" t="n">
        <v>2</v>
      </c>
      <c r="F20" s="15" t="n">
        <v>4</v>
      </c>
      <c r="G20" s="16" t="inlineStr">
        <is>
          <r>
            <rPr>
              <rFont val="Calibri"/>
              <b val="1"/>
              <sz val="10"/>
            </rPr>
            <t>Very small team:</t>
          </r>
          <r>
            <rPr>
              <rFont val="Calibri"/>
              <sz val="10"/>
            </rPr>
            <t xml:space="preserve"> merge with a neighbouring team or make a POD Lead role</t>
          </r>
        </is>
      </c>
    </row>
    <row r="21" ht="28" customHeight="1">
      <c r="A21" s="13" t="inlineStr">
        <is>
          <t>Bhavana Thakare</t>
        </is>
      </c>
      <c r="B21" s="16" t="inlineStr">
        <is>
          <t>iFile</t>
        </is>
      </c>
      <c r="C21" s="16" t="inlineStr">
        <is>
          <t>Technology</t>
        </is>
      </c>
      <c r="D21" s="15" t="inlineStr">
        <is>
          <t>B1</t>
        </is>
      </c>
      <c r="E21" s="15" t="n">
        <v>2</v>
      </c>
      <c r="F21" s="15" t="n">
        <v>5</v>
      </c>
      <c r="G21" s="16" t="inlineStr">
        <is>
          <r>
            <rPr>
              <rFont val="Calibri"/>
              <b val="1"/>
              <sz val="10"/>
            </rPr>
            <t>Very small team:</t>
          </r>
          <r>
            <rPr>
              <rFont val="Calibri"/>
              <sz val="10"/>
            </rPr>
            <t xml:space="preserve"> merge with a neighbouring team or make a POD Lead role</t>
          </r>
        </is>
      </c>
    </row>
    <row r="22" ht="28" customHeight="1">
      <c r="A22" s="13" t="inlineStr">
        <is>
          <t>Nivedita Wagh</t>
        </is>
      </c>
      <c r="B22" s="16" t="inlineStr">
        <is>
          <t>iFile</t>
        </is>
      </c>
      <c r="C22" s="16" t="inlineStr">
        <is>
          <t>Technology</t>
        </is>
      </c>
      <c r="D22" s="15" t="inlineStr">
        <is>
          <t>B1</t>
        </is>
      </c>
      <c r="E22" s="15" t="n">
        <v>2</v>
      </c>
      <c r="F22" s="15" t="n">
        <v>3</v>
      </c>
      <c r="G22" s="16" t="inlineStr">
        <is>
          <r>
            <rPr>
              <rFont val="Calibri"/>
              <b val="1"/>
              <sz val="10"/>
            </rPr>
            <t>Very small team:</t>
          </r>
          <r>
            <rPr>
              <rFont val="Calibri"/>
              <sz val="10"/>
            </rPr>
            <t xml:space="preserve"> merge with a neighbouring team or make a POD Lead role</t>
          </r>
        </is>
      </c>
    </row>
    <row r="23" ht="28" customHeight="1">
      <c r="A23" s="13" t="inlineStr">
        <is>
          <t>Manish Chouhan</t>
        </is>
      </c>
      <c r="B23" s="16" t="inlineStr">
        <is>
          <t>iFile</t>
        </is>
      </c>
      <c r="C23" s="16" t="inlineStr">
        <is>
          <t>Technology</t>
        </is>
      </c>
      <c r="D23" s="15" t="inlineStr">
        <is>
          <t>B1</t>
        </is>
      </c>
      <c r="E23" s="15" t="n">
        <v>2</v>
      </c>
      <c r="F23" s="15" t="n">
        <v>4</v>
      </c>
      <c r="G23" s="16" t="inlineStr">
        <is>
          <r>
            <rPr>
              <rFont val="Calibri"/>
              <b val="1"/>
              <sz val="10"/>
            </rPr>
            <t>Very small team:</t>
          </r>
          <r>
            <rPr>
              <rFont val="Calibri"/>
              <sz val="10"/>
            </rPr>
            <t xml:space="preserve"> merge with a neighbouring team or make a POD Lead role</t>
          </r>
        </is>
      </c>
    </row>
    <row r="24" ht="28" customHeight="1">
      <c r="A24" s="13" t="inlineStr">
        <is>
          <t>Paresh Patil</t>
        </is>
      </c>
      <c r="B24" s="16" t="inlineStr">
        <is>
          <t>iFile</t>
        </is>
      </c>
      <c r="C24" s="16" t="inlineStr">
        <is>
          <t>Technology</t>
        </is>
      </c>
      <c r="D24" s="15" t="inlineStr">
        <is>
          <t>B1</t>
        </is>
      </c>
      <c r="E24" s="15" t="n">
        <v>2</v>
      </c>
      <c r="F24" s="15" t="n">
        <v>4</v>
      </c>
      <c r="G24" s="16" t="inlineStr">
        <is>
          <r>
            <rPr>
              <rFont val="Calibri"/>
              <b val="1"/>
              <sz val="10"/>
            </rPr>
            <t>Very small team:</t>
          </r>
          <r>
            <rPr>
              <rFont val="Calibri"/>
              <sz val="10"/>
            </rPr>
            <t xml:space="preserve"> merge with a neighbouring team or make a POD Lead role</t>
          </r>
        </is>
      </c>
    </row>
    <row r="25" ht="28" customHeight="1">
      <c r="A25" s="13" t="inlineStr">
        <is>
          <t>Srikant Mishra</t>
        </is>
      </c>
      <c r="B25" s="16" t="inlineStr">
        <is>
          <t>iFile</t>
        </is>
      </c>
      <c r="C25" s="16" t="inlineStr">
        <is>
          <t>Technology</t>
        </is>
      </c>
      <c r="D25" s="15" t="inlineStr">
        <is>
          <t>A3</t>
        </is>
      </c>
      <c r="E25" s="15" t="n">
        <v>2</v>
      </c>
      <c r="F25" s="15" t="n">
        <v>2</v>
      </c>
      <c r="G25" s="16" t="inlineStr">
        <is>
          <r>
            <rPr>
              <rFont val="Calibri"/>
              <b val="1"/>
              <sz val="10"/>
            </rPr>
            <t>Very small team:</t>
          </r>
          <r>
            <rPr>
              <rFont val="Calibri"/>
              <sz val="10"/>
            </rPr>
            <t xml:space="preserve"> merge with a neighbouring team or make a POD Lead role</t>
          </r>
        </is>
      </c>
    </row>
    <row r="26" ht="15" customHeight="1">
      <c r="A26" s="13" t="inlineStr">
        <is>
          <t>Davinder Pal Singh</t>
        </is>
      </c>
      <c r="B26" s="16" t="inlineStr">
        <is>
          <t>iFile</t>
        </is>
      </c>
      <c r="C26" s="16" t="inlineStr">
        <is>
          <t>Quality Assurance</t>
        </is>
      </c>
      <c r="D26" s="15" t="inlineStr">
        <is>
          <t>B2</t>
        </is>
      </c>
      <c r="E26" s="15" t="n">
        <v>10</v>
      </c>
      <c r="F26" s="15" t="n">
        <v>3</v>
      </c>
      <c r="G26" s="16" t="inlineStr">
        <is>
          <r>
            <rPr>
              <rFont val="Calibri"/>
              <b val="1"/>
              <sz val="10"/>
            </rPr>
            <t>Large team:</t>
          </r>
          <r>
            <rPr>
              <rFont val="Calibri"/>
              <sz val="10"/>
            </rPr>
            <t xml:space="preserve"> consider a team lead layer</t>
          </r>
        </is>
      </c>
    </row>
    <row r="27" ht="15" customHeight="1">
      <c r="A27" s="13" t="inlineStr">
        <is>
          <t>Shraddha Bagul</t>
        </is>
      </c>
      <c r="B27" s="16" t="inlineStr">
        <is>
          <t>iFile</t>
        </is>
      </c>
      <c r="C27" s="16" t="inlineStr">
        <is>
          <t>XBRL Consulting</t>
        </is>
      </c>
      <c r="D27" s="15" t="inlineStr">
        <is>
          <t>B2</t>
        </is>
      </c>
      <c r="E27" s="15" t="n">
        <v>13</v>
      </c>
      <c r="F27" s="15" t="n">
        <v>2</v>
      </c>
      <c r="G27" s="16" t="inlineStr">
        <is>
          <r>
            <rPr>
              <rFont val="Calibri"/>
              <b val="1"/>
              <sz val="10"/>
            </rPr>
            <t>Large team:</t>
          </r>
          <r>
            <rPr>
              <rFont val="Calibri"/>
              <sz val="10"/>
            </rPr>
            <t xml:space="preserve"> consider a team lead layer</t>
          </r>
        </is>
      </c>
    </row>
    <row r="28" ht="15" customHeight="1">
      <c r="A28" s="13" t="inlineStr">
        <is>
          <t>Nikhil Nalawade</t>
        </is>
      </c>
      <c r="B28" s="16" t="inlineStr">
        <is>
          <t>iFile</t>
        </is>
      </c>
      <c r="C28" s="16" t="inlineStr">
        <is>
          <t>Technology</t>
        </is>
      </c>
      <c r="D28" s="15" t="inlineStr">
        <is>
          <t>B2</t>
        </is>
      </c>
      <c r="E28" s="15" t="n">
        <v>15</v>
      </c>
      <c r="F28" s="15" t="n">
        <v>3</v>
      </c>
      <c r="G28" s="16" t="inlineStr">
        <is>
          <r>
            <rPr>
              <rFont val="Calibri"/>
              <b val="1"/>
              <sz val="10"/>
            </rPr>
            <t>Large team:</t>
          </r>
          <r>
            <rPr>
              <rFont val="Calibri"/>
              <sz val="10"/>
            </rPr>
            <t xml:space="preserve"> consider a team lead layer</t>
          </r>
        </is>
      </c>
    </row>
    <row r="29" ht="15" customHeight="1">
      <c r="A29" s="13" t="inlineStr">
        <is>
          <t>Rahul Dhamne</t>
        </is>
      </c>
      <c r="B29" s="16" t="inlineStr">
        <is>
          <t>iFile</t>
        </is>
      </c>
      <c r="C29" s="16" t="inlineStr">
        <is>
          <t>XBRL Consulting</t>
        </is>
      </c>
      <c r="D29" s="15" t="inlineStr">
        <is>
          <t>C2</t>
        </is>
      </c>
      <c r="E29" s="15" t="n">
        <v>15</v>
      </c>
      <c r="F29" s="15" t="n">
        <v>1</v>
      </c>
      <c r="G29" s="16" t="inlineStr">
        <is>
          <r>
            <rPr>
              <rFont val="Calibri"/>
              <b val="1"/>
              <sz val="10"/>
            </rPr>
            <t>Large team:</t>
          </r>
          <r>
            <rPr>
              <rFont val="Calibri"/>
              <sz val="10"/>
            </rPr>
            <t xml:space="preserve"> consider a team lead layer</t>
          </r>
        </is>
      </c>
    </row>
    <row r="30" ht="15" customHeight="1">
      <c r="A30" s="13" t="inlineStr">
        <is>
          <t>Pradip Dey</t>
        </is>
      </c>
      <c r="B30" s="16" t="inlineStr">
        <is>
          <t>iFile</t>
        </is>
      </c>
      <c r="C30" s="16" t="inlineStr">
        <is>
          <t>Technology</t>
        </is>
      </c>
      <c r="D30" s="15" t="inlineStr">
        <is>
          <t>C2</t>
        </is>
      </c>
      <c r="E30" s="15" t="n">
        <v>21</v>
      </c>
      <c r="F30" s="15" t="n">
        <v>2</v>
      </c>
      <c r="G30" s="16" t="inlineStr">
        <is>
          <r>
            <rPr>
              <rFont val="Calibri"/>
              <b val="1"/>
              <sz val="10"/>
            </rPr>
            <t>Large team:</t>
          </r>
          <r>
            <rPr>
              <rFont val="Calibri"/>
              <sz val="10"/>
            </rPr>
            <t xml:space="preserve"> consider a team lead layer</t>
          </r>
        </is>
      </c>
    </row>
    <row r="31" ht="15" customHeight="1"/>
    <row r="32" ht="20" customHeight="1">
      <c r="A32" s="6" t="inlineStr">
        <is>
          <t>People 8 or more layers from the top — 0</t>
        </is>
      </c>
    </row>
    <row r="33" ht="15" customHeight="1">
      <c r="A33" s="11" t="inlineStr">
        <is>
          <t>Check whether every layer above them is a real management step.</t>
        </is>
      </c>
    </row>
    <row r="34" ht="15" customHeight="1">
      <c r="A34" s="12" t="inlineStr">
        <is>
          <t>Person</t>
        </is>
      </c>
      <c r="B34" s="12" t="inlineStr">
        <is>
          <t>Business</t>
        </is>
      </c>
      <c r="C34" s="12" t="inlineStr">
        <is>
          <t>Department</t>
        </is>
      </c>
      <c r="D34" s="12" t="inlineStr">
        <is>
          <t>Level</t>
        </is>
      </c>
      <c r="E34" s="12" t="inlineStr">
        <is>
          <t>Layer</t>
        </is>
      </c>
      <c r="F34" s="12" t="inlineStr">
        <is>
          <t>Reporting manager</t>
        </is>
      </c>
      <c r="G34" s="213" t="n"/>
    </row>
    <row r="35" ht="15" customHeight="1"/>
    <row r="36" ht="20" customHeight="1">
      <c r="A36" s="6" t="inlineStr">
        <is>
          <t>Sub-family overlap across businesses · people</t>
        </is>
      </c>
    </row>
    <row r="37" ht="15" customHeight="1">
      <c r="A37" s="12" t="inlineStr">
        <is>
          <t>Sub-family · family</t>
        </is>
      </c>
      <c r="B37" s="12" t="inlineStr">
        <is>
          <t>CARBON</t>
        </is>
      </c>
      <c r="C37" s="12" t="inlineStr">
        <is>
          <t>iFile</t>
        </is>
      </c>
      <c r="D37" s="12" t="inlineStr">
        <is>
          <t>iDEAL</t>
        </is>
      </c>
      <c r="E37" s="12" t="inlineStr">
        <is>
          <t>Datatech</t>
        </is>
      </c>
      <c r="F37" s="12" t="inlineStr">
        <is>
          <t>Consume</t>
        </is>
      </c>
      <c r="G37" s="12" t="inlineStr">
        <is>
          <t>Corporate</t>
        </is>
      </c>
    </row>
    <row r="38" ht="41" customHeight="1">
      <c r="A38" s="13" t="inlineStr">
        <is>
          <t>AI / ML &amp; GenAI Engineering · Engineering &amp; Development</t>
        </is>
      </c>
      <c r="B38" s="15" t="n"/>
      <c r="C38" s="15" t="n">
        <v>5</v>
      </c>
      <c r="D38" s="15" t="n"/>
      <c r="E38" s="15" t="n"/>
      <c r="F38" s="15" t="n"/>
      <c r="G38" s="15" t="n"/>
    </row>
    <row r="39" ht="41" customHeight="1">
      <c r="A39" s="13" t="inlineStr">
        <is>
          <t>Application &amp; Product Support · Customer Success &amp; Support</t>
        </is>
      </c>
      <c r="B39" s="15" t="n"/>
      <c r="C39" s="15" t="n">
        <v>12</v>
      </c>
      <c r="D39" s="15" t="n"/>
      <c r="E39" s="15" t="n"/>
      <c r="F39" s="15" t="n"/>
      <c r="G39" s="15" t="n"/>
    </row>
    <row r="40" ht="28" customHeight="1">
      <c r="A40" s="13" t="inlineStr">
        <is>
          <t>Backend Development · Engineering &amp; Development</t>
        </is>
      </c>
      <c r="B40" s="15" t="n"/>
      <c r="C40" s="15" t="n">
        <v>65</v>
      </c>
      <c r="D40" s="15" t="n"/>
      <c r="E40" s="15" t="n"/>
      <c r="F40" s="15" t="n"/>
      <c r="G40" s="15" t="n"/>
    </row>
    <row r="41" ht="41" customHeight="1">
      <c r="A41" s="13" t="inlineStr">
        <is>
          <t>Business &amp; Functional Leadership · Executive Leadership</t>
        </is>
      </c>
      <c r="B41" s="15" t="n"/>
      <c r="C41" s="15" t="n">
        <v>1</v>
      </c>
      <c r="D41" s="15" t="n"/>
      <c r="E41" s="15" t="n"/>
      <c r="F41" s="15" t="n"/>
      <c r="G41" s="15" t="n"/>
    </row>
    <row r="42" ht="28" customHeight="1">
      <c r="A42" s="13" t="inlineStr">
        <is>
          <t>Business Analysis · Business Analysis</t>
        </is>
      </c>
      <c r="B42" s="15" t="n"/>
      <c r="C42" s="15" t="n">
        <v>13</v>
      </c>
      <c r="D42" s="15" t="n"/>
      <c r="E42" s="15" t="n"/>
      <c r="F42" s="15" t="n"/>
      <c r="G42" s="15" t="n"/>
    </row>
    <row r="43" ht="41" customHeight="1">
      <c r="A43" s="13" t="inlineStr">
        <is>
          <t>Data Engineering &amp; Database Development · Engineering &amp; Development</t>
        </is>
      </c>
      <c r="B43" s="15" t="n"/>
      <c r="C43" s="15" t="n">
        <v>3</v>
      </c>
      <c r="D43" s="15" t="n"/>
      <c r="E43" s="15" t="n"/>
      <c r="F43" s="15" t="n"/>
      <c r="G43" s="15" t="n"/>
    </row>
    <row r="44" ht="41" customHeight="1">
      <c r="A44" s="13" t="inlineStr">
        <is>
          <t>Delivery Leadership · Project &amp; Program Management</t>
        </is>
      </c>
      <c r="B44" s="15" t="n"/>
      <c r="C44" s="15" t="n">
        <v>1</v>
      </c>
      <c r="D44" s="15" t="n"/>
      <c r="E44" s="15" t="n"/>
      <c r="F44" s="15" t="n"/>
      <c r="G44" s="15" t="n"/>
    </row>
    <row r="45" ht="41" customHeight="1">
      <c r="A45" s="13" t="inlineStr">
        <is>
          <t>DevOps &amp; Release Engineering · Engineering &amp; Development</t>
        </is>
      </c>
      <c r="B45" s="15" t="n"/>
      <c r="C45" s="15" t="n">
        <v>1</v>
      </c>
      <c r="D45" s="15" t="n"/>
      <c r="E45" s="15" t="n"/>
      <c r="F45" s="15" t="n"/>
      <c r="G45" s="15" t="n"/>
    </row>
    <row r="46" ht="28" customHeight="1">
      <c r="A46" s="13" t="inlineStr">
        <is>
          <t>Enterprise Leadership · Executive Leadership</t>
        </is>
      </c>
      <c r="B46" s="15" t="n"/>
      <c r="C46" s="15" t="n">
        <v>1</v>
      </c>
      <c r="D46" s="15" t="n"/>
      <c r="E46" s="15" t="n"/>
      <c r="F46" s="15" t="n"/>
      <c r="G46" s="15" t="n"/>
    </row>
    <row r="47" ht="41" customHeight="1">
      <c r="A47" s="13" t="inlineStr">
        <is>
          <t>Enterprise Sales &amp; Account Management · Sales &amp; Business Development</t>
        </is>
      </c>
      <c r="B47" s="15" t="n"/>
      <c r="C47" s="15" t="n">
        <v>2</v>
      </c>
      <c r="D47" s="15" t="n"/>
      <c r="E47" s="15" t="n"/>
      <c r="F47" s="15" t="n"/>
      <c r="G47" s="15" t="n"/>
    </row>
    <row r="48" ht="41" customHeight="1">
      <c r="A48" s="13" t="inlineStr">
        <is>
          <t>Front-End / UI Development · Engineering &amp; Development</t>
        </is>
      </c>
      <c r="B48" s="15" t="n"/>
      <c r="C48" s="15" t="n">
        <v>12</v>
      </c>
      <c r="D48" s="15" t="n"/>
      <c r="E48" s="15" t="n"/>
      <c r="F48" s="15" t="n"/>
      <c r="G48" s="15" t="n"/>
    </row>
    <row r="49" ht="41" customHeight="1">
      <c r="A49" s="13" t="inlineStr">
        <is>
          <t>Full-Stack Development · Engineering &amp; Development</t>
        </is>
      </c>
      <c r="B49" s="15" t="n"/>
      <c r="C49" s="15" t="n">
        <v>21</v>
      </c>
      <c r="D49" s="15" t="n"/>
      <c r="E49" s="15" t="n"/>
      <c r="F49" s="15" t="n"/>
      <c r="G49" s="15" t="n"/>
    </row>
    <row r="50" ht="28" customHeight="1">
      <c r="A50" s="13" t="inlineStr">
        <is>
          <t>Functional &amp; Domain Testing · Quality Assurance</t>
        </is>
      </c>
      <c r="B50" s="15" t="n"/>
      <c r="C50" s="15" t="n">
        <v>16</v>
      </c>
      <c r="D50" s="15" t="n"/>
      <c r="E50" s="15" t="n"/>
      <c r="F50" s="15" t="n"/>
      <c r="G50" s="15" t="n"/>
    </row>
    <row r="51" ht="41" customHeight="1">
      <c r="A51" s="13" t="inlineStr">
        <is>
          <t>Marketing Operations &amp; Automation · Marketing &amp; Communications</t>
        </is>
      </c>
      <c r="B51" s="15" t="n"/>
      <c r="C51" s="15" t="n">
        <v>1</v>
      </c>
      <c r="D51" s="15" t="n"/>
      <c r="E51" s="15" t="n"/>
      <c r="F51" s="15" t="n"/>
      <c r="G51" s="15" t="n"/>
    </row>
    <row r="52" ht="41" customHeight="1">
      <c r="A52" s="13" t="inlineStr">
        <is>
          <t>Partnerships &amp; Alliances · Sales &amp; Business Development</t>
        </is>
      </c>
      <c r="B52" s="15" t="n"/>
      <c r="C52" s="15" t="n">
        <v>1</v>
      </c>
      <c r="D52" s="15" t="n"/>
      <c r="E52" s="15" t="n"/>
      <c r="F52" s="15" t="n"/>
      <c r="G52" s="15" t="n"/>
    </row>
    <row r="53" ht="41" customHeight="1">
      <c r="A53" s="13" t="inlineStr">
        <is>
          <t>Pre-Sales &amp; Solution Demos · Sales &amp; Business Development</t>
        </is>
      </c>
      <c r="B53" s="15" t="n"/>
      <c r="C53" s="15" t="n">
        <v>1</v>
      </c>
      <c r="D53" s="15" t="n"/>
      <c r="E53" s="15" t="n"/>
      <c r="F53" s="15" t="n"/>
      <c r="G53" s="15" t="n"/>
    </row>
    <row r="54" ht="28" customHeight="1">
      <c r="A54" s="13" t="inlineStr">
        <is>
          <t>Product Management · Product Management</t>
        </is>
      </c>
      <c r="B54" s="15" t="n"/>
      <c r="C54" s="15" t="n">
        <v>1</v>
      </c>
      <c r="D54" s="15" t="n"/>
      <c r="E54" s="15" t="n"/>
      <c r="F54" s="15" t="n"/>
      <c r="G54" s="15" t="n"/>
    </row>
    <row r="55" ht="28" customHeight="1">
      <c r="A55" s="13" t="inlineStr">
        <is>
          <t>Product Marketing · Marketing &amp; Communications</t>
        </is>
      </c>
      <c r="B55" s="15" t="n"/>
      <c r="C55" s="15" t="n">
        <v>1</v>
      </c>
      <c r="D55" s="15" t="n"/>
      <c r="E55" s="15" t="n"/>
      <c r="F55" s="15" t="n"/>
      <c r="G55" s="15" t="n"/>
    </row>
    <row r="56" ht="41" customHeight="1">
      <c r="A56" s="13" t="inlineStr">
        <is>
          <t>Professional Services Leadership · Consulting &amp; Professional Services</t>
        </is>
      </c>
      <c r="B56" s="15" t="n"/>
      <c r="C56" s="15" t="n">
        <v>1</v>
      </c>
      <c r="D56" s="15" t="n"/>
      <c r="E56" s="15" t="n"/>
      <c r="F56" s="15" t="n"/>
      <c r="G56" s="15" t="n"/>
    </row>
    <row r="57" ht="41" customHeight="1">
      <c r="A57" s="13" t="inlineStr">
        <is>
          <t>Project &amp; Program Delivery · Project &amp; Program Management</t>
        </is>
      </c>
      <c r="B57" s="15" t="n"/>
      <c r="C57" s="15" t="n">
        <v>12</v>
      </c>
      <c r="D57" s="15" t="n"/>
      <c r="E57" s="15" t="n"/>
      <c r="F57" s="15" t="n"/>
      <c r="G57" s="15" t="n"/>
    </row>
    <row r="58" ht="28" customHeight="1">
      <c r="A58" s="13" t="inlineStr">
        <is>
          <t>Sales Leadership · Sales &amp; Business Development</t>
        </is>
      </c>
      <c r="B58" s="15" t="n"/>
      <c r="C58" s="15" t="n">
        <v>3</v>
      </c>
      <c r="D58" s="15" t="n"/>
      <c r="E58" s="15" t="n"/>
      <c r="F58" s="15" t="n"/>
      <c r="G58" s="15" t="n"/>
    </row>
    <row r="59" ht="41" customHeight="1">
      <c r="A59" s="13" t="inlineStr">
        <is>
          <t>Solution &amp; Technical Architecture · Engineering &amp; Architecture</t>
        </is>
      </c>
      <c r="B59" s="15" t="n"/>
      <c r="C59" s="15" t="n">
        <v>8</v>
      </c>
      <c r="D59" s="15" t="n"/>
      <c r="E59" s="15" t="n"/>
      <c r="F59" s="15" t="n"/>
      <c r="G59" s="15" t="n"/>
    </row>
    <row r="60" ht="54" customHeight="1">
      <c r="A60" s="13" t="inlineStr">
        <is>
          <t>Taxonomy Design &amp; Regulatory Consulting · Consulting &amp; Professional Services</t>
        </is>
      </c>
      <c r="B60" s="15" t="n"/>
      <c r="C60" s="15" t="n">
        <v>25</v>
      </c>
      <c r="D60" s="15" t="n"/>
      <c r="E60" s="15" t="n"/>
      <c r="F60" s="15" t="n"/>
      <c r="G60" s="15" t="n"/>
    </row>
    <row r="61" ht="28" customHeight="1">
      <c r="A61" s="13" t="inlineStr">
        <is>
          <t>Test Automation · Quality Assurance</t>
        </is>
      </c>
      <c r="B61" s="15" t="n"/>
      <c r="C61" s="15" t="n">
        <v>3</v>
      </c>
      <c r="D61" s="15" t="n"/>
      <c r="E61" s="15" t="n"/>
      <c r="F61" s="15" t="n"/>
      <c r="G61" s="15" t="n"/>
    </row>
    <row r="62" ht="41" customHeight="1">
      <c r="A62" s="13" t="inlineStr">
        <is>
          <t>Test Management &amp; QA Leadership · Quality Assurance</t>
        </is>
      </c>
      <c r="B62" s="15" t="n"/>
      <c r="C62" s="15" t="n">
        <v>2</v>
      </c>
      <c r="D62" s="15" t="n"/>
      <c r="E62" s="15" t="n"/>
      <c r="F62" s="15" t="n"/>
      <c r="G62" s="15" t="n"/>
    </row>
    <row r="63" ht="41" customHeight="1">
      <c r="A63" s="13" t="inlineStr">
        <is>
          <t>XBRL Tagging, Conversion &amp; Filing · Consulting &amp; Professional Services</t>
        </is>
      </c>
      <c r="B63" s="15" t="n"/>
      <c r="C63" s="15" t="n">
        <v>6</v>
      </c>
      <c r="D63" s="15" t="n"/>
      <c r="E63" s="15" t="n"/>
      <c r="F63" s="15" t="n"/>
      <c r="G63" s="15" t="n"/>
    </row>
  </sheetData>
  <mergeCells count="8">
    <mergeCell ref="A32:G32"/>
    <mergeCell ref="A36:G36"/>
    <mergeCell ref="A1:G1"/>
    <mergeCell ref="A3:G3"/>
    <mergeCell ref="F34:G34"/>
    <mergeCell ref="A2:G2"/>
    <mergeCell ref="A33:G33"/>
    <mergeCell ref="A5:G5"/>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2">
    <tablePart xmlns:r="http://schemas.openxmlformats.org/officeDocument/2006/relationships" r:id="rId2"/>
    <tablePart xmlns:r="http://schemas.openxmlformats.org/officeDocument/2006/relationships" r:id="rId3"/>
  </tableParts>
</worksheet>
</file>

<file path=xl/worksheets/sheet19.xml><?xml version="1.0" encoding="utf-8"?>
<worksheet xmlns="http://schemas.openxmlformats.org/spreadsheetml/2006/main">
  <sheetPr>
    <tabColor rgb="001F3864"/>
    <outlinePr summaryBelow="1" summaryRight="1"/>
    <pageSetUpPr fitToPage="1"/>
  </sheetPr>
  <dimension ref="A1:H6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22" customWidth="1" min="3" max="3"/>
    <col width="10" customWidth="1" min="4" max="4"/>
    <col width="10" customWidth="1" min="5" max="5"/>
    <col width="12" customWidth="1" min="6" max="6"/>
    <col width="44" customWidth="1" min="7" max="7"/>
    <col width="13" customWidth="1" min="8" max="8"/>
  </cols>
  <sheetData>
    <row r="1" ht="34" customHeight="1">
      <c r="A1" s="1" t="inlineStr">
        <is>
          <t>Weight sensitivity — would the levels change if the weights moved?</t>
        </is>
      </c>
      <c r="H1" s="246" t="inlineStr">
        <is>
          <t>◂ Contents</t>
        </is>
      </c>
    </row>
    <row r="2" ht="32" customHeight="1">
      <c r="A2" s="3" t="inlineStr">
        <is>
          <t>Sheet 13 · Every placement re-run 30 times, each time moving 5 weight points from one factor to another in every weight set. 155 of 191 scored people keep their level in all 30 runs. Below: each test, then the people whose level moves in 5 or more tests.</t>
        </is>
      </c>
    </row>
    <row r="3">
      <c r="A3" s="4" t="inlineStr">
        <is>
          <t>IRIS · Job Architecture &amp; Job Design · Final v1.12 · October 2026 · Internal — Confidential</t>
        </is>
      </c>
    </row>
    <row r="4"/>
    <row r="5" ht="20" customHeight="1">
      <c r="A5" s="6" t="inlineStr">
        <is>
          <t>The 30 tests</t>
        </is>
      </c>
    </row>
    <row r="6" ht="15" customHeight="1">
      <c r="A6" s="12" t="inlineStr">
        <is>
          <t>Weight change · all sets</t>
        </is>
      </c>
      <c r="B6" s="12" t="inlineStr">
        <is>
          <t>Levels that change</t>
        </is>
      </c>
      <c r="C6" s="213" t="n"/>
      <c r="D6" s="12" t="inlineStr">
        <is>
          <t>Up</t>
        </is>
      </c>
      <c r="E6" s="12" t="inlineStr">
        <is>
          <t>Down</t>
        </is>
      </c>
      <c r="F6" s="12" t="inlineStr">
        <is>
          <t>Share</t>
        </is>
      </c>
      <c r="G6" s="213" t="n"/>
    </row>
    <row r="7" ht="28" customHeight="1">
      <c r="A7" s="16" t="inlineStr">
        <is>
          <t>−5 Complexity → +5 Autonomy</t>
        </is>
      </c>
      <c r="B7" s="15" t="n">
        <v>1</v>
      </c>
      <c r="C7" s="213" t="n"/>
      <c r="D7" s="15" t="n">
        <v>0</v>
      </c>
      <c r="E7" s="15" t="n">
        <v>1</v>
      </c>
      <c r="F7" s="15" t="inlineStr">
        <is>
          <t>0.5%</t>
        </is>
      </c>
      <c r="G7" s="213" t="n"/>
    </row>
    <row r="8" ht="28" customHeight="1">
      <c r="A8" s="16" t="inlineStr">
        <is>
          <t>−5 Complexity → +5 Accountability</t>
        </is>
      </c>
      <c r="B8" s="15" t="n">
        <v>1</v>
      </c>
      <c r="C8" s="213" t="n"/>
      <c r="D8" s="15" t="n">
        <v>0</v>
      </c>
      <c r="E8" s="15" t="n">
        <v>1</v>
      </c>
      <c r="F8" s="15" t="inlineStr">
        <is>
          <t>0.5%</t>
        </is>
      </c>
      <c r="G8" s="213" t="n"/>
    </row>
    <row r="9" ht="28" customHeight="1">
      <c r="A9" s="16" t="inlineStr">
        <is>
          <t>−5 Complexity → +5 Leadership</t>
        </is>
      </c>
      <c r="B9" s="15" t="n">
        <v>6</v>
      </c>
      <c r="C9" s="213" t="n"/>
      <c r="D9" s="15" t="n">
        <v>0</v>
      </c>
      <c r="E9" s="15" t="n">
        <v>6</v>
      </c>
      <c r="F9" s="15" t="inlineStr">
        <is>
          <t>3.1%</t>
        </is>
      </c>
      <c r="G9" s="213" t="n"/>
    </row>
    <row r="10" ht="28" customHeight="1">
      <c r="A10" s="16" t="inlineStr">
        <is>
          <t>−5 Complexity → +5 Experience</t>
        </is>
      </c>
      <c r="B10" s="15" t="n">
        <v>18</v>
      </c>
      <c r="C10" s="213" t="n"/>
      <c r="D10" s="15" t="n">
        <v>17</v>
      </c>
      <c r="E10" s="15" t="n">
        <v>1</v>
      </c>
      <c r="F10" s="15" t="inlineStr">
        <is>
          <t>9.4%</t>
        </is>
      </c>
      <c r="G10" s="213" t="n"/>
    </row>
    <row r="11" ht="28" customHeight="1">
      <c r="A11" s="16" t="inlineStr">
        <is>
          <t>−5 Complexity → +5 Business impact</t>
        </is>
      </c>
      <c r="B11" s="15" t="n">
        <v>1</v>
      </c>
      <c r="C11" s="213" t="n"/>
      <c r="D11" s="15" t="n">
        <v>0</v>
      </c>
      <c r="E11" s="15" t="n">
        <v>1</v>
      </c>
      <c r="F11" s="15" t="inlineStr">
        <is>
          <t>0.5%</t>
        </is>
      </c>
      <c r="G11" s="213" t="n"/>
    </row>
    <row r="12" ht="28" customHeight="1">
      <c r="A12" s="16" t="inlineStr">
        <is>
          <t>−5 Autonomy → +5 Complexity</t>
        </is>
      </c>
      <c r="B12" s="15" t="n">
        <v>4</v>
      </c>
      <c r="C12" s="213" t="n"/>
      <c r="D12" s="15" t="n">
        <v>3</v>
      </c>
      <c r="E12" s="15" t="n">
        <v>1</v>
      </c>
      <c r="F12" s="15" t="inlineStr">
        <is>
          <t>2.1%</t>
        </is>
      </c>
      <c r="G12" s="213" t="n"/>
    </row>
    <row r="13" ht="28" customHeight="1">
      <c r="A13" s="16" t="inlineStr">
        <is>
          <t>−5 Autonomy → +5 Accountability</t>
        </is>
      </c>
      <c r="B13" s="15" t="n">
        <v>2</v>
      </c>
      <c r="C13" s="213" t="n"/>
      <c r="D13" s="15" t="n">
        <v>1</v>
      </c>
      <c r="E13" s="15" t="n">
        <v>1</v>
      </c>
      <c r="F13" s="15" t="inlineStr">
        <is>
          <t>1.0%</t>
        </is>
      </c>
      <c r="G13" s="213" t="n"/>
    </row>
    <row r="14" ht="28" customHeight="1">
      <c r="A14" s="16" t="inlineStr">
        <is>
          <t>−5 Autonomy → +5 Leadership</t>
        </is>
      </c>
      <c r="B14" s="15" t="n">
        <v>6</v>
      </c>
      <c r="C14" s="213" t="n"/>
      <c r="D14" s="15" t="n">
        <v>0</v>
      </c>
      <c r="E14" s="15" t="n">
        <v>6</v>
      </c>
      <c r="F14" s="15" t="inlineStr">
        <is>
          <t>3.1%</t>
        </is>
      </c>
      <c r="G14" s="213" t="n"/>
    </row>
    <row r="15" ht="28" customHeight="1">
      <c r="A15" s="16" t="inlineStr">
        <is>
          <t>−5 Autonomy → +5 Experience</t>
        </is>
      </c>
      <c r="B15" s="15" t="n">
        <v>19</v>
      </c>
      <c r="C15" s="213" t="n"/>
      <c r="D15" s="15" t="n">
        <v>18</v>
      </c>
      <c r="E15" s="15" t="n">
        <v>1</v>
      </c>
      <c r="F15" s="15" t="inlineStr">
        <is>
          <t>9.9%</t>
        </is>
      </c>
      <c r="G15" s="213" t="n"/>
    </row>
    <row r="16" ht="28" customHeight="1">
      <c r="A16" s="16" t="inlineStr">
        <is>
          <t>−5 Autonomy → +5 Business impact</t>
        </is>
      </c>
      <c r="B16" s="15" t="n">
        <v>6</v>
      </c>
      <c r="C16" s="213" t="n"/>
      <c r="D16" s="15" t="n">
        <v>5</v>
      </c>
      <c r="E16" s="15" t="n">
        <v>1</v>
      </c>
      <c r="F16" s="15" t="inlineStr">
        <is>
          <t>3.1%</t>
        </is>
      </c>
      <c r="G16" s="213" t="n"/>
    </row>
    <row r="17" ht="28" customHeight="1">
      <c r="A17" s="16" t="inlineStr">
        <is>
          <t>−5 Accountability → +5 Complexity</t>
        </is>
      </c>
      <c r="B17" s="15" t="n">
        <v>3</v>
      </c>
      <c r="C17" s="213" t="n"/>
      <c r="D17" s="15" t="n">
        <v>2</v>
      </c>
      <c r="E17" s="15" t="n">
        <v>1</v>
      </c>
      <c r="F17" s="15" t="inlineStr">
        <is>
          <t>1.6%</t>
        </is>
      </c>
      <c r="G17" s="213" t="n"/>
    </row>
    <row r="18" ht="28" customHeight="1">
      <c r="A18" s="16" t="inlineStr">
        <is>
          <t>−5 Accountability → +5 Autonomy</t>
        </is>
      </c>
      <c r="B18" s="15" t="n">
        <v>1</v>
      </c>
      <c r="C18" s="213" t="n"/>
      <c r="D18" s="15" t="n">
        <v>0</v>
      </c>
      <c r="E18" s="15" t="n">
        <v>1</v>
      </c>
      <c r="F18" s="15" t="inlineStr">
        <is>
          <t>0.5%</t>
        </is>
      </c>
      <c r="G18" s="213" t="n"/>
    </row>
    <row r="19" ht="28" customHeight="1">
      <c r="A19" s="16" t="inlineStr">
        <is>
          <t>−5 Accountability → +5 Leadership</t>
        </is>
      </c>
      <c r="B19" s="15" t="n">
        <v>6</v>
      </c>
      <c r="C19" s="213" t="n"/>
      <c r="D19" s="15" t="n">
        <v>0</v>
      </c>
      <c r="E19" s="15" t="n">
        <v>6</v>
      </c>
      <c r="F19" s="15" t="inlineStr">
        <is>
          <t>3.1%</t>
        </is>
      </c>
      <c r="G19" s="213" t="n"/>
    </row>
    <row r="20" ht="28" customHeight="1">
      <c r="A20" s="16" t="inlineStr">
        <is>
          <t>−5 Accountability → +5 Experience</t>
        </is>
      </c>
      <c r="B20" s="15" t="n">
        <v>20</v>
      </c>
      <c r="C20" s="213" t="n"/>
      <c r="D20" s="15" t="n">
        <v>19</v>
      </c>
      <c r="E20" s="15" t="n">
        <v>1</v>
      </c>
      <c r="F20" s="15" t="inlineStr">
        <is>
          <t>10.5%</t>
        </is>
      </c>
      <c r="G20" s="213" t="n"/>
    </row>
    <row r="21" ht="28" customHeight="1">
      <c r="A21" s="16" t="inlineStr">
        <is>
          <t>−5 Accountability → +5 Business impact</t>
        </is>
      </c>
      <c r="B21" s="15" t="n">
        <v>2</v>
      </c>
      <c r="C21" s="213" t="n"/>
      <c r="D21" s="15" t="n">
        <v>1</v>
      </c>
      <c r="E21" s="15" t="n">
        <v>1</v>
      </c>
      <c r="F21" s="15" t="inlineStr">
        <is>
          <t>1.0%</t>
        </is>
      </c>
      <c r="G21" s="213" t="n"/>
    </row>
    <row r="22" ht="28" customHeight="1">
      <c r="A22" s="16" t="inlineStr">
        <is>
          <t>−5 Leadership → +5 Complexity</t>
        </is>
      </c>
      <c r="B22" s="15" t="n">
        <v>10</v>
      </c>
      <c r="C22" s="213" t="n"/>
      <c r="D22" s="15" t="n">
        <v>9</v>
      </c>
      <c r="E22" s="15" t="n">
        <v>1</v>
      </c>
      <c r="F22" s="15" t="inlineStr">
        <is>
          <t>5.2%</t>
        </is>
      </c>
      <c r="G22" s="213" t="n"/>
    </row>
    <row r="23" ht="28" customHeight="1">
      <c r="A23" s="16" t="inlineStr">
        <is>
          <t>−5 Leadership → +5 Autonomy</t>
        </is>
      </c>
      <c r="B23" s="15" t="n">
        <v>8</v>
      </c>
      <c r="C23" s="213" t="n"/>
      <c r="D23" s="15" t="n">
        <v>7</v>
      </c>
      <c r="E23" s="15" t="n">
        <v>1</v>
      </c>
      <c r="F23" s="15" t="inlineStr">
        <is>
          <t>4.2%</t>
        </is>
      </c>
      <c r="G23" s="213" t="n"/>
    </row>
    <row r="24" ht="28" customHeight="1">
      <c r="A24" s="16" t="inlineStr">
        <is>
          <t>−5 Leadership → +5 Accountability</t>
        </is>
      </c>
      <c r="B24" s="15" t="n">
        <v>8</v>
      </c>
      <c r="C24" s="213" t="n"/>
      <c r="D24" s="15" t="n">
        <v>7</v>
      </c>
      <c r="E24" s="15" t="n">
        <v>1</v>
      </c>
      <c r="F24" s="15" t="inlineStr">
        <is>
          <t>4.2%</t>
        </is>
      </c>
      <c r="G24" s="213" t="n"/>
    </row>
    <row r="25" ht="28" customHeight="1">
      <c r="A25" s="16" t="inlineStr">
        <is>
          <t>−5 Leadership → +5 Experience</t>
        </is>
      </c>
      <c r="B25" s="15" t="n">
        <v>21</v>
      </c>
      <c r="C25" s="213" t="n"/>
      <c r="D25" s="15" t="n">
        <v>20</v>
      </c>
      <c r="E25" s="15" t="n">
        <v>1</v>
      </c>
      <c r="F25" s="15" t="inlineStr">
        <is>
          <t>11.0%</t>
        </is>
      </c>
      <c r="G25" s="213" t="n"/>
    </row>
    <row r="26" ht="28" customHeight="1">
      <c r="A26" s="16" t="inlineStr">
        <is>
          <t>−5 Leadership → +5 Business impact</t>
        </is>
      </c>
      <c r="B26" s="15" t="n">
        <v>12</v>
      </c>
      <c r="C26" s="213" t="n"/>
      <c r="D26" s="15" t="n">
        <v>11</v>
      </c>
      <c r="E26" s="15" t="n">
        <v>1</v>
      </c>
      <c r="F26" s="15" t="inlineStr">
        <is>
          <t>6.3%</t>
        </is>
      </c>
      <c r="G26" s="213" t="n"/>
    </row>
    <row r="27" ht="28" customHeight="1">
      <c r="A27" s="16" t="inlineStr">
        <is>
          <t>−5 Experience → +5 Complexity</t>
        </is>
      </c>
      <c r="B27" s="15" t="n">
        <v>9</v>
      </c>
      <c r="C27" s="213" t="n"/>
      <c r="D27" s="15" t="n">
        <v>0</v>
      </c>
      <c r="E27" s="15" t="n">
        <v>9</v>
      </c>
      <c r="F27" s="15" t="inlineStr">
        <is>
          <t>4.7%</t>
        </is>
      </c>
      <c r="G27" s="213" t="n"/>
    </row>
    <row r="28" ht="28" customHeight="1">
      <c r="A28" s="16" t="inlineStr">
        <is>
          <t>−5 Experience → +5 Autonomy</t>
        </is>
      </c>
      <c r="B28" s="15" t="n">
        <v>9</v>
      </c>
      <c r="C28" s="213" t="n"/>
      <c r="D28" s="15" t="n">
        <v>0</v>
      </c>
      <c r="E28" s="15" t="n">
        <v>9</v>
      </c>
      <c r="F28" s="15" t="inlineStr">
        <is>
          <t>4.7%</t>
        </is>
      </c>
      <c r="G28" s="213" t="n"/>
    </row>
    <row r="29" ht="28" customHeight="1">
      <c r="A29" s="16" t="inlineStr">
        <is>
          <t>−5 Experience → +5 Accountability</t>
        </is>
      </c>
      <c r="B29" s="15" t="n">
        <v>10</v>
      </c>
      <c r="C29" s="213" t="n"/>
      <c r="D29" s="15" t="n">
        <v>0</v>
      </c>
      <c r="E29" s="15" t="n">
        <v>10</v>
      </c>
      <c r="F29" s="15" t="inlineStr">
        <is>
          <t>5.2%</t>
        </is>
      </c>
      <c r="G29" s="213" t="n"/>
    </row>
    <row r="30" ht="28" customHeight="1">
      <c r="A30" s="16" t="inlineStr">
        <is>
          <t>−5 Experience → +5 Leadership</t>
        </is>
      </c>
      <c r="B30" s="15" t="n">
        <v>13</v>
      </c>
      <c r="C30" s="213" t="n"/>
      <c r="D30" s="15" t="n">
        <v>0</v>
      </c>
      <c r="E30" s="15" t="n">
        <v>13</v>
      </c>
      <c r="F30" s="15" t="inlineStr">
        <is>
          <t>6.8%</t>
        </is>
      </c>
      <c r="G30" s="213" t="n"/>
    </row>
    <row r="31" ht="28" customHeight="1">
      <c r="A31" s="16" t="inlineStr">
        <is>
          <t>−5 Experience → +5 Business impact</t>
        </is>
      </c>
      <c r="B31" s="15" t="n">
        <v>10</v>
      </c>
      <c r="C31" s="213" t="n"/>
      <c r="D31" s="15" t="n">
        <v>0</v>
      </c>
      <c r="E31" s="15" t="n">
        <v>10</v>
      </c>
      <c r="F31" s="15" t="inlineStr">
        <is>
          <t>5.2%</t>
        </is>
      </c>
      <c r="G31" s="213" t="n"/>
    </row>
    <row r="32" ht="28" customHeight="1">
      <c r="A32" s="16" t="inlineStr">
        <is>
          <t>−5 Business impact → +5 Complexity</t>
        </is>
      </c>
      <c r="B32" s="15" t="n">
        <v>3</v>
      </c>
      <c r="C32" s="213" t="n"/>
      <c r="D32" s="15" t="n">
        <v>1</v>
      </c>
      <c r="E32" s="15" t="n">
        <v>2</v>
      </c>
      <c r="F32" s="15" t="inlineStr">
        <is>
          <t>1.6%</t>
        </is>
      </c>
      <c r="G32" s="213" t="n"/>
    </row>
    <row r="33" ht="28" customHeight="1">
      <c r="A33" s="16" t="inlineStr">
        <is>
          <t>−5 Business impact → +5 Autonomy</t>
        </is>
      </c>
      <c r="B33" s="15" t="n">
        <v>2</v>
      </c>
      <c r="C33" s="213" t="n"/>
      <c r="D33" s="15" t="n">
        <v>0</v>
      </c>
      <c r="E33" s="15" t="n">
        <v>2</v>
      </c>
      <c r="F33" s="15" t="inlineStr">
        <is>
          <t>1.0%</t>
        </is>
      </c>
      <c r="G33" s="213" t="n"/>
    </row>
    <row r="34" ht="28" customHeight="1">
      <c r="A34" s="16" t="inlineStr">
        <is>
          <t>−5 Business impact → +5 Accountability</t>
        </is>
      </c>
      <c r="B34" s="15" t="n">
        <v>2</v>
      </c>
      <c r="C34" s="213" t="n"/>
      <c r="D34" s="15" t="n">
        <v>0</v>
      </c>
      <c r="E34" s="15" t="n">
        <v>2</v>
      </c>
      <c r="F34" s="15" t="inlineStr">
        <is>
          <t>1.0%</t>
        </is>
      </c>
      <c r="G34" s="213" t="n"/>
    </row>
    <row r="35" ht="28" customHeight="1">
      <c r="A35" s="16" t="inlineStr">
        <is>
          <t>−5 Business impact → +5 Leadership</t>
        </is>
      </c>
      <c r="B35" s="15" t="n">
        <v>6</v>
      </c>
      <c r="C35" s="213" t="n"/>
      <c r="D35" s="15" t="n">
        <v>0</v>
      </c>
      <c r="E35" s="15" t="n">
        <v>6</v>
      </c>
      <c r="F35" s="15" t="inlineStr">
        <is>
          <t>3.1%</t>
        </is>
      </c>
      <c r="G35" s="213" t="n"/>
    </row>
    <row r="36" ht="28" customHeight="1">
      <c r="A36" s="16" t="inlineStr">
        <is>
          <t>−5 Business impact → +5 Experience</t>
        </is>
      </c>
      <c r="B36" s="15" t="n">
        <v>19</v>
      </c>
      <c r="C36" s="213" t="n"/>
      <c r="D36" s="15" t="n">
        <v>18</v>
      </c>
      <c r="E36" s="15" t="n">
        <v>1</v>
      </c>
      <c r="F36" s="15" t="inlineStr">
        <is>
          <t>9.9%</t>
        </is>
      </c>
      <c r="G36" s="213" t="n"/>
    </row>
    <row r="37" ht="15" customHeight="1"/>
    <row r="38" ht="20" customHeight="1">
      <c r="A38" s="6" t="inlineStr">
        <is>
          <t>People whose level moves in 5 or more of the 30 tests — 26</t>
        </is>
      </c>
    </row>
    <row r="39" ht="15" customHeight="1">
      <c r="A39" s="11" t="inlineStr">
        <is>
          <r>
            <rPr>
              <rFont val="Calibri"/>
              <b val="1"/>
              <i val="1"/>
              <color rgb="00595959"/>
              <sz val="10"/>
            </rPr>
            <t>Their placement depends on the exact weights:</t>
          </r>
          <r>
            <rPr>
              <rFont val="Calibri"/>
              <i val="1"/>
              <color rgb="00595959"/>
              <sz val="10"/>
            </rPr>
            <t xml:space="preserve"> calibrate them first.</t>
          </r>
        </is>
      </c>
    </row>
    <row r="40" ht="28" customHeight="1">
      <c r="A40" s="12" t="inlineStr">
        <is>
          <t>Person</t>
        </is>
      </c>
      <c r="B40" s="12" t="inlineStr">
        <is>
          <t>Business</t>
        </is>
      </c>
      <c r="C40" s="12" t="inlineStr">
        <is>
          <t>Department</t>
        </is>
      </c>
      <c r="D40" s="12" t="inlineStr">
        <is>
          <t>Level</t>
        </is>
      </c>
      <c r="E40" s="12" t="inlineStr">
        <is>
          <t>Score</t>
        </is>
      </c>
      <c r="F40" s="12" t="inlineStr">
        <is>
          <t>Tests that move it</t>
        </is>
      </c>
      <c r="G40" s="12" t="inlineStr">
        <is>
          <t>Final designation</t>
        </is>
      </c>
    </row>
    <row r="41" ht="15" customHeight="1">
      <c r="A41" s="13" t="inlineStr">
        <is>
          <t>Shailesh Gupta</t>
        </is>
      </c>
      <c r="B41" s="16" t="inlineStr">
        <is>
          <t>iFile</t>
        </is>
      </c>
      <c r="C41" s="16" t="inlineStr">
        <is>
          <t>Sales</t>
        </is>
      </c>
      <c r="D41" s="15" t="inlineStr">
        <is>
          <t>D2</t>
        </is>
      </c>
      <c r="E41" s="15" t="n">
        <v>9.1</v>
      </c>
      <c r="F41" s="15" t="n">
        <v>30</v>
      </c>
      <c r="G41" s="16" t="inlineStr">
        <is>
          <t>Business Head – SupTech &amp; Bank-RegTech</t>
        </is>
      </c>
    </row>
    <row r="42" ht="15" customHeight="1">
      <c r="A42" s="13" t="inlineStr">
        <is>
          <t>Ateef Ansari</t>
        </is>
      </c>
      <c r="B42" s="16" t="inlineStr">
        <is>
          <t>iFile</t>
        </is>
      </c>
      <c r="C42" s="16" t="inlineStr">
        <is>
          <t>Technology</t>
        </is>
      </c>
      <c r="D42" s="15" t="inlineStr">
        <is>
          <t>A3</t>
        </is>
      </c>
      <c r="E42" s="15" t="n">
        <v>3.55</v>
      </c>
      <c r="F42" s="15" t="n">
        <v>13</v>
      </c>
      <c r="G42" s="16" t="inlineStr">
        <is>
          <t>Technical Specialist</t>
        </is>
      </c>
    </row>
    <row r="43" ht="15" customHeight="1">
      <c r="A43" s="13" t="inlineStr">
        <is>
          <t>Amit Jaidka</t>
        </is>
      </c>
      <c r="B43" s="16" t="inlineStr">
        <is>
          <t>iFile</t>
        </is>
      </c>
      <c r="C43" s="16" t="inlineStr">
        <is>
          <t>Sales</t>
        </is>
      </c>
      <c r="D43" s="15" t="inlineStr">
        <is>
          <t>B3</t>
        </is>
      </c>
      <c r="E43" s="15" t="n">
        <v>5.51</v>
      </c>
      <c r="F43" s="15" t="n">
        <v>12</v>
      </c>
      <c r="G43" s="16" t="inlineStr">
        <is>
          <t>Lead Alliances Specialist – POD Lead</t>
        </is>
      </c>
    </row>
    <row r="44" ht="15" customHeight="1">
      <c r="A44" s="13" t="inlineStr">
        <is>
          <t>Chaitanya Vadagabhaktula</t>
        </is>
      </c>
      <c r="B44" s="16" t="inlineStr">
        <is>
          <t>iFile</t>
        </is>
      </c>
      <c r="C44" s="16" t="inlineStr">
        <is>
          <t>Technology</t>
        </is>
      </c>
      <c r="D44" s="15" t="inlineStr">
        <is>
          <t>A3</t>
        </is>
      </c>
      <c r="E44" s="15" t="n">
        <v>3.57</v>
      </c>
      <c r="F44" s="15" t="n">
        <v>12</v>
      </c>
      <c r="G44" s="16" t="inlineStr">
        <is>
          <t>Database Specialist</t>
        </is>
      </c>
    </row>
    <row r="45" ht="15" customHeight="1">
      <c r="A45" s="13" t="inlineStr">
        <is>
          <t>Kalyani Sunil Nagap</t>
        </is>
      </c>
      <c r="B45" s="16" t="inlineStr">
        <is>
          <t>iFile</t>
        </is>
      </c>
      <c r="C45" s="16" t="inlineStr">
        <is>
          <t>XBRL Consulting</t>
        </is>
      </c>
      <c r="D45" s="15" t="inlineStr">
        <is>
          <t>A3</t>
        </is>
      </c>
      <c r="E45" s="15" t="n">
        <v>3.57</v>
      </c>
      <c r="F45" s="15" t="n">
        <v>12</v>
      </c>
      <c r="G45" s="16" t="inlineStr">
        <is>
          <t>Taxonomy Specialist</t>
        </is>
      </c>
    </row>
    <row r="46" ht="15" customHeight="1">
      <c r="A46" s="13" t="inlineStr">
        <is>
          <t>Shashwat Dikshit</t>
        </is>
      </c>
      <c r="B46" s="16" t="inlineStr">
        <is>
          <t>iFile</t>
        </is>
      </c>
      <c r="C46" s="16" t="inlineStr">
        <is>
          <t>Marketing</t>
        </is>
      </c>
      <c r="D46" s="15" t="inlineStr">
        <is>
          <t>A3</t>
        </is>
      </c>
      <c r="E46" s="15" t="n">
        <v>3.55</v>
      </c>
      <c r="F46" s="15" t="n">
        <v>9</v>
      </c>
      <c r="G46" s="16" t="inlineStr">
        <is>
          <t>Senior Marketing Operations Associate</t>
        </is>
      </c>
    </row>
    <row r="47" ht="15" customHeight="1">
      <c r="A47" s="13" t="inlineStr">
        <is>
          <t>Sakina Rampurawala</t>
        </is>
      </c>
      <c r="B47" s="16" t="inlineStr">
        <is>
          <t>iFile</t>
        </is>
      </c>
      <c r="C47" s="16" t="inlineStr">
        <is>
          <t>Quality Assurance</t>
        </is>
      </c>
      <c r="D47" s="15" t="inlineStr">
        <is>
          <t>A3</t>
        </is>
      </c>
      <c r="E47" s="15" t="n">
        <v>3.55</v>
      </c>
      <c r="F47" s="15" t="n">
        <v>9</v>
      </c>
      <c r="G47" s="16" t="inlineStr">
        <is>
          <t>QA Specialist</t>
        </is>
      </c>
    </row>
    <row r="48" ht="28" customHeight="1">
      <c r="A48" s="13" t="inlineStr">
        <is>
          <t>Brij Kishor Singh</t>
        </is>
      </c>
      <c r="B48" s="16" t="inlineStr">
        <is>
          <t>iFile</t>
        </is>
      </c>
      <c r="C48" s="16" t="inlineStr">
        <is>
          <t>Technology</t>
        </is>
      </c>
      <c r="D48" s="15" t="inlineStr">
        <is>
          <t>B+</t>
        </is>
      </c>
      <c r="E48" s="15" t="n">
        <v>6.54</v>
      </c>
      <c r="F48" s="15" t="n">
        <v>9</v>
      </c>
      <c r="G48" s="16" t="inlineStr">
        <is>
          <t>Practice Lead – Solution &amp; Technical Architecture · Player-Coach</t>
        </is>
      </c>
    </row>
    <row r="49" ht="15" customHeight="1">
      <c r="A49" s="13" t="inlineStr">
        <is>
          <t>Anilkumar Aarumughan</t>
        </is>
      </c>
      <c r="B49" s="16" t="inlineStr">
        <is>
          <t>iFile</t>
        </is>
      </c>
      <c r="C49" s="16" t="inlineStr">
        <is>
          <t>Technology</t>
        </is>
      </c>
      <c r="D49" s="15" t="inlineStr">
        <is>
          <t>B1</t>
        </is>
      </c>
      <c r="E49" s="15" t="n">
        <v>3.5</v>
      </c>
      <c r="F49" s="15" t="n">
        <v>9</v>
      </c>
      <c r="G49" s="16" t="inlineStr">
        <is>
          <t>Technical Specialist</t>
        </is>
      </c>
    </row>
    <row r="50" ht="15" customHeight="1">
      <c r="A50" s="13" t="inlineStr">
        <is>
          <t>Vikash Gupta</t>
        </is>
      </c>
      <c r="B50" s="16" t="inlineStr">
        <is>
          <t>iFile</t>
        </is>
      </c>
      <c r="C50" s="16" t="inlineStr">
        <is>
          <t>Technology</t>
        </is>
      </c>
      <c r="D50" s="15" t="inlineStr">
        <is>
          <t>B1</t>
        </is>
      </c>
      <c r="E50" s="15" t="n">
        <v>3.54</v>
      </c>
      <c r="F50" s="15" t="n">
        <v>9</v>
      </c>
      <c r="G50" s="16" t="inlineStr">
        <is>
          <t>Technical Specialist</t>
        </is>
      </c>
    </row>
    <row r="51" ht="15" customHeight="1">
      <c r="A51" s="13" t="inlineStr">
        <is>
          <t>Anirudh Singh Bartwal</t>
        </is>
      </c>
      <c r="B51" s="16" t="inlineStr">
        <is>
          <t>iFile</t>
        </is>
      </c>
      <c r="C51" s="16" t="inlineStr">
        <is>
          <t>XBRL Consulting</t>
        </is>
      </c>
      <c r="D51" s="15" t="inlineStr">
        <is>
          <t>B1</t>
        </is>
      </c>
      <c r="E51" s="15" t="n">
        <v>4.48</v>
      </c>
      <c r="F51" s="15" t="n">
        <v>9</v>
      </c>
      <c r="G51" s="16" t="inlineStr">
        <is>
          <t>Senior Taxonomy Specialist</t>
        </is>
      </c>
    </row>
    <row r="52" ht="15" customHeight="1">
      <c r="A52" s="13" t="inlineStr">
        <is>
          <t>Kulanand Rupani</t>
        </is>
      </c>
      <c r="B52" s="16" t="inlineStr">
        <is>
          <t>iFile</t>
        </is>
      </c>
      <c r="C52" s="16" t="inlineStr">
        <is>
          <t>XBRL Consulting</t>
        </is>
      </c>
      <c r="D52" s="15" t="inlineStr">
        <is>
          <t>B2</t>
        </is>
      </c>
      <c r="E52" s="15" t="n">
        <v>4.5</v>
      </c>
      <c r="F52" s="15" t="n">
        <v>9</v>
      </c>
      <c r="G52" s="16" t="inlineStr">
        <is>
          <t>Senior Taxonomy Specialist</t>
        </is>
      </c>
    </row>
    <row r="53" ht="15" customHeight="1">
      <c r="A53" s="13" t="inlineStr">
        <is>
          <t>Prashant Ramakant Wagh</t>
        </is>
      </c>
      <c r="B53" s="16" t="inlineStr">
        <is>
          <t>iFile</t>
        </is>
      </c>
      <c r="C53" s="16" t="inlineStr">
        <is>
          <t>XBRL Consulting</t>
        </is>
      </c>
      <c r="D53" s="15" t="inlineStr">
        <is>
          <t>B1</t>
        </is>
      </c>
      <c r="E53" s="15" t="n">
        <v>3.54</v>
      </c>
      <c r="F53" s="15" t="n">
        <v>9</v>
      </c>
      <c r="G53" s="16" t="inlineStr">
        <is>
          <t>Taxonomy Specialist</t>
        </is>
      </c>
    </row>
    <row r="54" ht="15" customHeight="1">
      <c r="A54" s="13" t="inlineStr">
        <is>
          <t>Giridhar Singh</t>
        </is>
      </c>
      <c r="B54" s="16" t="inlineStr">
        <is>
          <t>iFile</t>
        </is>
      </c>
      <c r="C54" s="16" t="inlineStr">
        <is>
          <t>Technology</t>
        </is>
      </c>
      <c r="D54" s="15" t="inlineStr">
        <is>
          <t>B3</t>
        </is>
      </c>
      <c r="E54" s="15" t="n">
        <v>6.57</v>
      </c>
      <c r="F54" s="15" t="n">
        <v>7</v>
      </c>
      <c r="G54" s="16" t="inlineStr">
        <is>
          <t>Technical Architect</t>
        </is>
      </c>
    </row>
    <row r="55" ht="28" customHeight="1">
      <c r="A55" s="13" t="inlineStr">
        <is>
          <t>Suman Kumar</t>
        </is>
      </c>
      <c r="B55" s="16" t="inlineStr">
        <is>
          <t>iFile</t>
        </is>
      </c>
      <c r="C55" s="16" t="inlineStr">
        <is>
          <t>Technology</t>
        </is>
      </c>
      <c r="D55" s="15" t="inlineStr">
        <is>
          <t>B+</t>
        </is>
      </c>
      <c r="E55" s="15" t="n">
        <v>6.54</v>
      </c>
      <c r="F55" s="15" t="n">
        <v>7</v>
      </c>
      <c r="G55" s="16" t="inlineStr">
        <is>
          <t>Practice Lead – Solution &amp; Technical Architecture · Player-Coach</t>
        </is>
      </c>
    </row>
    <row r="56" ht="15" customHeight="1">
      <c r="A56" s="13" t="inlineStr">
        <is>
          <t>Deepa Karmarkar</t>
        </is>
      </c>
      <c r="B56" s="16" t="inlineStr">
        <is>
          <t>iFile</t>
        </is>
      </c>
      <c r="C56" s="16" t="inlineStr">
        <is>
          <t>Technology</t>
        </is>
      </c>
      <c r="D56" s="15" t="inlineStr">
        <is>
          <t>B2</t>
        </is>
      </c>
      <c r="E56" s="15" t="n">
        <v>5.44</v>
      </c>
      <c r="F56" s="15" t="n">
        <v>6</v>
      </c>
      <c r="G56" s="16" t="inlineStr">
        <is>
          <t>Lead Software Engineer</t>
        </is>
      </c>
    </row>
    <row r="57" ht="15" customHeight="1">
      <c r="A57" s="13" t="inlineStr">
        <is>
          <t>Arun Kumar</t>
        </is>
      </c>
      <c r="B57" s="16" t="inlineStr">
        <is>
          <t>iFile</t>
        </is>
      </c>
      <c r="C57" s="16" t="inlineStr">
        <is>
          <t>Technology</t>
        </is>
      </c>
      <c r="D57" s="15" t="inlineStr">
        <is>
          <t>A3</t>
        </is>
      </c>
      <c r="E57" s="15" t="n">
        <v>3.48</v>
      </c>
      <c r="F57" s="15" t="n">
        <v>6</v>
      </c>
      <c r="G57" s="16" t="inlineStr">
        <is>
          <t>Technical Specialist</t>
        </is>
      </c>
    </row>
    <row r="58" ht="15" customHeight="1">
      <c r="A58" s="13" t="inlineStr">
        <is>
          <t>Davinder Pal Singh</t>
        </is>
      </c>
      <c r="B58" s="16" t="inlineStr">
        <is>
          <t>iFile</t>
        </is>
      </c>
      <c r="C58" s="16" t="inlineStr">
        <is>
          <t>Quality Assurance</t>
        </is>
      </c>
      <c r="D58" s="15" t="inlineStr">
        <is>
          <t>B2</t>
        </is>
      </c>
      <c r="E58" s="15" t="n">
        <v>5.41</v>
      </c>
      <c r="F58" s="15" t="n">
        <v>5</v>
      </c>
      <c r="G58" s="16" t="inlineStr">
        <is>
          <t>Senior QA Manager</t>
        </is>
      </c>
    </row>
    <row r="59" ht="15" customHeight="1">
      <c r="A59" s="13" t="inlineStr">
        <is>
          <t>Sameer Joshi</t>
        </is>
      </c>
      <c r="B59" s="16" t="inlineStr">
        <is>
          <t>iFile</t>
        </is>
      </c>
      <c r="C59" s="16" t="inlineStr">
        <is>
          <t>Quality Assurance</t>
        </is>
      </c>
      <c r="D59" s="15" t="inlineStr">
        <is>
          <t>B2</t>
        </is>
      </c>
      <c r="E59" s="15" t="n">
        <v>4.55</v>
      </c>
      <c r="F59" s="15" t="n">
        <v>5</v>
      </c>
      <c r="G59" s="16" t="inlineStr">
        <is>
          <t>Senior QA Specialist – POD Lead</t>
        </is>
      </c>
    </row>
    <row r="60" ht="28" customHeight="1">
      <c r="A60" s="13" t="inlineStr">
        <is>
          <t>Izharuddin Shaikh</t>
        </is>
      </c>
      <c r="B60" s="16" t="inlineStr">
        <is>
          <t>iFile</t>
        </is>
      </c>
      <c r="C60" s="16" t="inlineStr">
        <is>
          <t>Technology</t>
        </is>
      </c>
      <c r="D60" s="15" t="inlineStr">
        <is>
          <t>B+</t>
        </is>
      </c>
      <c r="E60" s="15" t="n">
        <v>6.22</v>
      </c>
      <c r="F60" s="15" t="n">
        <v>5</v>
      </c>
      <c r="G60" s="16" t="inlineStr">
        <is>
          <t>Practice Lead – Project &amp; Program Delivery · Player-Coach</t>
        </is>
      </c>
    </row>
    <row r="61" ht="15" customHeight="1">
      <c r="A61" s="13" t="inlineStr">
        <is>
          <t>Sharanagouda Patil</t>
        </is>
      </c>
      <c r="B61" s="16" t="inlineStr">
        <is>
          <t>iFile</t>
        </is>
      </c>
      <c r="C61" s="16" t="inlineStr">
        <is>
          <t>Technology</t>
        </is>
      </c>
      <c r="D61" s="15" t="inlineStr">
        <is>
          <t>C1</t>
        </is>
      </c>
      <c r="E61" s="15" t="n">
        <v>6.6</v>
      </c>
      <c r="F61" s="15" t="n">
        <v>5</v>
      </c>
      <c r="G61" s="16" t="inlineStr">
        <is>
          <t>Technical Architect</t>
        </is>
      </c>
    </row>
    <row r="62" ht="15" customHeight="1">
      <c r="A62" s="13" t="inlineStr">
        <is>
          <t>Bhavana Thakare</t>
        </is>
      </c>
      <c r="B62" s="16" t="inlineStr">
        <is>
          <t>iFile</t>
        </is>
      </c>
      <c r="C62" s="16" t="inlineStr">
        <is>
          <t>Technology</t>
        </is>
      </c>
      <c r="D62" s="15" t="inlineStr">
        <is>
          <t>B1</t>
        </is>
      </c>
      <c r="E62" s="15" t="n">
        <v>4.38</v>
      </c>
      <c r="F62" s="15" t="n">
        <v>5</v>
      </c>
      <c r="G62" s="16" t="inlineStr">
        <is>
          <t>Senior Technical Specialist – POD Lead</t>
        </is>
      </c>
    </row>
    <row r="63" ht="15" customHeight="1">
      <c r="A63" s="13" t="inlineStr">
        <is>
          <t>Yunus Patel</t>
        </is>
      </c>
      <c r="B63" s="16" t="inlineStr">
        <is>
          <t>iFile</t>
        </is>
      </c>
      <c r="C63" s="16" t="inlineStr">
        <is>
          <t>Technology</t>
        </is>
      </c>
      <c r="D63" s="15" t="inlineStr">
        <is>
          <t>B2</t>
        </is>
      </c>
      <c r="E63" s="15" t="n">
        <v>5.33</v>
      </c>
      <c r="F63" s="15" t="n">
        <v>5</v>
      </c>
      <c r="G63" s="16" t="inlineStr">
        <is>
          <t>Delivery Manager</t>
        </is>
      </c>
    </row>
    <row r="64" ht="15" customHeight="1">
      <c r="A64" s="13" t="inlineStr">
        <is>
          <t>Nivedita Wagh</t>
        </is>
      </c>
      <c r="B64" s="16" t="inlineStr">
        <is>
          <t>iFile</t>
        </is>
      </c>
      <c r="C64" s="16" t="inlineStr">
        <is>
          <t>Technology</t>
        </is>
      </c>
      <c r="D64" s="15" t="inlineStr">
        <is>
          <t>B1</t>
        </is>
      </c>
      <c r="E64" s="15" t="n">
        <v>4.45</v>
      </c>
      <c r="F64" s="15" t="n">
        <v>5</v>
      </c>
      <c r="G64" s="16" t="inlineStr">
        <is>
          <t>Project Manager – POD Lead</t>
        </is>
      </c>
    </row>
    <row r="65" ht="15" customHeight="1">
      <c r="A65" s="13" t="inlineStr">
        <is>
          <t>Chetan Galande</t>
        </is>
      </c>
      <c r="B65" s="16" t="inlineStr">
        <is>
          <t>iFile</t>
        </is>
      </c>
      <c r="C65" s="16" t="inlineStr">
        <is>
          <t>Technology</t>
        </is>
      </c>
      <c r="D65" s="15" t="inlineStr">
        <is>
          <t>A3</t>
        </is>
      </c>
      <c r="E65" s="15" t="n">
        <v>3.47</v>
      </c>
      <c r="F65" s="15" t="n">
        <v>5</v>
      </c>
      <c r="G65" s="16" t="inlineStr">
        <is>
          <t>Business Analysis Specialist</t>
        </is>
      </c>
    </row>
    <row r="66" ht="15" customHeight="1">
      <c r="A66" s="13" t="inlineStr">
        <is>
          <t>Shraddha Bagul</t>
        </is>
      </c>
      <c r="B66" s="16" t="inlineStr">
        <is>
          <t>iFile</t>
        </is>
      </c>
      <c r="C66" s="16" t="inlineStr">
        <is>
          <t>XBRL Consulting</t>
        </is>
      </c>
      <c r="D66" s="15" t="inlineStr">
        <is>
          <t>B2</t>
        </is>
      </c>
      <c r="E66" s="15" t="n">
        <v>5.4</v>
      </c>
      <c r="F66" s="15" t="n">
        <v>5</v>
      </c>
      <c r="G66" s="16" t="inlineStr">
        <is>
          <t>Senior Manager – Taxonomy Consulting</t>
        </is>
      </c>
    </row>
  </sheetData>
  <mergeCells count="68">
    <mergeCell ref="F11:G11"/>
    <mergeCell ref="B16:C16"/>
    <mergeCell ref="B7:C7"/>
    <mergeCell ref="B25:C25"/>
    <mergeCell ref="F10:G10"/>
    <mergeCell ref="F16:G16"/>
    <mergeCell ref="F29:G29"/>
    <mergeCell ref="F19:G19"/>
    <mergeCell ref="F25:G25"/>
    <mergeCell ref="F34:G34"/>
    <mergeCell ref="B22:C22"/>
    <mergeCell ref="F6:G6"/>
    <mergeCell ref="A38:G38"/>
    <mergeCell ref="B31:C31"/>
    <mergeCell ref="B27:C27"/>
    <mergeCell ref="B18:C18"/>
    <mergeCell ref="F7:G7"/>
    <mergeCell ref="B12:C12"/>
    <mergeCell ref="F21:G21"/>
    <mergeCell ref="B21:C21"/>
    <mergeCell ref="F12:G12"/>
    <mergeCell ref="F24:G24"/>
    <mergeCell ref="F30:G30"/>
    <mergeCell ref="B11:C11"/>
    <mergeCell ref="F15:G15"/>
    <mergeCell ref="A39:G39"/>
    <mergeCell ref="F20:G20"/>
    <mergeCell ref="F18:G18"/>
    <mergeCell ref="B23:C23"/>
    <mergeCell ref="F33:G33"/>
    <mergeCell ref="B14:C14"/>
    <mergeCell ref="F36:G36"/>
    <mergeCell ref="F32:G32"/>
    <mergeCell ref="B17:C17"/>
    <mergeCell ref="F26:G26"/>
    <mergeCell ref="B8:C8"/>
    <mergeCell ref="F17:G17"/>
    <mergeCell ref="F35:G35"/>
    <mergeCell ref="F8:G8"/>
    <mergeCell ref="B13:C13"/>
    <mergeCell ref="A1:G1"/>
    <mergeCell ref="B29:C29"/>
    <mergeCell ref="B19:C19"/>
    <mergeCell ref="B34:C34"/>
    <mergeCell ref="B10:C10"/>
    <mergeCell ref="F23:G23"/>
    <mergeCell ref="B28:C28"/>
    <mergeCell ref="F31:G31"/>
    <mergeCell ref="F22:G22"/>
    <mergeCell ref="F28:G28"/>
    <mergeCell ref="F13:G13"/>
    <mergeCell ref="B9:C9"/>
    <mergeCell ref="F27:G27"/>
    <mergeCell ref="F9:G9"/>
    <mergeCell ref="B6:C6"/>
    <mergeCell ref="B24:C24"/>
    <mergeCell ref="B30:C30"/>
    <mergeCell ref="B15:C15"/>
    <mergeCell ref="B33:C33"/>
    <mergeCell ref="A3:G3"/>
    <mergeCell ref="B20:C20"/>
    <mergeCell ref="B36:C36"/>
    <mergeCell ref="A2:G2"/>
    <mergeCell ref="B32:C32"/>
    <mergeCell ref="F14:G14"/>
    <mergeCell ref="B26:C26"/>
    <mergeCell ref="B35:C35"/>
    <mergeCell ref="A5:G5"/>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0.xml><?xml version="1.0" encoding="utf-8"?>
<worksheet xmlns="http://schemas.openxmlformats.org/spreadsheetml/2006/main">
  <sheetPr>
    <tabColor rgb="00C55A11"/>
    <outlinePr summaryBelow="1" summaryRight="1"/>
    <pageSetUpPr fitToPage="1"/>
  </sheetPr>
  <dimension ref="A1:I104"/>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2" customWidth="1" min="3" max="3"/>
    <col width="26" customWidth="1" min="4" max="4"/>
    <col width="10" customWidth="1" min="5" max="5"/>
    <col width="10" customWidth="1" min="6" max="6"/>
    <col width="10" customWidth="1" min="7" max="7"/>
    <col width="30" customWidth="1" min="8" max="8"/>
    <col width="13" customWidth="1" min="9" max="9"/>
  </cols>
  <sheetData>
    <row r="1" ht="34" customHeight="1">
      <c r="A1" s="1" t="inlineStr">
        <is>
          <t>A3 deep-dive — who is close to B1?</t>
        </is>
      </c>
      <c r="I1" s="246" t="inlineStr">
        <is>
          <t>◂ Contents</t>
        </is>
      </c>
    </row>
    <row r="2" ht="32" customHeight="1">
      <c r="A2" s="3" t="inlineStr">
        <is>
          <t>Sheet 14 · 98 employees at A3. 'Gap to B1' = 3.5 minus the person's score on Band B's own weights · B's entry point. Within 0.25: check whether the role already carries B1 work. Long tenure at A3 with a large gap: widen the role, or pay at the top of the A3 range.</t>
        </is>
      </c>
    </row>
    <row r="3">
      <c r="A3" s="4" t="inlineStr">
        <is>
          <t>IRIS · Job Architecture &amp; Job Design · Final v1.12 · October 2026 · Internal — Confidential</t>
        </is>
      </c>
    </row>
    <row r="4"/>
    <row r="5" ht="20" customHeight="1">
      <c r="A5" s="6" t="inlineStr">
        <is>
          <t>Everyone at A3, closest to B1 first</t>
        </is>
      </c>
    </row>
    <row r="6" ht="28" customHeight="1">
      <c r="A6" s="12" t="inlineStr">
        <is>
          <t>Person</t>
        </is>
      </c>
      <c r="B6" s="12" t="inlineStr">
        <is>
          <t>Business</t>
        </is>
      </c>
      <c r="C6" s="12" t="inlineStr">
        <is>
          <t>Department</t>
        </is>
      </c>
      <c r="D6" s="12" t="inlineStr">
        <is>
          <t>Designation</t>
        </is>
      </c>
      <c r="E6" s="12" t="inlineStr">
        <is>
          <t>Total exp. · yrs</t>
        </is>
      </c>
      <c r="F6" s="12" t="inlineStr">
        <is>
          <t>Score</t>
        </is>
      </c>
      <c r="G6" s="12" t="inlineStr">
        <is>
          <t>Gap to B1</t>
        </is>
      </c>
      <c r="H6" s="12" t="inlineStr">
        <is>
          <t>Group</t>
        </is>
      </c>
    </row>
    <row r="7" ht="15" customHeight="1">
      <c r="A7" s="13" t="inlineStr">
        <is>
          <t>Ateef Ansari</t>
        </is>
      </c>
      <c r="B7" s="16" t="inlineStr">
        <is>
          <t>iFile</t>
        </is>
      </c>
      <c r="C7" s="16" t="inlineStr">
        <is>
          <t>Technology</t>
        </is>
      </c>
      <c r="D7" s="16" t="inlineStr">
        <is>
          <t>Technical Specialist</t>
        </is>
      </c>
      <c r="E7" s="15" t="n">
        <v>7.3</v>
      </c>
      <c r="F7" s="15" t="n">
        <v>3.55</v>
      </c>
      <c r="G7" s="15" t="n">
        <v>0.01</v>
      </c>
      <c r="H7" s="16" t="inlineStr">
        <is>
          <t>Within 0.25 of B1</t>
        </is>
      </c>
    </row>
    <row r="8" ht="15" customHeight="1">
      <c r="A8" s="13" t="inlineStr">
        <is>
          <t>Kalyani Sunil Nagap</t>
        </is>
      </c>
      <c r="B8" s="16" t="inlineStr">
        <is>
          <t>iFile</t>
        </is>
      </c>
      <c r="C8" s="16" t="inlineStr">
        <is>
          <t>XBRL Consulting</t>
        </is>
      </c>
      <c r="D8" s="16" t="inlineStr">
        <is>
          <t>Taxonomy Specialist</t>
        </is>
      </c>
      <c r="E8" s="15" t="n">
        <v>20</v>
      </c>
      <c r="F8" s="15" t="n">
        <v>3.57</v>
      </c>
      <c r="G8" s="15" t="n">
        <v>0.01</v>
      </c>
      <c r="H8" s="16" t="inlineStr">
        <is>
          <t>Within 0.25 of B1</t>
        </is>
      </c>
    </row>
    <row r="9" ht="28" customHeight="1">
      <c r="A9" s="13" t="inlineStr">
        <is>
          <t>Shashwat Dikshit</t>
        </is>
      </c>
      <c r="B9" s="16" t="inlineStr">
        <is>
          <t>iFile</t>
        </is>
      </c>
      <c r="C9" s="16" t="inlineStr">
        <is>
          <t>Marketing</t>
        </is>
      </c>
      <c r="D9" s="16" t="inlineStr">
        <is>
          <t>Senior Marketing Operations Associate</t>
        </is>
      </c>
      <c r="E9" s="15" t="n">
        <v>4.7</v>
      </c>
      <c r="F9" s="15" t="n">
        <v>3.55</v>
      </c>
      <c r="G9" s="15" t="n">
        <v>0.02</v>
      </c>
      <c r="H9" s="16" t="inlineStr">
        <is>
          <t>Within 0.25 of B1</t>
        </is>
      </c>
    </row>
    <row r="10" ht="15" customHeight="1">
      <c r="A10" s="13" t="inlineStr">
        <is>
          <t>Sakina Rampurawala</t>
        </is>
      </c>
      <c r="B10" s="16" t="inlineStr">
        <is>
          <t>iFile</t>
        </is>
      </c>
      <c r="C10" s="16" t="inlineStr">
        <is>
          <t>Quality Assurance</t>
        </is>
      </c>
      <c r="D10" s="16" t="inlineStr">
        <is>
          <t>QA Specialist</t>
        </is>
      </c>
      <c r="E10" s="15" t="n">
        <v>15.3</v>
      </c>
      <c r="F10" s="15" t="n">
        <v>3.55</v>
      </c>
      <c r="G10" s="15" t="n">
        <v>0.02</v>
      </c>
      <c r="H10" s="16" t="inlineStr">
        <is>
          <t>Within 0.25 of B1</t>
        </is>
      </c>
    </row>
    <row r="11" ht="28" customHeight="1">
      <c r="A11" s="13" t="inlineStr">
        <is>
          <t>Chaitanya Vadagabhaktula</t>
        </is>
      </c>
      <c r="B11" s="16" t="inlineStr">
        <is>
          <t>iFile</t>
        </is>
      </c>
      <c r="C11" s="16" t="inlineStr">
        <is>
          <t>Technology</t>
        </is>
      </c>
      <c r="D11" s="16" t="inlineStr">
        <is>
          <t>Database Specialist</t>
        </is>
      </c>
      <c r="E11" s="15" t="n">
        <v>8.9</v>
      </c>
      <c r="F11" s="15" t="n">
        <v>3.57</v>
      </c>
      <c r="G11" s="15" t="n">
        <v>0.02</v>
      </c>
      <c r="H11" s="16" t="inlineStr">
        <is>
          <t>Within 0.25 of B1</t>
        </is>
      </c>
    </row>
    <row r="12" ht="15" customHeight="1">
      <c r="A12" s="13" t="inlineStr">
        <is>
          <t>Bhushan Patkar</t>
        </is>
      </c>
      <c r="B12" s="16" t="inlineStr">
        <is>
          <t>iFile</t>
        </is>
      </c>
      <c r="C12" s="16" t="inlineStr">
        <is>
          <t>XBRL Consulting</t>
        </is>
      </c>
      <c r="D12" s="16" t="inlineStr">
        <is>
          <t>Senior Taxonomy Analyst</t>
        </is>
      </c>
      <c r="E12" s="15" t="n">
        <v>21.6</v>
      </c>
      <c r="F12" s="15" t="n">
        <v>3.54</v>
      </c>
      <c r="G12" s="15" t="n">
        <v>0.02</v>
      </c>
      <c r="H12" s="16" t="inlineStr">
        <is>
          <t>Within 0.25 of B1</t>
        </is>
      </c>
    </row>
    <row r="13" ht="15" customHeight="1">
      <c r="A13" s="13" t="inlineStr">
        <is>
          <t>Neha Periwal</t>
        </is>
      </c>
      <c r="B13" s="16" t="inlineStr">
        <is>
          <t>iFile</t>
        </is>
      </c>
      <c r="C13" s="16" t="inlineStr">
        <is>
          <t>XBRL Consulting</t>
        </is>
      </c>
      <c r="D13" s="16" t="inlineStr">
        <is>
          <t>Senior Taxonomy Analyst</t>
        </is>
      </c>
      <c r="E13" s="15" t="n">
        <v>17.5</v>
      </c>
      <c r="F13" s="15" t="n">
        <v>3.54</v>
      </c>
      <c r="G13" s="15" t="n">
        <v>0.04</v>
      </c>
      <c r="H13" s="16" t="inlineStr">
        <is>
          <t>Within 0.25 of B1</t>
        </is>
      </c>
    </row>
    <row r="14" ht="15" customHeight="1">
      <c r="A14" s="13" t="inlineStr">
        <is>
          <t>Srikant Mishra</t>
        </is>
      </c>
      <c r="B14" s="16" t="inlineStr">
        <is>
          <t>iFile</t>
        </is>
      </c>
      <c r="C14" s="16" t="inlineStr">
        <is>
          <t>Technology</t>
        </is>
      </c>
      <c r="D14" s="16" t="inlineStr">
        <is>
          <t>Senior Business Analyst</t>
        </is>
      </c>
      <c r="E14" s="15" t="n">
        <v>4.4</v>
      </c>
      <c r="F14" s="15" t="n">
        <v>3.45</v>
      </c>
      <c r="G14" s="15" t="n">
        <v>0.05</v>
      </c>
      <c r="H14" s="16" t="inlineStr">
        <is>
          <t>Within 0.25 of B1</t>
        </is>
      </c>
    </row>
    <row r="15" ht="15" customHeight="1">
      <c r="A15" s="13" t="inlineStr">
        <is>
          <t>Amiz Azad</t>
        </is>
      </c>
      <c r="B15" s="16" t="inlineStr">
        <is>
          <t>iFile</t>
        </is>
      </c>
      <c r="C15" s="16" t="inlineStr">
        <is>
          <t>Technology</t>
        </is>
      </c>
      <c r="D15" s="16" t="inlineStr">
        <is>
          <t>Senior Software Engineer</t>
        </is>
      </c>
      <c r="E15" s="15" t="n">
        <v>6.6</v>
      </c>
      <c r="F15" s="15" t="n">
        <v>3.5</v>
      </c>
      <c r="G15" s="15" t="n">
        <v>0.06</v>
      </c>
      <c r="H15" s="16" t="inlineStr">
        <is>
          <t>Within 0.25 of B1</t>
        </is>
      </c>
    </row>
    <row r="16" ht="15" customHeight="1">
      <c r="A16" s="13" t="inlineStr">
        <is>
          <t>Arun Kumar</t>
        </is>
      </c>
      <c r="B16" s="16" t="inlineStr">
        <is>
          <t>iFile</t>
        </is>
      </c>
      <c r="C16" s="16" t="inlineStr">
        <is>
          <t>Technology</t>
        </is>
      </c>
      <c r="D16" s="16" t="inlineStr">
        <is>
          <t>Technical Specialist</t>
        </is>
      </c>
      <c r="E16" s="15" t="n">
        <v>12.2</v>
      </c>
      <c r="F16" s="15" t="n">
        <v>3.48</v>
      </c>
      <c r="G16" s="15" t="n">
        <v>0.06</v>
      </c>
      <c r="H16" s="16" t="inlineStr">
        <is>
          <t>Within 0.25 of B1</t>
        </is>
      </c>
    </row>
    <row r="17" ht="28" customHeight="1">
      <c r="A17" s="13" t="inlineStr">
        <is>
          <t>Chetan Galande</t>
        </is>
      </c>
      <c r="B17" s="16" t="inlineStr">
        <is>
          <t>iFile</t>
        </is>
      </c>
      <c r="C17" s="16" t="inlineStr">
        <is>
          <t>Technology</t>
        </is>
      </c>
      <c r="D17" s="16" t="inlineStr">
        <is>
          <t>Business Analysis Specialist</t>
        </is>
      </c>
      <c r="E17" s="15" t="n">
        <v>15.6</v>
      </c>
      <c r="F17" s="15" t="n">
        <v>3.47</v>
      </c>
      <c r="G17" s="15" t="n">
        <v>0.08</v>
      </c>
      <c r="H17" s="16" t="inlineStr">
        <is>
          <t>Within 0.25 of B1</t>
        </is>
      </c>
    </row>
    <row r="18" ht="15" customHeight="1">
      <c r="A18" s="13" t="inlineStr">
        <is>
          <t>Surekha Ghadigaonkar</t>
        </is>
      </c>
      <c r="B18" s="16" t="inlineStr">
        <is>
          <t>iFile</t>
        </is>
      </c>
      <c r="C18" s="16" t="inlineStr">
        <is>
          <t>XBRL Consulting</t>
        </is>
      </c>
      <c r="D18" s="16" t="inlineStr">
        <is>
          <t>Senior Taxonomy Analyst</t>
        </is>
      </c>
      <c r="E18" s="15" t="n">
        <v>20</v>
      </c>
      <c r="F18" s="15" t="n">
        <v>3.5</v>
      </c>
      <c r="G18" s="15" t="n">
        <v>0.09</v>
      </c>
      <c r="H18" s="16" t="inlineStr">
        <is>
          <t>Within 0.25 of B1</t>
        </is>
      </c>
    </row>
    <row r="19" ht="15" customHeight="1">
      <c r="A19" s="13" t="inlineStr">
        <is>
          <t>Yogesh Patil</t>
        </is>
      </c>
      <c r="B19" s="16" t="inlineStr">
        <is>
          <t>iFile</t>
        </is>
      </c>
      <c r="C19" s="16" t="inlineStr">
        <is>
          <t>XBRL Consulting</t>
        </is>
      </c>
      <c r="D19" s="16" t="inlineStr">
        <is>
          <t>Senior Taxonomy Analyst</t>
        </is>
      </c>
      <c r="E19" s="15" t="n">
        <v>14.3</v>
      </c>
      <c r="F19" s="15" t="n">
        <v>3.42</v>
      </c>
      <c r="G19" s="15" t="n">
        <v>0.11</v>
      </c>
      <c r="H19" s="16" t="inlineStr">
        <is>
          <t>Within 0.25 of B1</t>
        </is>
      </c>
    </row>
    <row r="20" ht="15" customHeight="1">
      <c r="A20" s="13" t="inlineStr">
        <is>
          <t>Prasad Chavan</t>
        </is>
      </c>
      <c r="B20" s="16" t="inlineStr">
        <is>
          <t>iFile</t>
        </is>
      </c>
      <c r="C20" s="16" t="inlineStr">
        <is>
          <t>XBRL Consulting</t>
        </is>
      </c>
      <c r="D20" s="16" t="inlineStr">
        <is>
          <t>Senior Taxonomy Analyst</t>
        </is>
      </c>
      <c r="E20" s="15" t="n">
        <v>16.2</v>
      </c>
      <c r="F20" s="15" t="n">
        <v>3.4</v>
      </c>
      <c r="G20" s="15" t="n">
        <v>0.19</v>
      </c>
      <c r="H20" s="16" t="inlineStr">
        <is>
          <t>Within 0.25 of B1</t>
        </is>
      </c>
    </row>
    <row r="21" ht="15" customHeight="1">
      <c r="A21" s="13" t="inlineStr">
        <is>
          <t>Khelendra Pratap Singh</t>
        </is>
      </c>
      <c r="B21" s="16" t="inlineStr">
        <is>
          <t>iFile</t>
        </is>
      </c>
      <c r="C21" s="16" t="inlineStr">
        <is>
          <t>Technology</t>
        </is>
      </c>
      <c r="D21" s="16" t="inlineStr">
        <is>
          <t>Senior Software Engineer</t>
        </is>
      </c>
      <c r="E21" s="15" t="n">
        <v>6.6</v>
      </c>
      <c r="F21" s="15" t="n">
        <v>3.42</v>
      </c>
      <c r="G21" s="15" t="n">
        <v>0.2</v>
      </c>
      <c r="H21" s="16" t="inlineStr">
        <is>
          <t>Within 0.25 of B1</t>
        </is>
      </c>
    </row>
    <row r="22" ht="15" customHeight="1">
      <c r="A22" s="13" t="inlineStr">
        <is>
          <t>Prajakta Chavan</t>
        </is>
      </c>
      <c r="B22" s="16" t="inlineStr">
        <is>
          <t>iFile</t>
        </is>
      </c>
      <c r="C22" s="16" t="inlineStr">
        <is>
          <t>Technology</t>
        </is>
      </c>
      <c r="D22" s="16" t="inlineStr">
        <is>
          <t>Senior Business Analyst</t>
        </is>
      </c>
      <c r="E22" s="15" t="n">
        <v>6.9</v>
      </c>
      <c r="F22" s="15" t="n">
        <v>3.26</v>
      </c>
      <c r="G22" s="15" t="n">
        <v>0.25</v>
      </c>
      <c r="H22" s="16" t="inlineStr">
        <is>
          <t>Within 0.25 of B1</t>
        </is>
      </c>
    </row>
    <row r="23" ht="15" customHeight="1">
      <c r="A23" s="13" t="inlineStr">
        <is>
          <t>Vaishnavi Deshpande</t>
        </is>
      </c>
      <c r="B23" s="16" t="inlineStr">
        <is>
          <t>iFile</t>
        </is>
      </c>
      <c r="C23" s="16" t="inlineStr">
        <is>
          <t>XBRL Consulting</t>
        </is>
      </c>
      <c r="D23" s="16" t="inlineStr">
        <is>
          <t>Taxonomy Specialist</t>
        </is>
      </c>
      <c r="E23" s="15" t="n">
        <v>9.199999999999999</v>
      </c>
      <c r="F23" s="15" t="n">
        <v>3.27</v>
      </c>
      <c r="G23" s="15" t="n">
        <v>0.28</v>
      </c>
      <c r="H23" s="16" t="inlineStr">
        <is>
          <t>0.25–0.5 from B1</t>
        </is>
      </c>
    </row>
    <row r="24" ht="15" customHeight="1">
      <c r="A24" s="13" t="inlineStr">
        <is>
          <t>Akbar Basha</t>
        </is>
      </c>
      <c r="B24" s="16" t="inlineStr">
        <is>
          <t>iFile</t>
        </is>
      </c>
      <c r="C24" s="16" t="inlineStr">
        <is>
          <t>Technology</t>
        </is>
      </c>
      <c r="D24" s="16" t="inlineStr">
        <is>
          <t>Senior Database Engineer</t>
        </is>
      </c>
      <c r="E24" s="15" t="n">
        <v>8</v>
      </c>
      <c r="F24" s="15" t="n">
        <v>3.2</v>
      </c>
      <c r="G24" s="15" t="n">
        <v>0.3</v>
      </c>
      <c r="H24" s="16" t="inlineStr">
        <is>
          <t>0.25–0.5 from B1</t>
        </is>
      </c>
    </row>
    <row r="25" ht="15" customHeight="1">
      <c r="A25" s="13" t="inlineStr">
        <is>
          <t>Shashank Poipkar</t>
        </is>
      </c>
      <c r="B25" s="16" t="inlineStr">
        <is>
          <t>iFile</t>
        </is>
      </c>
      <c r="C25" s="16" t="inlineStr">
        <is>
          <t>XBRL Consulting</t>
        </is>
      </c>
      <c r="D25" s="16" t="inlineStr">
        <is>
          <t>Senior Taxonomy Analyst</t>
        </is>
      </c>
      <c r="E25" s="15" t="n">
        <v>21.1</v>
      </c>
      <c r="F25" s="15" t="n">
        <v>3.25</v>
      </c>
      <c r="G25" s="15" t="n">
        <v>0.3</v>
      </c>
      <c r="H25" s="16" t="inlineStr">
        <is>
          <t>0.25–0.5 from B1</t>
        </is>
      </c>
    </row>
    <row r="26" ht="15" customHeight="1">
      <c r="A26" s="13" t="inlineStr">
        <is>
          <t>Angitha A</t>
        </is>
      </c>
      <c r="B26" s="16" t="inlineStr">
        <is>
          <t>iFile</t>
        </is>
      </c>
      <c r="C26" s="16" t="inlineStr">
        <is>
          <t>Technology</t>
        </is>
      </c>
      <c r="D26" s="16" t="inlineStr">
        <is>
          <t>Senior Business Analyst</t>
        </is>
      </c>
      <c r="E26" s="15" t="n">
        <v>8.1</v>
      </c>
      <c r="F26" s="15" t="n">
        <v>3.2</v>
      </c>
      <c r="G26" s="15" t="n">
        <v>0.35</v>
      </c>
      <c r="H26" s="16" t="inlineStr">
        <is>
          <t>0.25–0.5 from B1</t>
        </is>
      </c>
    </row>
    <row r="27" ht="15" customHeight="1">
      <c r="A27" s="13" t="inlineStr">
        <is>
          <t>Darshit Vora</t>
        </is>
      </c>
      <c r="B27" s="16" t="inlineStr">
        <is>
          <t>iFile</t>
        </is>
      </c>
      <c r="C27" s="16" t="inlineStr">
        <is>
          <t>Technology</t>
        </is>
      </c>
      <c r="D27" s="16" t="inlineStr">
        <is>
          <t>Senior Business Analyst</t>
        </is>
      </c>
      <c r="E27" s="15" t="n">
        <v>9.199999999999999</v>
      </c>
      <c r="F27" s="15" t="n">
        <v>3.2</v>
      </c>
      <c r="G27" s="15" t="n">
        <v>0.36</v>
      </c>
      <c r="H27" s="16" t="inlineStr">
        <is>
          <t>0.25–0.5 from B1</t>
        </is>
      </c>
    </row>
    <row r="28" ht="15" customHeight="1">
      <c r="A28" s="13" t="inlineStr">
        <is>
          <t>Hemalatha Visamsetti</t>
        </is>
      </c>
      <c r="B28" s="16" t="inlineStr">
        <is>
          <t>iFile</t>
        </is>
      </c>
      <c r="C28" s="16" t="inlineStr">
        <is>
          <t>Technology</t>
        </is>
      </c>
      <c r="D28" s="16" t="inlineStr">
        <is>
          <t>Senior Software Engineer</t>
        </is>
      </c>
      <c r="E28" s="15" t="n">
        <v>8.1</v>
      </c>
      <c r="F28" s="15" t="n">
        <v>3.17</v>
      </c>
      <c r="G28" s="15" t="n">
        <v>0.38</v>
      </c>
      <c r="H28" s="16" t="inlineStr">
        <is>
          <t>0.25–0.5 from B1</t>
        </is>
      </c>
    </row>
    <row r="29" ht="15" customHeight="1">
      <c r="A29" s="13" t="inlineStr">
        <is>
          <t>Govind Chidrawar</t>
        </is>
      </c>
      <c r="B29" s="16" t="inlineStr">
        <is>
          <t>iFile</t>
        </is>
      </c>
      <c r="C29" s="16" t="inlineStr">
        <is>
          <t>Technology</t>
        </is>
      </c>
      <c r="D29" s="16" t="inlineStr">
        <is>
          <t>Senior Software Engineer</t>
        </is>
      </c>
      <c r="E29" s="15" t="n">
        <v>6.1</v>
      </c>
      <c r="F29" s="15" t="n">
        <v>3.1</v>
      </c>
      <c r="G29" s="15" t="n">
        <v>0.43</v>
      </c>
      <c r="H29" s="16" t="inlineStr">
        <is>
          <t>0.25–0.5 from B1</t>
        </is>
      </c>
    </row>
    <row r="30" ht="15" customHeight="1">
      <c r="A30" s="13" t="inlineStr">
        <is>
          <t>Unnati Kamble</t>
        </is>
      </c>
      <c r="B30" s="16" t="inlineStr">
        <is>
          <t>iFile</t>
        </is>
      </c>
      <c r="C30" s="16" t="inlineStr">
        <is>
          <t>XBRL Consulting</t>
        </is>
      </c>
      <c r="D30" s="16" t="inlineStr">
        <is>
          <t>Senior Taxonomy Analyst</t>
        </is>
      </c>
      <c r="E30" s="15" t="n">
        <v>7.5</v>
      </c>
      <c r="F30" s="15" t="n">
        <v>3.15</v>
      </c>
      <c r="G30" s="15" t="n">
        <v>0.44</v>
      </c>
      <c r="H30" s="16" t="inlineStr">
        <is>
          <t>0.25–0.5 from B1</t>
        </is>
      </c>
    </row>
    <row r="31" ht="15" customHeight="1">
      <c r="A31" s="13" t="inlineStr">
        <is>
          <t>Siddharth Dhone</t>
        </is>
      </c>
      <c r="B31" s="16" t="inlineStr">
        <is>
          <t>iFile</t>
        </is>
      </c>
      <c r="C31" s="16" t="inlineStr">
        <is>
          <t>Technology</t>
        </is>
      </c>
      <c r="D31" s="16" t="inlineStr">
        <is>
          <t>Senior Software Engineer</t>
        </is>
      </c>
      <c r="E31" s="15" t="n">
        <v>7.4</v>
      </c>
      <c r="F31" s="15" t="n">
        <v>3.07</v>
      </c>
      <c r="G31" s="15" t="n">
        <v>0.52</v>
      </c>
      <c r="H31" s="16" t="inlineStr">
        <is>
          <t>0.5–1.0 from B1</t>
        </is>
      </c>
    </row>
    <row r="32" ht="15" customHeight="1">
      <c r="A32" s="13" t="inlineStr">
        <is>
          <t>Sonal Bagul</t>
        </is>
      </c>
      <c r="B32" s="16" t="inlineStr">
        <is>
          <t>iFile</t>
        </is>
      </c>
      <c r="C32" s="16" t="inlineStr">
        <is>
          <t>Technology</t>
        </is>
      </c>
      <c r="D32" s="16" t="inlineStr">
        <is>
          <t>Senior Software Engineer</t>
        </is>
      </c>
      <c r="E32" s="15" t="n">
        <v>10.3</v>
      </c>
      <c r="F32" s="15" t="n">
        <v>2.95</v>
      </c>
      <c r="G32" s="15" t="n">
        <v>0.54</v>
      </c>
      <c r="H32" s="16" t="inlineStr">
        <is>
          <t>0.5–1.0 from B1</t>
        </is>
      </c>
    </row>
    <row r="33" ht="15" customHeight="1">
      <c r="A33" s="13" t="inlineStr">
        <is>
          <t>Neha Singh</t>
        </is>
      </c>
      <c r="B33" s="16" t="inlineStr">
        <is>
          <t>iFile</t>
        </is>
      </c>
      <c r="C33" s="16" t="inlineStr">
        <is>
          <t>Technology</t>
        </is>
      </c>
      <c r="D33" s="16" t="inlineStr">
        <is>
          <t>Senior Business Analyst</t>
        </is>
      </c>
      <c r="E33" s="15" t="n">
        <v>3.6</v>
      </c>
      <c r="F33" s="15" t="n">
        <v>3</v>
      </c>
      <c r="G33" s="15" t="n">
        <v>0.55</v>
      </c>
      <c r="H33" s="16" t="inlineStr">
        <is>
          <t>0.5–1.0 from B1</t>
        </is>
      </c>
    </row>
    <row r="34" ht="15" customHeight="1">
      <c r="A34" s="13" t="inlineStr">
        <is>
          <t>Saurabh Dutta</t>
        </is>
      </c>
      <c r="B34" s="16" t="inlineStr">
        <is>
          <t>iFile</t>
        </is>
      </c>
      <c r="C34" s="16" t="inlineStr">
        <is>
          <t>Technology</t>
        </is>
      </c>
      <c r="D34" s="16" t="inlineStr">
        <is>
          <t>Senior Business Analyst</t>
        </is>
      </c>
      <c r="E34" s="15" t="n">
        <v>5.4</v>
      </c>
      <c r="F34" s="15" t="n">
        <v>3.02</v>
      </c>
      <c r="G34" s="15" t="n">
        <v>0.5600000000000001</v>
      </c>
      <c r="H34" s="16" t="inlineStr">
        <is>
          <t>0.5–1.0 from B1</t>
        </is>
      </c>
    </row>
    <row r="35" ht="15" customHeight="1">
      <c r="A35" s="13" t="inlineStr">
        <is>
          <t>Mukesh Babulal Suthar</t>
        </is>
      </c>
      <c r="B35" s="16" t="inlineStr">
        <is>
          <t>iFile</t>
        </is>
      </c>
      <c r="C35" s="16" t="inlineStr">
        <is>
          <t>Technology</t>
        </is>
      </c>
      <c r="D35" s="16" t="inlineStr">
        <is>
          <t>Senior Software Engineer</t>
        </is>
      </c>
      <c r="E35" s="15" t="n">
        <v>11.1</v>
      </c>
      <c r="F35" s="15" t="n">
        <v>2.93</v>
      </c>
      <c r="G35" s="15" t="n">
        <v>0.61</v>
      </c>
      <c r="H35" s="16" t="inlineStr">
        <is>
          <t>0.5–1.0 from B1</t>
        </is>
      </c>
    </row>
    <row r="36" ht="15" customHeight="1">
      <c r="A36" s="13" t="inlineStr">
        <is>
          <t>Yash Chikane</t>
        </is>
      </c>
      <c r="B36" s="16" t="inlineStr">
        <is>
          <t>iFile</t>
        </is>
      </c>
      <c r="C36" s="16" t="inlineStr">
        <is>
          <t>Technology</t>
        </is>
      </c>
      <c r="D36" s="16" t="inlineStr">
        <is>
          <t>Senior AI/ML Engineer</t>
        </is>
      </c>
      <c r="E36" s="15" t="n">
        <v>4.9</v>
      </c>
      <c r="F36" s="15" t="n">
        <v>2.97</v>
      </c>
      <c r="G36" s="15" t="n">
        <v>0.62</v>
      </c>
      <c r="H36" s="16" t="inlineStr">
        <is>
          <t>0.5–1.0 from B1</t>
        </is>
      </c>
    </row>
    <row r="37" ht="15" customHeight="1">
      <c r="A37" s="13" t="inlineStr">
        <is>
          <t>Aaqib Ahmad</t>
        </is>
      </c>
      <c r="B37" s="16" t="inlineStr">
        <is>
          <t>iFile</t>
        </is>
      </c>
      <c r="C37" s="16" t="inlineStr">
        <is>
          <t>Technology</t>
        </is>
      </c>
      <c r="D37" s="16" t="inlineStr">
        <is>
          <t>Senior Software Engineer</t>
        </is>
      </c>
      <c r="E37" s="15" t="n">
        <v>10.3</v>
      </c>
      <c r="F37" s="15" t="n">
        <v>2.93</v>
      </c>
      <c r="G37" s="15" t="n">
        <v>0.64</v>
      </c>
      <c r="H37" s="16" t="inlineStr">
        <is>
          <t>0.5–1.0 from B1</t>
        </is>
      </c>
    </row>
    <row r="38" ht="15" customHeight="1">
      <c r="A38" s="13" t="inlineStr">
        <is>
          <t>Gaurav Ghare</t>
        </is>
      </c>
      <c r="B38" s="16" t="inlineStr">
        <is>
          <t>iFile</t>
        </is>
      </c>
      <c r="C38" s="16" t="inlineStr">
        <is>
          <t>Technology</t>
        </is>
      </c>
      <c r="D38" s="16" t="inlineStr">
        <is>
          <t>Senior Software Engineer</t>
        </is>
      </c>
      <c r="E38" s="15" t="n">
        <v>9.4</v>
      </c>
      <c r="F38" s="15" t="n">
        <v>2.9</v>
      </c>
      <c r="G38" s="15" t="n">
        <v>0.64</v>
      </c>
      <c r="H38" s="16" t="inlineStr">
        <is>
          <t>0.5–1.0 from B1</t>
        </is>
      </c>
    </row>
    <row r="39" ht="15" customHeight="1">
      <c r="A39" s="13" t="inlineStr">
        <is>
          <t>Manohar Golbane</t>
        </is>
      </c>
      <c r="B39" s="16" t="inlineStr">
        <is>
          <t>iFile</t>
        </is>
      </c>
      <c r="C39" s="16" t="inlineStr">
        <is>
          <t>Support</t>
        </is>
      </c>
      <c r="D39" s="16" t="inlineStr">
        <is>
          <t>Senior Support Executive</t>
        </is>
      </c>
      <c r="E39" s="15" t="n">
        <v>13.6</v>
      </c>
      <c r="F39" s="15" t="n">
        <v>2.92</v>
      </c>
      <c r="G39" s="15" t="n">
        <v>0.66</v>
      </c>
      <c r="H39" s="16" t="inlineStr">
        <is>
          <t>0.5–1.0 from B1</t>
        </is>
      </c>
    </row>
    <row r="40" ht="15" customHeight="1">
      <c r="A40" s="13" t="inlineStr">
        <is>
          <t>Varsha Kambale</t>
        </is>
      </c>
      <c r="B40" s="16" t="inlineStr">
        <is>
          <t>iFile</t>
        </is>
      </c>
      <c r="C40" s="16" t="inlineStr">
        <is>
          <t>Support</t>
        </is>
      </c>
      <c r="D40" s="16" t="inlineStr">
        <is>
          <t>Senior Support Executive</t>
        </is>
      </c>
      <c r="E40" s="15" t="n">
        <v>10.4</v>
      </c>
      <c r="F40" s="15" t="n">
        <v>2.83</v>
      </c>
      <c r="G40" s="15" t="n">
        <v>0.75</v>
      </c>
      <c r="H40" s="16" t="inlineStr">
        <is>
          <t>0.5–1.0 from B1</t>
        </is>
      </c>
    </row>
    <row r="41" ht="15" customHeight="1">
      <c r="A41" s="13" t="inlineStr">
        <is>
          <t>Ankita Karale</t>
        </is>
      </c>
      <c r="B41" s="16" t="inlineStr">
        <is>
          <t>iFile</t>
        </is>
      </c>
      <c r="C41" s="16" t="inlineStr">
        <is>
          <t>Technology</t>
        </is>
      </c>
      <c r="D41" s="16" t="inlineStr">
        <is>
          <t>Senior Business Analyst</t>
        </is>
      </c>
      <c r="E41" s="15" t="n">
        <v>7.2</v>
      </c>
      <c r="F41" s="15" t="n">
        <v>2.75</v>
      </c>
      <c r="G41" s="15" t="n">
        <v>0.77</v>
      </c>
      <c r="H41" s="16" t="inlineStr">
        <is>
          <t>0.5–1.0 from B1</t>
        </is>
      </c>
    </row>
    <row r="42" ht="15" customHeight="1">
      <c r="A42" s="13" t="inlineStr">
        <is>
          <t>Shubham Mhadgut</t>
        </is>
      </c>
      <c r="B42" s="16" t="inlineStr">
        <is>
          <t>iFile</t>
        </is>
      </c>
      <c r="C42" s="16" t="inlineStr">
        <is>
          <t>Technology</t>
        </is>
      </c>
      <c r="D42" s="16" t="inlineStr">
        <is>
          <t>Senior Software Engineer</t>
        </is>
      </c>
      <c r="E42" s="15" t="n">
        <v>6.3</v>
      </c>
      <c r="F42" s="15" t="n">
        <v>2.73</v>
      </c>
      <c r="G42" s="15" t="n">
        <v>0.79</v>
      </c>
      <c r="H42" s="16" t="inlineStr">
        <is>
          <t>0.5–1.0 from B1</t>
        </is>
      </c>
    </row>
    <row r="43" ht="15" customHeight="1">
      <c r="A43" s="13" t="inlineStr">
        <is>
          <t>Rajshree Bhosale</t>
        </is>
      </c>
      <c r="B43" s="16" t="inlineStr">
        <is>
          <t>iFile</t>
        </is>
      </c>
      <c r="C43" s="16" t="inlineStr">
        <is>
          <t>Technology</t>
        </is>
      </c>
      <c r="D43" s="16" t="inlineStr">
        <is>
          <t>Senior UI Developer</t>
        </is>
      </c>
      <c r="E43" s="15" t="n">
        <v>6.2</v>
      </c>
      <c r="F43" s="15" t="n">
        <v>2.78</v>
      </c>
      <c r="G43" s="15" t="n">
        <v>0.79</v>
      </c>
      <c r="H43" s="16" t="inlineStr">
        <is>
          <t>0.5–1.0 from B1</t>
        </is>
      </c>
    </row>
    <row r="44" ht="15" customHeight="1">
      <c r="A44" s="13" t="inlineStr">
        <is>
          <t>Bhakti Gosavi</t>
        </is>
      </c>
      <c r="B44" s="16" t="inlineStr">
        <is>
          <t>iFile</t>
        </is>
      </c>
      <c r="C44" s="16" t="inlineStr">
        <is>
          <t>XBRL Consulting</t>
        </is>
      </c>
      <c r="D44" s="16" t="inlineStr">
        <is>
          <t>Senior Taxonomy Analyst</t>
        </is>
      </c>
      <c r="E44" s="15" t="n">
        <v>15.4</v>
      </c>
      <c r="F44" s="15" t="n">
        <v>2.7</v>
      </c>
      <c r="G44" s="15" t="n">
        <v>0.85</v>
      </c>
      <c r="H44" s="16" t="inlineStr">
        <is>
          <t>0.5–1.0 from B1</t>
        </is>
      </c>
    </row>
    <row r="45" ht="15" customHeight="1">
      <c r="A45" s="13" t="inlineStr">
        <is>
          <t>Chetan Yerpude</t>
        </is>
      </c>
      <c r="B45" s="16" t="inlineStr">
        <is>
          <t>iFile</t>
        </is>
      </c>
      <c r="C45" s="16" t="inlineStr">
        <is>
          <t>Technology</t>
        </is>
      </c>
      <c r="D45" s="16" t="inlineStr">
        <is>
          <t>Senior Software Engineer</t>
        </is>
      </c>
      <c r="E45" s="15" t="n">
        <v>6.2</v>
      </c>
      <c r="F45" s="15" t="n">
        <v>2.7</v>
      </c>
      <c r="G45" s="15" t="n">
        <v>0.88</v>
      </c>
      <c r="H45" s="16" t="inlineStr">
        <is>
          <t>0.5–1.0 from B1</t>
        </is>
      </c>
    </row>
    <row r="46" ht="15" customHeight="1">
      <c r="A46" s="13" t="inlineStr">
        <is>
          <t>Sandeep Padhi</t>
        </is>
      </c>
      <c r="B46" s="16" t="inlineStr">
        <is>
          <t>iFile</t>
        </is>
      </c>
      <c r="C46" s="16" t="inlineStr">
        <is>
          <t>Quality Assurance</t>
        </is>
      </c>
      <c r="D46" s="16" t="inlineStr">
        <is>
          <t>Senior QA Engineer</t>
        </is>
      </c>
      <c r="E46" s="15" t="n">
        <v>5</v>
      </c>
      <c r="F46" s="15" t="n">
        <v>2.65</v>
      </c>
      <c r="G46" s="15" t="n">
        <v>0.9</v>
      </c>
      <c r="H46" s="16" t="inlineStr">
        <is>
          <t>0.5–1.0 from B1</t>
        </is>
      </c>
    </row>
    <row r="47" ht="15" customHeight="1">
      <c r="A47" s="13" t="inlineStr">
        <is>
          <t>Bhagyshree Khedkar</t>
        </is>
      </c>
      <c r="B47" s="16" t="inlineStr">
        <is>
          <t>iFile</t>
        </is>
      </c>
      <c r="C47" s="16" t="inlineStr">
        <is>
          <t>Quality Assurance</t>
        </is>
      </c>
      <c r="D47" s="16" t="inlineStr">
        <is>
          <t>Senior QA Engineer</t>
        </is>
      </c>
      <c r="E47" s="15" t="n">
        <v>7.1</v>
      </c>
      <c r="F47" s="15" t="n">
        <v>2.67</v>
      </c>
      <c r="G47" s="15" t="n">
        <v>0.91</v>
      </c>
      <c r="H47" s="16" t="inlineStr">
        <is>
          <t>0.5–1.0 from B1</t>
        </is>
      </c>
    </row>
    <row r="48" ht="15" customHeight="1">
      <c r="A48" s="13" t="inlineStr">
        <is>
          <t>Devkumar Nishad</t>
        </is>
      </c>
      <c r="B48" s="16" t="inlineStr">
        <is>
          <t>iFile</t>
        </is>
      </c>
      <c r="C48" s="16" t="inlineStr">
        <is>
          <t>Technology</t>
        </is>
      </c>
      <c r="D48" s="16" t="inlineStr">
        <is>
          <t>Senior Software Engineer</t>
        </is>
      </c>
      <c r="E48" s="15" t="n">
        <v>3</v>
      </c>
      <c r="F48" s="15" t="n">
        <v>2.6</v>
      </c>
      <c r="G48" s="15" t="n">
        <v>0.92</v>
      </c>
      <c r="H48" s="16" t="inlineStr">
        <is>
          <t>0.5–1.0 from B1</t>
        </is>
      </c>
    </row>
    <row r="49" ht="15" customHeight="1">
      <c r="A49" s="13" t="inlineStr">
        <is>
          <t>Pankaj Sharma</t>
        </is>
      </c>
      <c r="B49" s="16" t="inlineStr">
        <is>
          <t>iFile</t>
        </is>
      </c>
      <c r="C49" s="16" t="inlineStr">
        <is>
          <t>Technology</t>
        </is>
      </c>
      <c r="D49" s="16" t="inlineStr">
        <is>
          <t>Senior Software Engineer</t>
        </is>
      </c>
      <c r="E49" s="15" t="n">
        <v>4.7</v>
      </c>
      <c r="F49" s="15" t="n">
        <v>2.65</v>
      </c>
      <c r="G49" s="15" t="n">
        <v>0.92</v>
      </c>
      <c r="H49" s="16" t="inlineStr">
        <is>
          <t>0.5–1.0 from B1</t>
        </is>
      </c>
    </row>
    <row r="50" ht="15" customHeight="1">
      <c r="A50" s="13" t="inlineStr">
        <is>
          <t>Shubham Yadav</t>
        </is>
      </c>
      <c r="B50" s="16" t="inlineStr">
        <is>
          <t>iFile</t>
        </is>
      </c>
      <c r="C50" s="16" t="inlineStr">
        <is>
          <t>Technology</t>
        </is>
      </c>
      <c r="D50" s="16" t="inlineStr">
        <is>
          <t>Senior UI Developer</t>
        </is>
      </c>
      <c r="E50" s="15" t="n">
        <v>5.4</v>
      </c>
      <c r="F50" s="15" t="n">
        <v>2.48</v>
      </c>
      <c r="G50" s="15" t="n">
        <v>0.92</v>
      </c>
      <c r="H50" s="16" t="inlineStr">
        <is>
          <t>0.5–1.0 from B1</t>
        </is>
      </c>
    </row>
    <row r="51" ht="15" customHeight="1">
      <c r="A51" s="13" t="inlineStr">
        <is>
          <t>Isheekka Gupta</t>
        </is>
      </c>
      <c r="B51" s="16" t="inlineStr">
        <is>
          <t>iFile</t>
        </is>
      </c>
      <c r="C51" s="16" t="inlineStr">
        <is>
          <t>XBRL Consulting</t>
        </is>
      </c>
      <c r="D51" s="16" t="inlineStr">
        <is>
          <t>Senior Taxonomy Analyst</t>
        </is>
      </c>
      <c r="E51" s="15" t="n"/>
      <c r="F51" s="15" t="n">
        <v>2.6</v>
      </c>
      <c r="G51" s="15" t="n">
        <v>0.95</v>
      </c>
      <c r="H51" s="16" t="inlineStr">
        <is>
          <t>0.5–1.0 from B1</t>
        </is>
      </c>
    </row>
    <row r="52" ht="15" customHeight="1">
      <c r="A52" s="13" t="inlineStr">
        <is>
          <t>Pawan Khot</t>
        </is>
      </c>
      <c r="B52" s="16" t="inlineStr">
        <is>
          <t>iFile</t>
        </is>
      </c>
      <c r="C52" s="16" t="inlineStr">
        <is>
          <t>XBRL Consulting</t>
        </is>
      </c>
      <c r="D52" s="16" t="inlineStr">
        <is>
          <t>Senior Taxonomy Analyst</t>
        </is>
      </c>
      <c r="E52" s="15" t="n">
        <v>3.7</v>
      </c>
      <c r="F52" s="15" t="n">
        <v>2.6</v>
      </c>
      <c r="G52" s="15" t="n">
        <v>0.95</v>
      </c>
      <c r="H52" s="16" t="inlineStr">
        <is>
          <t>0.5–1.0 from B1</t>
        </is>
      </c>
    </row>
    <row r="53" ht="15" customHeight="1">
      <c r="A53" s="13" t="inlineStr">
        <is>
          <t>Rahul Devarkonda</t>
        </is>
      </c>
      <c r="B53" s="16" t="inlineStr">
        <is>
          <t>iFile</t>
        </is>
      </c>
      <c r="C53" s="16" t="inlineStr">
        <is>
          <t>Quality Assurance</t>
        </is>
      </c>
      <c r="D53" s="16" t="inlineStr">
        <is>
          <t>Senior QA Engineer</t>
        </is>
      </c>
      <c r="E53" s="15" t="n">
        <v>6.9</v>
      </c>
      <c r="F53" s="15" t="n">
        <v>2.62</v>
      </c>
      <c r="G53" s="15" t="n">
        <v>0.96</v>
      </c>
      <c r="H53" s="16" t="inlineStr">
        <is>
          <t>0.5–1.0 from B1</t>
        </is>
      </c>
    </row>
    <row r="54" ht="15" customHeight="1">
      <c r="A54" s="13" t="inlineStr">
        <is>
          <t>Jyoti Patil</t>
        </is>
      </c>
      <c r="B54" s="16" t="inlineStr">
        <is>
          <t>iFile</t>
        </is>
      </c>
      <c r="C54" s="16" t="inlineStr">
        <is>
          <t>Support</t>
        </is>
      </c>
      <c r="D54" s="16" t="inlineStr">
        <is>
          <t>Senior Support Executive</t>
        </is>
      </c>
      <c r="E54" s="15" t="n">
        <v>8.300000000000001</v>
      </c>
      <c r="F54" s="15" t="n">
        <v>2.62</v>
      </c>
      <c r="G54" s="15" t="n">
        <v>0.97</v>
      </c>
      <c r="H54" s="16" t="inlineStr">
        <is>
          <t>0.5–1.0 from B1</t>
        </is>
      </c>
    </row>
    <row r="55" ht="15" customHeight="1">
      <c r="A55" s="13" t="inlineStr">
        <is>
          <t>Amol Pawar</t>
        </is>
      </c>
      <c r="B55" s="16" t="inlineStr">
        <is>
          <t>iFile</t>
        </is>
      </c>
      <c r="C55" s="16" t="inlineStr">
        <is>
          <t>Technology</t>
        </is>
      </c>
      <c r="D55" s="16" t="inlineStr">
        <is>
          <t>Senior Software Engineer</t>
        </is>
      </c>
      <c r="E55" s="15" t="n">
        <v>4.2</v>
      </c>
      <c r="F55" s="15" t="n">
        <v>2.6</v>
      </c>
      <c r="G55" s="15" t="n">
        <v>0.97</v>
      </c>
      <c r="H55" s="16" t="inlineStr">
        <is>
          <t>0.5–1.0 from B1</t>
        </is>
      </c>
    </row>
    <row r="56" ht="15" customHeight="1">
      <c r="A56" s="13" t="inlineStr">
        <is>
          <t>Abhishek Patil</t>
        </is>
      </c>
      <c r="B56" s="16" t="inlineStr">
        <is>
          <t>iFile</t>
        </is>
      </c>
      <c r="C56" s="16" t="inlineStr">
        <is>
          <t>Technology</t>
        </is>
      </c>
      <c r="D56" s="16" t="inlineStr">
        <is>
          <t>Senior Software Engineer</t>
        </is>
      </c>
      <c r="E56" s="15" t="n">
        <v>3.9</v>
      </c>
      <c r="F56" s="15" t="n">
        <v>2.6</v>
      </c>
      <c r="G56" s="15" t="n">
        <v>0.97</v>
      </c>
      <c r="H56" s="16" t="inlineStr">
        <is>
          <t>0.5–1.0 from B1</t>
        </is>
      </c>
    </row>
    <row r="57" ht="15" customHeight="1">
      <c r="A57" s="13" t="inlineStr">
        <is>
          <t>Ritesh Gadekar</t>
        </is>
      </c>
      <c r="B57" s="16" t="inlineStr">
        <is>
          <t>iFile</t>
        </is>
      </c>
      <c r="C57" s="16" t="inlineStr">
        <is>
          <t>Technology</t>
        </is>
      </c>
      <c r="D57" s="16" t="inlineStr">
        <is>
          <t>Senior Software Engineer</t>
        </is>
      </c>
      <c r="E57" s="15" t="n">
        <v>4.3</v>
      </c>
      <c r="F57" s="15" t="n">
        <v>2.6</v>
      </c>
      <c r="G57" s="15" t="n">
        <v>0.97</v>
      </c>
      <c r="H57" s="16" t="inlineStr">
        <is>
          <t>0.5–1.0 from B1</t>
        </is>
      </c>
    </row>
    <row r="58" ht="15" customHeight="1">
      <c r="A58" s="13" t="inlineStr">
        <is>
          <t>Sahil Chavan</t>
        </is>
      </c>
      <c r="B58" s="16" t="inlineStr">
        <is>
          <t>iFile</t>
        </is>
      </c>
      <c r="C58" s="16" t="inlineStr">
        <is>
          <t>Technology</t>
        </is>
      </c>
      <c r="D58" s="16" t="inlineStr">
        <is>
          <t>Senior Software Engineer</t>
        </is>
      </c>
      <c r="E58" s="15" t="n">
        <v>5.2</v>
      </c>
      <c r="F58" s="15" t="n">
        <v>2.6</v>
      </c>
      <c r="G58" s="15" t="n">
        <v>0.97</v>
      </c>
      <c r="H58" s="16" t="inlineStr">
        <is>
          <t>0.5–1.0 from B1</t>
        </is>
      </c>
    </row>
    <row r="59" ht="15" customHeight="1">
      <c r="A59" s="13" t="inlineStr">
        <is>
          <t>Sourav Moharana</t>
        </is>
      </c>
      <c r="B59" s="16" t="inlineStr">
        <is>
          <t>iFile</t>
        </is>
      </c>
      <c r="C59" s="16" t="inlineStr">
        <is>
          <t>Technology</t>
        </is>
      </c>
      <c r="D59" s="16" t="inlineStr">
        <is>
          <t>Senior Software Engineer</t>
        </is>
      </c>
      <c r="E59" s="15" t="n">
        <v>5.2</v>
      </c>
      <c r="F59" s="15" t="n">
        <v>2.6</v>
      </c>
      <c r="G59" s="15" t="n">
        <v>0.97</v>
      </c>
      <c r="H59" s="16" t="inlineStr">
        <is>
          <t>0.5–1.0 from B1</t>
        </is>
      </c>
    </row>
    <row r="60" ht="15" customHeight="1">
      <c r="A60" s="13" t="inlineStr">
        <is>
          <t>Shreya Shinde</t>
        </is>
      </c>
      <c r="B60" s="16" t="inlineStr">
        <is>
          <t>iFile</t>
        </is>
      </c>
      <c r="C60" s="16" t="inlineStr">
        <is>
          <t>Support</t>
        </is>
      </c>
      <c r="D60" s="16" t="inlineStr">
        <is>
          <t>Senior Support Executive</t>
        </is>
      </c>
      <c r="E60" s="15" t="n">
        <v>12.8</v>
      </c>
      <c r="F60" s="15" t="n">
        <v>2.55</v>
      </c>
      <c r="G60" s="15" t="n">
        <v>0.98</v>
      </c>
      <c r="H60" s="16" t="inlineStr">
        <is>
          <t>0.5–1.0 from B1</t>
        </is>
      </c>
    </row>
    <row r="61" ht="15" customHeight="1">
      <c r="A61" s="13" t="inlineStr">
        <is>
          <t>Bhagyashree Bauskar</t>
        </is>
      </c>
      <c r="B61" s="16" t="inlineStr">
        <is>
          <t>iFile</t>
        </is>
      </c>
      <c r="C61" s="16" t="inlineStr">
        <is>
          <t>Support</t>
        </is>
      </c>
      <c r="D61" s="16" t="inlineStr">
        <is>
          <t>Senior Support Executive</t>
        </is>
      </c>
      <c r="E61" s="15" t="n">
        <v>6.1</v>
      </c>
      <c r="F61" s="15" t="n">
        <v>2.57</v>
      </c>
      <c r="G61" s="15" t="n">
        <v>0.99</v>
      </c>
      <c r="H61" s="16" t="inlineStr">
        <is>
          <t>0.5–1.0 from B1</t>
        </is>
      </c>
    </row>
    <row r="62" ht="15" customHeight="1">
      <c r="A62" s="13" t="inlineStr">
        <is>
          <t>Ghanshyam L Desale</t>
        </is>
      </c>
      <c r="B62" s="16" t="inlineStr">
        <is>
          <t>iFile</t>
        </is>
      </c>
      <c r="C62" s="16" t="inlineStr">
        <is>
          <t>Technology</t>
        </is>
      </c>
      <c r="D62" s="16" t="inlineStr">
        <is>
          <t>Senior UI Developer</t>
        </is>
      </c>
      <c r="E62" s="15" t="n">
        <v>3.8</v>
      </c>
      <c r="F62" s="15" t="n">
        <v>2.55</v>
      </c>
      <c r="G62" s="15" t="n">
        <v>1</v>
      </c>
      <c r="H62" s="16" t="inlineStr">
        <is>
          <t>0.5–1.0 from B1</t>
        </is>
      </c>
    </row>
    <row r="63" ht="15" customHeight="1">
      <c r="A63" s="13" t="inlineStr">
        <is>
          <t>Sagar Soni</t>
        </is>
      </c>
      <c r="B63" s="16" t="inlineStr">
        <is>
          <t>iFile</t>
        </is>
      </c>
      <c r="C63" s="16" t="inlineStr">
        <is>
          <t>Technology</t>
        </is>
      </c>
      <c r="D63" s="16" t="inlineStr">
        <is>
          <t>Senior Software Engineer</t>
        </is>
      </c>
      <c r="E63" s="15" t="n">
        <v>4.9</v>
      </c>
      <c r="F63" s="15" t="n">
        <v>2.57</v>
      </c>
      <c r="G63" s="15" t="n">
        <v>1.01</v>
      </c>
      <c r="H63" s="16" t="inlineStr">
        <is>
          <t>More than 1.0 from B1</t>
        </is>
      </c>
    </row>
    <row r="64" ht="28" customHeight="1">
      <c r="A64" s="13" t="inlineStr">
        <is>
          <t>Saurabh Jaykumar Wanjari</t>
        </is>
      </c>
      <c r="B64" s="16" t="inlineStr">
        <is>
          <t>iFile</t>
        </is>
      </c>
      <c r="C64" s="16" t="inlineStr">
        <is>
          <t>Technology</t>
        </is>
      </c>
      <c r="D64" s="16" t="inlineStr">
        <is>
          <t>Senior Software Engineer</t>
        </is>
      </c>
      <c r="E64" s="15" t="n">
        <v>2.3</v>
      </c>
      <c r="F64" s="15" t="n">
        <v>2.53</v>
      </c>
      <c r="G64" s="15" t="n">
        <v>1.01</v>
      </c>
      <c r="H64" s="16" t="inlineStr">
        <is>
          <t>More than 1.0 from B1</t>
        </is>
      </c>
    </row>
    <row r="65" ht="15" customHeight="1">
      <c r="A65" s="13" t="inlineStr">
        <is>
          <t>Yash Raj</t>
        </is>
      </c>
      <c r="B65" s="16" t="inlineStr">
        <is>
          <t>iFile</t>
        </is>
      </c>
      <c r="C65" s="16" t="inlineStr">
        <is>
          <t>Technology</t>
        </is>
      </c>
      <c r="D65" s="16" t="inlineStr">
        <is>
          <t>Senior Database Engineer</t>
        </is>
      </c>
      <c r="E65" s="15" t="n">
        <v>2.7</v>
      </c>
      <c r="F65" s="15" t="n">
        <v>2.55</v>
      </c>
      <c r="G65" s="15" t="n">
        <v>1.02</v>
      </c>
      <c r="H65" s="16" t="inlineStr">
        <is>
          <t>More than 1.0 from B1</t>
        </is>
      </c>
    </row>
    <row r="66" ht="15" customHeight="1">
      <c r="A66" s="13" t="inlineStr">
        <is>
          <t>Sandeep Mehta</t>
        </is>
      </c>
      <c r="B66" s="16" t="inlineStr">
        <is>
          <t>iFile</t>
        </is>
      </c>
      <c r="C66" s="16" t="inlineStr">
        <is>
          <t>Technology</t>
        </is>
      </c>
      <c r="D66" s="16" t="inlineStr">
        <is>
          <t>Senior Software Engineer</t>
        </is>
      </c>
      <c r="E66" s="15" t="n">
        <v>6</v>
      </c>
      <c r="F66" s="15" t="n">
        <v>2.55</v>
      </c>
      <c r="G66" s="15" t="n">
        <v>1.03</v>
      </c>
      <c r="H66" s="16" t="inlineStr">
        <is>
          <t>More than 1.0 from B1</t>
        </is>
      </c>
    </row>
    <row r="67" ht="15" customHeight="1">
      <c r="A67" s="13" t="inlineStr">
        <is>
          <t>Sayed Ibrahim</t>
        </is>
      </c>
      <c r="B67" s="16" t="inlineStr">
        <is>
          <t>iFile</t>
        </is>
      </c>
      <c r="C67" s="16" t="inlineStr">
        <is>
          <t>Support</t>
        </is>
      </c>
      <c r="D67" s="16" t="inlineStr">
        <is>
          <t>Senior Support Executive</t>
        </is>
      </c>
      <c r="E67" s="15" t="n">
        <v>10.9</v>
      </c>
      <c r="F67" s="15" t="n">
        <v>2.5</v>
      </c>
      <c r="G67" s="15" t="n">
        <v>1.05</v>
      </c>
      <c r="H67" s="16" t="inlineStr">
        <is>
          <t>More than 1.0 from B1</t>
        </is>
      </c>
    </row>
    <row r="68" ht="15" customHeight="1">
      <c r="A68" s="13" t="inlineStr">
        <is>
          <t>Vishal Khare</t>
        </is>
      </c>
      <c r="B68" s="16" t="inlineStr">
        <is>
          <t>iFile</t>
        </is>
      </c>
      <c r="C68" s="16" t="inlineStr">
        <is>
          <t>Quality Assurance</t>
        </is>
      </c>
      <c r="D68" s="16" t="inlineStr">
        <is>
          <t>Senior QA Engineer</t>
        </is>
      </c>
      <c r="E68" s="15" t="n">
        <v>4.1</v>
      </c>
      <c r="F68" s="15" t="n">
        <v>2.52</v>
      </c>
      <c r="G68" s="15" t="n">
        <v>1.06</v>
      </c>
      <c r="H68" s="16" t="inlineStr">
        <is>
          <t>More than 1.0 from B1</t>
        </is>
      </c>
    </row>
    <row r="69" ht="15" customHeight="1">
      <c r="A69" s="13" t="inlineStr">
        <is>
          <t>Saurabh Padalkar</t>
        </is>
      </c>
      <c r="B69" s="16" t="inlineStr">
        <is>
          <t>iFile</t>
        </is>
      </c>
      <c r="C69" s="16" t="inlineStr">
        <is>
          <t>Technology</t>
        </is>
      </c>
      <c r="D69" s="16" t="inlineStr">
        <is>
          <t>Senior AI/ML Engineer</t>
        </is>
      </c>
      <c r="E69" s="15" t="n">
        <v>4.1</v>
      </c>
      <c r="F69" s="15" t="n">
        <v>2.52</v>
      </c>
      <c r="G69" s="15" t="n">
        <v>1.06</v>
      </c>
      <c r="H69" s="16" t="inlineStr">
        <is>
          <t>More than 1.0 from B1</t>
        </is>
      </c>
    </row>
    <row r="70" ht="15" customHeight="1">
      <c r="A70" s="13" t="inlineStr">
        <is>
          <t>Bhagyashree Kamble</t>
        </is>
      </c>
      <c r="B70" s="16" t="inlineStr">
        <is>
          <t>iFile</t>
        </is>
      </c>
      <c r="C70" s="16" t="inlineStr">
        <is>
          <t>XBRL Consulting</t>
        </is>
      </c>
      <c r="D70" s="16" t="inlineStr">
        <is>
          <t>Senior Taxonomy Analyst</t>
        </is>
      </c>
      <c r="E70" s="15" t="n">
        <v>5.5</v>
      </c>
      <c r="F70" s="15" t="n">
        <v>2.5</v>
      </c>
      <c r="G70" s="15" t="n">
        <v>1.1</v>
      </c>
      <c r="H70" s="16" t="inlineStr">
        <is>
          <t>More than 1.0 from B1</t>
        </is>
      </c>
    </row>
    <row r="71" ht="15" customHeight="1">
      <c r="A71" s="13" t="inlineStr">
        <is>
          <t>Sadhna Sahu</t>
        </is>
      </c>
      <c r="B71" s="16" t="inlineStr">
        <is>
          <t>iFile</t>
        </is>
      </c>
      <c r="C71" s="16" t="inlineStr">
        <is>
          <t>Technology</t>
        </is>
      </c>
      <c r="D71" s="16" t="inlineStr">
        <is>
          <t>Senior Software Engineer</t>
        </is>
      </c>
      <c r="E71" s="15" t="n">
        <v>2.5</v>
      </c>
      <c r="F71" s="15" t="n">
        <v>2.47</v>
      </c>
      <c r="G71" s="15" t="n">
        <v>1.11</v>
      </c>
      <c r="H71" s="16" t="inlineStr">
        <is>
          <t>More than 1.0 from B1</t>
        </is>
      </c>
    </row>
    <row r="72" ht="15" customHeight="1">
      <c r="A72" s="13" t="inlineStr">
        <is>
          <t>Viranchi Suresh Bhure</t>
        </is>
      </c>
      <c r="B72" s="16" t="inlineStr">
        <is>
          <t>iFile</t>
        </is>
      </c>
      <c r="C72" s="16" t="inlineStr">
        <is>
          <t>Technology</t>
        </is>
      </c>
      <c r="D72" s="16" t="inlineStr">
        <is>
          <t>Senior Software Engineer</t>
        </is>
      </c>
      <c r="E72" s="15" t="n">
        <v>3.5</v>
      </c>
      <c r="F72" s="15" t="n">
        <v>2.47</v>
      </c>
      <c r="G72" s="15" t="n">
        <v>1.11</v>
      </c>
      <c r="H72" s="16" t="inlineStr">
        <is>
          <t>More than 1.0 from B1</t>
        </is>
      </c>
    </row>
    <row r="73" ht="15" customHeight="1">
      <c r="A73" s="13" t="inlineStr">
        <is>
          <t>Prajwal Chitode</t>
        </is>
      </c>
      <c r="B73" s="16" t="inlineStr">
        <is>
          <t>iFile</t>
        </is>
      </c>
      <c r="C73" s="16" t="inlineStr">
        <is>
          <t>Technology</t>
        </is>
      </c>
      <c r="D73" s="16" t="inlineStr">
        <is>
          <t>Senior Software Engineer</t>
        </is>
      </c>
      <c r="E73" s="15" t="n">
        <v>2.3</v>
      </c>
      <c r="F73" s="15" t="n">
        <v>2.42</v>
      </c>
      <c r="G73" s="15" t="n">
        <v>1.13</v>
      </c>
      <c r="H73" s="16" t="inlineStr">
        <is>
          <t>More than 1.0 from B1</t>
        </is>
      </c>
    </row>
    <row r="74" ht="15" customHeight="1">
      <c r="A74" s="13" t="inlineStr">
        <is>
          <t>Sanchi Pawaskar</t>
        </is>
      </c>
      <c r="B74" s="16" t="inlineStr">
        <is>
          <t>iFile</t>
        </is>
      </c>
      <c r="C74" s="16" t="inlineStr">
        <is>
          <t>Quality Assurance</t>
        </is>
      </c>
      <c r="D74" s="16" t="inlineStr">
        <is>
          <t>Senior QA Engineer</t>
        </is>
      </c>
      <c r="E74" s="15" t="n">
        <v>8.199999999999999</v>
      </c>
      <c r="F74" s="15" t="n">
        <v>2.4</v>
      </c>
      <c r="G74" s="15" t="n">
        <v>1.14</v>
      </c>
      <c r="H74" s="16" t="inlineStr">
        <is>
          <t>More than 1.0 from B1</t>
        </is>
      </c>
    </row>
    <row r="75" ht="15" customHeight="1">
      <c r="A75" s="13" t="inlineStr">
        <is>
          <t>Harshal Wadode</t>
        </is>
      </c>
      <c r="B75" s="16" t="inlineStr">
        <is>
          <t>iFile</t>
        </is>
      </c>
      <c r="C75" s="16" t="inlineStr">
        <is>
          <t>Technology</t>
        </is>
      </c>
      <c r="D75" s="16" t="inlineStr">
        <is>
          <t>Senior Software Engineer</t>
        </is>
      </c>
      <c r="E75" s="15" t="n">
        <v>2.3</v>
      </c>
      <c r="F75" s="15" t="n">
        <v>2.42</v>
      </c>
      <c r="G75" s="15" t="n">
        <v>1.16</v>
      </c>
      <c r="H75" s="16" t="inlineStr">
        <is>
          <t>More than 1.0 from B1</t>
        </is>
      </c>
    </row>
    <row r="76" ht="15" customHeight="1">
      <c r="A76" s="13" t="inlineStr">
        <is>
          <t>Priyadarshini Naidu</t>
        </is>
      </c>
      <c r="B76" s="16" t="inlineStr">
        <is>
          <t>iFile</t>
        </is>
      </c>
      <c r="C76" s="16" t="inlineStr">
        <is>
          <t>Technology</t>
        </is>
      </c>
      <c r="D76" s="16" t="inlineStr">
        <is>
          <t>Senior Software Engineer</t>
        </is>
      </c>
      <c r="E76" s="15" t="n">
        <v>7.1</v>
      </c>
      <c r="F76" s="15" t="n">
        <v>2.33</v>
      </c>
      <c r="G76" s="15" t="n">
        <v>1.21</v>
      </c>
      <c r="H76" s="16" t="inlineStr">
        <is>
          <t>More than 1.0 from B1</t>
        </is>
      </c>
    </row>
    <row r="77" ht="15" customHeight="1">
      <c r="A77" s="13" t="inlineStr">
        <is>
          <t>Akhilesh Gore</t>
        </is>
      </c>
      <c r="B77" s="16" t="inlineStr">
        <is>
          <t>iFile</t>
        </is>
      </c>
      <c r="C77" s="16" t="inlineStr">
        <is>
          <t>Technology</t>
        </is>
      </c>
      <c r="D77" s="16" t="inlineStr">
        <is>
          <t>Senior DevOps Engineer</t>
        </is>
      </c>
      <c r="E77" s="15" t="n">
        <v>6.7</v>
      </c>
      <c r="F77" s="15" t="n">
        <v>2.3</v>
      </c>
      <c r="G77" s="15" t="n">
        <v>1.24</v>
      </c>
      <c r="H77" s="16" t="inlineStr">
        <is>
          <t>More than 1.0 from B1</t>
        </is>
      </c>
    </row>
    <row r="78" ht="15" customHeight="1">
      <c r="A78" s="13" t="inlineStr">
        <is>
          <t>Prajakta Mandhare</t>
        </is>
      </c>
      <c r="B78" s="16" t="inlineStr">
        <is>
          <t>iFile</t>
        </is>
      </c>
      <c r="C78" s="16" t="inlineStr">
        <is>
          <t>Support</t>
        </is>
      </c>
      <c r="D78" s="16" t="inlineStr">
        <is>
          <t>Senior Support Executive</t>
        </is>
      </c>
      <c r="E78" s="15" t="n">
        <v>7.1</v>
      </c>
      <c r="F78" s="15" t="n">
        <v>2.3</v>
      </c>
      <c r="G78" s="15" t="n">
        <v>1.25</v>
      </c>
      <c r="H78" s="16" t="inlineStr">
        <is>
          <t>More than 1.0 from B1</t>
        </is>
      </c>
    </row>
    <row r="79" ht="15" customHeight="1">
      <c r="A79" s="13" t="inlineStr">
        <is>
          <t>Kishori Rajigare</t>
        </is>
      </c>
      <c r="B79" s="16" t="inlineStr">
        <is>
          <t>iFile</t>
        </is>
      </c>
      <c r="C79" s="16" t="inlineStr">
        <is>
          <t>Design</t>
        </is>
      </c>
      <c r="D79" s="16" t="inlineStr">
        <is>
          <t>Senior UI Developer</t>
        </is>
      </c>
      <c r="E79" s="15" t="n">
        <v>6.7</v>
      </c>
      <c r="F79" s="15" t="n">
        <v>2.28</v>
      </c>
      <c r="G79" s="15" t="n">
        <v>1.26</v>
      </c>
      <c r="H79" s="16" t="inlineStr">
        <is>
          <t>More than 1.0 from B1</t>
        </is>
      </c>
    </row>
    <row r="80" ht="15" customHeight="1">
      <c r="A80" s="13" t="inlineStr">
        <is>
          <t>Suraj Govind Walhekar</t>
        </is>
      </c>
      <c r="B80" s="16" t="inlineStr">
        <is>
          <t>iFile</t>
        </is>
      </c>
      <c r="C80" s="16" t="inlineStr">
        <is>
          <t>Quality Assurance</t>
        </is>
      </c>
      <c r="D80" s="16" t="inlineStr">
        <is>
          <t>Senior QA Engineer</t>
        </is>
      </c>
      <c r="E80" s="15" t="n">
        <v>5.4</v>
      </c>
      <c r="F80" s="15" t="n">
        <v>2.25</v>
      </c>
      <c r="G80" s="15" t="n">
        <v>1.29</v>
      </c>
      <c r="H80" s="16" t="inlineStr">
        <is>
          <t>More than 1.0 from B1</t>
        </is>
      </c>
    </row>
    <row r="81" ht="15" customHeight="1">
      <c r="A81" s="13" t="inlineStr">
        <is>
          <t>Tejas Rane</t>
        </is>
      </c>
      <c r="B81" s="16" t="inlineStr">
        <is>
          <t>iFile</t>
        </is>
      </c>
      <c r="C81" s="16" t="inlineStr">
        <is>
          <t>Quality Assurance</t>
        </is>
      </c>
      <c r="D81" s="16" t="inlineStr">
        <is>
          <t>Senior QA Engineer</t>
        </is>
      </c>
      <c r="E81" s="15" t="n">
        <v>4.9</v>
      </c>
      <c r="F81" s="15" t="n">
        <v>2.25</v>
      </c>
      <c r="G81" s="15" t="n">
        <v>1.3</v>
      </c>
      <c r="H81" s="16" t="inlineStr">
        <is>
          <t>More than 1.0 from B1</t>
        </is>
      </c>
    </row>
    <row r="82" ht="15" customHeight="1">
      <c r="A82" s="13" t="inlineStr">
        <is>
          <t>Shubhangi Vaidya</t>
        </is>
      </c>
      <c r="B82" s="16" t="inlineStr">
        <is>
          <t>iFile</t>
        </is>
      </c>
      <c r="C82" s="16" t="inlineStr">
        <is>
          <t>Technology</t>
        </is>
      </c>
      <c r="D82" s="16" t="inlineStr">
        <is>
          <t>Senior Software Engineer</t>
        </is>
      </c>
      <c r="E82" s="15" t="n">
        <v>5.6</v>
      </c>
      <c r="F82" s="15" t="n">
        <v>2.25</v>
      </c>
      <c r="G82" s="15" t="n">
        <v>1.3</v>
      </c>
      <c r="H82" s="16" t="inlineStr">
        <is>
          <t>More than 1.0 from B1</t>
        </is>
      </c>
    </row>
    <row r="83" ht="15" customHeight="1">
      <c r="A83" s="13" t="inlineStr">
        <is>
          <t>Sandip Potkule</t>
        </is>
      </c>
      <c r="B83" s="16" t="inlineStr">
        <is>
          <t>iFile</t>
        </is>
      </c>
      <c r="C83" s="16" t="inlineStr">
        <is>
          <t>Quality Assurance</t>
        </is>
      </c>
      <c r="D83" s="16" t="inlineStr">
        <is>
          <t>Senior QA Engineer</t>
        </is>
      </c>
      <c r="E83" s="15" t="n">
        <v>4.2</v>
      </c>
      <c r="F83" s="15" t="n">
        <v>2.2</v>
      </c>
      <c r="G83" s="15" t="n">
        <v>1.34</v>
      </c>
      <c r="H83" s="16" t="inlineStr">
        <is>
          <t>More than 1.0 from B1</t>
        </is>
      </c>
    </row>
    <row r="84" ht="15" customHeight="1">
      <c r="A84" s="13" t="inlineStr">
        <is>
          <t>Nilesh Mohite</t>
        </is>
      </c>
      <c r="B84" s="16" t="inlineStr">
        <is>
          <t>iFile</t>
        </is>
      </c>
      <c r="C84" s="16" t="inlineStr">
        <is>
          <t>Technology</t>
        </is>
      </c>
      <c r="D84" s="16" t="inlineStr">
        <is>
          <t>Senior Software Engineer</t>
        </is>
      </c>
      <c r="E84" s="15" t="n">
        <v>5.2</v>
      </c>
      <c r="F84" s="15" t="n">
        <v>2.2</v>
      </c>
      <c r="G84" s="15" t="n">
        <v>1.35</v>
      </c>
      <c r="H84" s="16" t="inlineStr">
        <is>
          <t>More than 1.0 from B1</t>
        </is>
      </c>
    </row>
    <row r="85" ht="15" customHeight="1">
      <c r="A85" s="13" t="inlineStr">
        <is>
          <t>Ajay Chauhan</t>
        </is>
      </c>
      <c r="B85" s="16" t="inlineStr">
        <is>
          <t>iFile</t>
        </is>
      </c>
      <c r="C85" s="16" t="inlineStr">
        <is>
          <t>Technology</t>
        </is>
      </c>
      <c r="D85" s="16" t="inlineStr">
        <is>
          <t>Senior Software Engineer</t>
        </is>
      </c>
      <c r="E85" s="15" t="n">
        <v>4.7</v>
      </c>
      <c r="F85" s="15" t="n">
        <v>2.2</v>
      </c>
      <c r="G85" s="15" t="n">
        <v>1.35</v>
      </c>
      <c r="H85" s="16" t="inlineStr">
        <is>
          <t>More than 1.0 from B1</t>
        </is>
      </c>
    </row>
    <row r="86" ht="15" customHeight="1">
      <c r="A86" s="13" t="inlineStr">
        <is>
          <t>Pranali Khanavkar</t>
        </is>
      </c>
      <c r="B86" s="16" t="inlineStr">
        <is>
          <t>iFile</t>
        </is>
      </c>
      <c r="C86" s="16" t="inlineStr">
        <is>
          <t>XBRL Consulting</t>
        </is>
      </c>
      <c r="D86" s="16" t="inlineStr">
        <is>
          <t>Senior Taxonomy Analyst</t>
        </is>
      </c>
      <c r="E86" s="15" t="n">
        <v>7.8</v>
      </c>
      <c r="F86" s="15" t="n">
        <v>2.2</v>
      </c>
      <c r="G86" s="15" t="n">
        <v>1.35</v>
      </c>
      <c r="H86" s="16" t="inlineStr">
        <is>
          <t>More than 1.0 from B1</t>
        </is>
      </c>
    </row>
    <row r="87" ht="15" customHeight="1">
      <c r="A87" s="13" t="inlineStr">
        <is>
          <t>Harshal Chaudhari</t>
        </is>
      </c>
      <c r="B87" s="16" t="inlineStr">
        <is>
          <t>iFile</t>
        </is>
      </c>
      <c r="C87" s="16" t="inlineStr">
        <is>
          <t>Technology</t>
        </is>
      </c>
      <c r="D87" s="16" t="inlineStr">
        <is>
          <t>Senior Software Engineer</t>
        </is>
      </c>
      <c r="E87" s="15" t="n">
        <v>3</v>
      </c>
      <c r="F87" s="15" t="n">
        <v>2.18</v>
      </c>
      <c r="G87" s="15" t="n">
        <v>1.36</v>
      </c>
      <c r="H87" s="16" t="inlineStr">
        <is>
          <t>More than 1.0 from B1</t>
        </is>
      </c>
    </row>
    <row r="88" ht="15" customHeight="1">
      <c r="A88" s="13" t="inlineStr">
        <is>
          <t>Saikiran Rowlo</t>
        </is>
      </c>
      <c r="B88" s="16" t="inlineStr">
        <is>
          <t>iFile</t>
        </is>
      </c>
      <c r="C88" s="16" t="inlineStr">
        <is>
          <t>Technology</t>
        </is>
      </c>
      <c r="D88" s="16" t="inlineStr">
        <is>
          <t>Senior Software Engineer</t>
        </is>
      </c>
      <c r="E88" s="15" t="n">
        <v>3</v>
      </c>
      <c r="F88" s="15" t="n">
        <v>2.15</v>
      </c>
      <c r="G88" s="15" t="n">
        <v>1.39</v>
      </c>
      <c r="H88" s="16" t="inlineStr">
        <is>
          <t>More than 1.0 from B1</t>
        </is>
      </c>
    </row>
    <row r="89" ht="28" customHeight="1">
      <c r="A89" s="13" t="inlineStr">
        <is>
          <t>Adnan Yakub Majgaonkar</t>
        </is>
      </c>
      <c r="B89" s="16" t="inlineStr">
        <is>
          <t>iFile</t>
        </is>
      </c>
      <c r="C89" s="16" t="inlineStr">
        <is>
          <t>Quality Assurance</t>
        </is>
      </c>
      <c r="D89" s="16" t="inlineStr">
        <is>
          <t>Senior QA Automation Engineer</t>
        </is>
      </c>
      <c r="E89" s="15" t="n">
        <v>4</v>
      </c>
      <c r="F89" s="15" t="n">
        <v>2.15</v>
      </c>
      <c r="G89" s="15" t="n">
        <v>1.4</v>
      </c>
      <c r="H89" s="16" t="inlineStr">
        <is>
          <t>More than 1.0 from B1</t>
        </is>
      </c>
    </row>
    <row r="90" ht="15" customHeight="1">
      <c r="A90" s="13" t="inlineStr">
        <is>
          <t>Dipeeka Yewale</t>
        </is>
      </c>
      <c r="B90" s="16" t="inlineStr">
        <is>
          <t>iFile</t>
        </is>
      </c>
      <c r="C90" s="16" t="inlineStr">
        <is>
          <t>Support</t>
        </is>
      </c>
      <c r="D90" s="16" t="inlineStr">
        <is>
          <t>Senior Support Executive</t>
        </is>
      </c>
      <c r="E90" s="15" t="n">
        <v>4.1</v>
      </c>
      <c r="F90" s="15" t="n">
        <v>2.15</v>
      </c>
      <c r="G90" s="15" t="n">
        <v>1.4</v>
      </c>
      <c r="H90" s="16" t="inlineStr">
        <is>
          <t>More than 1.0 from B1</t>
        </is>
      </c>
    </row>
    <row r="91" ht="15" customHeight="1">
      <c r="A91" s="13" t="inlineStr">
        <is>
          <t>Swati Patil</t>
        </is>
      </c>
      <c r="B91" s="16" t="inlineStr">
        <is>
          <t>iFile</t>
        </is>
      </c>
      <c r="C91" s="16" t="inlineStr">
        <is>
          <t>Technology</t>
        </is>
      </c>
      <c r="D91" s="16" t="inlineStr">
        <is>
          <t>Senior Software Engineer</t>
        </is>
      </c>
      <c r="E91" s="15" t="n">
        <v>4.5</v>
      </c>
      <c r="F91" s="15" t="n">
        <v>2.15</v>
      </c>
      <c r="G91" s="15" t="n">
        <v>1.4</v>
      </c>
      <c r="H91" s="16" t="inlineStr">
        <is>
          <t>More than 1.0 from B1</t>
        </is>
      </c>
    </row>
    <row r="92" ht="15" customHeight="1">
      <c r="A92" s="13" t="inlineStr">
        <is>
          <t>Balram Mahato</t>
        </is>
      </c>
      <c r="B92" s="16" t="inlineStr">
        <is>
          <t>iFile</t>
        </is>
      </c>
      <c r="C92" s="16" t="inlineStr">
        <is>
          <t>Technology</t>
        </is>
      </c>
      <c r="D92" s="16" t="inlineStr">
        <is>
          <t>Senior Software Engineer</t>
        </is>
      </c>
      <c r="E92" s="15" t="n">
        <v>4.3</v>
      </c>
      <c r="F92" s="15" t="n">
        <v>2.15</v>
      </c>
      <c r="G92" s="15" t="n">
        <v>1.4</v>
      </c>
      <c r="H92" s="16" t="inlineStr">
        <is>
          <t>More than 1.0 from B1</t>
        </is>
      </c>
    </row>
    <row r="93" ht="15" customHeight="1">
      <c r="A93" s="13" t="inlineStr">
        <is>
          <t>Pranay Usatkar</t>
        </is>
      </c>
      <c r="B93" s="16" t="inlineStr">
        <is>
          <t>iFile</t>
        </is>
      </c>
      <c r="C93" s="16" t="inlineStr">
        <is>
          <t>Technology</t>
        </is>
      </c>
      <c r="D93" s="16" t="inlineStr">
        <is>
          <t>Senior Software Engineer</t>
        </is>
      </c>
      <c r="E93" s="15" t="n">
        <v>4.1</v>
      </c>
      <c r="F93" s="15" t="n">
        <v>2.15</v>
      </c>
      <c r="G93" s="15" t="n">
        <v>1.4</v>
      </c>
      <c r="H93" s="16" t="inlineStr">
        <is>
          <t>More than 1.0 from B1</t>
        </is>
      </c>
    </row>
    <row r="94" ht="15" customHeight="1">
      <c r="A94" s="13" t="inlineStr">
        <is>
          <t>Shritesh Aher</t>
        </is>
      </c>
      <c r="B94" s="16" t="inlineStr">
        <is>
          <t>iFile</t>
        </is>
      </c>
      <c r="C94" s="16" t="inlineStr">
        <is>
          <t>Technology</t>
        </is>
      </c>
      <c r="D94" s="16" t="inlineStr">
        <is>
          <t>Senior UI Developer</t>
        </is>
      </c>
      <c r="E94" s="15" t="n">
        <v>3.9</v>
      </c>
      <c r="F94" s="15" t="n">
        <v>2.15</v>
      </c>
      <c r="G94" s="15" t="n">
        <v>1.4</v>
      </c>
      <c r="H94" s="16" t="inlineStr">
        <is>
          <t>More than 1.0 from B1</t>
        </is>
      </c>
    </row>
    <row r="95" ht="15" customHeight="1">
      <c r="A95" s="13" t="inlineStr">
        <is>
          <t>Tuku Deb</t>
        </is>
      </c>
      <c r="B95" s="16" t="inlineStr">
        <is>
          <t>iFile</t>
        </is>
      </c>
      <c r="C95" s="16" t="inlineStr">
        <is>
          <t>XBRL Consulting</t>
        </is>
      </c>
      <c r="D95" s="16" t="inlineStr">
        <is>
          <t>Senior Financial Analyst</t>
        </is>
      </c>
      <c r="E95" s="15" t="n">
        <v>2.8</v>
      </c>
      <c r="F95" s="15" t="n">
        <v>2.15</v>
      </c>
      <c r="G95" s="15" t="n">
        <v>1.4</v>
      </c>
      <c r="H95" s="16" t="inlineStr">
        <is>
          <t>More than 1.0 from B1</t>
        </is>
      </c>
    </row>
    <row r="96" ht="15" customHeight="1">
      <c r="A96" s="13" t="inlineStr">
        <is>
          <t>Shubham Shrikhande</t>
        </is>
      </c>
      <c r="B96" s="16" t="inlineStr">
        <is>
          <t>iFile</t>
        </is>
      </c>
      <c r="C96" s="16" t="inlineStr">
        <is>
          <t>Technology</t>
        </is>
      </c>
      <c r="D96" s="16" t="inlineStr">
        <is>
          <t>Senior Software Engineer</t>
        </is>
      </c>
      <c r="E96" s="15" t="n">
        <v>3.1</v>
      </c>
      <c r="F96" s="15" t="n">
        <v>2.13</v>
      </c>
      <c r="G96" s="15" t="n">
        <v>1.41</v>
      </c>
      <c r="H96" s="16" t="inlineStr">
        <is>
          <t>More than 1.0 from B1</t>
        </is>
      </c>
    </row>
    <row r="97" ht="15" customHeight="1">
      <c r="A97" s="13" t="inlineStr">
        <is>
          <t>Ayush Saurkar</t>
        </is>
      </c>
      <c r="B97" s="16" t="inlineStr">
        <is>
          <t>iFile</t>
        </is>
      </c>
      <c r="C97" s="16" t="inlineStr">
        <is>
          <t>Quality Assurance</t>
        </is>
      </c>
      <c r="D97" s="16" t="inlineStr">
        <is>
          <t>Senior QA Engineer</t>
        </is>
      </c>
      <c r="E97" s="15" t="n">
        <v>2.7</v>
      </c>
      <c r="F97" s="15" t="n">
        <v>2.1</v>
      </c>
      <c r="G97" s="15" t="n">
        <v>1.45</v>
      </c>
      <c r="H97" s="16" t="inlineStr">
        <is>
          <t>More than 1.0 from B1</t>
        </is>
      </c>
    </row>
    <row r="98" ht="15" customHeight="1">
      <c r="A98" s="13" t="inlineStr">
        <is>
          <t>Abhishek Kadam</t>
        </is>
      </c>
      <c r="B98" s="16" t="inlineStr">
        <is>
          <t>iFile</t>
        </is>
      </c>
      <c r="C98" s="16" t="inlineStr">
        <is>
          <t>Technology</t>
        </is>
      </c>
      <c r="D98" s="16" t="inlineStr">
        <is>
          <t>Senior Software Engineer</t>
        </is>
      </c>
      <c r="E98" s="15" t="n">
        <v>2.5</v>
      </c>
      <c r="F98" s="15" t="n">
        <v>2.1</v>
      </c>
      <c r="G98" s="15" t="n">
        <v>1.45</v>
      </c>
      <c r="H98" s="16" t="inlineStr">
        <is>
          <t>More than 1.0 from B1</t>
        </is>
      </c>
    </row>
    <row r="99" ht="15" customHeight="1">
      <c r="A99" s="13" t="inlineStr">
        <is>
          <t>Kunal Sanjay Prasad</t>
        </is>
      </c>
      <c r="B99" s="16" t="inlineStr">
        <is>
          <t>iFile</t>
        </is>
      </c>
      <c r="C99" s="16" t="inlineStr">
        <is>
          <t>Technology</t>
        </is>
      </c>
      <c r="D99" s="16" t="inlineStr">
        <is>
          <t>Senior Software Engineer</t>
        </is>
      </c>
      <c r="E99" s="15" t="n">
        <v>3.4</v>
      </c>
      <c r="F99" s="15" t="n">
        <v>2.1</v>
      </c>
      <c r="G99" s="15" t="n">
        <v>1.45</v>
      </c>
      <c r="H99" s="16" t="inlineStr">
        <is>
          <t>More than 1.0 from B1</t>
        </is>
      </c>
    </row>
    <row r="100" ht="15" customHeight="1">
      <c r="A100" s="13" t="inlineStr">
        <is>
          <t>Mahtab Shah</t>
        </is>
      </c>
      <c r="B100" s="16" t="inlineStr">
        <is>
          <t>iFile</t>
        </is>
      </c>
      <c r="C100" s="16" t="inlineStr">
        <is>
          <t>Technology</t>
        </is>
      </c>
      <c r="D100" s="16" t="inlineStr">
        <is>
          <t>Senior Software Engineer</t>
        </is>
      </c>
      <c r="E100" s="15" t="n">
        <v>2.7</v>
      </c>
      <c r="F100" s="15" t="n">
        <v>2.1</v>
      </c>
      <c r="G100" s="15" t="n">
        <v>1.45</v>
      </c>
      <c r="H100" s="16" t="inlineStr">
        <is>
          <t>More than 1.0 from B1</t>
        </is>
      </c>
    </row>
    <row r="101" ht="15" customHeight="1">
      <c r="A101" s="13" t="inlineStr">
        <is>
          <t>Mayuri Ashok Mhetar</t>
        </is>
      </c>
      <c r="B101" s="16" t="inlineStr">
        <is>
          <t>iFile</t>
        </is>
      </c>
      <c r="C101" s="16" t="inlineStr">
        <is>
          <t>XBRL Consulting</t>
        </is>
      </c>
      <c r="D101" s="16" t="inlineStr">
        <is>
          <t>Senior Financial Analyst</t>
        </is>
      </c>
      <c r="E101" s="15" t="n">
        <v>3.2</v>
      </c>
      <c r="F101" s="15" t="n">
        <v>2.1</v>
      </c>
      <c r="G101" s="15" t="n">
        <v>1.45</v>
      </c>
      <c r="H101" s="16" t="inlineStr">
        <is>
          <t>More than 1.0 from B1</t>
        </is>
      </c>
    </row>
    <row r="102" ht="15" customHeight="1">
      <c r="A102" s="13" t="inlineStr">
        <is>
          <t>Deepika Bartwal</t>
        </is>
      </c>
      <c r="B102" s="16" t="inlineStr">
        <is>
          <t>iFile</t>
        </is>
      </c>
      <c r="C102" s="16" t="inlineStr">
        <is>
          <t>Quality Assurance</t>
        </is>
      </c>
      <c r="D102" s="16" t="inlineStr">
        <is>
          <t>Senior QA Engineer</t>
        </is>
      </c>
      <c r="E102" s="15" t="n">
        <v>3.9</v>
      </c>
      <c r="F102" s="15" t="n">
        <v>2.07</v>
      </c>
      <c r="G102" s="15" t="n">
        <v>1.48</v>
      </c>
      <c r="H102" s="16" t="inlineStr">
        <is>
          <t>More than 1.0 from B1</t>
        </is>
      </c>
    </row>
    <row r="103" ht="15" customHeight="1">
      <c r="A103" s="13" t="inlineStr">
        <is>
          <t>Musaf Shaikh</t>
        </is>
      </c>
      <c r="B103" s="16" t="inlineStr">
        <is>
          <t>iFile</t>
        </is>
      </c>
      <c r="C103" s="16" t="inlineStr">
        <is>
          <t>XBRL Consulting</t>
        </is>
      </c>
      <c r="D103" s="16" t="inlineStr">
        <is>
          <t>Senior Financial Analyst</t>
        </is>
      </c>
      <c r="E103" s="15" t="n">
        <v>2.2</v>
      </c>
      <c r="F103" s="15" t="n">
        <v>2.05</v>
      </c>
      <c r="G103" s="15" t="n">
        <v>1.5</v>
      </c>
      <c r="H103" s="16" t="inlineStr">
        <is>
          <t>More than 1.0 from B1</t>
        </is>
      </c>
    </row>
    <row r="104" ht="15" customHeight="1">
      <c r="A104" s="13" t="inlineStr">
        <is>
          <t>Rudransh Nemade</t>
        </is>
      </c>
      <c r="B104" s="16" t="inlineStr">
        <is>
          <t>iFile</t>
        </is>
      </c>
      <c r="C104" s="16" t="inlineStr">
        <is>
          <t>Technology</t>
        </is>
      </c>
      <c r="D104" s="16" t="inlineStr">
        <is>
          <t>Senior Software Engineer</t>
        </is>
      </c>
      <c r="E104" s="15" t="n">
        <v>2.3</v>
      </c>
      <c r="F104" s="15" t="n">
        <v>1.97</v>
      </c>
      <c r="G104" s="15" t="n">
        <v>1.58</v>
      </c>
      <c r="H104" s="16" t="inlineStr">
        <is>
          <t>More than 1.0 from B1</t>
        </is>
      </c>
    </row>
  </sheetData>
  <mergeCells count="4">
    <mergeCell ref="A3:H3"/>
    <mergeCell ref="A2:H2"/>
    <mergeCell ref="A5:H5"/>
    <mergeCell ref="A1:H1"/>
  </mergeCells>
  <conditionalFormatting sqref="G7:G104">
    <cfRule type="colorScale" priority="1">
      <colorScale>
        <cfvo type="num" val="0"/>
        <cfvo type="num" val="1.5"/>
        <color rgb="00A9D08E"/>
        <color rgb="00FFFFFF"/>
      </colorScale>
    </cfRule>
  </conditionalFormatting>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1.xml><?xml version="1.0" encoding="utf-8"?>
<worksheet xmlns="http://schemas.openxmlformats.org/spreadsheetml/2006/main">
  <sheetPr>
    <tabColor rgb="007030A0"/>
    <outlinePr summaryBelow="1" summaryRight="1"/>
    <pageSetUpPr fitToPage="1"/>
  </sheetPr>
  <dimension ref="A1:I11"/>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6" customWidth="1" min="3" max="3"/>
    <col width="9" customWidth="1" min="4" max="4"/>
    <col width="22" customWidth="1" min="5" max="5"/>
    <col width="34" customWidth="1" min="6" max="6"/>
    <col width="34" customWidth="1" min="7" max="7"/>
    <col width="34" customWidth="1" min="8" max="8"/>
    <col width="13" customWidth="1" min="9" max="9"/>
  </cols>
  <sheetData>
    <row r="1" ht="34" customHeight="1">
      <c r="A1" s="1" t="inlineStr">
        <is>
          <t>Succession — C–E roles and who could step up</t>
        </is>
      </c>
      <c r="I1" s="246" t="inlineStr">
        <is>
          <t>◂ Contents</t>
        </is>
      </c>
    </row>
    <row r="2" ht="32" customHeight="1">
      <c r="A2" s="3" t="inlineStr">
        <is>
          <r>
            <rPr>
              <rFont val="Calibri"/>
              <b val="1"/>
              <i val="1"/>
              <color rgb="00404040"/>
              <sz val="10"/>
            </rPr>
            <t>Sheet 15 · For every role at C1 and above:</t>
          </r>
          <r>
            <rPr>
              <rFont val="Calibri"/>
              <i val="1"/>
              <color rgb="00404040"/>
              <sz val="10"/>
            </rPr>
            <t xml:space="preserve"> people in the same job family, up to three steps below, by readiness · from the talent data on sheet 8. Business and enterprise leaders: anyone at C1 or above in the same business · enterprise roles: any business. Confirm or name successors in calibration.</t>
          </r>
        </is>
      </c>
    </row>
    <row r="3">
      <c r="A3" s="4" t="inlineStr">
        <is>
          <t>IRIS · Job Architecture &amp; Job Design · Final v1.12 · October 2026 · Internal — Confidential</t>
        </is>
      </c>
    </row>
    <row r="4"/>
    <row r="5" ht="15" customHeight="1">
      <c r="A5" s="12" t="inlineStr">
        <is>
          <t>Role holder</t>
        </is>
      </c>
      <c r="B5" s="12" t="inlineStr">
        <is>
          <t>Business</t>
        </is>
      </c>
      <c r="C5" s="12" t="inlineStr">
        <is>
          <t>Role</t>
        </is>
      </c>
      <c r="D5" s="12" t="inlineStr">
        <is>
          <t>Level</t>
        </is>
      </c>
      <c r="E5" s="12" t="inlineStr">
        <is>
          <t>Cover</t>
        </is>
      </c>
      <c r="F5" s="12" t="inlineStr">
        <is>
          <t>Ready now</t>
        </is>
      </c>
      <c r="G5" s="12" t="inlineStr">
        <is>
          <t>Ready in 6–12 months</t>
        </is>
      </c>
      <c r="H5" s="12" t="inlineStr">
        <is>
          <t>High potential</t>
        </is>
      </c>
    </row>
    <row r="6" ht="28" customHeight="1">
      <c r="A6" s="13" t="inlineStr">
        <is>
          <t>Shailesh Gupta</t>
        </is>
      </c>
      <c r="B6" s="16" t="inlineStr">
        <is>
          <t>iFile</t>
        </is>
      </c>
      <c r="C6" s="16" t="inlineStr">
        <is>
          <t>Business Head – SupTech &amp; Bank-RegTech</t>
        </is>
      </c>
      <c r="D6" s="15" t="inlineStr">
        <is>
          <t>D2</t>
        </is>
      </c>
      <c r="E6" s="18" t="inlineStr">
        <is>
          <t>Ready-now successor</t>
        </is>
      </c>
      <c r="F6" s="16" t="inlineStr">
        <is>
          <t>Ajay Singh Chauhan · C1, iFile, Sharanagouda Patil · C1, iFile</t>
        </is>
      </c>
      <c r="G6" s="16" t="inlineStr">
        <is>
          <t>—</t>
        </is>
      </c>
      <c r="H6" s="16" t="inlineStr">
        <is>
          <t>—</t>
        </is>
      </c>
    </row>
    <row r="7" ht="28" customHeight="1">
      <c r="A7" s="13" t="inlineStr">
        <is>
          <t>Arup Ganguly</t>
        </is>
      </c>
      <c r="B7" s="16" t="inlineStr">
        <is>
          <t>iFile</t>
        </is>
      </c>
      <c r="C7" s="16" t="inlineStr">
        <is>
          <t>Head – Sales</t>
        </is>
      </c>
      <c r="D7" s="15" t="inlineStr">
        <is>
          <t>C2</t>
        </is>
      </c>
      <c r="E7" s="18" t="inlineStr">
        <is>
          <t>Ready-now successor</t>
        </is>
      </c>
      <c r="F7" s="16" t="inlineStr">
        <is>
          <t>Ajay Singh Chauhan · C1, iFile, Amit Jaidka · B3, iFile</t>
        </is>
      </c>
      <c r="G7" s="16" t="inlineStr">
        <is>
          <t>Apurva Kirtikar · B2, iFile</t>
        </is>
      </c>
      <c r="H7" s="16" t="inlineStr">
        <is>
          <t>—</t>
        </is>
      </c>
    </row>
    <row r="8" ht="67" customHeight="1">
      <c r="A8" s="13" t="inlineStr">
        <is>
          <t>Pradip Dey</t>
        </is>
      </c>
      <c r="B8" s="16" t="inlineStr">
        <is>
          <t>iFile</t>
        </is>
      </c>
      <c r="C8" s="16" t="inlineStr">
        <is>
          <t>Head – Delivery</t>
        </is>
      </c>
      <c r="D8" s="15" t="inlineStr">
        <is>
          <t>C2</t>
        </is>
      </c>
      <c r="E8" s="18" t="inlineStr">
        <is>
          <t>Ready-now successor</t>
        </is>
      </c>
      <c r="F8" s="16" t="inlineStr">
        <is>
          <t>Izharuddin Shaikh · B+, iFile, Jailesh Bhadra · B2, iFile, Kimaya Mundlye · B2, iFile, Nikhil Nalawade · B2, iFile, Yunus Patel · B2, iFile, Saurabh Kadam · B2, iFile</t>
        </is>
      </c>
      <c r="G8" s="16" t="inlineStr">
        <is>
          <t>—</t>
        </is>
      </c>
      <c r="H8" s="16" t="inlineStr">
        <is>
          <t>—</t>
        </is>
      </c>
    </row>
    <row r="9" ht="41" customHeight="1">
      <c r="A9" s="13" t="inlineStr">
        <is>
          <t>Rahul Dhamne</t>
        </is>
      </c>
      <c r="B9" s="16" t="inlineStr">
        <is>
          <t>iFile</t>
        </is>
      </c>
      <c r="C9" s="16" t="inlineStr">
        <is>
          <t>Head – Consulting</t>
        </is>
      </c>
      <c r="D9" s="15" t="inlineStr">
        <is>
          <t>C2</t>
        </is>
      </c>
      <c r="E9" s="18" t="inlineStr">
        <is>
          <t>Ready-now successor</t>
        </is>
      </c>
      <c r="F9" s="16" t="inlineStr">
        <is>
          <t>Akshay Jain · B2, iFile, Shraddha Bagul · B2, iFile, Sujeet Rathod · B2, iFile</t>
        </is>
      </c>
      <c r="G9" s="16" t="inlineStr">
        <is>
          <t>—</t>
        </is>
      </c>
      <c r="H9" s="16" t="inlineStr">
        <is>
          <t>—</t>
        </is>
      </c>
    </row>
    <row r="10" ht="28" customHeight="1">
      <c r="A10" s="13" t="inlineStr">
        <is>
          <t>Ajay Singh Chauhan</t>
        </is>
      </c>
      <c r="B10" s="16" t="inlineStr">
        <is>
          <t>iFile</t>
        </is>
      </c>
      <c r="C10" s="16" t="inlineStr">
        <is>
          <t>Principal – Enterprise Sales</t>
        </is>
      </c>
      <c r="D10" s="15" t="inlineStr">
        <is>
          <t>C1</t>
        </is>
      </c>
      <c r="E10" s="18" t="inlineStr">
        <is>
          <t>Ready-now successor</t>
        </is>
      </c>
      <c r="F10" s="16" t="inlineStr">
        <is>
          <t>Amit Jaidka · B3, iFile, Shreya Jolly · B1, iFile</t>
        </is>
      </c>
      <c r="G10" s="16" t="inlineStr">
        <is>
          <t>Apurva Kirtikar · B2, iFile</t>
        </is>
      </c>
      <c r="H10" s="16" t="inlineStr">
        <is>
          <t>—</t>
        </is>
      </c>
    </row>
    <row r="11" ht="41" customHeight="1">
      <c r="A11" s="13" t="inlineStr">
        <is>
          <t>Sharanagouda Patil</t>
        </is>
      </c>
      <c r="B11" s="16" t="inlineStr">
        <is>
          <t>iFile</t>
        </is>
      </c>
      <c r="C11" s="16" t="inlineStr">
        <is>
          <t>Technical Architect</t>
        </is>
      </c>
      <c r="D11" s="15" t="inlineStr">
        <is>
          <t>C1</t>
        </is>
      </c>
      <c r="E11" s="18" t="inlineStr">
        <is>
          <t>Ready-now successor</t>
        </is>
      </c>
      <c r="F11" s="16" t="inlineStr">
        <is>
          <t>Brij Kishor Singh · B+, iFile, Hemant Trivedi · B+, iFile, Suman Kumar · B+, iFile</t>
        </is>
      </c>
      <c r="G11" s="16" t="inlineStr">
        <is>
          <t>Pushpendra Singh · B+, iFile</t>
        </is>
      </c>
      <c r="H11" s="16" t="inlineStr">
        <is>
          <t>—</t>
        </is>
      </c>
    </row>
  </sheetData>
  <mergeCells count="3">
    <mergeCell ref="A3:H3"/>
    <mergeCell ref="A2:H2"/>
    <mergeCell ref="A1:H1"/>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2.xml><?xml version="1.0" encoding="utf-8"?>
<worksheet xmlns="http://schemas.openxmlformats.org/spreadsheetml/2006/main">
  <sheetPr>
    <tabColor rgb="00C00000"/>
    <outlinePr summaryBelow="1" summaryRight="1"/>
    <pageSetUpPr fitToPage="1"/>
  </sheetPr>
  <dimension ref="A1:M47"/>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1" customWidth="1" min="2" max="2"/>
    <col width="11" customWidth="1" min="3" max="3"/>
    <col width="18" customWidth="1" min="4" max="4"/>
    <col width="30" customWidth="1" min="5" max="5"/>
    <col width="7" customWidth="1" min="6" max="6"/>
    <col width="9" customWidth="1" min="7" max="7"/>
    <col width="9" customWidth="1" min="8" max="8"/>
    <col width="9" customWidth="1" min="9" max="9"/>
    <col width="9" customWidth="1" min="10" max="10"/>
    <col width="44" customWidth="1" min="11" max="11"/>
    <col width="40" customWidth="1" min="12" max="12"/>
    <col width="13" customWidth="1" min="13" max="13"/>
  </cols>
  <sheetData>
    <row r="1" ht="34" customHeight="1">
      <c r="A1" s="1" t="inlineStr">
        <is>
          <t>Critical roles at risk — where cover is needed first</t>
        </is>
      </c>
      <c r="M1" s="246" t="inlineStr">
        <is>
          <t>◂ Contents</t>
        </is>
      </c>
    </row>
    <row r="2" ht="32" customHeight="1">
      <c r="A2" s="3" t="inlineStr">
        <is>
          <t>Sheet 15a · 42 people whose role is critical, or whose work only they do, with no successor named · 5 high risk. From the survey's 'critical role' and 'only you do this' answers and the successor field; possible cover = people in the same sub-family at or near this level · same product first. Name a successor, document the work and cross-train.</t>
        </is>
      </c>
    </row>
    <row r="3">
      <c r="A3" s="4" t="inlineStr">
        <is>
          <t>IRIS · Job Architecture &amp; Job Design · Final v1.12 · October 2026 · Internal — Confidential</t>
        </is>
      </c>
    </row>
    <row r="4"/>
    <row r="5" ht="28" customHeight="1">
      <c r="A5" s="12" t="inlineStr">
        <is>
          <t>Person</t>
        </is>
      </c>
      <c r="B5" s="12" t="inlineStr">
        <is>
          <t>Emp ID</t>
        </is>
      </c>
      <c r="C5" s="12" t="inlineStr">
        <is>
          <t>Business</t>
        </is>
      </c>
      <c r="D5" s="12" t="inlineStr">
        <is>
          <t>Department</t>
        </is>
      </c>
      <c r="E5" s="12" t="inlineStr">
        <is>
          <t>Role</t>
        </is>
      </c>
      <c r="F5" s="12" t="inlineStr">
        <is>
          <t>Level</t>
        </is>
      </c>
      <c r="G5" s="12" t="inlineStr">
        <is>
          <t>Critical role</t>
        </is>
      </c>
      <c r="H5" s="12" t="inlineStr">
        <is>
          <t>Only this person</t>
        </is>
      </c>
      <c r="I5" s="12" t="inlineStr">
        <is>
          <t>Successor named</t>
        </is>
      </c>
      <c r="J5" s="12" t="inlineStr">
        <is>
          <t>Risk</t>
        </is>
      </c>
      <c r="K5" s="12" t="inlineStr">
        <is>
          <t>Possible cover · same sub-family</t>
        </is>
      </c>
      <c r="L5" s="12" t="inlineStr">
        <is>
          <t>Action</t>
        </is>
      </c>
    </row>
    <row r="6" ht="41" customHeight="1">
      <c r="A6" s="13" t="inlineStr">
        <is>
          <t>Ajay Singh Chauhan</t>
        </is>
      </c>
      <c r="B6" s="16" t="inlineStr">
        <is>
          <t>IRIS2428</t>
        </is>
      </c>
      <c r="C6" s="16" t="inlineStr">
        <is>
          <t>iFile</t>
        </is>
      </c>
      <c r="D6" s="16" t="inlineStr">
        <is>
          <t>Sales</t>
        </is>
      </c>
      <c r="E6" s="16" t="inlineStr">
        <is>
          <t>Principal – Enterprise Sales</t>
        </is>
      </c>
      <c r="F6" s="15" t="inlineStr">
        <is>
          <t>C1</t>
        </is>
      </c>
      <c r="G6" s="15" t="inlineStr">
        <is>
          <t>Yes</t>
        </is>
      </c>
      <c r="H6" s="15" t="inlineStr">
        <is>
          <t>—</t>
        </is>
      </c>
      <c r="I6" s="15" t="inlineStr">
        <is>
          <t>No</t>
        </is>
      </c>
      <c r="J6" s="23" t="inlineStr">
        <is>
          <t>High</t>
        </is>
      </c>
      <c r="K6" s="16" t="inlineStr">
        <is>
          <t>Arup Ganguly · C2, iFile</t>
        </is>
      </c>
      <c r="L6" s="16" t="inlineStr">
        <is>
          <t>Name a successor this quarter; document the process; start cross-training the cover listed</t>
        </is>
      </c>
    </row>
    <row r="7" ht="41" customHeight="1">
      <c r="A7" s="13" t="inlineStr">
        <is>
          <t>Sharanagouda Patil</t>
        </is>
      </c>
      <c r="B7" s="16" t="inlineStr">
        <is>
          <t>IRIS1690</t>
        </is>
      </c>
      <c r="C7" s="16" t="inlineStr">
        <is>
          <t>iFile</t>
        </is>
      </c>
      <c r="D7" s="16" t="inlineStr">
        <is>
          <t>Technology</t>
        </is>
      </c>
      <c r="E7" s="16" t="inlineStr">
        <is>
          <t>Technical Architect</t>
        </is>
      </c>
      <c r="F7" s="15" t="inlineStr">
        <is>
          <t>C1</t>
        </is>
      </c>
      <c r="G7" s="15" t="inlineStr">
        <is>
          <t>Yes</t>
        </is>
      </c>
      <c r="H7" s="15" t="inlineStr">
        <is>
          <t>—</t>
        </is>
      </c>
      <c r="I7" s="15" t="inlineStr">
        <is>
          <t>No</t>
        </is>
      </c>
      <c r="J7" s="23" t="inlineStr">
        <is>
          <t>High</t>
        </is>
      </c>
      <c r="K7" s="16" t="inlineStr">
        <is>
          <t>Brij Kishor Singh · B+, iFile · Hemant Trivedi · B+, iFile · Pushpendra Singh · B+, iFile</t>
        </is>
      </c>
      <c r="L7" s="16" t="inlineStr">
        <is>
          <t>Name a successor this quarter; document the process; start cross-training the cover listed</t>
        </is>
      </c>
    </row>
    <row r="8" ht="41" customHeight="1">
      <c r="A8" s="13" t="inlineStr">
        <is>
          <t>Hemant Trivedi</t>
        </is>
      </c>
      <c r="B8" s="16" t="inlineStr">
        <is>
          <t>IRIS0217</t>
        </is>
      </c>
      <c r="C8" s="16" t="inlineStr">
        <is>
          <t>iFile</t>
        </is>
      </c>
      <c r="D8" s="16" t="inlineStr">
        <is>
          <t>Technology</t>
        </is>
      </c>
      <c r="E8" s="16" t="inlineStr">
        <is>
          <t>Practice Lead – Solution &amp; Technical Architecture · Player-Coach</t>
        </is>
      </c>
      <c r="F8" s="15" t="inlineStr">
        <is>
          <t>B+</t>
        </is>
      </c>
      <c r="G8" s="15" t="inlineStr">
        <is>
          <t>Yes</t>
        </is>
      </c>
      <c r="H8" s="15" t="inlineStr">
        <is>
          <t>Yes</t>
        </is>
      </c>
      <c r="I8" s="15" t="inlineStr">
        <is>
          <t>No</t>
        </is>
      </c>
      <c r="J8" s="23" t="inlineStr">
        <is>
          <t>High</t>
        </is>
      </c>
      <c r="K8" s="16" t="inlineStr">
        <is>
          <t>Sharanagouda Patil · C1, iFile · Brij Kishor Singh · B+, iFile · Pushpendra Singh · B+, iFile</t>
        </is>
      </c>
      <c r="L8" s="16" t="inlineStr">
        <is>
          <t>Name a successor this quarter; document the process; start cross-training the cover listed</t>
        </is>
      </c>
    </row>
    <row r="9" ht="41" customHeight="1">
      <c r="A9" s="13" t="inlineStr">
        <is>
          <t>Prathmesh Ramdas Sutar</t>
        </is>
      </c>
      <c r="B9" s="16" t="inlineStr">
        <is>
          <t>IRIS2318</t>
        </is>
      </c>
      <c r="C9" s="16" t="inlineStr">
        <is>
          <t>iFile</t>
        </is>
      </c>
      <c r="D9" s="16" t="inlineStr">
        <is>
          <t>Technology</t>
        </is>
      </c>
      <c r="E9" s="16" t="inlineStr">
        <is>
          <t>Lead Software Engineer</t>
        </is>
      </c>
      <c r="F9" s="15" t="inlineStr">
        <is>
          <t>B3</t>
        </is>
      </c>
      <c r="G9" s="15" t="inlineStr">
        <is>
          <t>Yes</t>
        </is>
      </c>
      <c r="H9" s="15" t="inlineStr">
        <is>
          <t>Yes</t>
        </is>
      </c>
      <c r="I9" s="15" t="inlineStr">
        <is>
          <t>No</t>
        </is>
      </c>
      <c r="J9" s="23" t="inlineStr">
        <is>
          <t>High</t>
        </is>
      </c>
      <c r="K9" s="16" t="inlineStr">
        <is>
          <t>Ravikant Karmoju · B3, iFile · Amruta Kadam · B2, iFile · Arpit Pagaria · B2, iFile</t>
        </is>
      </c>
      <c r="L9" s="16" t="inlineStr">
        <is>
          <t>Name a successor this quarter; document the process; start cross-training the cover listed</t>
        </is>
      </c>
    </row>
    <row r="10" ht="41" customHeight="1">
      <c r="A10" s="13" t="inlineStr">
        <is>
          <t>Tanay Hisariya</t>
        </is>
      </c>
      <c r="B10" s="16" t="inlineStr">
        <is>
          <t>IRIS2255</t>
        </is>
      </c>
      <c r="C10" s="16" t="inlineStr">
        <is>
          <t>iFile</t>
        </is>
      </c>
      <c r="D10" s="16" t="inlineStr">
        <is>
          <t>Technology</t>
        </is>
      </c>
      <c r="E10" s="16" t="inlineStr">
        <is>
          <t>Software Engineer</t>
        </is>
      </c>
      <c r="F10" s="15" t="inlineStr">
        <is>
          <t>A2</t>
        </is>
      </c>
      <c r="G10" s="15" t="inlineStr">
        <is>
          <t>Yes</t>
        </is>
      </c>
      <c r="H10" s="15" t="inlineStr">
        <is>
          <t>Yes</t>
        </is>
      </c>
      <c r="I10" s="15" t="inlineStr">
        <is>
          <t>No</t>
        </is>
      </c>
      <c r="J10" s="23" t="inlineStr">
        <is>
          <t>High</t>
        </is>
      </c>
      <c r="K10" s="16" t="inlineStr">
        <is>
          <t>Alwina Shaikh · B3, iFile · Anup Salve · B2, iFile · Sagar Jadhav · B2, iFile</t>
        </is>
      </c>
      <c r="L10" s="16" t="inlineStr">
        <is>
          <t>Name a successor this quarter; document the process; start cross-training the cover listed</t>
        </is>
      </c>
    </row>
    <row r="11" ht="41" customHeight="1">
      <c r="A11" s="13" t="inlineStr">
        <is>
          <t>Brij Kishor Singh</t>
        </is>
      </c>
      <c r="B11" s="16" t="inlineStr">
        <is>
          <t>IRIS0211</t>
        </is>
      </c>
      <c r="C11" s="16" t="inlineStr">
        <is>
          <t>iFile</t>
        </is>
      </c>
      <c r="D11" s="16" t="inlineStr">
        <is>
          <t>Technology</t>
        </is>
      </c>
      <c r="E11" s="16" t="inlineStr">
        <is>
          <t>Practice Lead – Solution &amp; Technical Architecture · Player-Coach</t>
        </is>
      </c>
      <c r="F11" s="15" t="inlineStr">
        <is>
          <t>B+</t>
        </is>
      </c>
      <c r="G11" s="15" t="inlineStr">
        <is>
          <t>Yes</t>
        </is>
      </c>
      <c r="H11" s="15" t="inlineStr">
        <is>
          <t>—</t>
        </is>
      </c>
      <c r="I11" s="15" t="inlineStr">
        <is>
          <t>No</t>
        </is>
      </c>
      <c r="J11" s="244" t="inlineStr">
        <is>
          <t>Medium</t>
        </is>
      </c>
      <c r="K11" s="16" t="inlineStr">
        <is>
          <t>Sharanagouda Patil · C1, iFile · Hemant Trivedi · B+, iFile · Pushpendra Singh · B+, iFile</t>
        </is>
      </c>
      <c r="L11" s="16" t="inlineStr">
        <is>
          <t>Name a successor; document the key process; cross-train one person</t>
        </is>
      </c>
    </row>
    <row r="12" ht="28" customHeight="1">
      <c r="A12" s="13" t="inlineStr">
        <is>
          <t>Izharuddin Shaikh</t>
        </is>
      </c>
      <c r="B12" s="16" t="inlineStr">
        <is>
          <t>IRIS1712</t>
        </is>
      </c>
      <c r="C12" s="16" t="inlineStr">
        <is>
          <t>iFile</t>
        </is>
      </c>
      <c r="D12" s="16" t="inlineStr">
        <is>
          <t>Technology</t>
        </is>
      </c>
      <c r="E12" s="16" t="inlineStr">
        <is>
          <t>Practice Lead – Project &amp; Program Delivery · Player-Coach</t>
        </is>
      </c>
      <c r="F12" s="15" t="inlineStr">
        <is>
          <t>B+</t>
        </is>
      </c>
      <c r="G12" s="15" t="inlineStr">
        <is>
          <t>Yes</t>
        </is>
      </c>
      <c r="H12" s="15" t="inlineStr">
        <is>
          <t>—</t>
        </is>
      </c>
      <c r="I12" s="15" t="inlineStr">
        <is>
          <t>No</t>
        </is>
      </c>
      <c r="J12" s="244" t="inlineStr">
        <is>
          <t>Medium</t>
        </is>
      </c>
      <c r="K12" s="16" t="inlineStr">
        <is>
          <t>Tarun Kumar Mittal · B3, iFile</t>
        </is>
      </c>
      <c r="L12" s="16" t="inlineStr">
        <is>
          <t>Name a successor; document the key process; cross-train one person</t>
        </is>
      </c>
    </row>
    <row r="13" ht="41" customHeight="1">
      <c r="A13" s="13" t="inlineStr">
        <is>
          <t>Pushpendra Singh</t>
        </is>
      </c>
      <c r="B13" s="16" t="inlineStr">
        <is>
          <t>IRIS2133</t>
        </is>
      </c>
      <c r="C13" s="16" t="inlineStr">
        <is>
          <t>iFile</t>
        </is>
      </c>
      <c r="D13" s="16" t="inlineStr">
        <is>
          <t>Technology</t>
        </is>
      </c>
      <c r="E13" s="16" t="inlineStr">
        <is>
          <t>Practice Lead – Solution &amp; Technical Architecture · Player-Coach</t>
        </is>
      </c>
      <c r="F13" s="15" t="inlineStr">
        <is>
          <t>B+</t>
        </is>
      </c>
      <c r="G13" s="15" t="inlineStr">
        <is>
          <t>Yes</t>
        </is>
      </c>
      <c r="H13" s="15" t="inlineStr">
        <is>
          <t>—</t>
        </is>
      </c>
      <c r="I13" s="15" t="inlineStr">
        <is>
          <t>No</t>
        </is>
      </c>
      <c r="J13" s="244" t="inlineStr">
        <is>
          <t>Medium</t>
        </is>
      </c>
      <c r="K13" s="16" t="inlineStr">
        <is>
          <t>Sharanagouda Patil · C1, iFile · Brij Kishor Singh · B+, iFile · Hemant Trivedi · B+, iFile</t>
        </is>
      </c>
      <c r="L13" s="16" t="inlineStr">
        <is>
          <t>Name a successor; document the key process; cross-train one person</t>
        </is>
      </c>
    </row>
    <row r="14" ht="41" customHeight="1">
      <c r="A14" s="13" t="inlineStr">
        <is>
          <t>Suman Kumar</t>
        </is>
      </c>
      <c r="B14" s="16" t="inlineStr">
        <is>
          <t>IRIS1689</t>
        </is>
      </c>
      <c r="C14" s="16" t="inlineStr">
        <is>
          <t>iFile</t>
        </is>
      </c>
      <c r="D14" s="16" t="inlineStr">
        <is>
          <t>Technology</t>
        </is>
      </c>
      <c r="E14" s="16" t="inlineStr">
        <is>
          <t>Practice Lead – Solution &amp; Technical Architecture · Player-Coach</t>
        </is>
      </c>
      <c r="F14" s="15" t="inlineStr">
        <is>
          <t>B+</t>
        </is>
      </c>
      <c r="G14" s="15" t="inlineStr">
        <is>
          <t>Yes</t>
        </is>
      </c>
      <c r="H14" s="15" t="inlineStr">
        <is>
          <t>—</t>
        </is>
      </c>
      <c r="I14" s="15" t="inlineStr">
        <is>
          <t>No</t>
        </is>
      </c>
      <c r="J14" s="244" t="inlineStr">
        <is>
          <t>Medium</t>
        </is>
      </c>
      <c r="K14" s="16" t="inlineStr">
        <is>
          <t>Sharanagouda Patil · C1, iFile · Brij Kishor Singh · B+, iFile · Hemant Trivedi · B+, iFile</t>
        </is>
      </c>
      <c r="L14" s="16" t="inlineStr">
        <is>
          <t>Name a successor; document the key process; cross-train one person</t>
        </is>
      </c>
    </row>
    <row r="15" ht="28" customHeight="1">
      <c r="A15" s="13" t="inlineStr">
        <is>
          <t>Amit Jaidka</t>
        </is>
      </c>
      <c r="B15" s="16" t="inlineStr">
        <is>
          <t>IRIS1687</t>
        </is>
      </c>
      <c r="C15" s="16" t="inlineStr">
        <is>
          <t>iFile</t>
        </is>
      </c>
      <c r="D15" s="16" t="inlineStr">
        <is>
          <t>Sales</t>
        </is>
      </c>
      <c r="E15" s="16" t="inlineStr">
        <is>
          <t>Lead Alliances Specialist – POD Lead</t>
        </is>
      </c>
      <c r="F15" s="15" t="inlineStr">
        <is>
          <t>B3</t>
        </is>
      </c>
      <c r="G15" s="15" t="inlineStr">
        <is>
          <t>Yes</t>
        </is>
      </c>
      <c r="H15" s="15" t="inlineStr">
        <is>
          <t>—</t>
        </is>
      </c>
      <c r="I15" s="15" t="inlineStr">
        <is>
          <t>No</t>
        </is>
      </c>
      <c r="J15" s="244" t="inlineStr">
        <is>
          <t>Medium</t>
        </is>
      </c>
      <c r="K15" s="16" t="inlineStr">
        <is>
          <t>No one in the same sub-family at or near this level — external hire or develop</t>
        </is>
      </c>
      <c r="L15" s="16" t="inlineStr">
        <is>
          <t>Name a successor; document the key process; cross-train one person</t>
        </is>
      </c>
    </row>
    <row r="16" ht="41" customHeight="1">
      <c r="A16" s="13" t="inlineStr">
        <is>
          <t>Giridhar Singh</t>
        </is>
      </c>
      <c r="B16" s="16" t="inlineStr">
        <is>
          <t>IRIS2082</t>
        </is>
      </c>
      <c r="C16" s="16" t="inlineStr">
        <is>
          <t>iFile</t>
        </is>
      </c>
      <c r="D16" s="16" t="inlineStr">
        <is>
          <t>Technology</t>
        </is>
      </c>
      <c r="E16" s="16" t="inlineStr">
        <is>
          <t>Technical Architect</t>
        </is>
      </c>
      <c r="F16" s="15" t="inlineStr">
        <is>
          <t>B3</t>
        </is>
      </c>
      <c r="G16" s="15" t="inlineStr">
        <is>
          <t>Yes</t>
        </is>
      </c>
      <c r="H16" s="15" t="inlineStr">
        <is>
          <t>—</t>
        </is>
      </c>
      <c r="I16" s="15" t="inlineStr">
        <is>
          <t>No</t>
        </is>
      </c>
      <c r="J16" s="244" t="inlineStr">
        <is>
          <t>Medium</t>
        </is>
      </c>
      <c r="K16" s="16" t="inlineStr">
        <is>
          <t>Sharanagouda Patil · C1, iFile · Brij Kishor Singh · B+, iFile · Hemant Trivedi · B+, iFile</t>
        </is>
      </c>
      <c r="L16" s="16" t="inlineStr">
        <is>
          <t>Name a successor; document the key process; cross-train one person</t>
        </is>
      </c>
    </row>
    <row r="17" ht="41" customHeight="1">
      <c r="A17" s="13" t="inlineStr">
        <is>
          <t>Tarun Kumar Mittal</t>
        </is>
      </c>
      <c r="B17" s="16" t="inlineStr">
        <is>
          <t>IRIS2497</t>
        </is>
      </c>
      <c r="C17" s="16" t="inlineStr">
        <is>
          <t>iFile</t>
        </is>
      </c>
      <c r="D17" s="16" t="inlineStr">
        <is>
          <t>Technology</t>
        </is>
      </c>
      <c r="E17" s="16" t="inlineStr">
        <is>
          <t>Program Manager</t>
        </is>
      </c>
      <c r="F17" s="15" t="inlineStr">
        <is>
          <t>B3</t>
        </is>
      </c>
      <c r="G17" s="15" t="inlineStr">
        <is>
          <t>Yes</t>
        </is>
      </c>
      <c r="H17" s="15" t="inlineStr">
        <is>
          <t>—</t>
        </is>
      </c>
      <c r="I17" s="15" t="inlineStr">
        <is>
          <t>No</t>
        </is>
      </c>
      <c r="J17" s="244" t="inlineStr">
        <is>
          <t>Medium</t>
        </is>
      </c>
      <c r="K17" s="16" t="inlineStr">
        <is>
          <t>Izharuddin Shaikh · B+, iFile · Deepa Vaman Shinde · B2, iFile · Jailesh Bhadra · B2, iFile</t>
        </is>
      </c>
      <c r="L17" s="16" t="inlineStr">
        <is>
          <t>Name a successor; document the key process; cross-train one person</t>
        </is>
      </c>
    </row>
    <row r="18" ht="41" customHeight="1">
      <c r="A18" s="13" t="inlineStr">
        <is>
          <t>Jailesh Bhadra</t>
        </is>
      </c>
      <c r="B18" s="16" t="inlineStr">
        <is>
          <t>IRIS2366</t>
        </is>
      </c>
      <c r="C18" s="16" t="inlineStr">
        <is>
          <t>iFile</t>
        </is>
      </c>
      <c r="D18" s="16" t="inlineStr">
        <is>
          <t>Technology</t>
        </is>
      </c>
      <c r="E18" s="16" t="inlineStr">
        <is>
          <t>Project Manager</t>
        </is>
      </c>
      <c r="F18" s="15" t="inlineStr">
        <is>
          <t>B2</t>
        </is>
      </c>
      <c r="G18" s="15" t="inlineStr">
        <is>
          <t>Yes</t>
        </is>
      </c>
      <c r="H18" s="15" t="inlineStr">
        <is>
          <t>—</t>
        </is>
      </c>
      <c r="I18" s="15" t="inlineStr">
        <is>
          <t>No</t>
        </is>
      </c>
      <c r="J18" s="244" t="inlineStr">
        <is>
          <t>Medium</t>
        </is>
      </c>
      <c r="K18" s="16" t="inlineStr">
        <is>
          <t>Izharuddin Shaikh · B+, iFile · Tarun Kumar Mittal · B3, iFile · Deepa Vaman Shinde · B2, iFile</t>
        </is>
      </c>
      <c r="L18" s="16" t="inlineStr">
        <is>
          <t>Name a successor; document the key process; cross-train one person</t>
        </is>
      </c>
    </row>
    <row r="19" ht="41" customHeight="1">
      <c r="A19" s="13" t="inlineStr">
        <is>
          <t>Monisha Ubriani</t>
        </is>
      </c>
      <c r="B19" s="16" t="inlineStr">
        <is>
          <t>IRIS2465</t>
        </is>
      </c>
      <c r="C19" s="16" t="inlineStr">
        <is>
          <t>iFile</t>
        </is>
      </c>
      <c r="D19" s="16" t="inlineStr">
        <is>
          <t>Technology</t>
        </is>
      </c>
      <c r="E19" s="16" t="inlineStr">
        <is>
          <t>Senior Technical Specialist</t>
        </is>
      </c>
      <c r="F19" s="15" t="inlineStr">
        <is>
          <t>B2</t>
        </is>
      </c>
      <c r="G19" s="15" t="inlineStr">
        <is>
          <t>Yes</t>
        </is>
      </c>
      <c r="H19" s="15" t="inlineStr">
        <is>
          <t>—</t>
        </is>
      </c>
      <c r="I19" s="15" t="inlineStr">
        <is>
          <t>No</t>
        </is>
      </c>
      <c r="J19" s="244" t="inlineStr">
        <is>
          <t>Medium</t>
        </is>
      </c>
      <c r="K19" s="16" t="inlineStr">
        <is>
          <t>Prathmesh Ramdas Sutar · B3, iFile · Ravikant Karmoju · B3, iFile · Amruta Kadam · B2, iFile</t>
        </is>
      </c>
      <c r="L19" s="16" t="inlineStr">
        <is>
          <t>Name a successor; document the key process; cross-train one person</t>
        </is>
      </c>
    </row>
    <row r="20" ht="41" customHeight="1">
      <c r="A20" s="13" t="inlineStr">
        <is>
          <t>Nikhil Nalawade</t>
        </is>
      </c>
      <c r="B20" s="16" t="inlineStr">
        <is>
          <t>IRIS0846</t>
        </is>
      </c>
      <c r="C20" s="16" t="inlineStr">
        <is>
          <t>iFile</t>
        </is>
      </c>
      <c r="D20" s="16" t="inlineStr">
        <is>
          <t>Technology</t>
        </is>
      </c>
      <c r="E20" s="16" t="inlineStr">
        <is>
          <t>Delivery Manager</t>
        </is>
      </c>
      <c r="F20" s="15" t="inlineStr">
        <is>
          <t>B2</t>
        </is>
      </c>
      <c r="G20" s="15" t="inlineStr">
        <is>
          <t>Yes</t>
        </is>
      </c>
      <c r="H20" s="15" t="inlineStr">
        <is>
          <t>—</t>
        </is>
      </c>
      <c r="I20" s="15" t="inlineStr">
        <is>
          <t>No</t>
        </is>
      </c>
      <c r="J20" s="244" t="inlineStr">
        <is>
          <t>Medium</t>
        </is>
      </c>
      <c r="K20" s="16" t="inlineStr">
        <is>
          <t>Izharuddin Shaikh · B+, iFile · Tarun Kumar Mittal · B3, iFile · Deepa Vaman Shinde · B2, iFile</t>
        </is>
      </c>
      <c r="L20" s="16" t="inlineStr">
        <is>
          <t>Name a successor; document the key process; cross-train one person</t>
        </is>
      </c>
    </row>
    <row r="21" ht="41" customHeight="1">
      <c r="A21" s="13" t="inlineStr">
        <is>
          <t>Prasad Gavhane</t>
        </is>
      </c>
      <c r="B21" s="16" t="inlineStr">
        <is>
          <t>IRIS2521</t>
        </is>
      </c>
      <c r="C21" s="16" t="inlineStr">
        <is>
          <t>iFile</t>
        </is>
      </c>
      <c r="D21" s="16" t="inlineStr">
        <is>
          <t>Technology</t>
        </is>
      </c>
      <c r="E21" s="16" t="inlineStr">
        <is>
          <t>Lead Software Engineer</t>
        </is>
      </c>
      <c r="F21" s="15" t="inlineStr">
        <is>
          <t>B2</t>
        </is>
      </c>
      <c r="G21" s="15" t="inlineStr">
        <is>
          <t>Yes</t>
        </is>
      </c>
      <c r="H21" s="15" t="inlineStr">
        <is>
          <t>—</t>
        </is>
      </c>
      <c r="I21" s="15" t="inlineStr">
        <is>
          <t>No</t>
        </is>
      </c>
      <c r="J21" s="244" t="inlineStr">
        <is>
          <t>Medium</t>
        </is>
      </c>
      <c r="K21" s="16" t="inlineStr">
        <is>
          <t>Prathmesh Ramdas Sutar · B3, iFile · Ravikant Karmoju · B3, iFile · Amruta Kadam · B2, iFile</t>
        </is>
      </c>
      <c r="L21" s="16" t="inlineStr">
        <is>
          <t>Name a successor; document the key process; cross-train one person</t>
        </is>
      </c>
    </row>
    <row r="22" ht="28" customHeight="1">
      <c r="A22" s="13" t="inlineStr">
        <is>
          <t>Sagar Jadhav</t>
        </is>
      </c>
      <c r="B22" s="16" t="inlineStr">
        <is>
          <t>IRIS1804</t>
        </is>
      </c>
      <c r="C22" s="16" t="inlineStr">
        <is>
          <t>iFile</t>
        </is>
      </c>
      <c r="D22" s="16" t="inlineStr">
        <is>
          <t>Technology</t>
        </is>
      </c>
      <c r="E22" s="16" t="inlineStr">
        <is>
          <t>Engineering Manager</t>
        </is>
      </c>
      <c r="F22" s="15" t="inlineStr">
        <is>
          <t>B2</t>
        </is>
      </c>
      <c r="G22" s="15" t="inlineStr">
        <is>
          <t>Yes</t>
        </is>
      </c>
      <c r="H22" s="15" t="inlineStr">
        <is>
          <t>—</t>
        </is>
      </c>
      <c r="I22" s="15" t="inlineStr">
        <is>
          <t>No</t>
        </is>
      </c>
      <c r="J22" s="244" t="inlineStr">
        <is>
          <t>Medium</t>
        </is>
      </c>
      <c r="K22" s="16" t="inlineStr">
        <is>
          <t>Alwina Shaikh · B3, iFile · Anup Salve · B2, iFile · Anilkumar Aarumughan · B1, iFile</t>
        </is>
      </c>
      <c r="L22" s="16" t="inlineStr">
        <is>
          <t>Name a successor; document the key process; cross-train one person</t>
        </is>
      </c>
    </row>
    <row r="23" ht="41" customHeight="1">
      <c r="A23" s="13" t="inlineStr">
        <is>
          <t>Sandeep Dwivedi</t>
        </is>
      </c>
      <c r="B23" s="16" t="inlineStr">
        <is>
          <t>IRIS0929</t>
        </is>
      </c>
      <c r="C23" s="16" t="inlineStr">
        <is>
          <t>iFile</t>
        </is>
      </c>
      <c r="D23" s="16" t="inlineStr">
        <is>
          <t>Technology</t>
        </is>
      </c>
      <c r="E23" s="16" t="inlineStr">
        <is>
          <t>Delivery Manager</t>
        </is>
      </c>
      <c r="F23" s="15" t="inlineStr">
        <is>
          <t>B2</t>
        </is>
      </c>
      <c r="G23" s="15" t="inlineStr">
        <is>
          <t>Yes</t>
        </is>
      </c>
      <c r="H23" s="15" t="inlineStr">
        <is>
          <t>—</t>
        </is>
      </c>
      <c r="I23" s="15" t="inlineStr">
        <is>
          <t>No</t>
        </is>
      </c>
      <c r="J23" s="244" t="inlineStr">
        <is>
          <t>Medium</t>
        </is>
      </c>
      <c r="K23" s="16" t="inlineStr">
        <is>
          <t>Izharuddin Shaikh · B+, iFile · Tarun Kumar Mittal · B3, iFile · Deepa Vaman Shinde · B2, iFile</t>
        </is>
      </c>
      <c r="L23" s="16" t="inlineStr">
        <is>
          <t>Name a successor; document the key process; cross-train one person</t>
        </is>
      </c>
    </row>
    <row r="24" ht="41" customHeight="1">
      <c r="A24" s="13" t="inlineStr">
        <is>
          <t>Saurabh Kadam</t>
        </is>
      </c>
      <c r="B24" s="16" t="inlineStr">
        <is>
          <t>IRIS2176</t>
        </is>
      </c>
      <c r="C24" s="16" t="inlineStr">
        <is>
          <t>iFile</t>
        </is>
      </c>
      <c r="D24" s="16" t="inlineStr">
        <is>
          <t>Technology</t>
        </is>
      </c>
      <c r="E24" s="16" t="inlineStr">
        <is>
          <t>Project Manager</t>
        </is>
      </c>
      <c r="F24" s="15" t="inlineStr">
        <is>
          <t>B2</t>
        </is>
      </c>
      <c r="G24" s="15" t="inlineStr">
        <is>
          <t>Yes</t>
        </is>
      </c>
      <c r="H24" s="15" t="inlineStr">
        <is>
          <t>—</t>
        </is>
      </c>
      <c r="I24" s="15" t="inlineStr">
        <is>
          <t>No</t>
        </is>
      </c>
      <c r="J24" s="244" t="inlineStr">
        <is>
          <t>Medium</t>
        </is>
      </c>
      <c r="K24" s="16" t="inlineStr">
        <is>
          <t>Izharuddin Shaikh · B+, iFile · Tarun Kumar Mittal · B3, iFile · Deepa Vaman Shinde · B2, iFile</t>
        </is>
      </c>
      <c r="L24" s="16" t="inlineStr">
        <is>
          <t>Name a successor; document the key process; cross-train one person</t>
        </is>
      </c>
    </row>
    <row r="25" ht="41" customHeight="1">
      <c r="A25" s="13" t="inlineStr">
        <is>
          <t>Pragati Raskar</t>
        </is>
      </c>
      <c r="B25" s="16" t="inlineStr">
        <is>
          <t>IRIS1150</t>
        </is>
      </c>
      <c r="C25" s="16" t="inlineStr">
        <is>
          <t>iFile</t>
        </is>
      </c>
      <c r="D25" s="16" t="inlineStr">
        <is>
          <t>Technology</t>
        </is>
      </c>
      <c r="E25" s="16" t="inlineStr">
        <is>
          <t>Technical Specialist – POD Lead</t>
        </is>
      </c>
      <c r="F25" s="15" t="inlineStr">
        <is>
          <t>B1</t>
        </is>
      </c>
      <c r="G25" s="15" t="inlineStr">
        <is>
          <t>Yes</t>
        </is>
      </c>
      <c r="H25" s="15" t="inlineStr">
        <is>
          <t>—</t>
        </is>
      </c>
      <c r="I25" s="15" t="inlineStr">
        <is>
          <t>No</t>
        </is>
      </c>
      <c r="J25" s="244" t="inlineStr">
        <is>
          <t>Medium</t>
        </is>
      </c>
      <c r="K25" s="16" t="inlineStr">
        <is>
          <t>Prathmesh Ramdas Sutar · B3, iFile · Ravikant Karmoju · B3, iFile · Amruta Kadam · B2, iFile</t>
        </is>
      </c>
      <c r="L25" s="16" t="inlineStr">
        <is>
          <t>Name a successor; document the key process; cross-train one person</t>
        </is>
      </c>
    </row>
    <row r="26" ht="41" customHeight="1">
      <c r="A26" s="13" t="inlineStr">
        <is>
          <t>Rajeev Kumar</t>
        </is>
      </c>
      <c r="B26" s="16" t="inlineStr">
        <is>
          <t>IRIS1593</t>
        </is>
      </c>
      <c r="C26" s="16" t="inlineStr">
        <is>
          <t>iFile</t>
        </is>
      </c>
      <c r="D26" s="16" t="inlineStr">
        <is>
          <t>Design</t>
        </is>
      </c>
      <c r="E26" s="16" t="inlineStr">
        <is>
          <t>UI Specialist – POD Lead</t>
        </is>
      </c>
      <c r="F26" s="15" t="inlineStr">
        <is>
          <t>B1</t>
        </is>
      </c>
      <c r="G26" s="15" t="inlineStr">
        <is>
          <t>Yes</t>
        </is>
      </c>
      <c r="H26" s="15" t="inlineStr">
        <is>
          <t>—</t>
        </is>
      </c>
      <c r="I26" s="15" t="inlineStr">
        <is>
          <t>No</t>
        </is>
      </c>
      <c r="J26" s="244" t="inlineStr">
        <is>
          <t>Medium</t>
        </is>
      </c>
      <c r="K26" s="16" t="inlineStr">
        <is>
          <t>Ghanshyam L Desale · A3, iFile · Kishori Rajigare · A3, iFile · Rajshree Bhosale · A3, iFile</t>
        </is>
      </c>
      <c r="L26" s="16" t="inlineStr">
        <is>
          <t>Name a successor; document the key process; cross-train one person</t>
        </is>
      </c>
    </row>
    <row r="27" ht="28" customHeight="1">
      <c r="A27" s="13" t="inlineStr">
        <is>
          <t>Shreya Jolly</t>
        </is>
      </c>
      <c r="B27" s="16" t="inlineStr">
        <is>
          <t>IRIS2070</t>
        </is>
      </c>
      <c r="C27" s="16" t="inlineStr">
        <is>
          <t>iFile</t>
        </is>
      </c>
      <c r="D27" s="16" t="inlineStr">
        <is>
          <t>Sales</t>
        </is>
      </c>
      <c r="E27" s="16" t="inlineStr">
        <is>
          <t>Account Executive – POD Lead</t>
        </is>
      </c>
      <c r="F27" s="15" t="inlineStr">
        <is>
          <t>B1</t>
        </is>
      </c>
      <c r="G27" s="15" t="inlineStr">
        <is>
          <t>Yes</t>
        </is>
      </c>
      <c r="H27" s="15" t="inlineStr">
        <is>
          <t>—</t>
        </is>
      </c>
      <c r="I27" s="15" t="inlineStr">
        <is>
          <t>No</t>
        </is>
      </c>
      <c r="J27" s="244" t="inlineStr">
        <is>
          <t>Medium</t>
        </is>
      </c>
      <c r="K27" s="16" t="inlineStr">
        <is>
          <t>No one in the same sub-family at or near this level — external hire or develop</t>
        </is>
      </c>
      <c r="L27" s="16" t="inlineStr">
        <is>
          <t>Name a successor; document the key process; cross-train one person</t>
        </is>
      </c>
    </row>
    <row r="28" ht="28" customHeight="1">
      <c r="A28" s="13" t="inlineStr">
        <is>
          <t>Vikash Gupta</t>
        </is>
      </c>
      <c r="B28" s="16" t="inlineStr">
        <is>
          <t>IRIS2162</t>
        </is>
      </c>
      <c r="C28" s="16" t="inlineStr">
        <is>
          <t>iFile</t>
        </is>
      </c>
      <c r="D28" s="16" t="inlineStr">
        <is>
          <t>Technology</t>
        </is>
      </c>
      <c r="E28" s="16" t="inlineStr">
        <is>
          <t>Technical Specialist</t>
        </is>
      </c>
      <c r="F28" s="15" t="inlineStr">
        <is>
          <t>B1</t>
        </is>
      </c>
      <c r="G28" s="15" t="inlineStr">
        <is>
          <t>Yes</t>
        </is>
      </c>
      <c r="H28" s="15" t="inlineStr">
        <is>
          <t>—</t>
        </is>
      </c>
      <c r="I28" s="15" t="inlineStr">
        <is>
          <t>No</t>
        </is>
      </c>
      <c r="J28" s="244" t="inlineStr">
        <is>
          <t>Medium</t>
        </is>
      </c>
      <c r="K28" s="16" t="inlineStr">
        <is>
          <t>Alwina Shaikh · B3, iFile · Anup Salve · B2, iFile · Sagar Jadhav · B2, iFile</t>
        </is>
      </c>
      <c r="L28" s="16" t="inlineStr">
        <is>
          <t>Name a successor; document the key process; cross-train one person</t>
        </is>
      </c>
    </row>
    <row r="29" ht="41" customHeight="1">
      <c r="A29" s="13" t="inlineStr">
        <is>
          <t>Vivek Shinde</t>
        </is>
      </c>
      <c r="B29" s="16" t="inlineStr">
        <is>
          <t>IRIS1640</t>
        </is>
      </c>
      <c r="C29" s="16" t="inlineStr">
        <is>
          <t>iFile</t>
        </is>
      </c>
      <c r="D29" s="16" t="inlineStr">
        <is>
          <t>Technology</t>
        </is>
      </c>
      <c r="E29" s="16" t="inlineStr">
        <is>
          <t>Technical Specialist – POD Lead</t>
        </is>
      </c>
      <c r="F29" s="15" t="inlineStr">
        <is>
          <t>B1</t>
        </is>
      </c>
      <c r="G29" s="15" t="inlineStr">
        <is>
          <t>Yes</t>
        </is>
      </c>
      <c r="H29" s="15" t="inlineStr">
        <is>
          <t>—</t>
        </is>
      </c>
      <c r="I29" s="15" t="inlineStr">
        <is>
          <t>No</t>
        </is>
      </c>
      <c r="J29" s="244" t="inlineStr">
        <is>
          <t>Medium</t>
        </is>
      </c>
      <c r="K29" s="16" t="inlineStr">
        <is>
          <t>Prathmesh Ramdas Sutar · B3, iFile · Ravikant Karmoju · B3, iFile · Amruta Kadam · B2, iFile</t>
        </is>
      </c>
      <c r="L29" s="16" t="inlineStr">
        <is>
          <t>Name a successor; document the key process; cross-train one person</t>
        </is>
      </c>
    </row>
    <row r="30" ht="41" customHeight="1">
      <c r="A30" s="13" t="inlineStr">
        <is>
          <t>Aaqib Ahmad</t>
        </is>
      </c>
      <c r="B30" s="16" t="inlineStr">
        <is>
          <t>IRIS2140</t>
        </is>
      </c>
      <c r="C30" s="16" t="inlineStr">
        <is>
          <t>iFile</t>
        </is>
      </c>
      <c r="D30" s="16" t="inlineStr">
        <is>
          <t>Technology</t>
        </is>
      </c>
      <c r="E30" s="16" t="inlineStr">
        <is>
          <t>Senior Software Engineer</t>
        </is>
      </c>
      <c r="F30" s="15" t="inlineStr">
        <is>
          <t>A3</t>
        </is>
      </c>
      <c r="G30" s="15" t="inlineStr">
        <is>
          <t>Yes</t>
        </is>
      </c>
      <c r="H30" s="15" t="inlineStr">
        <is>
          <t>—</t>
        </is>
      </c>
      <c r="I30" s="15" t="inlineStr">
        <is>
          <t>No</t>
        </is>
      </c>
      <c r="J30" s="244" t="inlineStr">
        <is>
          <t>Medium</t>
        </is>
      </c>
      <c r="K30" s="16" t="inlineStr">
        <is>
          <t>Prathmesh Ramdas Sutar · B3, iFile · Ravikant Karmoju · B3, iFile · Amruta Kadam · B2, iFile</t>
        </is>
      </c>
      <c r="L30" s="16" t="inlineStr">
        <is>
          <t>Name a successor; document the key process; cross-train one person</t>
        </is>
      </c>
    </row>
    <row r="31" ht="41" customHeight="1">
      <c r="A31" s="13" t="inlineStr">
        <is>
          <t>Amiz Azad</t>
        </is>
      </c>
      <c r="B31" s="16" t="inlineStr">
        <is>
          <t>IRIS2469</t>
        </is>
      </c>
      <c r="C31" s="16" t="inlineStr">
        <is>
          <t>iFile</t>
        </is>
      </c>
      <c r="D31" s="16" t="inlineStr">
        <is>
          <t>Technology</t>
        </is>
      </c>
      <c r="E31" s="16" t="inlineStr">
        <is>
          <t>Senior Software Engineer</t>
        </is>
      </c>
      <c r="F31" s="15" t="inlineStr">
        <is>
          <t>A3</t>
        </is>
      </c>
      <c r="G31" s="15" t="inlineStr">
        <is>
          <t>Yes</t>
        </is>
      </c>
      <c r="H31" s="15" t="inlineStr">
        <is>
          <t>—</t>
        </is>
      </c>
      <c r="I31" s="15" t="inlineStr">
        <is>
          <t>No</t>
        </is>
      </c>
      <c r="J31" s="244" t="inlineStr">
        <is>
          <t>Medium</t>
        </is>
      </c>
      <c r="K31" s="16" t="inlineStr">
        <is>
          <t>Prathmesh Ramdas Sutar · B3, iFile · Ravikant Karmoju · B3, iFile · Amruta Kadam · B2, iFile</t>
        </is>
      </c>
      <c r="L31" s="16" t="inlineStr">
        <is>
          <t>Name a successor; document the key process; cross-train one person</t>
        </is>
      </c>
    </row>
    <row r="32" ht="41" customHeight="1">
      <c r="A32" s="13" t="inlineStr">
        <is>
          <t>Arun Kumar</t>
        </is>
      </c>
      <c r="B32" s="16" t="inlineStr">
        <is>
          <t>IRIS1667</t>
        </is>
      </c>
      <c r="C32" s="16" t="inlineStr">
        <is>
          <t>iFile</t>
        </is>
      </c>
      <c r="D32" s="16" t="inlineStr">
        <is>
          <t>Technology</t>
        </is>
      </c>
      <c r="E32" s="16" t="inlineStr">
        <is>
          <t>Technical Specialist</t>
        </is>
      </c>
      <c r="F32" s="15" t="inlineStr">
        <is>
          <t>A3</t>
        </is>
      </c>
      <c r="G32" s="15" t="inlineStr">
        <is>
          <t>Yes</t>
        </is>
      </c>
      <c r="H32" s="15" t="inlineStr">
        <is>
          <t>—</t>
        </is>
      </c>
      <c r="I32" s="15" t="inlineStr">
        <is>
          <t>No</t>
        </is>
      </c>
      <c r="J32" s="244" t="inlineStr">
        <is>
          <t>Medium</t>
        </is>
      </c>
      <c r="K32" s="16" t="inlineStr">
        <is>
          <t>Prathmesh Ramdas Sutar · B3, iFile · Ravikant Karmoju · B3, iFile · Amruta Kadam · B2, iFile</t>
        </is>
      </c>
      <c r="L32" s="16" t="inlineStr">
        <is>
          <t>Name a successor; document the key process; cross-train one person</t>
        </is>
      </c>
    </row>
    <row r="33" ht="41" customHeight="1">
      <c r="A33" s="13" t="inlineStr">
        <is>
          <t>Chetan Yerpude</t>
        </is>
      </c>
      <c r="B33" s="16" t="inlineStr">
        <is>
          <t>IRIS2293</t>
        </is>
      </c>
      <c r="C33" s="16" t="inlineStr">
        <is>
          <t>iFile</t>
        </is>
      </c>
      <c r="D33" s="16" t="inlineStr">
        <is>
          <t>Technology</t>
        </is>
      </c>
      <c r="E33" s="16" t="inlineStr">
        <is>
          <t>Senior Software Engineer</t>
        </is>
      </c>
      <c r="F33" s="15" t="inlineStr">
        <is>
          <t>A3</t>
        </is>
      </c>
      <c r="G33" s="15" t="inlineStr">
        <is>
          <t>Yes</t>
        </is>
      </c>
      <c r="H33" s="15" t="inlineStr">
        <is>
          <t>—</t>
        </is>
      </c>
      <c r="I33" s="15" t="inlineStr">
        <is>
          <t>No</t>
        </is>
      </c>
      <c r="J33" s="244" t="inlineStr">
        <is>
          <t>Medium</t>
        </is>
      </c>
      <c r="K33" s="16" t="inlineStr">
        <is>
          <t>Prathmesh Ramdas Sutar · B3, iFile · Ravikant Karmoju · B3, iFile · Amruta Kadam · B2, iFile</t>
        </is>
      </c>
      <c r="L33" s="16" t="inlineStr">
        <is>
          <t>Name a successor; document the key process; cross-train one person</t>
        </is>
      </c>
    </row>
    <row r="34" ht="28" customHeight="1">
      <c r="A34" s="13" t="inlineStr">
        <is>
          <t>Ghanshyam L Desale</t>
        </is>
      </c>
      <c r="B34" s="16" t="inlineStr">
        <is>
          <t>IRIS2528</t>
        </is>
      </c>
      <c r="C34" s="16" t="inlineStr">
        <is>
          <t>iFile</t>
        </is>
      </c>
      <c r="D34" s="16" t="inlineStr">
        <is>
          <t>Technology</t>
        </is>
      </c>
      <c r="E34" s="16" t="inlineStr">
        <is>
          <t>Senior UI Developer</t>
        </is>
      </c>
      <c r="F34" s="15" t="inlineStr">
        <is>
          <t>A3</t>
        </is>
      </c>
      <c r="G34" s="15" t="inlineStr">
        <is>
          <t>No</t>
        </is>
      </c>
      <c r="H34" s="15" t="inlineStr">
        <is>
          <t>Yes</t>
        </is>
      </c>
      <c r="I34" s="15" t="inlineStr">
        <is>
          <t>No</t>
        </is>
      </c>
      <c r="J34" s="244" t="inlineStr">
        <is>
          <t>Medium</t>
        </is>
      </c>
      <c r="K34" s="16" t="inlineStr">
        <is>
          <t>Rajeev Kumar · B1, iFile · Kishori Rajigare · A3, iFile · Rajshree Bhosale · A3, iFile</t>
        </is>
      </c>
      <c r="L34" s="16" t="inlineStr">
        <is>
          <t>Name a successor; document the key process; cross-train one person</t>
        </is>
      </c>
    </row>
    <row r="35" ht="41" customHeight="1">
      <c r="A35" s="13" t="inlineStr">
        <is>
          <t>Harshal Chaudhari</t>
        </is>
      </c>
      <c r="B35" s="16" t="inlineStr">
        <is>
          <t>IRIS2186</t>
        </is>
      </c>
      <c r="C35" s="16" t="inlineStr">
        <is>
          <t>iFile</t>
        </is>
      </c>
      <c r="D35" s="16" t="inlineStr">
        <is>
          <t>Technology</t>
        </is>
      </c>
      <c r="E35" s="16" t="inlineStr">
        <is>
          <t>Senior Software Engineer</t>
        </is>
      </c>
      <c r="F35" s="15" t="inlineStr">
        <is>
          <t>A3</t>
        </is>
      </c>
      <c r="G35" s="15" t="inlineStr">
        <is>
          <t>Yes</t>
        </is>
      </c>
      <c r="H35" s="15" t="inlineStr">
        <is>
          <t>—</t>
        </is>
      </c>
      <c r="I35" s="15" t="inlineStr">
        <is>
          <t>No</t>
        </is>
      </c>
      <c r="J35" s="244" t="inlineStr">
        <is>
          <t>Medium</t>
        </is>
      </c>
      <c r="K35" s="16" t="inlineStr">
        <is>
          <t>Prathmesh Ramdas Sutar · B3, iFile · Ravikant Karmoju · B3, iFile · Amruta Kadam · B2, iFile</t>
        </is>
      </c>
      <c r="L35" s="16" t="inlineStr">
        <is>
          <t>Name a successor; document the key process; cross-train one person</t>
        </is>
      </c>
    </row>
    <row r="36" ht="41" customHeight="1">
      <c r="A36" s="13" t="inlineStr">
        <is>
          <t>Mukesh Babulal Suthar</t>
        </is>
      </c>
      <c r="B36" s="16" t="inlineStr">
        <is>
          <t>IRIS2299</t>
        </is>
      </c>
      <c r="C36" s="16" t="inlineStr">
        <is>
          <t>iFile</t>
        </is>
      </c>
      <c r="D36" s="16" t="inlineStr">
        <is>
          <t>Technology</t>
        </is>
      </c>
      <c r="E36" s="16" t="inlineStr">
        <is>
          <t>Senior Software Engineer</t>
        </is>
      </c>
      <c r="F36" s="15" t="inlineStr">
        <is>
          <t>A3</t>
        </is>
      </c>
      <c r="G36" s="15" t="inlineStr">
        <is>
          <t>Yes</t>
        </is>
      </c>
      <c r="H36" s="15" t="inlineStr">
        <is>
          <t>—</t>
        </is>
      </c>
      <c r="I36" s="15" t="inlineStr">
        <is>
          <t>No</t>
        </is>
      </c>
      <c r="J36" s="244" t="inlineStr">
        <is>
          <t>Medium</t>
        </is>
      </c>
      <c r="K36" s="16" t="inlineStr">
        <is>
          <t>Prathmesh Ramdas Sutar · B3, iFile · Ravikant Karmoju · B3, iFile · Amruta Kadam · B2, iFile</t>
        </is>
      </c>
      <c r="L36" s="16" t="inlineStr">
        <is>
          <t>Name a successor; document the key process; cross-train one person</t>
        </is>
      </c>
    </row>
    <row r="37" ht="41" customHeight="1">
      <c r="A37" s="13" t="inlineStr">
        <is>
          <t>Priyadarshini Naidu</t>
        </is>
      </c>
      <c r="B37" s="16" t="inlineStr">
        <is>
          <t>IRIS1945</t>
        </is>
      </c>
      <c r="C37" s="16" t="inlineStr">
        <is>
          <t>iFile</t>
        </is>
      </c>
      <c r="D37" s="16" t="inlineStr">
        <is>
          <t>Technology</t>
        </is>
      </c>
      <c r="E37" s="16" t="inlineStr">
        <is>
          <t>Senior Software Engineer</t>
        </is>
      </c>
      <c r="F37" s="15" t="inlineStr">
        <is>
          <t>A3</t>
        </is>
      </c>
      <c r="G37" s="15" t="inlineStr">
        <is>
          <t>Yes</t>
        </is>
      </c>
      <c r="H37" s="15" t="inlineStr">
        <is>
          <t>—</t>
        </is>
      </c>
      <c r="I37" s="15" t="inlineStr">
        <is>
          <t>No</t>
        </is>
      </c>
      <c r="J37" s="244" t="inlineStr">
        <is>
          <t>Medium</t>
        </is>
      </c>
      <c r="K37" s="16" t="inlineStr">
        <is>
          <t>Prathmesh Ramdas Sutar · B3, iFile · Ravikant Karmoju · B3, iFile · Amruta Kadam · B2, iFile</t>
        </is>
      </c>
      <c r="L37" s="16" t="inlineStr">
        <is>
          <t>Name a successor; document the key process; cross-train one person</t>
        </is>
      </c>
    </row>
    <row r="38" ht="41" customHeight="1">
      <c r="A38" s="13" t="inlineStr">
        <is>
          <t>Rajshree Bhosale</t>
        </is>
      </c>
      <c r="B38" s="16" t="inlineStr">
        <is>
          <t>IRIS2221</t>
        </is>
      </c>
      <c r="C38" s="16" t="inlineStr">
        <is>
          <t>iFile</t>
        </is>
      </c>
      <c r="D38" s="16" t="inlineStr">
        <is>
          <t>Technology</t>
        </is>
      </c>
      <c r="E38" s="16" t="inlineStr">
        <is>
          <t>Senior UI Developer</t>
        </is>
      </c>
      <c r="F38" s="15" t="inlineStr">
        <is>
          <t>A3</t>
        </is>
      </c>
      <c r="G38" s="15" t="inlineStr">
        <is>
          <t>Yes</t>
        </is>
      </c>
      <c r="H38" s="15" t="inlineStr">
        <is>
          <t>—</t>
        </is>
      </c>
      <c r="I38" s="15" t="inlineStr">
        <is>
          <t>No</t>
        </is>
      </c>
      <c r="J38" s="244" t="inlineStr">
        <is>
          <t>Medium</t>
        </is>
      </c>
      <c r="K38" s="16" t="inlineStr">
        <is>
          <t>Rajeev Kumar · B1, iFile · Ghanshyam L Desale · A3, iFile · Kishori Rajigare · A3, iFile</t>
        </is>
      </c>
      <c r="L38" s="16" t="inlineStr">
        <is>
          <t>Name a successor; document the key process; cross-train one person</t>
        </is>
      </c>
    </row>
    <row r="39" ht="41" customHeight="1">
      <c r="A39" s="13" t="inlineStr">
        <is>
          <t>Ritesh Gadekar</t>
        </is>
      </c>
      <c r="B39" s="16" t="inlineStr">
        <is>
          <t>IRIS2030</t>
        </is>
      </c>
      <c r="C39" s="16" t="inlineStr">
        <is>
          <t>iFile</t>
        </is>
      </c>
      <c r="D39" s="16" t="inlineStr">
        <is>
          <t>Technology</t>
        </is>
      </c>
      <c r="E39" s="16" t="inlineStr">
        <is>
          <t>Senior Software Engineer</t>
        </is>
      </c>
      <c r="F39" s="15" t="inlineStr">
        <is>
          <t>A3</t>
        </is>
      </c>
      <c r="G39" s="15" t="inlineStr">
        <is>
          <t>Yes</t>
        </is>
      </c>
      <c r="H39" s="15" t="inlineStr">
        <is>
          <t>—</t>
        </is>
      </c>
      <c r="I39" s="15" t="inlineStr">
        <is>
          <t>No</t>
        </is>
      </c>
      <c r="J39" s="244" t="inlineStr">
        <is>
          <t>Medium</t>
        </is>
      </c>
      <c r="K39" s="16" t="inlineStr">
        <is>
          <t>Prathmesh Ramdas Sutar · B3, iFile · Ravikant Karmoju · B3, iFile · Amruta Kadam · B2, iFile</t>
        </is>
      </c>
      <c r="L39" s="16" t="inlineStr">
        <is>
          <t>Name a successor; document the key process; cross-train one person</t>
        </is>
      </c>
    </row>
    <row r="40" ht="41" customHeight="1">
      <c r="A40" s="13" t="inlineStr">
        <is>
          <t>Sahil Chavan</t>
        </is>
      </c>
      <c r="B40" s="16" t="inlineStr">
        <is>
          <t>IRIS2194</t>
        </is>
      </c>
      <c r="C40" s="16" t="inlineStr">
        <is>
          <t>iFile</t>
        </is>
      </c>
      <c r="D40" s="16" t="inlineStr">
        <is>
          <t>Technology</t>
        </is>
      </c>
      <c r="E40" s="16" t="inlineStr">
        <is>
          <t>Senior Software Engineer</t>
        </is>
      </c>
      <c r="F40" s="15" t="inlineStr">
        <is>
          <t>A3</t>
        </is>
      </c>
      <c r="G40" s="15" t="inlineStr">
        <is>
          <t>Yes</t>
        </is>
      </c>
      <c r="H40" s="15" t="inlineStr">
        <is>
          <t>—</t>
        </is>
      </c>
      <c r="I40" s="15" t="inlineStr">
        <is>
          <t>No</t>
        </is>
      </c>
      <c r="J40" s="244" t="inlineStr">
        <is>
          <t>Medium</t>
        </is>
      </c>
      <c r="K40" s="16" t="inlineStr">
        <is>
          <t>Prathmesh Ramdas Sutar · B3, iFile · Ravikant Karmoju · B3, iFile · Amruta Kadam · B2, iFile</t>
        </is>
      </c>
      <c r="L40" s="16" t="inlineStr">
        <is>
          <t>Name a successor; document the key process; cross-train one person</t>
        </is>
      </c>
    </row>
    <row r="41" ht="41" customHeight="1">
      <c r="A41" s="13" t="inlineStr">
        <is>
          <t>Sandeep Mehta</t>
        </is>
      </c>
      <c r="B41" s="16" t="inlineStr">
        <is>
          <t>IRIS1871</t>
        </is>
      </c>
      <c r="C41" s="16" t="inlineStr">
        <is>
          <t>iFile</t>
        </is>
      </c>
      <c r="D41" s="16" t="inlineStr">
        <is>
          <t>Technology</t>
        </is>
      </c>
      <c r="E41" s="16" t="inlineStr">
        <is>
          <t>Senior Software Engineer</t>
        </is>
      </c>
      <c r="F41" s="15" t="inlineStr">
        <is>
          <t>A3</t>
        </is>
      </c>
      <c r="G41" s="15" t="inlineStr">
        <is>
          <t>Yes</t>
        </is>
      </c>
      <c r="H41" s="15" t="inlineStr">
        <is>
          <t>—</t>
        </is>
      </c>
      <c r="I41" s="15" t="inlineStr">
        <is>
          <t>No</t>
        </is>
      </c>
      <c r="J41" s="244" t="inlineStr">
        <is>
          <t>Medium</t>
        </is>
      </c>
      <c r="K41" s="16" t="inlineStr">
        <is>
          <t>Prathmesh Ramdas Sutar · B3, iFile · Ravikant Karmoju · B3, iFile · Amruta Kadam · B2, iFile</t>
        </is>
      </c>
      <c r="L41" s="16" t="inlineStr">
        <is>
          <t>Name a successor; document the key process; cross-train one person</t>
        </is>
      </c>
    </row>
    <row r="42" ht="41" customHeight="1">
      <c r="A42" s="13" t="inlineStr">
        <is>
          <t>Shubham Mhadgut</t>
        </is>
      </c>
      <c r="B42" s="16" t="inlineStr">
        <is>
          <t>IRIS2132</t>
        </is>
      </c>
      <c r="C42" s="16" t="inlineStr">
        <is>
          <t>iFile</t>
        </is>
      </c>
      <c r="D42" s="16" t="inlineStr">
        <is>
          <t>Technology</t>
        </is>
      </c>
      <c r="E42" s="16" t="inlineStr">
        <is>
          <t>Senior Software Engineer</t>
        </is>
      </c>
      <c r="F42" s="15" t="inlineStr">
        <is>
          <t>A3</t>
        </is>
      </c>
      <c r="G42" s="15" t="inlineStr">
        <is>
          <t>Yes</t>
        </is>
      </c>
      <c r="H42" s="15" t="inlineStr">
        <is>
          <t>—</t>
        </is>
      </c>
      <c r="I42" s="15" t="inlineStr">
        <is>
          <t>No</t>
        </is>
      </c>
      <c r="J42" s="244" t="inlineStr">
        <is>
          <t>Medium</t>
        </is>
      </c>
      <c r="K42" s="16" t="inlineStr">
        <is>
          <t>Prathmesh Ramdas Sutar · B3, iFile · Ravikant Karmoju · B3, iFile · Amruta Kadam · B2, iFile</t>
        </is>
      </c>
      <c r="L42" s="16" t="inlineStr">
        <is>
          <t>Name a successor; document the key process; cross-train one person</t>
        </is>
      </c>
    </row>
    <row r="43" ht="41" customHeight="1">
      <c r="A43" s="13" t="inlineStr">
        <is>
          <t>Sourav Moharana</t>
        </is>
      </c>
      <c r="B43" s="16" t="inlineStr">
        <is>
          <t>IRIS2295</t>
        </is>
      </c>
      <c r="C43" s="16" t="inlineStr">
        <is>
          <t>iFile</t>
        </is>
      </c>
      <c r="D43" s="16" t="inlineStr">
        <is>
          <t>Technology</t>
        </is>
      </c>
      <c r="E43" s="16" t="inlineStr">
        <is>
          <t>Senior Software Engineer</t>
        </is>
      </c>
      <c r="F43" s="15" t="inlineStr">
        <is>
          <t>A3</t>
        </is>
      </c>
      <c r="G43" s="15" t="inlineStr">
        <is>
          <t>Yes</t>
        </is>
      </c>
      <c r="H43" s="15" t="inlineStr">
        <is>
          <t>—</t>
        </is>
      </c>
      <c r="I43" s="15" t="inlineStr">
        <is>
          <t>No</t>
        </is>
      </c>
      <c r="J43" s="244" t="inlineStr">
        <is>
          <t>Medium</t>
        </is>
      </c>
      <c r="K43" s="16" t="inlineStr">
        <is>
          <t>Prathmesh Ramdas Sutar · B3, iFile · Ravikant Karmoju · B3, iFile · Amruta Kadam · B2, iFile</t>
        </is>
      </c>
      <c r="L43" s="16" t="inlineStr">
        <is>
          <t>Name a successor; document the key process; cross-train one person</t>
        </is>
      </c>
    </row>
    <row r="44" ht="41" customHeight="1">
      <c r="A44" s="13" t="inlineStr">
        <is>
          <t>Chandani Gusain</t>
        </is>
      </c>
      <c r="B44" s="16" t="inlineStr">
        <is>
          <t>IRIS2321</t>
        </is>
      </c>
      <c r="C44" s="16" t="inlineStr">
        <is>
          <t>iFile</t>
        </is>
      </c>
      <c r="D44" s="16" t="inlineStr">
        <is>
          <t>Technology</t>
        </is>
      </c>
      <c r="E44" s="16" t="inlineStr">
        <is>
          <t>UI Developer</t>
        </is>
      </c>
      <c r="F44" s="15" t="inlineStr">
        <is>
          <t>A2</t>
        </is>
      </c>
      <c r="G44" s="15" t="inlineStr">
        <is>
          <t>Yes</t>
        </is>
      </c>
      <c r="H44" s="15" t="inlineStr">
        <is>
          <t>—</t>
        </is>
      </c>
      <c r="I44" s="15" t="inlineStr">
        <is>
          <t>No</t>
        </is>
      </c>
      <c r="J44" s="244" t="inlineStr">
        <is>
          <t>Medium</t>
        </is>
      </c>
      <c r="K44" s="16" t="inlineStr">
        <is>
          <t>Rajeev Kumar · B1, iFile · Ghanshyam L Desale · A3, iFile · Kishori Rajigare · A3, iFile</t>
        </is>
      </c>
      <c r="L44" s="16" t="inlineStr">
        <is>
          <t>Name a successor; document the key process; cross-train one person</t>
        </is>
      </c>
    </row>
    <row r="45" ht="41" customHeight="1">
      <c r="A45" s="13" t="inlineStr">
        <is>
          <t>Chirag Suryawanshi</t>
        </is>
      </c>
      <c r="B45" s="16" t="inlineStr">
        <is>
          <t>IRIS2396</t>
        </is>
      </c>
      <c r="C45" s="16" t="inlineStr">
        <is>
          <t>iFile</t>
        </is>
      </c>
      <c r="D45" s="16" t="inlineStr">
        <is>
          <t>Technology</t>
        </is>
      </c>
      <c r="E45" s="16" t="inlineStr">
        <is>
          <t>Software Engineer</t>
        </is>
      </c>
      <c r="F45" s="15" t="inlineStr">
        <is>
          <t>A2</t>
        </is>
      </c>
      <c r="G45" s="15" t="inlineStr">
        <is>
          <t>Yes</t>
        </is>
      </c>
      <c r="H45" s="15" t="inlineStr">
        <is>
          <t>—</t>
        </is>
      </c>
      <c r="I45" s="15" t="inlineStr">
        <is>
          <t>No</t>
        </is>
      </c>
      <c r="J45" s="244" t="inlineStr">
        <is>
          <t>Medium</t>
        </is>
      </c>
      <c r="K45" s="16" t="inlineStr">
        <is>
          <t>Prathmesh Ramdas Sutar · B3, iFile · Ravikant Karmoju · B3, iFile · Amruta Kadam · B2, iFile</t>
        </is>
      </c>
      <c r="L45" s="16" t="inlineStr">
        <is>
          <t>Name a successor; document the key process; cross-train one person</t>
        </is>
      </c>
    </row>
    <row r="46" ht="41" customHeight="1">
      <c r="A46" s="13" t="inlineStr">
        <is>
          <t>Faisal Pathan</t>
        </is>
      </c>
      <c r="B46" s="16" t="inlineStr">
        <is>
          <t>IRIS2320</t>
        </is>
      </c>
      <c r="C46" s="16" t="inlineStr">
        <is>
          <t>iFile</t>
        </is>
      </c>
      <c r="D46" s="16" t="inlineStr">
        <is>
          <t>Technology</t>
        </is>
      </c>
      <c r="E46" s="16" t="inlineStr">
        <is>
          <t>UI Developer</t>
        </is>
      </c>
      <c r="F46" s="15" t="inlineStr">
        <is>
          <t>A2</t>
        </is>
      </c>
      <c r="G46" s="15" t="inlineStr">
        <is>
          <t>Yes</t>
        </is>
      </c>
      <c r="H46" s="15" t="inlineStr">
        <is>
          <t>—</t>
        </is>
      </c>
      <c r="I46" s="15" t="inlineStr">
        <is>
          <t>No</t>
        </is>
      </c>
      <c r="J46" s="244" t="inlineStr">
        <is>
          <t>Medium</t>
        </is>
      </c>
      <c r="K46" s="16" t="inlineStr">
        <is>
          <t>Rajeev Kumar · B1, iFile · Ghanshyam L Desale · A3, iFile · Kishori Rajigare · A3, iFile</t>
        </is>
      </c>
      <c r="L46" s="16" t="inlineStr">
        <is>
          <t>Name a successor; document the key process; cross-train one person</t>
        </is>
      </c>
    </row>
    <row r="47" ht="41" customHeight="1">
      <c r="A47" s="13" t="inlineStr">
        <is>
          <t>Lalita Dixit</t>
        </is>
      </c>
      <c r="B47" s="16" t="inlineStr">
        <is>
          <t>IRIS2322</t>
        </is>
      </c>
      <c r="C47" s="16" t="inlineStr">
        <is>
          <t>iFile</t>
        </is>
      </c>
      <c r="D47" s="16" t="inlineStr">
        <is>
          <t>Technology</t>
        </is>
      </c>
      <c r="E47" s="16" t="inlineStr">
        <is>
          <t>UI Developer</t>
        </is>
      </c>
      <c r="F47" s="15" t="inlineStr">
        <is>
          <t>A2</t>
        </is>
      </c>
      <c r="G47" s="15" t="inlineStr">
        <is>
          <t>Yes</t>
        </is>
      </c>
      <c r="H47" s="15" t="inlineStr">
        <is>
          <t>—</t>
        </is>
      </c>
      <c r="I47" s="15" t="inlineStr">
        <is>
          <t>No</t>
        </is>
      </c>
      <c r="J47" s="244" t="inlineStr">
        <is>
          <t>Medium</t>
        </is>
      </c>
      <c r="K47" s="16" t="inlineStr">
        <is>
          <t>Rajeev Kumar · B1, iFile · Ghanshyam L Desale · A3, iFile · Kishori Rajigare · A3, iFile</t>
        </is>
      </c>
      <c r="L47" s="16" t="inlineStr">
        <is>
          <t>Name a successor; document the key process; cross-train one person</t>
        </is>
      </c>
    </row>
  </sheetData>
  <mergeCells count="3">
    <mergeCell ref="A3:L3"/>
    <mergeCell ref="A2:L2"/>
    <mergeCell ref="A1:L1"/>
  </mergeCells>
  <hyperlinks>
    <hyperlink xmlns:r="http://schemas.openxmlformats.org/officeDocument/2006/relationships" ref="M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3.xml><?xml version="1.0" encoding="utf-8"?>
<worksheet xmlns="http://schemas.openxmlformats.org/spreadsheetml/2006/main">
  <sheetPr>
    <tabColor rgb="00548235"/>
    <outlinePr summaryBelow="1" summaryRight="1"/>
    <pageSetUpPr fitToPage="1"/>
  </sheetPr>
  <dimension ref="A1:G36"/>
  <sheetViews>
    <sheetView showGridLines="0" workbookViewId="0">
      <pane ySplit="4" topLeftCell="A5" activePane="bottomLeft" state="frozen"/>
      <selection pane="bottomLeft" activeCell="A1" sqref="A1"/>
    </sheetView>
  </sheetViews>
  <sheetFormatPr baseColWidth="8" defaultRowHeight="15"/>
  <cols>
    <col width="26" customWidth="1" min="1" max="1"/>
    <col width="30" customWidth="1" min="2" max="2"/>
    <col width="9" customWidth="1" min="3" max="3"/>
    <col width="14" customWidth="1" min="4" max="4"/>
    <col width="8" customWidth="1" min="5" max="5"/>
    <col width="60" customWidth="1" min="6" max="6"/>
    <col width="13" customWidth="1" min="7" max="7"/>
  </cols>
  <sheetData>
    <row r="1" ht="34" customHeight="1">
      <c r="A1" s="1" t="inlineStr">
        <is>
          <t>Role definitions — the same work in more than one place</t>
        </is>
      </c>
      <c r="G1" s="246" t="inlineStr">
        <is>
          <t>◂ Contents</t>
        </is>
      </c>
    </row>
    <row r="2" ht="32" customHeight="1">
      <c r="A2" s="3" t="inlineStr">
        <is>
          <t>Sheet 16 · 80 department-level roles map to 67 role definitions · family · sub-family · level · track. First: definitions that carry more than one title · harmonise. Then: definitions held in several departments or businesses · document once in the catalogue.</t>
        </is>
      </c>
    </row>
    <row r="3">
      <c r="A3" s="4" t="inlineStr">
        <is>
          <t>IRIS · Job Architecture &amp; Job Design · Final v1.12 · October 2026 · Internal — Confidential</t>
        </is>
      </c>
    </row>
    <row r="4"/>
    <row r="5" ht="20" customHeight="1">
      <c r="A5" s="6" t="inlineStr">
        <is>
          <t>Definitions with more than one title — 14</t>
        </is>
      </c>
    </row>
    <row r="6" ht="15" customHeight="1">
      <c r="A6" s="12" t="inlineStr">
        <is>
          <t>Job family</t>
        </is>
      </c>
      <c r="B6" s="12" t="inlineStr">
        <is>
          <t>Sub-family</t>
        </is>
      </c>
      <c r="C6" s="12" t="inlineStr">
        <is>
          <t>Level</t>
        </is>
      </c>
      <c r="D6" s="12" t="inlineStr">
        <is>
          <t>Track</t>
        </is>
      </c>
      <c r="E6" s="12" t="inlineStr">
        <is>
          <t>People</t>
        </is>
      </c>
      <c r="F6" s="12" t="inlineStr">
        <is>
          <t>Titles in use</t>
        </is>
      </c>
    </row>
    <row r="7" ht="15" customHeight="1">
      <c r="A7" s="13" t="inlineStr">
        <is>
          <t>Business Analysis</t>
        </is>
      </c>
      <c r="B7" s="16" t="inlineStr">
        <is>
          <t>Business Analysis</t>
        </is>
      </c>
      <c r="C7" s="15" t="inlineStr">
        <is>
          <t>A3</t>
        </is>
      </c>
      <c r="D7" s="16" t="inlineStr">
        <is>
          <t>IC</t>
        </is>
      </c>
      <c r="E7" s="15" t="n">
        <v>8</v>
      </c>
      <c r="F7" s="16" t="inlineStr">
        <is>
          <t>Business Analysis Specialist | Senior Business Analyst</t>
        </is>
      </c>
    </row>
    <row r="8" ht="28" customHeight="1">
      <c r="A8" s="13" t="inlineStr">
        <is>
          <t>Consulting &amp; Professional Services</t>
        </is>
      </c>
      <c r="B8" s="16" t="inlineStr">
        <is>
          <t>Taxonomy Design &amp; Regulatory Consulting</t>
        </is>
      </c>
      <c r="C8" s="15" t="inlineStr">
        <is>
          <t>A3</t>
        </is>
      </c>
      <c r="D8" s="16" t="inlineStr">
        <is>
          <t>IC</t>
        </is>
      </c>
      <c r="E8" s="15" t="n">
        <v>14</v>
      </c>
      <c r="F8" s="16" t="inlineStr">
        <is>
          <t>Senior Taxonomy Analyst | Taxonomy Specialist</t>
        </is>
      </c>
    </row>
    <row r="9" ht="28" customHeight="1">
      <c r="A9" s="13" t="inlineStr">
        <is>
          <t>Consulting &amp; Professional Services</t>
        </is>
      </c>
      <c r="B9" s="16" t="inlineStr">
        <is>
          <t>Taxonomy Design &amp; Regulatory Consulting</t>
        </is>
      </c>
      <c r="C9" s="15" t="inlineStr">
        <is>
          <t>B1</t>
        </is>
      </c>
      <c r="D9" s="16" t="inlineStr">
        <is>
          <t>IC</t>
        </is>
      </c>
      <c r="E9" s="15" t="n">
        <v>3</v>
      </c>
      <c r="F9" s="16" t="inlineStr">
        <is>
          <t>Senior Taxonomy Specialist | Taxonomy Specialist</t>
        </is>
      </c>
    </row>
    <row r="10" ht="28" customHeight="1">
      <c r="A10" s="13" t="inlineStr">
        <is>
          <t>Consulting &amp; Professional Services</t>
        </is>
      </c>
      <c r="B10" s="16" t="inlineStr">
        <is>
          <t>Taxonomy Design &amp; Regulatory Consulting</t>
        </is>
      </c>
      <c r="C10" s="15" t="inlineStr">
        <is>
          <t>B2</t>
        </is>
      </c>
      <c r="D10" s="16" t="inlineStr">
        <is>
          <t>People Manager</t>
        </is>
      </c>
      <c r="E10" s="15" t="n">
        <v>2</v>
      </c>
      <c r="F10" s="16" t="inlineStr">
        <is>
          <t>Manager – Taxonomy Consulting | Senior Manager – Taxonomy Consulting</t>
        </is>
      </c>
    </row>
    <row r="11" ht="28" customHeight="1">
      <c r="A11" s="13" t="inlineStr">
        <is>
          <t>Engineering &amp; Architecture</t>
        </is>
      </c>
      <c r="B11" s="16" t="inlineStr">
        <is>
          <t>Solution &amp; Technical Architecture</t>
        </is>
      </c>
      <c r="C11" s="15" t="inlineStr">
        <is>
          <t>B3</t>
        </is>
      </c>
      <c r="D11" s="16" t="inlineStr">
        <is>
          <t>IC</t>
        </is>
      </c>
      <c r="E11" s="15" t="n">
        <v>2</v>
      </c>
      <c r="F11" s="16" t="inlineStr">
        <is>
          <t>Associate Technical Architect | Technical Architect</t>
        </is>
      </c>
    </row>
    <row r="12" ht="15" customHeight="1">
      <c r="A12" s="13" t="inlineStr">
        <is>
          <t>Engineering &amp; Development</t>
        </is>
      </c>
      <c r="B12" s="16" t="inlineStr">
        <is>
          <t>Backend Development</t>
        </is>
      </c>
      <c r="C12" s="15" t="inlineStr">
        <is>
          <t>A1</t>
        </is>
      </c>
      <c r="D12" s="16" t="inlineStr">
        <is>
          <t>IC</t>
        </is>
      </c>
      <c r="E12" s="15" t="n">
        <v>2</v>
      </c>
      <c r="F12" s="16" t="inlineStr">
        <is>
          <t>Intern – Software Development | Trainee Software Engineer</t>
        </is>
      </c>
    </row>
    <row r="13" ht="15" customHeight="1">
      <c r="A13" s="13" t="inlineStr">
        <is>
          <t>Engineering &amp; Development</t>
        </is>
      </c>
      <c r="B13" s="16" t="inlineStr">
        <is>
          <t>Backend Development</t>
        </is>
      </c>
      <c r="C13" s="15" t="inlineStr">
        <is>
          <t>A3</t>
        </is>
      </c>
      <c r="D13" s="16" t="inlineStr">
        <is>
          <t>IC</t>
        </is>
      </c>
      <c r="E13" s="15" t="n">
        <v>33</v>
      </c>
      <c r="F13" s="16" t="inlineStr">
        <is>
          <t>Senior Software Engineer | Technical Specialist</t>
        </is>
      </c>
    </row>
    <row r="14" ht="28" customHeight="1">
      <c r="A14" s="13" t="inlineStr">
        <is>
          <t>Engineering &amp; Development</t>
        </is>
      </c>
      <c r="B14" s="16" t="inlineStr">
        <is>
          <t>Backend Development</t>
        </is>
      </c>
      <c r="C14" s="15" t="inlineStr">
        <is>
          <t>B1</t>
        </is>
      </c>
      <c r="D14" s="16" t="inlineStr">
        <is>
          <t>POD Lead</t>
        </is>
      </c>
      <c r="E14" s="15" t="n">
        <v>5</v>
      </c>
      <c r="F14" s="16" t="inlineStr">
        <is>
          <t>Senior Technical Specialist – POD Lead | Technical Specialist – POD Lead</t>
        </is>
      </c>
    </row>
    <row r="15" ht="15" customHeight="1">
      <c r="A15" s="13" t="inlineStr">
        <is>
          <t>Engineering &amp; Development</t>
        </is>
      </c>
      <c r="B15" s="16" t="inlineStr">
        <is>
          <t>Backend Development</t>
        </is>
      </c>
      <c r="C15" s="15" t="inlineStr">
        <is>
          <t>B2</t>
        </is>
      </c>
      <c r="D15" s="16" t="inlineStr">
        <is>
          <t>IC</t>
        </is>
      </c>
      <c r="E15" s="15" t="n">
        <v>4</v>
      </c>
      <c r="F15" s="16" t="inlineStr">
        <is>
          <t>Lead Software Engineer | Senior Technical Specialist</t>
        </is>
      </c>
    </row>
    <row r="16" ht="28" customHeight="1">
      <c r="A16" s="13" t="inlineStr">
        <is>
          <t>Engineering &amp; Development</t>
        </is>
      </c>
      <c r="B16" s="16" t="inlineStr">
        <is>
          <t>Data Engineering &amp; Database Development</t>
        </is>
      </c>
      <c r="C16" s="15" t="inlineStr">
        <is>
          <t>A3</t>
        </is>
      </c>
      <c r="D16" s="16" t="inlineStr">
        <is>
          <t>IC</t>
        </is>
      </c>
      <c r="E16" s="15" t="n">
        <v>3</v>
      </c>
      <c r="F16" s="16" t="inlineStr">
        <is>
          <t>Database Specialist | Senior Database Engineer</t>
        </is>
      </c>
    </row>
    <row r="17" ht="15" customHeight="1">
      <c r="A17" s="13" t="inlineStr">
        <is>
          <t>Engineering &amp; Development</t>
        </is>
      </c>
      <c r="B17" s="16" t="inlineStr">
        <is>
          <t>Full-Stack Development</t>
        </is>
      </c>
      <c r="C17" s="15" t="inlineStr">
        <is>
          <t>A3</t>
        </is>
      </c>
      <c r="D17" s="16" t="inlineStr">
        <is>
          <t>IC</t>
        </is>
      </c>
      <c r="E17" s="15" t="n">
        <v>8</v>
      </c>
      <c r="F17" s="16" t="inlineStr">
        <is>
          <t>Senior Software Engineer | Technical Specialist</t>
        </is>
      </c>
    </row>
    <row r="18" ht="28" customHeight="1">
      <c r="A18" s="13" t="inlineStr">
        <is>
          <t>Project &amp; Program Management</t>
        </is>
      </c>
      <c r="B18" s="16" t="inlineStr">
        <is>
          <t>Project &amp; Program Delivery</t>
        </is>
      </c>
      <c r="C18" s="15" t="inlineStr">
        <is>
          <t>B1</t>
        </is>
      </c>
      <c r="D18" s="16" t="inlineStr">
        <is>
          <t>POD Lead</t>
        </is>
      </c>
      <c r="E18" s="15" t="n">
        <v>2</v>
      </c>
      <c r="F18" s="16" t="inlineStr">
        <is>
          <t>Associate Project Manager – POD Lead | Project Manager – POD Lead</t>
        </is>
      </c>
    </row>
    <row r="19" ht="28" customHeight="1">
      <c r="A19" s="13" t="inlineStr">
        <is>
          <t>Project &amp; Program Management</t>
        </is>
      </c>
      <c r="B19" s="16" t="inlineStr">
        <is>
          <t>Project &amp; Program Delivery</t>
        </is>
      </c>
      <c r="C19" s="15" t="inlineStr">
        <is>
          <t>B2</t>
        </is>
      </c>
      <c r="D19" s="16" t="inlineStr">
        <is>
          <t>People Manager</t>
        </is>
      </c>
      <c r="E19" s="15" t="n">
        <v>6</v>
      </c>
      <c r="F19" s="16" t="inlineStr">
        <is>
          <t>Delivery Manager | Project Manager</t>
        </is>
      </c>
    </row>
    <row r="20" ht="15" customHeight="1">
      <c r="A20" s="13" t="inlineStr">
        <is>
          <t>Quality Assurance</t>
        </is>
      </c>
      <c r="B20" s="16" t="inlineStr">
        <is>
          <t>Functional &amp; Domain Testing</t>
        </is>
      </c>
      <c r="C20" s="15" t="inlineStr">
        <is>
          <t>A3</t>
        </is>
      </c>
      <c r="D20" s="16" t="inlineStr">
        <is>
          <t>IC</t>
        </is>
      </c>
      <c r="E20" s="15" t="n">
        <v>11</v>
      </c>
      <c r="F20" s="16" t="inlineStr">
        <is>
          <t>QA Specialist | Senior QA Engineer</t>
        </is>
      </c>
    </row>
    <row r="21" ht="15" customHeight="1"/>
    <row r="22" ht="20" customHeight="1">
      <c r="A22" s="6" t="inlineStr">
        <is>
          <t>Definitions held in more than one department or business — 13</t>
        </is>
      </c>
    </row>
    <row r="23" ht="15" customHeight="1">
      <c r="A23" s="12" t="inlineStr">
        <is>
          <t>Job family</t>
        </is>
      </c>
      <c r="B23" s="12" t="inlineStr">
        <is>
          <t>Sub-family</t>
        </is>
      </c>
      <c r="C23" s="12" t="inlineStr">
        <is>
          <t>Level</t>
        </is>
      </c>
      <c r="D23" s="12" t="inlineStr">
        <is>
          <t>Track</t>
        </is>
      </c>
      <c r="E23" s="12" t="inlineStr">
        <is>
          <t>Roles</t>
        </is>
      </c>
      <c r="F23" s="12" t="inlineStr">
        <is>
          <t>Where · business · department · title · people</t>
        </is>
      </c>
    </row>
    <row r="24" ht="28" customHeight="1">
      <c r="A24" s="13" t="inlineStr">
        <is>
          <t>Business Analysis</t>
        </is>
      </c>
      <c r="B24" s="16" t="inlineStr">
        <is>
          <t>Business Analysis</t>
        </is>
      </c>
      <c r="C24" s="15" t="inlineStr">
        <is>
          <t>A3</t>
        </is>
      </c>
      <c r="D24" s="16" t="inlineStr">
        <is>
          <t>IC</t>
        </is>
      </c>
      <c r="E24" s="15" t="n">
        <v>2</v>
      </c>
      <c r="F24" s="16" t="inlineStr">
        <is>
          <t>iFile · Technology · Business Analysis Specialist · 1 | iFile · Technology · Senior Business Analyst · 7</t>
        </is>
      </c>
    </row>
    <row r="25" ht="28" customHeight="1">
      <c r="A25" s="13" t="inlineStr">
        <is>
          <t>Consulting &amp; Professional Services</t>
        </is>
      </c>
      <c r="B25" s="16" t="inlineStr">
        <is>
          <t>Taxonomy Design &amp; Regulatory Consulting</t>
        </is>
      </c>
      <c r="C25" s="15" t="inlineStr">
        <is>
          <t>A3</t>
        </is>
      </c>
      <c r="D25" s="16" t="inlineStr">
        <is>
          <t>IC</t>
        </is>
      </c>
      <c r="E25" s="15" t="n">
        <v>2</v>
      </c>
      <c r="F25" s="16" t="inlineStr">
        <is>
          <t>iFile · XBRL Consulting · Senior Taxonomy Analyst · 12 | iFile · XBRL Consulting · Taxonomy Specialist · 2</t>
        </is>
      </c>
    </row>
    <row r="26" ht="28" customHeight="1">
      <c r="A26" s="13" t="inlineStr">
        <is>
          <t>Consulting &amp; Professional Services</t>
        </is>
      </c>
      <c r="B26" s="16" t="inlineStr">
        <is>
          <t>Taxonomy Design &amp; Regulatory Consulting</t>
        </is>
      </c>
      <c r="C26" s="15" t="inlineStr">
        <is>
          <t>B1</t>
        </is>
      </c>
      <c r="D26" s="16" t="inlineStr">
        <is>
          <t>IC</t>
        </is>
      </c>
      <c r="E26" s="15" t="n">
        <v>2</v>
      </c>
      <c r="F26" s="16" t="inlineStr">
        <is>
          <t>iFile · XBRL Consulting · Senior Taxonomy Specialist · 1 | iFile · XBRL Consulting · Taxonomy Specialist · 2</t>
        </is>
      </c>
    </row>
    <row r="27" ht="41" customHeight="1">
      <c r="A27" s="13" t="inlineStr">
        <is>
          <t>Consulting &amp; Professional Services</t>
        </is>
      </c>
      <c r="B27" s="16" t="inlineStr">
        <is>
          <t>Taxonomy Design &amp; Regulatory Consulting</t>
        </is>
      </c>
      <c r="C27" s="15" t="inlineStr">
        <is>
          <t>B2</t>
        </is>
      </c>
      <c r="D27" s="16" t="inlineStr">
        <is>
          <t>People Manager</t>
        </is>
      </c>
      <c r="E27" s="15" t="n">
        <v>2</v>
      </c>
      <c r="F27" s="16" t="inlineStr">
        <is>
          <t>iFile · XBRL Consulting · Manager – Taxonomy Consulting · 1 | iFile · XBRL Consulting · Senior Manager – Taxonomy Consulting · 1</t>
        </is>
      </c>
    </row>
    <row r="28" ht="28" customHeight="1">
      <c r="A28" s="13" t="inlineStr">
        <is>
          <t>Engineering &amp; Architecture</t>
        </is>
      </c>
      <c r="B28" s="16" t="inlineStr">
        <is>
          <t>Solution &amp; Technical Architecture</t>
        </is>
      </c>
      <c r="C28" s="15" t="inlineStr">
        <is>
          <t>B3</t>
        </is>
      </c>
      <c r="D28" s="16" t="inlineStr">
        <is>
          <t>IC</t>
        </is>
      </c>
      <c r="E28" s="15" t="n">
        <v>2</v>
      </c>
      <c r="F28" s="16" t="inlineStr">
        <is>
          <t>iFile · Technology · Associate Technical Architect · 1 | iFile · Technology · Technical Architect · 1</t>
        </is>
      </c>
    </row>
    <row r="29" ht="28" customHeight="1">
      <c r="A29" s="13" t="inlineStr">
        <is>
          <t>Engineering &amp; Development</t>
        </is>
      </c>
      <c r="B29" s="16" t="inlineStr">
        <is>
          <t>Backend Development</t>
        </is>
      </c>
      <c r="C29" s="15" t="inlineStr">
        <is>
          <t>A3</t>
        </is>
      </c>
      <c r="D29" s="16" t="inlineStr">
        <is>
          <t>IC</t>
        </is>
      </c>
      <c r="E29" s="15" t="n">
        <v>2</v>
      </c>
      <c r="F29" s="16" t="inlineStr">
        <is>
          <t>iFile · Technology · Senior Software Engineer · 39 | iFile · Technology · Technical Specialist · 2</t>
        </is>
      </c>
    </row>
    <row r="30" ht="41" customHeight="1">
      <c r="A30" s="13" t="inlineStr">
        <is>
          <t>Engineering &amp; Development</t>
        </is>
      </c>
      <c r="B30" s="16" t="inlineStr">
        <is>
          <t>Backend Development</t>
        </is>
      </c>
      <c r="C30" s="15" t="inlineStr">
        <is>
          <t>B1</t>
        </is>
      </c>
      <c r="D30" s="16" t="inlineStr">
        <is>
          <t>POD Lead</t>
        </is>
      </c>
      <c r="E30" s="15" t="n">
        <v>2</v>
      </c>
      <c r="F30" s="16" t="inlineStr">
        <is>
          <t>iFile · Technology · Senior Technical Specialist – POD Lead · 2 | iFile · Technology · Technical Specialist – POD Lead · 5</t>
        </is>
      </c>
    </row>
    <row r="31" ht="28" customHeight="1">
      <c r="A31" s="13" t="inlineStr">
        <is>
          <t>Engineering &amp; Development</t>
        </is>
      </c>
      <c r="B31" s="16" t="inlineStr">
        <is>
          <t>Backend Development</t>
        </is>
      </c>
      <c r="C31" s="15" t="inlineStr">
        <is>
          <t>B2</t>
        </is>
      </c>
      <c r="D31" s="16" t="inlineStr">
        <is>
          <t>IC</t>
        </is>
      </c>
      <c r="E31" s="15" t="n">
        <v>2</v>
      </c>
      <c r="F31" s="16" t="inlineStr">
        <is>
          <t>iFile · Technology · Lead Software Engineer · 3 | iFile · Technology · Senior Technical Specialist · 1</t>
        </is>
      </c>
    </row>
    <row r="32" ht="28" customHeight="1">
      <c r="A32" s="13" t="inlineStr">
        <is>
          <t>Engineering &amp; Development</t>
        </is>
      </c>
      <c r="B32" s="16" t="inlineStr">
        <is>
          <t>Data Engineering &amp; Database Development</t>
        </is>
      </c>
      <c r="C32" s="15" t="inlineStr">
        <is>
          <t>A3</t>
        </is>
      </c>
      <c r="D32" s="16" t="inlineStr">
        <is>
          <t>IC</t>
        </is>
      </c>
      <c r="E32" s="15" t="n">
        <v>2</v>
      </c>
      <c r="F32" s="16" t="inlineStr">
        <is>
          <t>iFile · Technology · Database Specialist · 1 | iFile · Technology · Senior Database Engineer · 2</t>
        </is>
      </c>
    </row>
    <row r="33" ht="28" customHeight="1">
      <c r="A33" s="13" t="inlineStr">
        <is>
          <t>Engineering &amp; Development</t>
        </is>
      </c>
      <c r="B33" s="16" t="inlineStr">
        <is>
          <t>Front-End / UI Development</t>
        </is>
      </c>
      <c r="C33" s="15" t="inlineStr">
        <is>
          <t>A3</t>
        </is>
      </c>
      <c r="D33" s="16" t="inlineStr">
        <is>
          <t>IC</t>
        </is>
      </c>
      <c r="E33" s="15" t="n">
        <v>2</v>
      </c>
      <c r="F33" s="16" t="inlineStr">
        <is>
          <t>iFile · Design · Senior UI Developer · 1 | iFile · Technology · Senior UI Developer · 4</t>
        </is>
      </c>
    </row>
    <row r="34" ht="28" customHeight="1">
      <c r="A34" s="13" t="inlineStr">
        <is>
          <t>Project &amp; Program Management</t>
        </is>
      </c>
      <c r="B34" s="16" t="inlineStr">
        <is>
          <t>Project &amp; Program Delivery</t>
        </is>
      </c>
      <c r="C34" s="15" t="inlineStr">
        <is>
          <t>B1</t>
        </is>
      </c>
      <c r="D34" s="16" t="inlineStr">
        <is>
          <t>POD Lead</t>
        </is>
      </c>
      <c r="E34" s="15" t="n">
        <v>2</v>
      </c>
      <c r="F34" s="16" t="inlineStr">
        <is>
          <t>iFile · Technology · Associate Project Manager – POD Lead · 1 | iFile · Technology · Project Manager – POD Lead · 1</t>
        </is>
      </c>
    </row>
    <row r="35" ht="28" customHeight="1">
      <c r="A35" s="13" t="inlineStr">
        <is>
          <t>Project &amp; Program Management</t>
        </is>
      </c>
      <c r="B35" s="16" t="inlineStr">
        <is>
          <t>Project &amp; Program Delivery</t>
        </is>
      </c>
      <c r="C35" s="15" t="inlineStr">
        <is>
          <t>B2</t>
        </is>
      </c>
      <c r="D35" s="16" t="inlineStr">
        <is>
          <t>People Manager</t>
        </is>
      </c>
      <c r="E35" s="15" t="n">
        <v>2</v>
      </c>
      <c r="F35" s="16" t="inlineStr">
        <is>
          <t>iFile · Technology · Delivery Manager · 4 | iFile · Technology · Project Manager · 2</t>
        </is>
      </c>
    </row>
    <row r="36" ht="28" customHeight="1">
      <c r="A36" s="13" t="inlineStr">
        <is>
          <t>Quality Assurance</t>
        </is>
      </c>
      <c r="B36" s="16" t="inlineStr">
        <is>
          <t>Functional &amp; Domain Testing</t>
        </is>
      </c>
      <c r="C36" s="15" t="inlineStr">
        <is>
          <t>A3</t>
        </is>
      </c>
      <c r="D36" s="16" t="inlineStr">
        <is>
          <t>IC</t>
        </is>
      </c>
      <c r="E36" s="15" t="n">
        <v>2</v>
      </c>
      <c r="F36" s="16" t="inlineStr">
        <is>
          <t>iFile · Quality Assurance · QA Specialist · 1 | iFile · Quality Assurance · Senior QA Engineer · 10</t>
        </is>
      </c>
    </row>
  </sheetData>
  <mergeCells count="5">
    <mergeCell ref="A2:F2"/>
    <mergeCell ref="A1:F1"/>
    <mergeCell ref="A5:F5"/>
    <mergeCell ref="A22:F22"/>
    <mergeCell ref="A3:F3"/>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2">
    <tablePart xmlns:r="http://schemas.openxmlformats.org/officeDocument/2006/relationships" r:id="rId2"/>
    <tablePart xmlns:r="http://schemas.openxmlformats.org/officeDocument/2006/relationships" r:id="rId3"/>
  </tableParts>
</worksheet>
</file>

<file path=xl/worksheets/sheet24.xml><?xml version="1.0" encoding="utf-8"?>
<worksheet xmlns="http://schemas.openxmlformats.org/spreadsheetml/2006/main">
  <sheetPr>
    <tabColor rgb="00C00000"/>
    <outlinePr summaryBelow="1" summaryRight="1"/>
    <pageSetUpPr fitToPage="1"/>
  </sheetPr>
  <dimension ref="A1:H34"/>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12" customWidth="1" min="3" max="3"/>
    <col width="22" customWidth="1" min="4" max="4"/>
    <col width="9" customWidth="1" min="5" max="5"/>
    <col width="60" customWidth="1" min="6" max="6"/>
    <col width="26" customWidth="1" min="7" max="7"/>
    <col width="13" customWidth="1" min="8" max="8"/>
  </cols>
  <sheetData>
    <row r="1" ht="34" customHeight="1">
      <c r="A1" s="1" t="inlineStr">
        <is>
          <t>Data gaps — what is missing, and who supplies it</t>
        </is>
      </c>
      <c r="H1" s="246" t="inlineStr">
        <is>
          <t>◂ Contents</t>
        </is>
      </c>
    </row>
    <row r="2" ht="30" customHeight="1">
      <c r="A2" s="3" t="inlineStr">
        <is>
          <t>Sheet 17 · 25 employees with at least one missing input. The same list, with owner and status columns, is in the HR Super Master's calibration tracker.</t>
        </is>
      </c>
    </row>
    <row r="3">
      <c r="A3" s="4" t="inlineStr">
        <is>
          <t>IRIS · Job Architecture &amp; Job Design · Final v1.12 · October 2026 · Internal — Confidential</t>
        </is>
      </c>
    </row>
    <row r="4"/>
    <row r="5" ht="15" customHeight="1">
      <c r="A5" s="12" t="inlineStr">
        <is>
          <t>Emp ID</t>
        </is>
      </c>
      <c r="B5" s="12" t="inlineStr">
        <is>
          <t>Person</t>
        </is>
      </c>
      <c r="C5" s="12" t="inlineStr">
        <is>
          <t>Business</t>
        </is>
      </c>
      <c r="D5" s="12" t="inlineStr">
        <is>
          <t>Department</t>
        </is>
      </c>
      <c r="E5" s="12" t="inlineStr">
        <is>
          <t>Level</t>
        </is>
      </c>
      <c r="F5" s="12" t="inlineStr">
        <is>
          <t>What is missing</t>
        </is>
      </c>
      <c r="G5" s="12" t="inlineStr">
        <is>
          <t>Who supplies it</t>
        </is>
      </c>
    </row>
    <row r="6" ht="15" customHeight="1">
      <c r="A6" s="15" t="inlineStr">
        <is>
          <t>IRIS2560</t>
        </is>
      </c>
      <c r="B6" s="16" t="inlineStr">
        <is>
          <t>Sumit Jain</t>
        </is>
      </c>
      <c r="C6" s="16" t="inlineStr">
        <is>
          <t>iFile</t>
        </is>
      </c>
      <c r="D6" s="16" t="inlineStr">
        <is>
          <t>Product Management</t>
        </is>
      </c>
      <c r="E6" s="15" t="inlineStr">
        <is>
          <t>B3</t>
        </is>
      </c>
      <c r="F6" s="16" t="inlineStr">
        <is>
          <t>Total experience · outside + at IRIS</t>
        </is>
      </c>
      <c r="G6" s="16" t="inlineStr">
        <is>
          <t>HR — HRIS</t>
        </is>
      </c>
    </row>
    <row r="7" ht="15" customHeight="1">
      <c r="A7" s="15" t="inlineStr">
        <is>
          <t>IRIS2560</t>
        </is>
      </c>
      <c r="B7" s="16" t="inlineStr">
        <is>
          <t>Sumit Jain</t>
        </is>
      </c>
      <c r="C7" s="16" t="inlineStr">
        <is>
          <t>iFile</t>
        </is>
      </c>
      <c r="D7" s="16" t="inlineStr">
        <is>
          <t>Product Management</t>
        </is>
      </c>
      <c r="E7" s="15" t="inlineStr">
        <is>
          <t>B3</t>
        </is>
      </c>
      <c r="F7" s="16" t="inlineStr">
        <is>
          <t>Confirm prior experience · provisional placement</t>
        </is>
      </c>
      <c r="G7" s="16" t="inlineStr">
        <is>
          <t>HR</t>
        </is>
      </c>
    </row>
    <row r="8" ht="15" customHeight="1">
      <c r="A8" s="15" t="inlineStr">
        <is>
          <t>IRIS2562</t>
        </is>
      </c>
      <c r="B8" s="16" t="inlineStr">
        <is>
          <t>Sanskruti Varade</t>
        </is>
      </c>
      <c r="C8" s="16" t="inlineStr">
        <is>
          <t>iFile</t>
        </is>
      </c>
      <c r="D8" s="16" t="inlineStr">
        <is>
          <t>Quality Assurance</t>
        </is>
      </c>
      <c r="E8" s="15" t="inlineStr">
        <is>
          <t>A2</t>
        </is>
      </c>
      <c r="F8" s="16" t="inlineStr">
        <is>
          <t>Total experience · outside + at IRIS</t>
        </is>
      </c>
      <c r="G8" s="16" t="inlineStr">
        <is>
          <t>HR — HRIS</t>
        </is>
      </c>
    </row>
    <row r="9" ht="15" customHeight="1">
      <c r="A9" s="15" t="inlineStr">
        <is>
          <t>IRIS2562</t>
        </is>
      </c>
      <c r="B9" s="16" t="inlineStr">
        <is>
          <t>Sanskruti Varade</t>
        </is>
      </c>
      <c r="C9" s="16" t="inlineStr">
        <is>
          <t>iFile</t>
        </is>
      </c>
      <c r="D9" s="16" t="inlineStr">
        <is>
          <t>Quality Assurance</t>
        </is>
      </c>
      <c r="E9" s="15" t="inlineStr">
        <is>
          <t>A2</t>
        </is>
      </c>
      <c r="F9" s="16" t="inlineStr">
        <is>
          <t>Confirm prior experience · provisional placement</t>
        </is>
      </c>
      <c r="G9" s="16" t="inlineStr">
        <is>
          <t>HR</t>
        </is>
      </c>
    </row>
    <row r="10" ht="15" customHeight="1">
      <c r="A10" s="15" t="inlineStr">
        <is>
          <t>IRIS2428</t>
        </is>
      </c>
      <c r="B10" s="16" t="inlineStr">
        <is>
          <t>Ajay Singh Chauhan</t>
        </is>
      </c>
      <c r="C10" s="16" t="inlineStr">
        <is>
          <t>iFile</t>
        </is>
      </c>
      <c r="D10" s="16" t="inlineStr">
        <is>
          <t>Sales</t>
        </is>
      </c>
      <c r="E10" s="15" t="inlineStr">
        <is>
          <t>C1</t>
        </is>
      </c>
      <c r="F10" s="16" t="inlineStr">
        <is>
          <t>Confirm structure behind the senior title · org chart</t>
        </is>
      </c>
      <c r="G10" s="16" t="inlineStr">
        <is>
          <t>Business head</t>
        </is>
      </c>
    </row>
    <row r="11" ht="28" customHeight="1">
      <c r="A11" s="15" t="inlineStr">
        <is>
          <t>IRIS0012</t>
        </is>
      </c>
      <c r="B11" s="16" t="inlineStr">
        <is>
          <t>Shailesh Gupta</t>
        </is>
      </c>
      <c r="C11" s="16" t="inlineStr">
        <is>
          <t>iFile</t>
        </is>
      </c>
      <c r="D11" s="16" t="inlineStr">
        <is>
          <t>Sales</t>
        </is>
      </c>
      <c r="E11" s="15" t="inlineStr">
        <is>
          <t>D2</t>
        </is>
      </c>
      <c r="F11" s="16" t="inlineStr">
        <is>
          <t>Survey response or KRAs describing the work · nothing on file</t>
        </is>
      </c>
      <c r="G11" s="16" t="inlineStr">
        <is>
          <t>Employee + manager</t>
        </is>
      </c>
    </row>
    <row r="12" ht="28" customHeight="1">
      <c r="A12" s="15" t="inlineStr">
        <is>
          <t>IRIS0242</t>
        </is>
      </c>
      <c r="B12" s="16" t="inlineStr">
        <is>
          <t>Arup Ganguly</t>
        </is>
      </c>
      <c r="C12" s="16" t="inlineStr">
        <is>
          <t>iFile</t>
        </is>
      </c>
      <c r="D12" s="16" t="inlineStr">
        <is>
          <t>Sales</t>
        </is>
      </c>
      <c r="E12" s="15" t="inlineStr">
        <is>
          <t>C2</t>
        </is>
      </c>
      <c r="F12" s="16" t="inlineStr">
        <is>
          <t>Survey response or KRAs describing the work · nothing on file</t>
        </is>
      </c>
      <c r="G12" s="16" t="inlineStr">
        <is>
          <t>Employee + manager</t>
        </is>
      </c>
    </row>
    <row r="13" ht="28" customHeight="1">
      <c r="A13" s="15" t="inlineStr">
        <is>
          <t>IRISC223</t>
        </is>
      </c>
      <c r="B13" s="16" t="inlineStr">
        <is>
          <t>Pradip Dey</t>
        </is>
      </c>
      <c r="C13" s="16" t="inlineStr">
        <is>
          <t>iFile</t>
        </is>
      </c>
      <c r="D13" s="16" t="inlineStr">
        <is>
          <t>Technology</t>
        </is>
      </c>
      <c r="E13" s="15" t="inlineStr">
        <is>
          <t>C2</t>
        </is>
      </c>
      <c r="F13" s="16" t="inlineStr">
        <is>
          <t>Survey response or KRAs describing the work · nothing on file</t>
        </is>
      </c>
      <c r="G13" s="16" t="inlineStr">
        <is>
          <t>Employee + manager</t>
        </is>
      </c>
    </row>
    <row r="14" ht="15" customHeight="1">
      <c r="A14" s="15" t="inlineStr">
        <is>
          <t>IRISC223</t>
        </is>
      </c>
      <c r="B14" s="16" t="inlineStr">
        <is>
          <t>Pradip Dey</t>
        </is>
      </c>
      <c r="C14" s="16" t="inlineStr">
        <is>
          <t>iFile</t>
        </is>
      </c>
      <c r="D14" s="16" t="inlineStr">
        <is>
          <t>Technology</t>
        </is>
      </c>
      <c r="E14" s="15" t="inlineStr">
        <is>
          <t>C2</t>
        </is>
      </c>
      <c r="F14" s="16" t="inlineStr">
        <is>
          <t>Confirm hands-on delivery share · Player-Coach candidate</t>
        </is>
      </c>
      <c r="G14" s="16" t="inlineStr">
        <is>
          <t>Manager</t>
        </is>
      </c>
    </row>
    <row r="15" ht="15" customHeight="1">
      <c r="A15" s="15" t="inlineStr">
        <is>
          <t>IRIS2082</t>
        </is>
      </c>
      <c r="B15" s="16" t="inlineStr">
        <is>
          <t>Giridhar Singh</t>
        </is>
      </c>
      <c r="C15" s="16" t="inlineStr">
        <is>
          <t>iFile</t>
        </is>
      </c>
      <c r="D15" s="16" t="inlineStr">
        <is>
          <t>Technology</t>
        </is>
      </c>
      <c r="E15" s="15" t="inlineStr">
        <is>
          <t>B3</t>
        </is>
      </c>
      <c r="F15" s="16" t="inlineStr">
        <is>
          <t>Confirm the reporting line</t>
        </is>
      </c>
      <c r="G15" s="16" t="inlineStr">
        <is>
          <t>Manager</t>
        </is>
      </c>
    </row>
    <row r="16" ht="15" customHeight="1">
      <c r="A16" s="15" t="inlineStr">
        <is>
          <t>IRIS1773</t>
        </is>
      </c>
      <c r="B16" s="16" t="inlineStr">
        <is>
          <t>Virendra Kumar Ray</t>
        </is>
      </c>
      <c r="C16" s="16" t="inlineStr">
        <is>
          <t>iFile</t>
        </is>
      </c>
      <c r="D16" s="16" t="inlineStr">
        <is>
          <t>Technology</t>
        </is>
      </c>
      <c r="E16" s="15" t="inlineStr">
        <is>
          <t>B3</t>
        </is>
      </c>
      <c r="F16" s="16" t="inlineStr">
        <is>
          <t>Confirm the reporting line</t>
        </is>
      </c>
      <c r="G16" s="16" t="inlineStr">
        <is>
          <t>Manager</t>
        </is>
      </c>
    </row>
    <row r="17" ht="15" customHeight="1">
      <c r="A17" s="15" t="inlineStr">
        <is>
          <t>IRIS1476</t>
        </is>
      </c>
      <c r="B17" s="16" t="inlineStr">
        <is>
          <t>Himanshu Pawar</t>
        </is>
      </c>
      <c r="C17" s="16" t="inlineStr">
        <is>
          <t>iFile</t>
        </is>
      </c>
      <c r="D17" s="16" t="inlineStr">
        <is>
          <t>Technology</t>
        </is>
      </c>
      <c r="E17" s="15" t="inlineStr">
        <is>
          <t>B2</t>
        </is>
      </c>
      <c r="F17" s="16" t="inlineStr">
        <is>
          <t>Confirm the reporting line</t>
        </is>
      </c>
      <c r="G17" s="16" t="inlineStr">
        <is>
          <t>Manager</t>
        </is>
      </c>
    </row>
    <row r="18" ht="15" customHeight="1">
      <c r="A18" s="15" t="inlineStr">
        <is>
          <t>IRIS2118</t>
        </is>
      </c>
      <c r="B18" s="16" t="inlineStr">
        <is>
          <t>Kimaya Mundlye</t>
        </is>
      </c>
      <c r="C18" s="16" t="inlineStr">
        <is>
          <t>iFile</t>
        </is>
      </c>
      <c r="D18" s="16" t="inlineStr">
        <is>
          <t>Technology</t>
        </is>
      </c>
      <c r="E18" s="15" t="inlineStr">
        <is>
          <t>B2</t>
        </is>
      </c>
      <c r="F18" s="16" t="inlineStr">
        <is>
          <t>Confirm the reporting line</t>
        </is>
      </c>
      <c r="G18" s="16" t="inlineStr">
        <is>
          <t>Manager</t>
        </is>
      </c>
    </row>
    <row r="19" ht="15" customHeight="1">
      <c r="A19" s="15" t="inlineStr">
        <is>
          <t>IRIS2521</t>
        </is>
      </c>
      <c r="B19" s="16" t="inlineStr">
        <is>
          <t>Prasad Gavhane</t>
        </is>
      </c>
      <c r="C19" s="16" t="inlineStr">
        <is>
          <t>iFile</t>
        </is>
      </c>
      <c r="D19" s="16" t="inlineStr">
        <is>
          <t>Technology</t>
        </is>
      </c>
      <c r="E19" s="15" t="inlineStr">
        <is>
          <t>B2</t>
        </is>
      </c>
      <c r="F19" s="16" t="inlineStr">
        <is>
          <t>Confirm the reporting line</t>
        </is>
      </c>
      <c r="G19" s="16" t="inlineStr">
        <is>
          <t>Manager</t>
        </is>
      </c>
    </row>
    <row r="20" ht="15" customHeight="1">
      <c r="A20" s="15" t="inlineStr">
        <is>
          <t>IRIS2497</t>
        </is>
      </c>
      <c r="B20" s="16" t="inlineStr">
        <is>
          <t>Tarun Kumar Mittal</t>
        </is>
      </c>
      <c r="C20" s="16" t="inlineStr">
        <is>
          <t>iFile</t>
        </is>
      </c>
      <c r="D20" s="16" t="inlineStr">
        <is>
          <t>Technology</t>
        </is>
      </c>
      <c r="E20" s="15" t="inlineStr">
        <is>
          <t>B3</t>
        </is>
      </c>
      <c r="F20" s="16" t="inlineStr">
        <is>
          <t>Confirm the reporting line</t>
        </is>
      </c>
      <c r="G20" s="16" t="inlineStr">
        <is>
          <t>Manager</t>
        </is>
      </c>
    </row>
    <row r="21" ht="15" customHeight="1">
      <c r="A21" s="15" t="inlineStr">
        <is>
          <t>IRIS2176</t>
        </is>
      </c>
      <c r="B21" s="16" t="inlineStr">
        <is>
          <t>Saurabh Kadam</t>
        </is>
      </c>
      <c r="C21" s="16" t="inlineStr">
        <is>
          <t>iFile</t>
        </is>
      </c>
      <c r="D21" s="16" t="inlineStr">
        <is>
          <t>Technology</t>
        </is>
      </c>
      <c r="E21" s="15" t="inlineStr">
        <is>
          <t>B2</t>
        </is>
      </c>
      <c r="F21" s="16" t="inlineStr">
        <is>
          <t>Confirm structure behind the senior title · org chart</t>
        </is>
      </c>
      <c r="G21" s="16" t="inlineStr">
        <is>
          <t>Business head</t>
        </is>
      </c>
    </row>
    <row r="22" ht="15" customHeight="1">
      <c r="A22" s="15" t="inlineStr">
        <is>
          <t>IRIS1955</t>
        </is>
      </c>
      <c r="B22" s="16" t="inlineStr">
        <is>
          <t>Akbar Basha</t>
        </is>
      </c>
      <c r="C22" s="16" t="inlineStr">
        <is>
          <t>iFile</t>
        </is>
      </c>
      <c r="D22" s="16" t="inlineStr">
        <is>
          <t>Technology</t>
        </is>
      </c>
      <c r="E22" s="15" t="inlineStr">
        <is>
          <t>A3</t>
        </is>
      </c>
      <c r="F22" s="16" t="inlineStr">
        <is>
          <t>Confirm the reporting line</t>
        </is>
      </c>
      <c r="G22" s="16" t="inlineStr">
        <is>
          <t>Manager</t>
        </is>
      </c>
    </row>
    <row r="23" ht="15" customHeight="1">
      <c r="A23" s="15" t="inlineStr">
        <is>
          <t>IRIS1667</t>
        </is>
      </c>
      <c r="B23" s="16" t="inlineStr">
        <is>
          <t>Arun Kumar</t>
        </is>
      </c>
      <c r="C23" s="16" t="inlineStr">
        <is>
          <t>iFile</t>
        </is>
      </c>
      <c r="D23" s="16" t="inlineStr">
        <is>
          <t>Technology</t>
        </is>
      </c>
      <c r="E23" s="15" t="inlineStr">
        <is>
          <t>A3</t>
        </is>
      </c>
      <c r="F23" s="16" t="inlineStr">
        <is>
          <t>Confirm the reporting line</t>
        </is>
      </c>
      <c r="G23" s="16" t="inlineStr">
        <is>
          <t>Manager</t>
        </is>
      </c>
    </row>
    <row r="24" ht="15" customHeight="1">
      <c r="A24" s="15" t="inlineStr">
        <is>
          <t>IRIS1852</t>
        </is>
      </c>
      <c r="B24" s="16" t="inlineStr">
        <is>
          <t>Prajakta Chavan</t>
        </is>
      </c>
      <c r="C24" s="16" t="inlineStr">
        <is>
          <t>iFile</t>
        </is>
      </c>
      <c r="D24" s="16" t="inlineStr">
        <is>
          <t>Technology</t>
        </is>
      </c>
      <c r="E24" s="15" t="inlineStr">
        <is>
          <t>A3</t>
        </is>
      </c>
      <c r="F24" s="16" t="inlineStr">
        <is>
          <t>Confirm the reporting line</t>
        </is>
      </c>
      <c r="G24" s="16" t="inlineStr">
        <is>
          <t>Manager</t>
        </is>
      </c>
    </row>
    <row r="25" ht="15" customHeight="1">
      <c r="A25" s="15" t="inlineStr">
        <is>
          <t>IRIS1653</t>
        </is>
      </c>
      <c r="B25" s="16" t="inlineStr">
        <is>
          <t>Sarvesh Yadav</t>
        </is>
      </c>
      <c r="C25" s="16" t="inlineStr">
        <is>
          <t>iFile</t>
        </is>
      </c>
      <c r="D25" s="16" t="inlineStr">
        <is>
          <t>Technology</t>
        </is>
      </c>
      <c r="E25" s="15" t="inlineStr">
        <is>
          <t>B1</t>
        </is>
      </c>
      <c r="F25" s="16" t="inlineStr">
        <is>
          <t>Confirm the reporting line</t>
        </is>
      </c>
      <c r="G25" s="16" t="inlineStr">
        <is>
          <t>Manager</t>
        </is>
      </c>
    </row>
    <row r="26" ht="15" customHeight="1">
      <c r="A26" s="15" t="inlineStr">
        <is>
          <t>IRIS2185</t>
        </is>
      </c>
      <c r="B26" s="16" t="inlineStr">
        <is>
          <t>Devkumar Nishad</t>
        </is>
      </c>
      <c r="C26" s="16" t="inlineStr">
        <is>
          <t>iFile</t>
        </is>
      </c>
      <c r="D26" s="16" t="inlineStr">
        <is>
          <t>Technology</t>
        </is>
      </c>
      <c r="E26" s="15" t="inlineStr">
        <is>
          <t>A3</t>
        </is>
      </c>
      <c r="F26" s="16" t="inlineStr">
        <is>
          <t>Confirm the reporting line</t>
        </is>
      </c>
      <c r="G26" s="16" t="inlineStr">
        <is>
          <t>Manager</t>
        </is>
      </c>
    </row>
    <row r="27" ht="28" customHeight="1">
      <c r="A27" s="15" t="inlineStr">
        <is>
          <t>IRIS2433</t>
        </is>
      </c>
      <c r="B27" s="16" t="inlineStr">
        <is>
          <t>Sadhna Sahu</t>
        </is>
      </c>
      <c r="C27" s="16" t="inlineStr">
        <is>
          <t>iFile</t>
        </is>
      </c>
      <c r="D27" s="16" t="inlineStr">
        <is>
          <t>Technology</t>
        </is>
      </c>
      <c r="E27" s="15" t="inlineStr">
        <is>
          <t>A3</t>
        </is>
      </c>
      <c r="F27" s="16" t="inlineStr">
        <is>
          <t>Survey response or KRAs describing the work · nothing on file</t>
        </is>
      </c>
      <c r="G27" s="16" t="inlineStr">
        <is>
          <t>Employee + manager</t>
        </is>
      </c>
    </row>
    <row r="28" ht="15" customHeight="1">
      <c r="A28" s="15" t="inlineStr">
        <is>
          <t>IRIS2291</t>
        </is>
      </c>
      <c r="B28" s="16" t="inlineStr">
        <is>
          <t>Shubham Yadav</t>
        </is>
      </c>
      <c r="C28" s="16" t="inlineStr">
        <is>
          <t>iFile</t>
        </is>
      </c>
      <c r="D28" s="16" t="inlineStr">
        <is>
          <t>Technology</t>
        </is>
      </c>
      <c r="E28" s="15" t="inlineStr">
        <is>
          <t>A3</t>
        </is>
      </c>
      <c r="F28" s="16" t="inlineStr">
        <is>
          <t>Confirm the reporting line</t>
        </is>
      </c>
      <c r="G28" s="16" t="inlineStr">
        <is>
          <t>Manager</t>
        </is>
      </c>
    </row>
    <row r="29" ht="28" customHeight="1">
      <c r="A29" s="15" t="inlineStr">
        <is>
          <t>IRIS0362</t>
        </is>
      </c>
      <c r="B29" s="16" t="inlineStr">
        <is>
          <t>Rahul Dhamne</t>
        </is>
      </c>
      <c r="C29" s="16" t="inlineStr">
        <is>
          <t>iFile</t>
        </is>
      </c>
      <c r="D29" s="16" t="inlineStr">
        <is>
          <t>XBRL Consulting</t>
        </is>
      </c>
      <c r="E29" s="15" t="inlineStr">
        <is>
          <t>C2</t>
        </is>
      </c>
      <c r="F29" s="16" t="inlineStr">
        <is>
          <t>Survey response or KRAs describing the work · nothing on file</t>
        </is>
      </c>
      <c r="G29" s="16" t="inlineStr">
        <is>
          <t>Employee + manager</t>
        </is>
      </c>
    </row>
    <row r="30" ht="15" customHeight="1">
      <c r="A30" s="15" t="inlineStr">
        <is>
          <t>IRIS2563</t>
        </is>
      </c>
      <c r="B30" s="16" t="inlineStr">
        <is>
          <t>Isheekka Gupta</t>
        </is>
      </c>
      <c r="C30" s="16" t="inlineStr">
        <is>
          <t>iFile</t>
        </is>
      </c>
      <c r="D30" s="16" t="inlineStr">
        <is>
          <t>XBRL Consulting</t>
        </is>
      </c>
      <c r="E30" s="15" t="inlineStr">
        <is>
          <t>A3</t>
        </is>
      </c>
      <c r="F30" s="16" t="inlineStr">
        <is>
          <t>Total experience · outside + at IRIS</t>
        </is>
      </c>
      <c r="G30" s="16" t="inlineStr">
        <is>
          <t>HR — HRIS</t>
        </is>
      </c>
    </row>
    <row r="31" ht="15" customHeight="1">
      <c r="A31" s="15" t="inlineStr">
        <is>
          <t>IRIS2563</t>
        </is>
      </c>
      <c r="B31" s="16" t="inlineStr">
        <is>
          <t>Isheekka Gupta</t>
        </is>
      </c>
      <c r="C31" s="16" t="inlineStr">
        <is>
          <t>iFile</t>
        </is>
      </c>
      <c r="D31" s="16" t="inlineStr">
        <is>
          <t>XBRL Consulting</t>
        </is>
      </c>
      <c r="E31" s="15" t="inlineStr">
        <is>
          <t>A3</t>
        </is>
      </c>
      <c r="F31" s="16" t="inlineStr">
        <is>
          <t>Confirm prior experience · provisional placement</t>
        </is>
      </c>
      <c r="G31" s="16" t="inlineStr">
        <is>
          <t>HR</t>
        </is>
      </c>
    </row>
    <row r="32" ht="15" customHeight="1">
      <c r="A32" s="15" t="inlineStr">
        <is>
          <t>IRIS0448</t>
        </is>
      </c>
      <c r="B32" s="16" t="inlineStr">
        <is>
          <t>Kulanand Rupani</t>
        </is>
      </c>
      <c r="C32" s="16" t="inlineStr">
        <is>
          <t>iFile</t>
        </is>
      </c>
      <c r="D32" s="16" t="inlineStr">
        <is>
          <t>XBRL Consulting</t>
        </is>
      </c>
      <c r="E32" s="15" t="inlineStr">
        <is>
          <t>B2</t>
        </is>
      </c>
      <c r="F32" s="16" t="inlineStr">
        <is>
          <t>Confirm the reporting line</t>
        </is>
      </c>
      <c r="G32" s="16" t="inlineStr">
        <is>
          <t>Manager</t>
        </is>
      </c>
    </row>
    <row r="33" ht="15" customHeight="1">
      <c r="A33" s="15" t="inlineStr">
        <is>
          <t>IRISC339</t>
        </is>
      </c>
      <c r="B33" s="16" t="inlineStr">
        <is>
          <t>Pranali Khanavkar</t>
        </is>
      </c>
      <c r="C33" s="16" t="inlineStr">
        <is>
          <t>iFile</t>
        </is>
      </c>
      <c r="D33" s="16" t="inlineStr">
        <is>
          <t>XBRL Consulting</t>
        </is>
      </c>
      <c r="E33" s="15" t="inlineStr">
        <is>
          <t>A3</t>
        </is>
      </c>
      <c r="F33" s="16" t="inlineStr">
        <is>
          <t>Correct the experience record</t>
        </is>
      </c>
      <c r="G33" s="16" t="inlineStr">
        <is>
          <t>HR</t>
        </is>
      </c>
    </row>
    <row r="34" ht="15" customHeight="1">
      <c r="A34" s="15" t="inlineStr">
        <is>
          <t>IRIS2045</t>
        </is>
      </c>
      <c r="B34" s="16" t="inlineStr">
        <is>
          <t>Bhagyashree Kamble</t>
        </is>
      </c>
      <c r="C34" s="16" t="inlineStr">
        <is>
          <t>iFile</t>
        </is>
      </c>
      <c r="D34" s="16" t="inlineStr">
        <is>
          <t>XBRL Consulting</t>
        </is>
      </c>
      <c r="E34" s="15" t="inlineStr">
        <is>
          <t>A3</t>
        </is>
      </c>
      <c r="F34" s="16" t="inlineStr">
        <is>
          <t>Correct the experience record</t>
        </is>
      </c>
      <c r="G34" s="16" t="inlineStr">
        <is>
          <t>HR</t>
        </is>
      </c>
    </row>
  </sheetData>
  <mergeCells count="3">
    <mergeCell ref="A3:G3"/>
    <mergeCell ref="A2:G2"/>
    <mergeCell ref="A1:G1"/>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5.xml><?xml version="1.0" encoding="utf-8"?>
<worksheet xmlns="http://schemas.openxmlformats.org/spreadsheetml/2006/main">
  <sheetPr>
    <tabColor rgb="002E75B6"/>
    <outlinePr summaryBelow="1" summaryRight="1"/>
    <pageSetUpPr fitToPage="1"/>
  </sheetPr>
  <dimension ref="A1:Q99"/>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iFile: department → band → level, competencies and overlaps</t>
        </is>
      </c>
      <c r="Q1" s="246" t="inlineStr">
        <is>
          <t>◂ Contents</t>
        </is>
      </c>
    </row>
    <row r="2" ht="32" customHeight="1">
      <c r="A2" s="3" t="inlineStr">
        <is>
          <t>Sheet 18 · 218 people in 8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92" t="inlineStr">
        <is>
          <t>Department</t>
        </is>
      </c>
      <c r="B6" s="92" t="inlineStr">
        <is>
          <t>Band</t>
        </is>
      </c>
      <c r="C6" s="92" t="inlineStr">
        <is>
          <t>Level</t>
        </is>
      </c>
      <c r="D6" s="92" t="inlineStr">
        <is>
          <t>Level title</t>
        </is>
      </c>
      <c r="E6" s="92" t="inlineStr">
        <is>
          <t>Job family</t>
        </is>
      </c>
      <c r="F6" s="92" t="inlineStr">
        <is>
          <t>Sub-family</t>
        </is>
      </c>
      <c r="G6" s="92" t="inlineStr">
        <is>
          <t>Designation</t>
        </is>
      </c>
      <c r="H6" s="92" t="inlineStr">
        <is>
          <t>Track</t>
        </is>
      </c>
      <c r="I6" s="92" t="inlineStr">
        <is>
          <t>Holders</t>
        </is>
      </c>
      <c r="J6" s="92" t="inlineStr">
        <is>
          <t>Ladder in this sub-family here · level: designation</t>
        </is>
      </c>
      <c r="K6" s="92" t="inlineStr">
        <is>
          <t>★ Must-have competencies</t>
        </is>
      </c>
      <c r="L6" s="92" t="inlineStr">
        <is>
          <t>Other functional competencies</t>
        </is>
      </c>
      <c r="M6" s="92" t="inlineStr">
        <is>
          <t>Proficiency needed</t>
        </is>
      </c>
      <c r="N6" s="92" t="inlineStr">
        <is>
          <t>Credentials</t>
        </is>
      </c>
      <c r="O6" s="92" t="inlineStr">
        <is>
          <t>Overlap within iFile · same work in other departments</t>
        </is>
      </c>
      <c r="P6" s="92" t="inlineStr">
        <is>
          <t>Overlap across IRIS · same work in other products</t>
        </is>
      </c>
    </row>
    <row r="7" ht="55" customHeight="1">
      <c r="A7" s="16" t="inlineStr">
        <is>
          <t>Design</t>
        </is>
      </c>
      <c r="B7" s="138" t="inlineStr">
        <is>
          <t>A · Practitioner</t>
        </is>
      </c>
      <c r="C7" s="138" t="inlineStr">
        <is>
          <t>A3</t>
        </is>
      </c>
      <c r="D7" s="16" t="inlineStr">
        <is>
          <t>Senior Associate</t>
        </is>
      </c>
      <c r="E7" s="16" t="inlineStr">
        <is>
          <t>Engineering &amp; Development</t>
        </is>
      </c>
      <c r="F7" s="16" t="inlineStr">
        <is>
          <t>Front-End / UI Development</t>
        </is>
      </c>
      <c r="G7" s="16" t="inlineStr">
        <is>
          <t>Senior UI Developer</t>
        </is>
      </c>
      <c r="H7" s="16" t="inlineStr">
        <is>
          <t>IC</t>
        </is>
      </c>
      <c r="I7" s="16" t="n">
        <v>1</v>
      </c>
      <c r="J7" s="16" t="inlineStr">
        <is>
          <r>
            <rPr>
              <rFont val="Calibri"/>
              <b val="1"/>
              <sz val="10"/>
            </rPr>
            <t>A3:</t>
          </r>
          <r>
            <rPr>
              <rFont val="Calibri"/>
              <sz val="10"/>
            </rPr>
            <t xml:space="preserve"> Senior UI Developer → B1: UI Specialist – POD Lead</t>
          </r>
        </is>
      </c>
      <c r="K7" s="16" t="inlineStr">
        <is>
          <t>Programming &amp; Tech-Stack Depth · System Design &amp; Architecture</t>
        </is>
      </c>
      <c r="L7" s="16" t="inlineStr">
        <is>
          <t>Database, SQL &amp; Data Engineering · Cloud, DevOps &amp; CI/CD · AI, GenAI &amp; Prompt Engineering · Product, Platform &amp; Domain Knowledge</t>
        </is>
      </c>
      <c r="M7" s="16" t="inlineStr">
        <is>
          <t>Core 2 · Future-ready 2 · Functional 3 · Leadership —</t>
        </is>
      </c>
      <c r="N7" s="16" t="inlineStr">
        <is>
          <t>Cloud / language certifications · optional; AWS / Azure architect · optional</t>
        </is>
      </c>
      <c r="O7" s="245" t="inlineStr">
        <is>
          <t>Technology</t>
        </is>
      </c>
      <c r="P7" s="138" t="inlineStr">
        <is>
          <t>CARBON 5
Same title</t>
        </is>
      </c>
    </row>
    <row r="8" ht="55" customHeight="1">
      <c r="A8" s="16" t="inlineStr">
        <is>
          <t>Design</t>
        </is>
      </c>
      <c r="B8" s="18" t="inlineStr">
        <is>
          <t>B · Specialist / Manager</t>
        </is>
      </c>
      <c r="C8" s="18" t="inlineStr">
        <is>
          <t>B1</t>
        </is>
      </c>
      <c r="D8" s="16" t="inlineStr">
        <is>
          <t>Specialist · POD Lead</t>
        </is>
      </c>
      <c r="E8" s="16" t="inlineStr">
        <is>
          <t>Engineering &amp; Development</t>
        </is>
      </c>
      <c r="F8" s="16" t="inlineStr">
        <is>
          <t>Front-End / UI Development</t>
        </is>
      </c>
      <c r="G8" s="16" t="inlineStr">
        <is>
          <t>UI Specialist – POD Lead</t>
        </is>
      </c>
      <c r="H8" s="16" t="inlineStr">
        <is>
          <t>POD Lead</t>
        </is>
      </c>
      <c r="I8" s="16" t="n">
        <v>1</v>
      </c>
      <c r="J8" s="16" t="inlineStr">
        <is>
          <r>
            <rPr>
              <rFont val="Calibri"/>
              <b val="1"/>
              <sz val="10"/>
            </rPr>
            <t>A3:</t>
          </r>
          <r>
            <rPr>
              <rFont val="Calibri"/>
              <sz val="10"/>
            </rPr>
            <t xml:space="preserve"> Senior UI Developer → B1: UI Specialist – POD Lead</t>
          </r>
        </is>
      </c>
      <c r="K8" s="16" t="inlineStr">
        <is>
          <t>Programming &amp; Tech-Stack Depth · System Design &amp; Architecture</t>
        </is>
      </c>
      <c r="L8" s="16" t="inlineStr">
        <is>
          <t>Database, SQL &amp; Data Engineering · Cloud, DevOps &amp; CI/CD · AI, GenAI &amp; Prompt Engineering · Product, Platform &amp; Domain Knowledge</t>
        </is>
      </c>
      <c r="M8" s="16" t="inlineStr">
        <is>
          <t>Core 3 · Future-ready 3 · Functional 3 · Leadership 1</t>
        </is>
      </c>
      <c r="N8" s="16" t="inlineStr">
        <is>
          <t>Cloud / language certifications · optional; AWS / Azure architect · optional</t>
        </is>
      </c>
      <c r="O8" s="16" t="inlineStr">
        <is>
          <t>None — only this department</t>
        </is>
      </c>
      <c r="P8" s="16" t="inlineStr">
        <is>
          <t>None — only iFile</t>
        </is>
      </c>
    </row>
    <row r="9" ht="68" customHeight="1">
      <c r="A9" s="16" t="inlineStr">
        <is>
          <t>Marketing</t>
        </is>
      </c>
      <c r="B9" s="138" t="inlineStr">
        <is>
          <t>A · Practitioner</t>
        </is>
      </c>
      <c r="C9" s="138" t="inlineStr">
        <is>
          <t>A3</t>
        </is>
      </c>
      <c r="D9" s="16" t="inlineStr">
        <is>
          <t>Senior Associate</t>
        </is>
      </c>
      <c r="E9" s="16" t="inlineStr">
        <is>
          <t>Marketing &amp; Communications</t>
        </is>
      </c>
      <c r="F9" s="16" t="inlineStr">
        <is>
          <t>Marketing Operations &amp; Automation</t>
        </is>
      </c>
      <c r="G9" s="16" t="inlineStr">
        <is>
          <t>Senior Marketing Operations Associate</t>
        </is>
      </c>
      <c r="H9" s="16" t="inlineStr">
        <is>
          <t>IC</t>
        </is>
      </c>
      <c r="I9" s="16" t="n">
        <v>1</v>
      </c>
      <c r="J9" s="16" t="inlineStr">
        <is>
          <r>
            <rPr>
              <rFont val="Calibri"/>
              <b val="1"/>
              <sz val="10"/>
            </rPr>
            <t>A3:</t>
          </r>
          <r>
            <rPr>
              <rFont val="Calibri"/>
              <sz val="10"/>
            </rPr>
            <t xml:space="preserve"> Senior Marketing Operations Associate</t>
          </r>
        </is>
      </c>
      <c r="K9" s="16" t="inlineStr">
        <is>
          <t>Marketing Tech &amp; Digital Marketing · Communication &amp; Presentation</t>
        </is>
      </c>
      <c r="L9" s="16" t="inlineStr">
        <is>
          <t>Data Analytics, BI &amp; Visualisation · AI, GenAI &amp; Prompt Engineering · Product, Platform &amp; Domain Knowledge · Strategic Thinking &amp; Business Acumen</t>
        </is>
      </c>
      <c r="M9" s="16" t="inlineStr">
        <is>
          <t>Core 2 · Future-ready 2 · Functional 3 · Leadership —</t>
        </is>
      </c>
      <c r="N9" s="16" t="inlineStr">
        <is>
          <t>Google / HubSpot certifications</t>
        </is>
      </c>
      <c r="O9" s="16" t="inlineStr">
        <is>
          <t>None — only this department</t>
        </is>
      </c>
      <c r="P9" s="138" t="inlineStr">
        <is>
          <t>CARBON 1 · Corporate 1
Same title</t>
        </is>
      </c>
    </row>
    <row r="10" ht="68" customHeight="1">
      <c r="A10" s="16" t="inlineStr">
        <is>
          <t>Marketing</t>
        </is>
      </c>
      <c r="B10" s="18" t="inlineStr">
        <is>
          <t>B · Specialist / Manager</t>
        </is>
      </c>
      <c r="C10" s="18" t="inlineStr">
        <is>
          <t>B1</t>
        </is>
      </c>
      <c r="D10" s="16" t="inlineStr">
        <is>
          <t>Team Lead</t>
        </is>
      </c>
      <c r="E10" s="16" t="inlineStr">
        <is>
          <t>Marketing &amp; Communications</t>
        </is>
      </c>
      <c r="F10" s="16" t="inlineStr">
        <is>
          <t>Product Marketing</t>
        </is>
      </c>
      <c r="G10" s="16" t="inlineStr">
        <is>
          <t>Team Lead – Product Marketing</t>
        </is>
      </c>
      <c r="H10" s="16" t="inlineStr">
        <is>
          <t>People Manager</t>
        </is>
      </c>
      <c r="I10" s="16" t="n">
        <v>1</v>
      </c>
      <c r="J10" s="16" t="inlineStr">
        <is>
          <r>
            <rPr>
              <rFont val="Calibri"/>
              <b val="1"/>
              <sz val="10"/>
            </rPr>
            <t>B1:</t>
          </r>
          <r>
            <rPr>
              <rFont val="Calibri"/>
              <sz val="10"/>
            </rPr>
            <t xml:space="preserve"> Team Lead – Product Marketing</t>
          </r>
        </is>
      </c>
      <c r="K10" s="16" t="inlineStr">
        <is>
          <t>Marketing Tech &amp; Digital Marketing · Communication &amp; Presentation</t>
        </is>
      </c>
      <c r="L10" s="16" t="inlineStr">
        <is>
          <t>Data Analytics, BI &amp; Visualisation · AI, GenAI &amp; Prompt Engineering · Product, Platform &amp; Domain Knowledge · Strategic Thinking &amp; Business Acumen</t>
        </is>
      </c>
      <c r="M10" s="16" t="inlineStr">
        <is>
          <t>Core 3 · Future-ready 3 · Functional 3 · Leadership 2</t>
        </is>
      </c>
      <c r="N10" s="16" t="inlineStr">
        <is>
          <t>Google / HubSpot certifications</t>
        </is>
      </c>
      <c r="O10" s="16" t="inlineStr">
        <is>
          <t>None — only this department</t>
        </is>
      </c>
      <c r="P10" s="16" t="inlineStr">
        <is>
          <t>None — only iFile</t>
        </is>
      </c>
    </row>
    <row r="11" ht="55" customHeight="1">
      <c r="A11" s="16" t="inlineStr">
        <is>
          <t>Product Management</t>
        </is>
      </c>
      <c r="B11" s="18" t="inlineStr">
        <is>
          <t>B · Specialist / Manager</t>
        </is>
      </c>
      <c r="C11" s="18" t="inlineStr">
        <is>
          <t>B3</t>
        </is>
      </c>
      <c r="D11" s="16" t="inlineStr">
        <is>
          <t>Lead Specialist</t>
        </is>
      </c>
      <c r="E11" s="16" t="inlineStr">
        <is>
          <t>Product Management</t>
        </is>
      </c>
      <c r="F11" s="16" t="inlineStr">
        <is>
          <t>Product Management</t>
        </is>
      </c>
      <c r="G11" s="16" t="inlineStr">
        <is>
          <t>Senior Product Manager</t>
        </is>
      </c>
      <c r="H11" s="16" t="inlineStr">
        <is>
          <t>IC</t>
        </is>
      </c>
      <c r="I11" s="16" t="n">
        <v>1</v>
      </c>
      <c r="J11" s="16" t="inlineStr">
        <is>
          <r>
            <rPr>
              <rFont val="Calibri"/>
              <b val="1"/>
              <sz val="10"/>
            </rPr>
            <t>B3:</t>
          </r>
          <r>
            <rPr>
              <rFont val="Calibri"/>
              <sz val="10"/>
            </rPr>
            <t xml:space="preserve"> Senior Product Manager</t>
          </r>
        </is>
      </c>
      <c r="K11" s="16" t="inlineStr">
        <is>
          <t>Product, Platform &amp; Domain Knowledge · Business Analysis &amp; Requirements Engineering</t>
        </is>
      </c>
      <c r="L11" s="16" t="inlineStr">
        <is>
          <t>Data Analytics, BI &amp; Visualisation · Strategic Thinking &amp; Business Acumen · Stakeholder &amp; Client Management · AI, GenAI &amp; Prompt Engineering</t>
        </is>
      </c>
      <c r="M11" s="16" t="inlineStr">
        <is>
          <t>Core 4 · Future-ready 3 · Functional 4 · Leadership 3</t>
        </is>
      </c>
      <c r="N11" s="16" t="inlineStr">
        <is>
          <t>Internal product certification; CBAP / CCBA · optional</t>
        </is>
      </c>
      <c r="O11" s="16" t="inlineStr">
        <is>
          <t>None — only this department</t>
        </is>
      </c>
      <c r="P11" s="16" t="inlineStr">
        <is>
          <t>None — only iFile</t>
        </is>
      </c>
    </row>
    <row r="12" ht="55" customHeight="1">
      <c r="A12" s="16" t="inlineStr">
        <is>
          <t>Quality Assurance</t>
        </is>
      </c>
      <c r="B12" s="138" t="inlineStr">
        <is>
          <t>A · Practitioner</t>
        </is>
      </c>
      <c r="C12" s="138" t="inlineStr">
        <is>
          <t>A1</t>
        </is>
      </c>
      <c r="D12" s="16" t="inlineStr">
        <is>
          <t>Intern / Trainee</t>
        </is>
      </c>
      <c r="E12" s="16" t="inlineStr">
        <is>
          <t>Quality Assurance</t>
        </is>
      </c>
      <c r="F12" s="16" t="inlineStr">
        <is>
          <t>Functional &amp; Domain Testing</t>
        </is>
      </c>
      <c r="G12" s="16" t="inlineStr">
        <is>
          <t>Intern – Functional &amp; Domain Testing</t>
        </is>
      </c>
      <c r="H12" s="16" t="inlineStr">
        <is>
          <t>IC</t>
        </is>
      </c>
      <c r="I12" s="16" t="n">
        <v>1</v>
      </c>
      <c r="J12" s="16" t="inlineStr">
        <is>
          <r>
            <rPr>
              <rFont val="Calibri"/>
              <b val="1"/>
              <sz val="10"/>
            </rPr>
            <t>A1:</t>
          </r>
          <r>
            <rPr>
              <rFont val="Calibri"/>
              <sz val="10"/>
            </rPr>
            <t xml:space="preserve"> Intern – Functional &amp; Domain Testing → A2: QA Engineer → A3: QA Specialist / Senior QA Engineer → B1: QA Specialist – POD Lead</t>
          </r>
        </is>
      </c>
      <c r="K12" s="16" t="inlineStr">
        <is>
          <t>Test Automation &amp; QA Engineering · Product, Platform &amp; Domain Knowledge</t>
        </is>
      </c>
      <c r="L12" s="16" t="inlineStr">
        <is>
          <t>Database, SQL &amp; Data Engineering · AI, GenAI &amp; Prompt Engineering · Process Improvement &amp; Quality Mindset · Communication &amp; Presentation</t>
        </is>
      </c>
      <c r="M12" s="16" t="inlineStr">
        <is>
          <t>Core 1 · Future-ready 1 · Functional 1 · Leadership —</t>
        </is>
      </c>
      <c r="N12" s="16" t="inlineStr">
        <is>
          <t>ISTQB Foundation / Advanced; Internal product certification</t>
        </is>
      </c>
      <c r="O12" s="16" t="inlineStr">
        <is>
          <t>None — only this department</t>
        </is>
      </c>
      <c r="P12" s="16" t="inlineStr">
        <is>
          <t>None — only iFile</t>
        </is>
      </c>
    </row>
    <row r="13" ht="55" customHeight="1">
      <c r="A13" s="16" t="inlineStr">
        <is>
          <t>Quality Assurance</t>
        </is>
      </c>
      <c r="B13" s="138" t="inlineStr">
        <is>
          <t>A · Practitioner</t>
        </is>
      </c>
      <c r="C13" s="138" t="inlineStr">
        <is>
          <t>A1</t>
        </is>
      </c>
      <c r="D13" s="16" t="inlineStr">
        <is>
          <t>Intern / Trainee</t>
        </is>
      </c>
      <c r="E13" s="16" t="inlineStr">
        <is>
          <t>Quality Assurance</t>
        </is>
      </c>
      <c r="F13" s="16" t="inlineStr">
        <is>
          <t>Test Automation</t>
        </is>
      </c>
      <c r="G13" s="16" t="inlineStr">
        <is>
          <t>Trainee QA Automation Engineer</t>
        </is>
      </c>
      <c r="H13" s="16" t="inlineStr">
        <is>
          <t>IC</t>
        </is>
      </c>
      <c r="I13" s="16" t="n">
        <v>2</v>
      </c>
      <c r="J13" s="16" t="inlineStr">
        <is>
          <r>
            <rPr>
              <rFont val="Calibri"/>
              <b val="1"/>
              <sz val="10"/>
            </rPr>
            <t>A1:</t>
          </r>
          <r>
            <rPr>
              <rFont val="Calibri"/>
              <sz val="10"/>
            </rPr>
            <t xml:space="preserve"> Trainee QA Automation Engineer → A3: Senior QA Automation Engineer</t>
          </r>
        </is>
      </c>
      <c r="K13" s="16" t="inlineStr">
        <is>
          <t>Test Automation &amp; QA Engineering · Product, Platform &amp; Domain Knowledge</t>
        </is>
      </c>
      <c r="L13" s="16" t="inlineStr">
        <is>
          <t>Database, SQL &amp; Data Engineering · AI, GenAI &amp; Prompt Engineering · Process Improvement &amp; Quality Mindset · Communication &amp; Presentation</t>
        </is>
      </c>
      <c r="M13" s="16" t="inlineStr">
        <is>
          <t>Core 1 · Future-ready 1 · Functional 1 · Leadership —</t>
        </is>
      </c>
      <c r="N13" s="16" t="inlineStr">
        <is>
          <t>ISTQB Foundation / Advanced; Internal product certification</t>
        </is>
      </c>
      <c r="O13" s="16" t="inlineStr">
        <is>
          <t>None — only this department</t>
        </is>
      </c>
      <c r="P13" s="16" t="inlineStr">
        <is>
          <t>None — only iFile</t>
        </is>
      </c>
    </row>
    <row r="14" ht="55" customHeight="1">
      <c r="A14" s="16" t="inlineStr">
        <is>
          <t>Quality Assurance</t>
        </is>
      </c>
      <c r="B14" s="138" t="inlineStr">
        <is>
          <t>A · Practitioner</t>
        </is>
      </c>
      <c r="C14" s="138" t="inlineStr">
        <is>
          <t>A2</t>
        </is>
      </c>
      <c r="D14" s="16" t="inlineStr">
        <is>
          <t>Associate</t>
        </is>
      </c>
      <c r="E14" s="16" t="inlineStr">
        <is>
          <t>Quality Assurance</t>
        </is>
      </c>
      <c r="F14" s="16" t="inlineStr">
        <is>
          <t>Functional &amp; Domain Testing</t>
        </is>
      </c>
      <c r="G14" s="16" t="inlineStr">
        <is>
          <t>QA Engineer</t>
        </is>
      </c>
      <c r="H14" s="16" t="inlineStr">
        <is>
          <t>IC</t>
        </is>
      </c>
      <c r="I14" s="16" t="n">
        <v>1</v>
      </c>
      <c r="J14" s="16" t="inlineStr">
        <is>
          <r>
            <rPr>
              <rFont val="Calibri"/>
              <b val="1"/>
              <sz val="10"/>
            </rPr>
            <t>A1:</t>
          </r>
          <r>
            <rPr>
              <rFont val="Calibri"/>
              <sz val="10"/>
            </rPr>
            <t xml:space="preserve"> Intern – Functional &amp; Domain Testing → A2: QA Engineer → A3: QA Specialist / Senior QA Engineer → B1: QA Specialist – POD Lead</t>
          </r>
        </is>
      </c>
      <c r="K14" s="16" t="inlineStr">
        <is>
          <t>Test Automation &amp; QA Engineering · Product, Platform &amp; Domain Knowledge</t>
        </is>
      </c>
      <c r="L14" s="16" t="inlineStr">
        <is>
          <t>Database, SQL &amp; Data Engineering · AI, GenAI &amp; Prompt Engineering · Process Improvement &amp; Quality Mindset · Communication &amp; Presentation</t>
        </is>
      </c>
      <c r="M14" s="16" t="inlineStr">
        <is>
          <t>Core 2 · Future-ready 2 · Functional 2 · Leadership —</t>
        </is>
      </c>
      <c r="N14" s="16" t="inlineStr">
        <is>
          <t>ISTQB Foundation / Advanced; Internal product certification</t>
        </is>
      </c>
      <c r="O14" s="16" t="inlineStr">
        <is>
          <t>None — only this department</t>
        </is>
      </c>
      <c r="P14" s="16" t="inlineStr">
        <is>
          <t>None — only iFile</t>
        </is>
      </c>
    </row>
    <row r="15" ht="55" customHeight="1">
      <c r="A15" s="16" t="inlineStr">
        <is>
          <t>Quality Assurance</t>
        </is>
      </c>
      <c r="B15" s="138" t="inlineStr">
        <is>
          <t>A · Practitioner</t>
        </is>
      </c>
      <c r="C15" s="138" t="inlineStr">
        <is>
          <t>A3</t>
        </is>
      </c>
      <c r="D15" s="16" t="inlineStr">
        <is>
          <t>Senior Associate</t>
        </is>
      </c>
      <c r="E15" s="16" t="inlineStr">
        <is>
          <t>Quality Assurance</t>
        </is>
      </c>
      <c r="F15" s="16" t="inlineStr">
        <is>
          <t>Functional &amp; Domain Testing</t>
        </is>
      </c>
      <c r="G15" s="16" t="inlineStr">
        <is>
          <t>QA Specialist</t>
        </is>
      </c>
      <c r="H15" s="16" t="inlineStr">
        <is>
          <t>IC</t>
        </is>
      </c>
      <c r="I15" s="16" t="n">
        <v>1</v>
      </c>
      <c r="J15" s="16" t="inlineStr">
        <is>
          <r>
            <rPr>
              <rFont val="Calibri"/>
              <b val="1"/>
              <sz val="10"/>
            </rPr>
            <t>A1:</t>
          </r>
          <r>
            <rPr>
              <rFont val="Calibri"/>
              <sz val="10"/>
            </rPr>
            <t xml:space="preserve"> Intern – Functional &amp; Domain Testing → A2: QA Engineer → A3: QA Specialist / Senior QA Engineer → B1: QA Specialist – POD Lead</t>
          </r>
        </is>
      </c>
      <c r="K15" s="16" t="inlineStr">
        <is>
          <t>Test Automation &amp; QA Engineering · Product, Platform &amp; Domain Knowledge</t>
        </is>
      </c>
      <c r="L15" s="16" t="inlineStr">
        <is>
          <t>Database, SQL &amp; Data Engineering · AI, GenAI &amp; Prompt Engineering · Process Improvement &amp; Quality Mindset · Communication &amp; Presentation</t>
        </is>
      </c>
      <c r="M15" s="16" t="inlineStr">
        <is>
          <t>Core 2 · Future-ready 2 · Functional 3 · Leadership —</t>
        </is>
      </c>
      <c r="N15" s="16" t="inlineStr">
        <is>
          <t>ISTQB Foundation / Advanced; Internal product certification</t>
        </is>
      </c>
      <c r="O15" s="16" t="inlineStr">
        <is>
          <t>None — only this department</t>
        </is>
      </c>
      <c r="P15" s="138" t="inlineStr">
        <is>
          <r>
            <rPr>
              <rFont val="Calibri"/>
              <sz val="10"/>
            </rPr>
            <t xml:space="preserve">CARBON 7 · iDEAL 1 · Datatech 1
</t>
          </r>
          <r>
            <rPr>
              <rFont val="Calibri"/>
              <b val="1"/>
              <sz val="10"/>
            </rPr>
            <t>Titled there:</t>
          </r>
          <r>
            <rPr>
              <rFont val="Calibri"/>
              <sz val="10"/>
            </rPr>
            <t xml:space="preserve"> Senior QA Engineer</t>
          </r>
        </is>
      </c>
    </row>
    <row r="16" ht="55" customHeight="1">
      <c r="A16" s="16" t="inlineStr">
        <is>
          <t>Quality Assurance</t>
        </is>
      </c>
      <c r="B16" s="138" t="inlineStr">
        <is>
          <t>A · Practitioner</t>
        </is>
      </c>
      <c r="C16" s="138" t="inlineStr">
        <is>
          <t>A3</t>
        </is>
      </c>
      <c r="D16" s="16" t="inlineStr">
        <is>
          <t>Senior Associate</t>
        </is>
      </c>
      <c r="E16" s="16" t="inlineStr">
        <is>
          <t>Quality Assurance</t>
        </is>
      </c>
      <c r="F16" s="16" t="inlineStr">
        <is>
          <t>Functional &amp; Domain Testing</t>
        </is>
      </c>
      <c r="G16" s="16" t="inlineStr">
        <is>
          <t>Senior QA Engineer</t>
        </is>
      </c>
      <c r="H16" s="16" t="inlineStr">
        <is>
          <t>IC</t>
        </is>
      </c>
      <c r="I16" s="16" t="n">
        <v>10</v>
      </c>
      <c r="J16" s="16" t="inlineStr">
        <is>
          <r>
            <rPr>
              <rFont val="Calibri"/>
              <b val="1"/>
              <sz val="10"/>
            </rPr>
            <t>A1:</t>
          </r>
          <r>
            <rPr>
              <rFont val="Calibri"/>
              <sz val="10"/>
            </rPr>
            <t xml:space="preserve"> Intern – Functional &amp; Domain Testing → A2: QA Engineer → A3: QA Specialist / Senior QA Engineer → B1: QA Specialist – POD Lead</t>
          </r>
        </is>
      </c>
      <c r="K16" s="16" t="inlineStr">
        <is>
          <t>Test Automation &amp; QA Engineering · Product, Platform &amp; Domain Knowledge</t>
        </is>
      </c>
      <c r="L16" s="16" t="inlineStr">
        <is>
          <t>Database, SQL &amp; Data Engineering · AI, GenAI &amp; Prompt Engineering · Process Improvement &amp; Quality Mindset · Communication &amp; Presentation</t>
        </is>
      </c>
      <c r="M16" s="16" t="inlineStr">
        <is>
          <t>Core 2 · Future-ready 2 · Functional 3 · Leadership —</t>
        </is>
      </c>
      <c r="N16" s="16" t="inlineStr">
        <is>
          <t>ISTQB Foundation / Advanced; Internal product certification</t>
        </is>
      </c>
      <c r="O16" s="16" t="inlineStr">
        <is>
          <t>None — only this department</t>
        </is>
      </c>
      <c r="P16" s="138" t="inlineStr">
        <is>
          <t>CARBON 7 · iDEAL 1 · Datatech 1
Same title</t>
        </is>
      </c>
    </row>
    <row r="17" ht="55" customHeight="1">
      <c r="A17" s="16" t="inlineStr">
        <is>
          <t>Quality Assurance</t>
        </is>
      </c>
      <c r="B17" s="138" t="inlineStr">
        <is>
          <t>A · Practitioner</t>
        </is>
      </c>
      <c r="C17" s="138" t="inlineStr">
        <is>
          <t>A3</t>
        </is>
      </c>
      <c r="D17" s="16" t="inlineStr">
        <is>
          <t>Senior Associate</t>
        </is>
      </c>
      <c r="E17" s="16" t="inlineStr">
        <is>
          <t>Quality Assurance</t>
        </is>
      </c>
      <c r="F17" s="16" t="inlineStr">
        <is>
          <t>Test Automation</t>
        </is>
      </c>
      <c r="G17" s="16" t="inlineStr">
        <is>
          <t>Senior QA Automation Engineer</t>
        </is>
      </c>
      <c r="H17" s="16" t="inlineStr">
        <is>
          <t>IC</t>
        </is>
      </c>
      <c r="I17" s="16" t="n">
        <v>1</v>
      </c>
      <c r="J17" s="16" t="inlineStr">
        <is>
          <r>
            <rPr>
              <rFont val="Calibri"/>
              <b val="1"/>
              <sz val="10"/>
            </rPr>
            <t>A1:</t>
          </r>
          <r>
            <rPr>
              <rFont val="Calibri"/>
              <sz val="10"/>
            </rPr>
            <t xml:space="preserve"> Trainee QA Automation Engineer → A3: Senior QA Automation Engineer</t>
          </r>
        </is>
      </c>
      <c r="K17" s="16" t="inlineStr">
        <is>
          <t>Test Automation &amp; QA Engineering · Product, Platform &amp; Domain Knowledge</t>
        </is>
      </c>
      <c r="L17" s="16" t="inlineStr">
        <is>
          <t>Database, SQL &amp; Data Engineering · AI, GenAI &amp; Prompt Engineering · Process Improvement &amp; Quality Mindset · Communication &amp; Presentation</t>
        </is>
      </c>
      <c r="M17" s="16" t="inlineStr">
        <is>
          <t>Core 2 · Future-ready 2 · Functional 3 · Leadership —</t>
        </is>
      </c>
      <c r="N17" s="16" t="inlineStr">
        <is>
          <t>ISTQB Foundation / Advanced; Internal product certification</t>
        </is>
      </c>
      <c r="O17" s="16" t="inlineStr">
        <is>
          <t>None — only this department</t>
        </is>
      </c>
      <c r="P17" s="138" t="inlineStr">
        <is>
          <t>iDEAL 3 · CARBON 1 · Datatech 1
Same title</t>
        </is>
      </c>
    </row>
    <row r="18" ht="55" customHeight="1">
      <c r="A18" s="16" t="inlineStr">
        <is>
          <t>Quality Assurance</t>
        </is>
      </c>
      <c r="B18" s="18" t="inlineStr">
        <is>
          <t>B · Specialist / Manager</t>
        </is>
      </c>
      <c r="C18" s="18" t="inlineStr">
        <is>
          <t>B1</t>
        </is>
      </c>
      <c r="D18" s="16" t="inlineStr">
        <is>
          <t>Specialist · POD Lead</t>
        </is>
      </c>
      <c r="E18" s="16" t="inlineStr">
        <is>
          <t>Quality Assurance</t>
        </is>
      </c>
      <c r="F18" s="16" t="inlineStr">
        <is>
          <t>Functional &amp; Domain Testing</t>
        </is>
      </c>
      <c r="G18" s="16" t="inlineStr">
        <is>
          <t>QA Specialist – POD Lead</t>
        </is>
      </c>
      <c r="H18" s="16" t="inlineStr">
        <is>
          <t>POD Lead</t>
        </is>
      </c>
      <c r="I18" s="16" t="n">
        <v>3</v>
      </c>
      <c r="J18" s="16" t="inlineStr">
        <is>
          <r>
            <rPr>
              <rFont val="Calibri"/>
              <b val="1"/>
              <sz val="10"/>
            </rPr>
            <t>A1:</t>
          </r>
          <r>
            <rPr>
              <rFont val="Calibri"/>
              <sz val="10"/>
            </rPr>
            <t xml:space="preserve"> Intern – Functional &amp; Domain Testing → A2: QA Engineer → A3: QA Specialist / Senior QA Engineer → B1: QA Specialist – POD Lead</t>
          </r>
        </is>
      </c>
      <c r="K18" s="16" t="inlineStr">
        <is>
          <t>Test Automation &amp; QA Engineering · Product, Platform &amp; Domain Knowledge</t>
        </is>
      </c>
      <c r="L18" s="16" t="inlineStr">
        <is>
          <t>Database, SQL &amp; Data Engineering · AI, GenAI &amp; Prompt Engineering · Process Improvement &amp; Quality Mindset · Communication &amp; Presentation</t>
        </is>
      </c>
      <c r="M18" s="16" t="inlineStr">
        <is>
          <t>Core 3 · Future-ready 3 · Functional 3 · Leadership 1</t>
        </is>
      </c>
      <c r="N18" s="16" t="inlineStr">
        <is>
          <t>ISTQB Foundation / Advanced; Internal product certification</t>
        </is>
      </c>
      <c r="O18" s="16" t="inlineStr">
        <is>
          <t>None — only this department</t>
        </is>
      </c>
      <c r="P18" s="138" t="inlineStr">
        <is>
          <r>
            <rPr>
              <rFont val="Calibri"/>
              <sz val="10"/>
            </rPr>
            <t xml:space="preserve">iDEAL 1
</t>
          </r>
          <r>
            <rPr>
              <rFont val="Calibri"/>
              <b val="1"/>
              <sz val="10"/>
            </rPr>
            <t>Titled there:</t>
          </r>
          <r>
            <rPr>
              <rFont val="Calibri"/>
              <sz val="10"/>
            </rPr>
            <t xml:space="preserve"> QA Manager</t>
          </r>
        </is>
      </c>
    </row>
    <row r="19" ht="55" customHeight="1">
      <c r="A19" s="16" t="inlineStr">
        <is>
          <t>Quality Assurance</t>
        </is>
      </c>
      <c r="B19" s="18" t="inlineStr">
        <is>
          <t>B · Specialist / Manager</t>
        </is>
      </c>
      <c r="C19" s="18" t="inlineStr">
        <is>
          <t>B2</t>
        </is>
      </c>
      <c r="D19" s="16" t="inlineStr">
        <is>
          <t>Manager</t>
        </is>
      </c>
      <c r="E19" s="16" t="inlineStr">
        <is>
          <t>Quality Assurance</t>
        </is>
      </c>
      <c r="F19" s="16" t="inlineStr">
        <is>
          <t>Test Management &amp; QA Leadership</t>
        </is>
      </c>
      <c r="G19" s="16" t="inlineStr">
        <is>
          <t>Senior QA Manager</t>
        </is>
      </c>
      <c r="H19" s="16" t="inlineStr">
        <is>
          <t>People Manager</t>
        </is>
      </c>
      <c r="I19" s="16" t="n">
        <v>1</v>
      </c>
      <c r="J19" s="16" t="inlineStr">
        <is>
          <r>
            <rPr>
              <rFont val="Calibri"/>
              <b val="1"/>
              <sz val="10"/>
            </rPr>
            <t>B2:</t>
          </r>
          <r>
            <rPr>
              <rFont val="Calibri"/>
              <sz val="10"/>
            </rPr>
            <t xml:space="preserve"> Senior QA Manager / Senior QA Specialist – POD Lead</t>
          </r>
        </is>
      </c>
      <c r="K19" s="16" t="inlineStr">
        <is>
          <t>Test Automation &amp; QA Engineering · Product, Platform &amp; Domain Knowledge</t>
        </is>
      </c>
      <c r="L19" s="16" t="inlineStr">
        <is>
          <t>Database, SQL &amp; Data Engineering · AI, GenAI &amp; Prompt Engineering · Process Improvement &amp; Quality Mindset · Communication &amp; Presentation</t>
        </is>
      </c>
      <c r="M19" s="16" t="inlineStr">
        <is>
          <t>Core 3 · Future-ready 3 · Functional 4 · Leadership 3</t>
        </is>
      </c>
      <c r="N19" s="16" t="inlineStr">
        <is>
          <t>ISTQB Foundation / Advanced; Internal product certification</t>
        </is>
      </c>
      <c r="O19" s="16" t="inlineStr">
        <is>
          <t>None — only this department</t>
        </is>
      </c>
      <c r="P19" s="138" t="inlineStr">
        <is>
          <r>
            <rPr>
              <rFont val="Calibri"/>
              <sz val="10"/>
            </rPr>
            <t xml:space="preserve">CARBON 1
</t>
          </r>
          <r>
            <rPr>
              <rFont val="Calibri"/>
              <b val="1"/>
              <sz val="10"/>
            </rPr>
            <t>Titled there:</t>
          </r>
          <r>
            <rPr>
              <rFont val="Calibri"/>
              <sz val="10"/>
            </rPr>
            <t xml:space="preserve"> QA Manager</t>
          </r>
        </is>
      </c>
    </row>
    <row r="20" ht="55" customHeight="1">
      <c r="A20" s="16" t="inlineStr">
        <is>
          <t>Quality Assurance</t>
        </is>
      </c>
      <c r="B20" s="18" t="inlineStr">
        <is>
          <t>B · Specialist / Manager</t>
        </is>
      </c>
      <c r="C20" s="18" t="inlineStr">
        <is>
          <t>B2</t>
        </is>
      </c>
      <c r="D20" s="16" t="inlineStr">
        <is>
          <t>Senior Specialist · POD Lead</t>
        </is>
      </c>
      <c r="E20" s="16" t="inlineStr">
        <is>
          <t>Quality Assurance</t>
        </is>
      </c>
      <c r="F20" s="16" t="inlineStr">
        <is>
          <t>Test Management &amp; QA Leadership</t>
        </is>
      </c>
      <c r="G20" s="16" t="inlineStr">
        <is>
          <t>Senior QA Specialist – POD Lead</t>
        </is>
      </c>
      <c r="H20" s="16" t="inlineStr">
        <is>
          <t>POD Lead</t>
        </is>
      </c>
      <c r="I20" s="16" t="n">
        <v>1</v>
      </c>
      <c r="J20" s="16" t="inlineStr">
        <is>
          <r>
            <rPr>
              <rFont val="Calibri"/>
              <b val="1"/>
              <sz val="10"/>
            </rPr>
            <t>B2:</t>
          </r>
          <r>
            <rPr>
              <rFont val="Calibri"/>
              <sz val="10"/>
            </rPr>
            <t xml:space="preserve"> Senior QA Manager / Senior QA Specialist – POD Lead</t>
          </r>
        </is>
      </c>
      <c r="K20" s="16" t="inlineStr">
        <is>
          <t>Test Automation &amp; QA Engineering · Product, Platform &amp; Domain Knowledge</t>
        </is>
      </c>
      <c r="L20" s="16" t="inlineStr">
        <is>
          <t>Database, SQL &amp; Data Engineering · AI, GenAI &amp; Prompt Engineering · Process Improvement &amp; Quality Mindset · Communication &amp; Presentation</t>
        </is>
      </c>
      <c r="M20" s="16" t="inlineStr">
        <is>
          <t>Core 3 · Future-ready 3 · Functional 4 · Leadership 2</t>
        </is>
      </c>
      <c r="N20" s="16" t="inlineStr">
        <is>
          <t>ISTQB Foundation / Advanced; Internal product certification</t>
        </is>
      </c>
      <c r="O20" s="16" t="inlineStr">
        <is>
          <t>None — only this department</t>
        </is>
      </c>
      <c r="P20" s="138" t="inlineStr">
        <is>
          <r>
            <rPr>
              <rFont val="Calibri"/>
              <sz val="10"/>
            </rPr>
            <t xml:space="preserve">CARBON 1
</t>
          </r>
          <r>
            <rPr>
              <rFont val="Calibri"/>
              <b val="1"/>
              <sz val="10"/>
            </rPr>
            <t>Titled there:</t>
          </r>
          <r>
            <rPr>
              <rFont val="Calibri"/>
              <sz val="10"/>
            </rPr>
            <t xml:space="preserve"> QA Manager</t>
          </r>
        </is>
      </c>
    </row>
    <row r="21" ht="55" customHeight="1">
      <c r="A21" s="16" t="inlineStr">
        <is>
          <t>Sales</t>
        </is>
      </c>
      <c r="B21" s="138" t="inlineStr">
        <is>
          <t>A · Practitioner</t>
        </is>
      </c>
      <c r="C21" s="138" t="inlineStr">
        <is>
          <t>A1</t>
        </is>
      </c>
      <c r="D21" s="16" t="inlineStr">
        <is>
          <t>Intern / Trainee</t>
        </is>
      </c>
      <c r="E21" s="16" t="inlineStr">
        <is>
          <t>Customer Success &amp; Support</t>
        </is>
      </c>
      <c r="F21" s="16" t="inlineStr">
        <is>
          <t>Application &amp; Product Support</t>
        </is>
      </c>
      <c r="G21" s="16" t="inlineStr">
        <is>
          <t>Intern – Application &amp; Product Support</t>
        </is>
      </c>
      <c r="H21" s="16" t="inlineStr">
        <is>
          <t>IC</t>
        </is>
      </c>
      <c r="I21" s="16" t="n">
        <v>1</v>
      </c>
      <c r="J21" s="16" t="inlineStr">
        <is>
          <r>
            <rPr>
              <rFont val="Calibri"/>
              <b val="1"/>
              <sz val="10"/>
            </rPr>
            <t>A1:</t>
          </r>
          <r>
            <rPr>
              <rFont val="Calibri"/>
              <sz val="10"/>
            </rPr>
            <t xml:space="preserve"> Intern – Application &amp; Product Support</t>
          </r>
        </is>
      </c>
      <c r="K21" s="16" t="inlineStr">
        <is>
          <t>Product, Platform &amp; Domain Knowledge · Stakeholder &amp; Client Management</t>
        </is>
      </c>
      <c r="L21" s="16" t="inlineStr">
        <is>
          <t>Communication &amp; Presentation · Database, SQL &amp; Data Engineering · Regulatory &amp; BFSI Domain · Process Improvement &amp; Quality Mindset</t>
        </is>
      </c>
      <c r="M21" s="16" t="inlineStr">
        <is>
          <t>Core 1 · Future-ready 1 · Functional 1 · Leadership —</t>
        </is>
      </c>
      <c r="N21" s="16" t="inlineStr">
        <is>
          <t>Internal product certification</t>
        </is>
      </c>
      <c r="O21" s="16" t="inlineStr">
        <is>
          <t>None — only this department</t>
        </is>
      </c>
      <c r="P21" s="138" t="inlineStr">
        <is>
          <t>iDEAL 1
Same title</t>
        </is>
      </c>
    </row>
    <row r="22" ht="55" customHeight="1">
      <c r="A22" s="16" t="inlineStr">
        <is>
          <t>Sales</t>
        </is>
      </c>
      <c r="B22" s="18" t="inlineStr">
        <is>
          <t>B · Specialist / Manager</t>
        </is>
      </c>
      <c r="C22" s="18" t="inlineStr">
        <is>
          <t>B1</t>
        </is>
      </c>
      <c r="D22" s="16" t="inlineStr">
        <is>
          <t>Specialist · POD Lead</t>
        </is>
      </c>
      <c r="E22" s="16" t="inlineStr">
        <is>
          <t>Sales &amp; Business Development</t>
        </is>
      </c>
      <c r="F22" s="16" t="inlineStr">
        <is>
          <t>Enterprise Sales &amp; Account Management</t>
        </is>
      </c>
      <c r="G22" s="16" t="inlineStr">
        <is>
          <t>Account Executive – POD Lead</t>
        </is>
      </c>
      <c r="H22" s="16" t="inlineStr">
        <is>
          <t>POD Lead</t>
        </is>
      </c>
      <c r="I22" s="16" t="n">
        <v>1</v>
      </c>
      <c r="J22" s="16" t="inlineStr">
        <is>
          <r>
            <rPr>
              <rFont val="Calibri"/>
              <b val="1"/>
              <sz val="10"/>
            </rPr>
            <t>B1:</t>
          </r>
          <r>
            <rPr>
              <rFont val="Calibri"/>
              <sz val="10"/>
            </rPr>
            <t xml:space="preserve"> Account Executive – POD Lead → X2: Consultant – Enterprise Sales &amp; Account Management</t>
          </r>
        </is>
      </c>
      <c r="K22" s="16" t="inlineStr">
        <is>
          <t>Sales, Negotiation &amp; Account Growth · Marketing Tech &amp; Digital Marketing</t>
        </is>
      </c>
      <c r="L22" s="16" t="inlineStr">
        <is>
          <t>Stakeholder &amp; Client Management · Communication &amp; Presentation · Product, Platform &amp; Domain Knowledge · Strategic Thinking &amp; Business Acumen</t>
        </is>
      </c>
      <c r="M22" s="16" t="inlineStr">
        <is>
          <t>Core 3 · Future-ready 3 · Functional 3 · Leadership 1</t>
        </is>
      </c>
      <c r="N22" s="16" t="inlineStr">
        <is>
          <t>Google / HubSpot certifications</t>
        </is>
      </c>
      <c r="O22" s="16" t="inlineStr">
        <is>
          <t>None — only this department</t>
        </is>
      </c>
      <c r="P22" s="138" t="inlineStr">
        <is>
          <r>
            <rPr>
              <rFont val="Calibri"/>
              <sz val="10"/>
            </rPr>
            <t xml:space="preserve">iDEAL 1
</t>
          </r>
          <r>
            <rPr>
              <rFont val="Calibri"/>
              <b val="1"/>
              <sz val="10"/>
            </rPr>
            <t>Titled there:</t>
          </r>
          <r>
            <rPr>
              <rFont val="Calibri"/>
              <sz val="10"/>
            </rPr>
            <t xml:space="preserve"> Account Executive</t>
          </r>
        </is>
      </c>
    </row>
    <row r="23" ht="55" customHeight="1">
      <c r="A23" s="16" t="inlineStr">
        <is>
          <t>Sales</t>
        </is>
      </c>
      <c r="B23" s="18" t="inlineStr">
        <is>
          <t>B · Specialist / Manager</t>
        </is>
      </c>
      <c r="C23" s="18" t="inlineStr">
        <is>
          <t>B1</t>
        </is>
      </c>
      <c r="D23" s="16" t="inlineStr">
        <is>
          <t>Specialist</t>
        </is>
      </c>
      <c r="E23" s="16" t="inlineStr">
        <is>
          <t>Sales &amp; Business Development</t>
        </is>
      </c>
      <c r="F23" s="16" t="inlineStr">
        <is>
          <t>Pre-Sales &amp; Solution Demos</t>
        </is>
      </c>
      <c r="G23" s="16" t="inlineStr">
        <is>
          <t>Pre-Sales Specialist</t>
        </is>
      </c>
      <c r="H23" s="16" t="inlineStr">
        <is>
          <t>IC</t>
        </is>
      </c>
      <c r="I23" s="16" t="n">
        <v>1</v>
      </c>
      <c r="J23" s="16" t="inlineStr">
        <is>
          <r>
            <rPr>
              <rFont val="Calibri"/>
              <b val="1"/>
              <sz val="10"/>
            </rPr>
            <t>B1:</t>
          </r>
          <r>
            <rPr>
              <rFont val="Calibri"/>
              <sz val="10"/>
            </rPr>
            <t xml:space="preserve"> Pre-Sales Specialist</t>
          </r>
        </is>
      </c>
      <c r="K23" s="16" t="inlineStr">
        <is>
          <t>Sales, Negotiation &amp; Account Growth · Marketing Tech &amp; Digital Marketing</t>
        </is>
      </c>
      <c r="L23" s="16" t="inlineStr">
        <is>
          <t>Stakeholder &amp; Client Management · Communication &amp; Presentation · Product, Platform &amp; Domain Knowledge · Strategic Thinking &amp; Business Acumen</t>
        </is>
      </c>
      <c r="M23" s="16" t="inlineStr">
        <is>
          <t>Core 3 · Future-ready 3 · Functional 3 · Leadership 1</t>
        </is>
      </c>
      <c r="N23" s="16" t="inlineStr">
        <is>
          <t>Google / HubSpot certifications</t>
        </is>
      </c>
      <c r="O23" s="16" t="inlineStr">
        <is>
          <t>None — only this department</t>
        </is>
      </c>
      <c r="P23" s="16" t="inlineStr">
        <is>
          <t>None — only iFile</t>
        </is>
      </c>
    </row>
    <row r="24" ht="55" customHeight="1">
      <c r="A24" s="16" t="inlineStr">
        <is>
          <t>Sales</t>
        </is>
      </c>
      <c r="B24" s="18" t="inlineStr">
        <is>
          <t>B · Specialist / Manager</t>
        </is>
      </c>
      <c r="C24" s="18" t="inlineStr">
        <is>
          <t>B2</t>
        </is>
      </c>
      <c r="D24" s="16" t="inlineStr">
        <is>
          <t>Senior Specialist · POD Lead</t>
        </is>
      </c>
      <c r="E24" s="16" t="inlineStr">
        <is>
          <t>Sales &amp; Business Development</t>
        </is>
      </c>
      <c r="F24" s="16" t="inlineStr">
        <is>
          <t>Sales Leadership</t>
        </is>
      </c>
      <c r="G24" s="16" t="inlineStr">
        <is>
          <t>Senior Account Executive – POD Lead</t>
        </is>
      </c>
      <c r="H24" s="16" t="inlineStr">
        <is>
          <t>POD Lead</t>
        </is>
      </c>
      <c r="I24" s="16" t="n">
        <v>1</v>
      </c>
      <c r="J24" s="16" t="inlineStr">
        <is>
          <r>
            <rPr>
              <rFont val="Calibri"/>
              <b val="1"/>
              <sz val="10"/>
            </rPr>
            <t>B2:</t>
          </r>
          <r>
            <rPr>
              <rFont val="Calibri"/>
              <sz val="10"/>
            </rPr>
            <t xml:space="preserve"> Senior Account Executive – POD Lead → C1: Principal – Enterprise Sales → C2: Head – Sales</t>
          </r>
        </is>
      </c>
      <c r="K24" s="16" t="inlineStr">
        <is>
          <t>Sales, Negotiation &amp; Account Growth · Marketing Tech &amp; Digital Marketing</t>
        </is>
      </c>
      <c r="L24" s="16" t="inlineStr">
        <is>
          <t>Stakeholder &amp; Client Management · Communication &amp; Presentation · Product, Platform &amp; Domain Knowledge · Strategic Thinking &amp; Business Acumen</t>
        </is>
      </c>
      <c r="M24" s="16" t="inlineStr">
        <is>
          <t>Core 3 · Future-ready 3 · Functional 4 · Leadership 2</t>
        </is>
      </c>
      <c r="N24" s="16" t="inlineStr">
        <is>
          <t>Google / HubSpot certifications</t>
        </is>
      </c>
      <c r="O24" s="16" t="inlineStr">
        <is>
          <t>None — only this department</t>
        </is>
      </c>
      <c r="P24" s="138" t="inlineStr">
        <is>
          <r>
            <rPr>
              <rFont val="Calibri"/>
              <sz val="10"/>
            </rPr>
            <t xml:space="preserve">CARBON 1
</t>
          </r>
          <r>
            <rPr>
              <rFont val="Calibri"/>
              <b val="1"/>
              <sz val="10"/>
            </rPr>
            <t>Titled there:</t>
          </r>
          <r>
            <rPr>
              <rFont val="Calibri"/>
              <sz val="10"/>
            </rPr>
            <t xml:space="preserve"> Lead Account Executive</t>
          </r>
        </is>
      </c>
    </row>
    <row r="25" ht="55" customHeight="1">
      <c r="A25" s="16" t="inlineStr">
        <is>
          <t>Sales</t>
        </is>
      </c>
      <c r="B25" s="18" t="inlineStr">
        <is>
          <t>B · Specialist / Manager</t>
        </is>
      </c>
      <c r="C25" s="18" t="inlineStr">
        <is>
          <t>B3</t>
        </is>
      </c>
      <c r="D25" s="16" t="inlineStr">
        <is>
          <t>Lead Specialist · POD Lead</t>
        </is>
      </c>
      <c r="E25" s="16" t="inlineStr">
        <is>
          <t>Sales &amp; Business Development</t>
        </is>
      </c>
      <c r="F25" s="16" t="inlineStr">
        <is>
          <t>Partnerships &amp; Alliances</t>
        </is>
      </c>
      <c r="G25" s="16" t="inlineStr">
        <is>
          <t>Lead Alliances Specialist – POD Lead</t>
        </is>
      </c>
      <c r="H25" s="16" t="inlineStr">
        <is>
          <t>POD Lead</t>
        </is>
      </c>
      <c r="I25" s="16" t="n">
        <v>1</v>
      </c>
      <c r="J25" s="16" t="inlineStr">
        <is>
          <r>
            <rPr>
              <rFont val="Calibri"/>
              <b val="1"/>
              <sz val="10"/>
            </rPr>
            <t>B3:</t>
          </r>
          <r>
            <rPr>
              <rFont val="Calibri"/>
              <sz val="10"/>
            </rPr>
            <t xml:space="preserve"> Lead Alliances Specialist – POD Lead</t>
          </r>
        </is>
      </c>
      <c r="K25" s="16" t="inlineStr">
        <is>
          <t>Sales, Negotiation &amp; Account Growth · Marketing Tech &amp; Digital Marketing</t>
        </is>
      </c>
      <c r="L25" s="16" t="inlineStr">
        <is>
          <t>Stakeholder &amp; Client Management · Communication &amp; Presentation · Product, Platform &amp; Domain Knowledge · Strategic Thinking &amp; Business Acumen</t>
        </is>
      </c>
      <c r="M25" s="16" t="inlineStr">
        <is>
          <t>Core 4 · Future-ready 3 · Functional 4 · Leadership 3</t>
        </is>
      </c>
      <c r="N25" s="16" t="inlineStr">
        <is>
          <t>Google / HubSpot certifications</t>
        </is>
      </c>
      <c r="O25" s="16" t="inlineStr">
        <is>
          <t>None — only this department</t>
        </is>
      </c>
      <c r="P25" s="16" t="inlineStr">
        <is>
          <t>None — only iFile</t>
        </is>
      </c>
    </row>
    <row r="26" ht="55" customHeight="1">
      <c r="A26" s="16" t="inlineStr">
        <is>
          <t>Sales</t>
        </is>
      </c>
      <c r="B26" s="149" t="inlineStr">
        <is>
          <t>C · Principal / Head</t>
        </is>
      </c>
      <c r="C26" s="149" t="inlineStr">
        <is>
          <t>C1</t>
        </is>
      </c>
      <c r="D26" s="16" t="inlineStr">
        <is>
          <t>Principal</t>
        </is>
      </c>
      <c r="E26" s="16" t="inlineStr">
        <is>
          <t>Sales &amp; Business Development</t>
        </is>
      </c>
      <c r="F26" s="16" t="inlineStr">
        <is>
          <t>Sales Leadership</t>
        </is>
      </c>
      <c r="G26" s="16" t="inlineStr">
        <is>
          <t>Principal – Enterprise Sales</t>
        </is>
      </c>
      <c r="H26" s="16" t="inlineStr">
        <is>
          <t>IC</t>
        </is>
      </c>
      <c r="I26" s="16" t="n">
        <v>1</v>
      </c>
      <c r="J26" s="16" t="inlineStr">
        <is>
          <r>
            <rPr>
              <rFont val="Calibri"/>
              <b val="1"/>
              <sz val="10"/>
            </rPr>
            <t>B2:</t>
          </r>
          <r>
            <rPr>
              <rFont val="Calibri"/>
              <sz val="10"/>
            </rPr>
            <t xml:space="preserve"> Senior Account Executive – POD Lead → C1: Principal – Enterprise Sales → C2: Head – Sales</t>
          </r>
        </is>
      </c>
      <c r="K26" s="16" t="inlineStr">
        <is>
          <t>Sales, Negotiation &amp; Account Growth · Marketing Tech &amp; Digital Marketing</t>
        </is>
      </c>
      <c r="L26" s="16" t="inlineStr">
        <is>
          <t>Stakeholder &amp; Client Management · Communication &amp; Presentation · Product, Platform &amp; Domain Knowledge · Strategic Thinking &amp; Business Acumen</t>
        </is>
      </c>
      <c r="M26" s="16" t="inlineStr">
        <is>
          <t>Core 4 · Future-ready 4 · Functional 4 · Leadership 4</t>
        </is>
      </c>
      <c r="N26" s="16" t="inlineStr">
        <is>
          <t>Google / HubSpot certifications</t>
        </is>
      </c>
      <c r="O26" s="16" t="inlineStr">
        <is>
          <t>None — only this department</t>
        </is>
      </c>
      <c r="P26" s="138" t="inlineStr">
        <is>
          <r>
            <rPr>
              <rFont val="Calibri"/>
              <sz val="10"/>
            </rPr>
            <t xml:space="preserve">CARBON 1 · Datatech 1
</t>
          </r>
          <r>
            <rPr>
              <rFont val="Calibri"/>
              <b val="1"/>
              <sz val="10"/>
            </rPr>
            <t>Titled there:</t>
          </r>
          <r>
            <rPr>
              <rFont val="Calibri"/>
              <sz val="10"/>
            </rPr>
            <t xml:space="preserve"> Principal – Enterprise Sales / Principal – Sales</t>
          </r>
        </is>
      </c>
    </row>
    <row r="27" ht="55" customHeight="1">
      <c r="A27" s="16" t="inlineStr">
        <is>
          <t>Sales</t>
        </is>
      </c>
      <c r="B27" s="149" t="inlineStr">
        <is>
          <t>C · Principal / Head</t>
        </is>
      </c>
      <c r="C27" s="149" t="inlineStr">
        <is>
          <t>C2</t>
        </is>
      </c>
      <c r="D27" s="16" t="inlineStr">
        <is>
          <t>Head of Function</t>
        </is>
      </c>
      <c r="E27" s="16" t="inlineStr">
        <is>
          <t>Sales &amp; Business Development</t>
        </is>
      </c>
      <c r="F27" s="16" t="inlineStr">
        <is>
          <t>Sales Leadership</t>
        </is>
      </c>
      <c r="G27" s="16" t="inlineStr">
        <is>
          <t>Head – Sales</t>
        </is>
      </c>
      <c r="H27" s="16" t="inlineStr">
        <is>
          <t>People Manager</t>
        </is>
      </c>
      <c r="I27" s="16" t="n">
        <v>1</v>
      </c>
      <c r="J27" s="16" t="inlineStr">
        <is>
          <r>
            <rPr>
              <rFont val="Calibri"/>
              <b val="1"/>
              <sz val="10"/>
            </rPr>
            <t>B2:</t>
          </r>
          <r>
            <rPr>
              <rFont val="Calibri"/>
              <sz val="10"/>
            </rPr>
            <t xml:space="preserve"> Senior Account Executive – POD Lead → C1: Principal – Enterprise Sales → C2: Head – Sales</t>
          </r>
        </is>
      </c>
      <c r="K27" s="16" t="inlineStr">
        <is>
          <t>Sales, Negotiation &amp; Account Growth · Marketing Tech &amp; Digital Marketing</t>
        </is>
      </c>
      <c r="L27" s="16" t="inlineStr">
        <is>
          <t>Stakeholder &amp; Client Management · Communication &amp; Presentation · Product, Platform &amp; Domain Knowledge · Strategic Thinking &amp; Business Acumen</t>
        </is>
      </c>
      <c r="M27" s="16" t="inlineStr">
        <is>
          <t>Core 4 · Future-ready 4 · Functional 5 · Leadership 4</t>
        </is>
      </c>
      <c r="N27" s="16" t="inlineStr">
        <is>
          <t>Google / HubSpot certifications</t>
        </is>
      </c>
      <c r="O27" s="16" t="inlineStr">
        <is>
          <t>None — only this department</t>
        </is>
      </c>
      <c r="P27" s="16" t="inlineStr">
        <is>
          <t>None — only iFile</t>
        </is>
      </c>
    </row>
    <row r="28" ht="55" customHeight="1">
      <c r="A28" s="16" t="inlineStr">
        <is>
          <t>Sales</t>
        </is>
      </c>
      <c r="B28" s="148" t="inlineStr">
        <is>
          <t>D · Business leadership</t>
        </is>
      </c>
      <c r="C28" s="148" t="inlineStr">
        <is>
          <t>D2</t>
        </is>
      </c>
      <c r="D28" s="16" t="inlineStr">
        <is>
          <t>Vice President</t>
        </is>
      </c>
      <c r="E28" s="16" t="inlineStr">
        <is>
          <t>Executive Leadership</t>
        </is>
      </c>
      <c r="F28" s="16" t="inlineStr">
        <is>
          <t>Business &amp; Functional Leadership</t>
        </is>
      </c>
      <c r="G28" s="16" t="inlineStr">
        <is>
          <t>Business Head – SupTech &amp; Bank-RegTech</t>
        </is>
      </c>
      <c r="H28" s="16" t="inlineStr">
        <is>
          <t>People Manager</t>
        </is>
      </c>
      <c r="I28" s="16" t="n">
        <v>1</v>
      </c>
      <c r="J28" s="16" t="inlineStr">
        <is>
          <r>
            <rPr>
              <rFont val="Calibri"/>
              <b val="1"/>
              <sz val="10"/>
            </rPr>
            <t>D2:</t>
          </r>
          <r>
            <rPr>
              <rFont val="Calibri"/>
              <sz val="10"/>
            </rPr>
            <t xml:space="preserve"> Business Head – SupTech &amp; Bank-RegTech</t>
          </r>
        </is>
      </c>
      <c r="K28" s="16" t="inlineStr">
        <is>
          <t>Strategic Thinking &amp; Business Acumen · People Leadership &amp; Mentoring</t>
        </is>
      </c>
      <c r="L28" s="16" t="inlineStr">
        <is>
          <t>Stakeholder &amp; Client Management · Product, Platform &amp; Domain Knowledge · Regulatory &amp; BFSI Domain · Communication &amp; Presentation</t>
        </is>
      </c>
      <c r="M28" s="16" t="inlineStr">
        <is>
          <t>Core 5 · Future-ready 4 · Functional 4 · Leadership 5</t>
        </is>
      </c>
      <c r="N28" s="16" t="inlineStr">
        <is>
          <t>MBA / PGDM · preferred at C+</t>
        </is>
      </c>
      <c r="O28" s="16" t="inlineStr">
        <is>
          <t>None — only this department</t>
        </is>
      </c>
      <c r="P28" s="138" t="inlineStr">
        <is>
          <r>
            <rPr>
              <rFont val="Calibri"/>
              <sz val="10"/>
            </rPr>
            <t xml:space="preserve">CARBON 1 · Datatech 1
</t>
          </r>
          <r>
            <rPr>
              <rFont val="Calibri"/>
              <b val="1"/>
              <sz val="10"/>
            </rPr>
            <t>Titled there:</t>
          </r>
          <r>
            <rPr>
              <rFont val="Calibri"/>
              <sz val="10"/>
            </rPr>
            <t xml:space="preserve"> Business Head / Business Head – DataTech</t>
          </r>
        </is>
      </c>
    </row>
    <row r="29" ht="55" customHeight="1">
      <c r="A29" s="16" t="inlineStr">
        <is>
          <t>Sales</t>
        </is>
      </c>
      <c r="B29" s="136" t="inlineStr">
        <is>
          <t>X · Consultant</t>
        </is>
      </c>
      <c r="C29" s="136" t="inlineStr">
        <is>
          <t>X2</t>
        </is>
      </c>
      <c r="D29" s="16" t="inlineStr">
        <is>
          <t>Consultant</t>
        </is>
      </c>
      <c r="E29" s="16" t="inlineStr">
        <is>
          <t>Sales &amp; Business Development</t>
        </is>
      </c>
      <c r="F29" s="16" t="inlineStr">
        <is>
          <t>Enterprise Sales &amp; Account Management</t>
        </is>
      </c>
      <c r="G29" s="16" t="inlineStr">
        <is>
          <t>Consultant – Enterprise Sales &amp; Account Management</t>
        </is>
      </c>
      <c r="H29" s="16" t="inlineStr">
        <is>
          <t>Consultant</t>
        </is>
      </c>
      <c r="I29" s="16" t="n">
        <v>1</v>
      </c>
      <c r="J29" s="16" t="inlineStr">
        <is>
          <r>
            <rPr>
              <rFont val="Calibri"/>
              <b val="1"/>
              <sz val="10"/>
            </rPr>
            <t>B1:</t>
          </r>
          <r>
            <rPr>
              <rFont val="Calibri"/>
              <sz val="10"/>
            </rPr>
            <t xml:space="preserve"> Account Executive – POD Lead → X2: Consultant – Enterprise Sales &amp; Account Management</t>
          </r>
        </is>
      </c>
      <c r="K29" s="16" t="inlineStr">
        <is>
          <t>Sales, Negotiation &amp; Account Growth · Marketing Tech &amp; Digital Marketing</t>
        </is>
      </c>
      <c r="L29" s="16" t="inlineStr">
        <is>
          <t>Stakeholder &amp; Client Management · Communication &amp; Presentation · Product, Platform &amp; Domain Knowledge · Strategic Thinking &amp; Business Acumen</t>
        </is>
      </c>
      <c r="M29" s="16" t="inlineStr">
        <is>
          <t>Per statement of work</t>
        </is>
      </c>
      <c r="N29" s="16" t="inlineStr">
        <is>
          <t>Google / HubSpot certifications</t>
        </is>
      </c>
      <c r="O29" s="16" t="inlineStr">
        <is>
          <t>None — only this department</t>
        </is>
      </c>
      <c r="P29" s="16" t="inlineStr">
        <is>
          <t>None — only iFile</t>
        </is>
      </c>
    </row>
    <row r="30" ht="55" customHeight="1">
      <c r="A30" s="16" t="inlineStr">
        <is>
          <t>Sales</t>
        </is>
      </c>
      <c r="B30" s="136" t="inlineStr">
        <is>
          <t>X · Consultant</t>
        </is>
      </c>
      <c r="C30" s="136" t="inlineStr">
        <is>
          <t>X3</t>
        </is>
      </c>
      <c r="D30" s="16" t="inlineStr">
        <is>
          <t>Senior Consultant / Advisor</t>
        </is>
      </c>
      <c r="E30" s="16" t="inlineStr">
        <is>
          <t>Executive Leadership</t>
        </is>
      </c>
      <c r="F30" s="16" t="inlineStr">
        <is>
          <t>Enterprise Leadership</t>
        </is>
      </c>
      <c r="G30" s="16" t="inlineStr">
        <is>
          <t>Senior Consultant – Enterprise Leadership</t>
        </is>
      </c>
      <c r="H30" s="16" t="inlineStr">
        <is>
          <t>Consultant</t>
        </is>
      </c>
      <c r="I30" s="16" t="n">
        <v>1</v>
      </c>
      <c r="J30" s="16" t="inlineStr">
        <is>
          <r>
            <rPr>
              <rFont val="Calibri"/>
              <b val="1"/>
              <sz val="10"/>
            </rPr>
            <t>X3:</t>
          </r>
          <r>
            <rPr>
              <rFont val="Calibri"/>
              <sz val="10"/>
            </rPr>
            <t xml:space="preserve"> Senior Consultant – Enterprise Leadership</t>
          </r>
        </is>
      </c>
      <c r="K30" s="16" t="inlineStr">
        <is>
          <t>Strategic Thinking &amp; Business Acumen · People Leadership &amp; Mentoring</t>
        </is>
      </c>
      <c r="L30" s="16" t="inlineStr">
        <is>
          <t>Stakeholder &amp; Client Management · Product, Platform &amp; Domain Knowledge · Regulatory &amp; BFSI Domain · Communication &amp; Presentation</t>
        </is>
      </c>
      <c r="M30" s="16" t="inlineStr">
        <is>
          <t>Per statement of work</t>
        </is>
      </c>
      <c r="N30" s="16" t="inlineStr">
        <is>
          <t>MBA / PGDM · preferred at C+</t>
        </is>
      </c>
      <c r="O30" s="16" t="inlineStr">
        <is>
          <t>None — only this department</t>
        </is>
      </c>
      <c r="P30" s="16" t="inlineStr">
        <is>
          <t>None — only iFile</t>
        </is>
      </c>
    </row>
    <row r="31" ht="55" customHeight="1">
      <c r="A31" s="16" t="inlineStr">
        <is>
          <t>Support</t>
        </is>
      </c>
      <c r="B31" s="138" t="inlineStr">
        <is>
          <t>A · Practitioner</t>
        </is>
      </c>
      <c r="C31" s="138" t="inlineStr">
        <is>
          <t>A2</t>
        </is>
      </c>
      <c r="D31" s="16" t="inlineStr">
        <is>
          <t>Associate</t>
        </is>
      </c>
      <c r="E31" s="16" t="inlineStr">
        <is>
          <t>Customer Success &amp; Support</t>
        </is>
      </c>
      <c r="F31" s="16" t="inlineStr">
        <is>
          <t>Application &amp; Product Support</t>
        </is>
      </c>
      <c r="G31" s="16" t="inlineStr">
        <is>
          <t>Support Executive</t>
        </is>
      </c>
      <c r="H31" s="16" t="inlineStr">
        <is>
          <t>IC</t>
        </is>
      </c>
      <c r="I31" s="16" t="n">
        <v>1</v>
      </c>
      <c r="J31" s="16" t="inlineStr">
        <is>
          <r>
            <rPr>
              <rFont val="Calibri"/>
              <b val="1"/>
              <sz val="10"/>
            </rPr>
            <t>A2:</t>
          </r>
          <r>
            <rPr>
              <rFont val="Calibri"/>
              <sz val="10"/>
            </rPr>
            <t xml:space="preserve"> Support Executive → A3: Senior Support Executive → B1: Support Specialist</t>
          </r>
        </is>
      </c>
      <c r="K31" s="16" t="inlineStr">
        <is>
          <t>Product, Platform &amp; Domain Knowledge · Stakeholder &amp; Client Management</t>
        </is>
      </c>
      <c r="L31" s="16" t="inlineStr">
        <is>
          <t>Communication &amp; Presentation · Database, SQL &amp; Data Engineering · Regulatory &amp; BFSI Domain · Process Improvement &amp; Quality Mindset</t>
        </is>
      </c>
      <c r="M31" s="16" t="inlineStr">
        <is>
          <t>Core 2 · Future-ready 2 · Functional 2 · Leadership —</t>
        </is>
      </c>
      <c r="N31" s="16" t="inlineStr">
        <is>
          <t>Internal product certification</t>
        </is>
      </c>
      <c r="O31" s="16" t="inlineStr">
        <is>
          <t>None — only this department</t>
        </is>
      </c>
      <c r="P31" s="138" t="inlineStr">
        <is>
          <t>iDEAL 1
Same title</t>
        </is>
      </c>
    </row>
    <row r="32" ht="55" customHeight="1">
      <c r="A32" s="16" t="inlineStr">
        <is>
          <t>Support</t>
        </is>
      </c>
      <c r="B32" s="138" t="inlineStr">
        <is>
          <t>A · Practitioner</t>
        </is>
      </c>
      <c r="C32" s="138" t="inlineStr">
        <is>
          <t>A3</t>
        </is>
      </c>
      <c r="D32" s="16" t="inlineStr">
        <is>
          <t>Senior Associate</t>
        </is>
      </c>
      <c r="E32" s="16" t="inlineStr">
        <is>
          <t>Customer Success &amp; Support</t>
        </is>
      </c>
      <c r="F32" s="16" t="inlineStr">
        <is>
          <t>Application &amp; Product Support</t>
        </is>
      </c>
      <c r="G32" s="16" t="inlineStr">
        <is>
          <t>Senior Support Executive</t>
        </is>
      </c>
      <c r="H32" s="16" t="inlineStr">
        <is>
          <t>IC</t>
        </is>
      </c>
      <c r="I32" s="16" t="n">
        <v>8</v>
      </c>
      <c r="J32" s="16" t="inlineStr">
        <is>
          <r>
            <rPr>
              <rFont val="Calibri"/>
              <b val="1"/>
              <sz val="10"/>
            </rPr>
            <t>A2:</t>
          </r>
          <r>
            <rPr>
              <rFont val="Calibri"/>
              <sz val="10"/>
            </rPr>
            <t xml:space="preserve"> Support Executive → A3: Senior Support Executive → B1: Support Specialist</t>
          </r>
        </is>
      </c>
      <c r="K32" s="16" t="inlineStr">
        <is>
          <t>Product, Platform &amp; Domain Knowledge · Stakeholder &amp; Client Management</t>
        </is>
      </c>
      <c r="L32" s="16" t="inlineStr">
        <is>
          <t>Communication &amp; Presentation · Database, SQL &amp; Data Engineering · Regulatory &amp; BFSI Domain · Process Improvement &amp; Quality Mindset</t>
        </is>
      </c>
      <c r="M32" s="16" t="inlineStr">
        <is>
          <t>Core 2 · Future-ready 2 · Functional 3 · Leadership —</t>
        </is>
      </c>
      <c r="N32" s="16" t="inlineStr">
        <is>
          <t>Internal product certification</t>
        </is>
      </c>
      <c r="O32" s="16" t="inlineStr">
        <is>
          <t>None — only this department</t>
        </is>
      </c>
      <c r="P32" s="138" t="inlineStr">
        <is>
          <r>
            <rPr>
              <rFont val="Calibri"/>
              <sz val="10"/>
            </rPr>
            <t xml:space="preserve">CARBON 7 · iDEAL 2
</t>
          </r>
          <r>
            <rPr>
              <rFont val="Calibri"/>
              <b val="1"/>
              <sz val="10"/>
            </rPr>
            <t>Titled there:</t>
          </r>
          <r>
            <rPr>
              <rFont val="Calibri"/>
              <sz val="10"/>
            </rPr>
            <t xml:space="preserve"> Senior Support Executive / Support Specialist</t>
          </r>
        </is>
      </c>
    </row>
    <row r="33" ht="55" customHeight="1">
      <c r="A33" s="16" t="inlineStr">
        <is>
          <t>Support</t>
        </is>
      </c>
      <c r="B33" s="18" t="inlineStr">
        <is>
          <t>B · Specialist / Manager</t>
        </is>
      </c>
      <c r="C33" s="18" t="inlineStr">
        <is>
          <t>B1</t>
        </is>
      </c>
      <c r="D33" s="16" t="inlineStr">
        <is>
          <t>Specialist</t>
        </is>
      </c>
      <c r="E33" s="16" t="inlineStr">
        <is>
          <t>Customer Success &amp; Support</t>
        </is>
      </c>
      <c r="F33" s="16" t="inlineStr">
        <is>
          <t>Application &amp; Product Support</t>
        </is>
      </c>
      <c r="G33" s="16" t="inlineStr">
        <is>
          <t>Support Specialist</t>
        </is>
      </c>
      <c r="H33" s="16" t="inlineStr">
        <is>
          <t>IC</t>
        </is>
      </c>
      <c r="I33" s="16" t="n">
        <v>2</v>
      </c>
      <c r="J33" s="16" t="inlineStr">
        <is>
          <r>
            <rPr>
              <rFont val="Calibri"/>
              <b val="1"/>
              <sz val="10"/>
            </rPr>
            <t>A2:</t>
          </r>
          <r>
            <rPr>
              <rFont val="Calibri"/>
              <sz val="10"/>
            </rPr>
            <t xml:space="preserve"> Support Executive → A3: Senior Support Executive → B1: Support Specialist</t>
          </r>
        </is>
      </c>
      <c r="K33" s="16" t="inlineStr">
        <is>
          <t>Product, Platform &amp; Domain Knowledge · Stakeholder &amp; Client Management</t>
        </is>
      </c>
      <c r="L33" s="16" t="inlineStr">
        <is>
          <t>Communication &amp; Presentation · Database, SQL &amp; Data Engineering · Regulatory &amp; BFSI Domain · Process Improvement &amp; Quality Mindset</t>
        </is>
      </c>
      <c r="M33" s="16" t="inlineStr">
        <is>
          <t>Core 3 · Future-ready 3 · Functional 3 · Leadership 1</t>
        </is>
      </c>
      <c r="N33" s="16" t="inlineStr">
        <is>
          <t>Internal product certification</t>
        </is>
      </c>
      <c r="O33" s="16" t="inlineStr">
        <is>
          <t>None — only this department</t>
        </is>
      </c>
      <c r="P33" s="138" t="inlineStr">
        <is>
          <r>
            <rPr>
              <rFont val="Calibri"/>
              <sz val="10"/>
            </rPr>
            <t xml:space="preserve">CARBON 1
</t>
          </r>
          <r>
            <rPr>
              <rFont val="Calibri"/>
              <b val="1"/>
              <sz val="10"/>
            </rPr>
            <t>Titled there:</t>
          </r>
          <r>
            <rPr>
              <rFont val="Calibri"/>
              <sz val="10"/>
            </rPr>
            <t xml:space="preserve"> Functional Specialist</t>
          </r>
        </is>
      </c>
    </row>
    <row r="34" ht="68" customHeight="1">
      <c r="A34" s="16" t="inlineStr">
        <is>
          <t>Technology</t>
        </is>
      </c>
      <c r="B34" s="138" t="inlineStr">
        <is>
          <t>A · Practitioner</t>
        </is>
      </c>
      <c r="C34" s="138" t="inlineStr">
        <is>
          <t>A1</t>
        </is>
      </c>
      <c r="D34" s="16" t="inlineStr">
        <is>
          <t>Intern / Trainee</t>
        </is>
      </c>
      <c r="E34" s="16" t="inlineStr">
        <is>
          <t>Business Analysis</t>
        </is>
      </c>
      <c r="F34" s="16" t="inlineStr">
        <is>
          <t>Business Analysis</t>
        </is>
      </c>
      <c r="G34" s="16" t="inlineStr">
        <is>
          <t>Trainee Business Analyst</t>
        </is>
      </c>
      <c r="H34" s="16" t="inlineStr">
        <is>
          <t>IC</t>
        </is>
      </c>
      <c r="I34" s="16" t="n">
        <v>1</v>
      </c>
      <c r="J34" s="16"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34" s="16" t="inlineStr">
        <is>
          <t>Business Analysis &amp; Requirements Engineering · Regulatory &amp; BFSI Domain</t>
        </is>
      </c>
      <c r="L34" s="16" t="inlineStr">
        <is>
          <t>Product, Platform &amp; Domain Knowledge · Database, SQL &amp; Data Engineering · Stakeholder &amp; Client Management · Communication &amp; Presentation</t>
        </is>
      </c>
      <c r="M34" s="16" t="inlineStr">
        <is>
          <t>Core 1 · Future-ready 1 · Functional 1 · Leadership —</t>
        </is>
      </c>
      <c r="N34" s="16" t="inlineStr">
        <is>
          <t>CBAP / CCBA · optional; Domain certifications · optional</t>
        </is>
      </c>
      <c r="O34" s="16" t="inlineStr">
        <is>
          <t>None — only this department</t>
        </is>
      </c>
      <c r="P34" s="16" t="inlineStr">
        <is>
          <t>None — only iFile</t>
        </is>
      </c>
    </row>
    <row r="35" ht="55" customHeight="1">
      <c r="A35" s="16" t="inlineStr">
        <is>
          <t>Technology</t>
        </is>
      </c>
      <c r="B35" s="138" t="inlineStr">
        <is>
          <t>A · Practitioner</t>
        </is>
      </c>
      <c r="C35" s="138" t="inlineStr">
        <is>
          <t>A1</t>
        </is>
      </c>
      <c r="D35" s="16" t="inlineStr">
        <is>
          <t>Intern / Trainee</t>
        </is>
      </c>
      <c r="E35" s="16" t="inlineStr">
        <is>
          <t>Engineering &amp; Development</t>
        </is>
      </c>
      <c r="F35" s="16" t="inlineStr">
        <is>
          <t>AI / ML &amp; GenAI Engineering</t>
        </is>
      </c>
      <c r="G35" s="16" t="inlineStr">
        <is>
          <t>Trainee AI/ML Engineer</t>
        </is>
      </c>
      <c r="H35" s="16" t="inlineStr">
        <is>
          <t>IC</t>
        </is>
      </c>
      <c r="I35" s="16" t="n">
        <v>1</v>
      </c>
      <c r="J35" s="16" t="inlineStr">
        <is>
          <r>
            <rPr>
              <rFont val="Calibri"/>
              <b val="1"/>
              <sz val="10"/>
            </rPr>
            <t>A1:</t>
          </r>
          <r>
            <rPr>
              <rFont val="Calibri"/>
              <sz val="10"/>
            </rPr>
            <t xml:space="preserve"> Trainee AI/ML Engineer → A2: AI/ML Engineer → A3: Senior AI/ML Engineer → B1: AI/ML Specialist – POD Lead</t>
          </r>
        </is>
      </c>
      <c r="K35" s="16" t="inlineStr">
        <is>
          <t>Programming &amp; Tech-Stack Depth · System Design &amp; Architecture</t>
        </is>
      </c>
      <c r="L35" s="16" t="inlineStr">
        <is>
          <t>Database, SQL &amp; Data Engineering · Cloud, DevOps &amp; CI/CD · AI, GenAI &amp; Prompt Engineering · Product, Platform &amp; Domain Knowledge</t>
        </is>
      </c>
      <c r="M35" s="16" t="inlineStr">
        <is>
          <t>Core 1 · Future-ready 1 · Functional 1 · Leadership —</t>
        </is>
      </c>
      <c r="N35" s="16" t="inlineStr">
        <is>
          <t>Cloud / language certifications · optional; AWS / Azure architect · optional</t>
        </is>
      </c>
      <c r="O35" s="16" t="inlineStr">
        <is>
          <t>None — only this department</t>
        </is>
      </c>
      <c r="P35" s="16" t="inlineStr">
        <is>
          <t>None — only iFile</t>
        </is>
      </c>
    </row>
    <row r="36" ht="146" customHeight="1">
      <c r="A36" s="16" t="inlineStr">
        <is>
          <t>Technology</t>
        </is>
      </c>
      <c r="B36" s="138" t="inlineStr">
        <is>
          <t>A · Practitioner</t>
        </is>
      </c>
      <c r="C36" s="138" t="inlineStr">
        <is>
          <t>A1</t>
        </is>
      </c>
      <c r="D36" s="16" t="inlineStr">
        <is>
          <t>Intern / Trainee</t>
        </is>
      </c>
      <c r="E36" s="16" t="inlineStr">
        <is>
          <t>Engineering &amp; Development</t>
        </is>
      </c>
      <c r="F36" s="16" t="inlineStr">
        <is>
          <t>Backend Development</t>
        </is>
      </c>
      <c r="G36" s="16" t="inlineStr">
        <is>
          <t>Intern – Software Development</t>
        </is>
      </c>
      <c r="H36" s="16" t="inlineStr">
        <is>
          <t>IC</t>
        </is>
      </c>
      <c r="I36" s="16" t="n">
        <v>1</v>
      </c>
      <c r="J36"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36" s="16" t="inlineStr">
        <is>
          <t>Programming &amp; Tech-Stack Depth · System Design &amp; Architecture</t>
        </is>
      </c>
      <c r="L36" s="16" t="inlineStr">
        <is>
          <t>Database, SQL &amp; Data Engineering · Cloud, DevOps &amp; CI/CD · AI, GenAI &amp; Prompt Engineering · Product, Platform &amp; Domain Knowledge</t>
        </is>
      </c>
      <c r="M36" s="16" t="inlineStr">
        <is>
          <t>Core 1 · Future-ready 1 · Functional 1 · Leadership —</t>
        </is>
      </c>
      <c r="N36" s="16" t="inlineStr">
        <is>
          <t>Cloud / language certifications · optional; AWS / Azure architect · optional</t>
        </is>
      </c>
      <c r="O36" s="16" t="inlineStr">
        <is>
          <t>None — only this department</t>
        </is>
      </c>
      <c r="P36" s="138" t="inlineStr">
        <is>
          <r>
            <rPr>
              <rFont val="Calibri"/>
              <sz val="10"/>
            </rPr>
            <t xml:space="preserve">CARBON 1 · iDEAL 1
</t>
          </r>
          <r>
            <rPr>
              <rFont val="Calibri"/>
              <b val="1"/>
              <sz val="10"/>
            </rPr>
            <t>Titled there:</t>
          </r>
          <r>
            <rPr>
              <rFont val="Calibri"/>
              <sz val="10"/>
            </rPr>
            <t xml:space="preserve"> Trainee Software Engineer</t>
          </r>
        </is>
      </c>
    </row>
    <row r="37" ht="146" customHeight="1">
      <c r="A37" s="16" t="inlineStr">
        <is>
          <t>Technology</t>
        </is>
      </c>
      <c r="B37" s="138" t="inlineStr">
        <is>
          <t>A · Practitioner</t>
        </is>
      </c>
      <c r="C37" s="138" t="inlineStr">
        <is>
          <t>A1</t>
        </is>
      </c>
      <c r="D37" s="16" t="inlineStr">
        <is>
          <t>Intern / Trainee</t>
        </is>
      </c>
      <c r="E37" s="16" t="inlineStr">
        <is>
          <t>Engineering &amp; Development</t>
        </is>
      </c>
      <c r="F37" s="16" t="inlineStr">
        <is>
          <t>Backend Development</t>
        </is>
      </c>
      <c r="G37" s="16" t="inlineStr">
        <is>
          <t>Trainee Software Engineer</t>
        </is>
      </c>
      <c r="H37" s="16" t="inlineStr">
        <is>
          <t>IC</t>
        </is>
      </c>
      <c r="I37" s="16" t="n">
        <v>1</v>
      </c>
      <c r="J37"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37" s="16" t="inlineStr">
        <is>
          <t>Programming &amp; Tech-Stack Depth · System Design &amp; Architecture</t>
        </is>
      </c>
      <c r="L37" s="16" t="inlineStr">
        <is>
          <t>Database, SQL &amp; Data Engineering · Cloud, DevOps &amp; CI/CD · AI, GenAI &amp; Prompt Engineering · Product, Platform &amp; Domain Knowledge</t>
        </is>
      </c>
      <c r="M37" s="16" t="inlineStr">
        <is>
          <t>Core 1 · Future-ready 1 · Functional 1 · Leadership —</t>
        </is>
      </c>
      <c r="N37" s="16" t="inlineStr">
        <is>
          <t>Cloud / language certifications · optional; AWS / Azure architect · optional</t>
        </is>
      </c>
      <c r="O37" s="16" t="inlineStr">
        <is>
          <t>None — only this department</t>
        </is>
      </c>
      <c r="P37" s="138" t="inlineStr">
        <is>
          <t>CARBON 1 · iDEAL 1
Same title</t>
        </is>
      </c>
    </row>
    <row r="38" ht="55" customHeight="1">
      <c r="A38" s="16" t="inlineStr">
        <is>
          <t>Technology</t>
        </is>
      </c>
      <c r="B38" s="138" t="inlineStr">
        <is>
          <t>A · Practitioner</t>
        </is>
      </c>
      <c r="C38" s="138" t="inlineStr">
        <is>
          <t>A1</t>
        </is>
      </c>
      <c r="D38" s="16" t="inlineStr">
        <is>
          <t>Intern / Trainee</t>
        </is>
      </c>
      <c r="E38" s="16" t="inlineStr">
        <is>
          <t>Engineering &amp; Development</t>
        </is>
      </c>
      <c r="F38" s="16" t="inlineStr">
        <is>
          <t>Front-End / UI Development</t>
        </is>
      </c>
      <c r="G38" s="16" t="inlineStr">
        <is>
          <t>Intern – Front-End / UI Development</t>
        </is>
      </c>
      <c r="H38" s="16" t="inlineStr">
        <is>
          <t>IC</t>
        </is>
      </c>
      <c r="I38" s="16" t="n">
        <v>1</v>
      </c>
      <c r="J38" s="16" t="inlineStr">
        <is>
          <r>
            <rPr>
              <rFont val="Calibri"/>
              <b val="1"/>
              <sz val="10"/>
            </rPr>
            <t>A1:</t>
          </r>
          <r>
            <rPr>
              <rFont val="Calibri"/>
              <sz val="10"/>
            </rPr>
            <t xml:space="preserve"> Intern – Front-End / UI Development → A2: UI Developer → A3: Senior UI Developer</t>
          </r>
        </is>
      </c>
      <c r="K38" s="16" t="inlineStr">
        <is>
          <t>Programming &amp; Tech-Stack Depth · System Design &amp; Architecture</t>
        </is>
      </c>
      <c r="L38" s="16" t="inlineStr">
        <is>
          <t>Database, SQL &amp; Data Engineering · Cloud, DevOps &amp; CI/CD · AI, GenAI &amp; Prompt Engineering · Product, Platform &amp; Domain Knowledge</t>
        </is>
      </c>
      <c r="M38" s="16" t="inlineStr">
        <is>
          <t>Core 1 · Future-ready 1 · Functional 1 · Leadership —</t>
        </is>
      </c>
      <c r="N38" s="16" t="inlineStr">
        <is>
          <t>Cloud / language certifications · optional; AWS / Azure architect · optional</t>
        </is>
      </c>
      <c r="O38" s="16" t="inlineStr">
        <is>
          <t>None — only this department</t>
        </is>
      </c>
      <c r="P38" s="16" t="inlineStr">
        <is>
          <t>None — only iFile</t>
        </is>
      </c>
    </row>
    <row r="39" ht="94" customHeight="1">
      <c r="A39" s="16" t="inlineStr">
        <is>
          <t>Technology</t>
        </is>
      </c>
      <c r="B39" s="138" t="inlineStr">
        <is>
          <t>A · Practitioner</t>
        </is>
      </c>
      <c r="C39" s="138" t="inlineStr">
        <is>
          <t>A1</t>
        </is>
      </c>
      <c r="D39" s="16" t="inlineStr">
        <is>
          <t>Intern / Trainee</t>
        </is>
      </c>
      <c r="E39" s="16" t="inlineStr">
        <is>
          <t>Engineering &amp; Development</t>
        </is>
      </c>
      <c r="F39" s="16" t="inlineStr">
        <is>
          <t>Full-Stack Development</t>
        </is>
      </c>
      <c r="G39" s="16" t="inlineStr">
        <is>
          <t>Trainee Software Engineer</t>
        </is>
      </c>
      <c r="H39" s="16" t="inlineStr">
        <is>
          <t>IC</t>
        </is>
      </c>
      <c r="I39" s="16" t="n">
        <v>2</v>
      </c>
      <c r="J39" s="16"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39" s="16" t="inlineStr">
        <is>
          <t>Programming &amp; Tech-Stack Depth · System Design &amp; Architecture</t>
        </is>
      </c>
      <c r="L39" s="16" t="inlineStr">
        <is>
          <t>Database, SQL &amp; Data Engineering · Cloud, DevOps &amp; CI/CD · AI, GenAI &amp; Prompt Engineering · Product, Platform &amp; Domain Knowledge</t>
        </is>
      </c>
      <c r="M39" s="16" t="inlineStr">
        <is>
          <t>Core 1 · Future-ready 1 · Functional 1 · Leadership —</t>
        </is>
      </c>
      <c r="N39" s="16" t="inlineStr">
        <is>
          <t>Cloud / language certifications · optional; AWS / Azure architect · optional</t>
        </is>
      </c>
      <c r="O39" s="16" t="inlineStr">
        <is>
          <t>None — only this department</t>
        </is>
      </c>
      <c r="P39" s="138" t="inlineStr">
        <is>
          <t>CARBON 1 · iDEAL 1
Same title</t>
        </is>
      </c>
    </row>
    <row r="40" ht="68" customHeight="1">
      <c r="A40" s="16" t="inlineStr">
        <is>
          <t>Technology</t>
        </is>
      </c>
      <c r="B40" s="138" t="inlineStr">
        <is>
          <t>A · Practitioner</t>
        </is>
      </c>
      <c r="C40" s="138" t="inlineStr">
        <is>
          <t>A2</t>
        </is>
      </c>
      <c r="D40" s="16" t="inlineStr">
        <is>
          <t>Associate</t>
        </is>
      </c>
      <c r="E40" s="16" t="inlineStr">
        <is>
          <t>Business Analysis</t>
        </is>
      </c>
      <c r="F40" s="16" t="inlineStr">
        <is>
          <t>Business Analysis</t>
        </is>
      </c>
      <c r="G40" s="16" t="inlineStr">
        <is>
          <t>Business Analyst</t>
        </is>
      </c>
      <c r="H40" s="16" t="inlineStr">
        <is>
          <t>IC</t>
        </is>
      </c>
      <c r="I40" s="16" t="n">
        <v>1</v>
      </c>
      <c r="J40" s="16"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40" s="16" t="inlineStr">
        <is>
          <t>Business Analysis &amp; Requirements Engineering · Regulatory &amp; BFSI Domain</t>
        </is>
      </c>
      <c r="L40" s="16" t="inlineStr">
        <is>
          <t>Product, Platform &amp; Domain Knowledge · Database, SQL &amp; Data Engineering · Stakeholder &amp; Client Management · Communication &amp; Presentation</t>
        </is>
      </c>
      <c r="M40" s="16" t="inlineStr">
        <is>
          <t>Core 2 · Future-ready 2 · Functional 2 · Leadership —</t>
        </is>
      </c>
      <c r="N40" s="16" t="inlineStr">
        <is>
          <t>CBAP / CCBA · optional; Domain certifications · optional</t>
        </is>
      </c>
      <c r="O40" s="16" t="inlineStr">
        <is>
          <t>None — only this department</t>
        </is>
      </c>
      <c r="P40" s="138" t="inlineStr">
        <is>
          <t>CARBON 1
Same title</t>
        </is>
      </c>
    </row>
    <row r="41" ht="55" customHeight="1">
      <c r="A41" s="16" t="inlineStr">
        <is>
          <t>Technology</t>
        </is>
      </c>
      <c r="B41" s="138" t="inlineStr">
        <is>
          <t>A · Practitioner</t>
        </is>
      </c>
      <c r="C41" s="138" t="inlineStr">
        <is>
          <t>A2</t>
        </is>
      </c>
      <c r="D41" s="16" t="inlineStr">
        <is>
          <t>Associate</t>
        </is>
      </c>
      <c r="E41" s="16" t="inlineStr">
        <is>
          <t>Engineering &amp; Development</t>
        </is>
      </c>
      <c r="F41" s="16" t="inlineStr">
        <is>
          <t>AI / ML &amp; GenAI Engineering</t>
        </is>
      </c>
      <c r="G41" s="16" t="inlineStr">
        <is>
          <t>AI/ML Engineer</t>
        </is>
      </c>
      <c r="H41" s="16" t="inlineStr">
        <is>
          <t>IC</t>
        </is>
      </c>
      <c r="I41" s="16" t="n">
        <v>1</v>
      </c>
      <c r="J41" s="16" t="inlineStr">
        <is>
          <r>
            <rPr>
              <rFont val="Calibri"/>
              <b val="1"/>
              <sz val="10"/>
            </rPr>
            <t>A1:</t>
          </r>
          <r>
            <rPr>
              <rFont val="Calibri"/>
              <sz val="10"/>
            </rPr>
            <t xml:space="preserve"> Trainee AI/ML Engineer → A2: AI/ML Engineer → A3: Senior AI/ML Engineer → B1: AI/ML Specialist – POD Lead</t>
          </r>
        </is>
      </c>
      <c r="K41" s="16" t="inlineStr">
        <is>
          <t>Programming &amp; Tech-Stack Depth · System Design &amp; Architecture</t>
        </is>
      </c>
      <c r="L41" s="16" t="inlineStr">
        <is>
          <t>Database, SQL &amp; Data Engineering · Cloud, DevOps &amp; CI/CD · AI, GenAI &amp; Prompt Engineering · Product, Platform &amp; Domain Knowledge</t>
        </is>
      </c>
      <c r="M41" s="16" t="inlineStr">
        <is>
          <t>Core 2 · Future-ready 2 · Functional 2 · Leadership —</t>
        </is>
      </c>
      <c r="N41" s="16" t="inlineStr">
        <is>
          <t>Cloud / language certifications · optional; AWS / Azure architect · optional</t>
        </is>
      </c>
      <c r="O41" s="16" t="inlineStr">
        <is>
          <t>None — only this department</t>
        </is>
      </c>
      <c r="P41" s="138" t="inlineStr">
        <is>
          <t>CARBON 2
Same title</t>
        </is>
      </c>
    </row>
    <row r="42" ht="146" customHeight="1">
      <c r="A42" s="16" t="inlineStr">
        <is>
          <t>Technology</t>
        </is>
      </c>
      <c r="B42" s="138" t="inlineStr">
        <is>
          <t>A · Practitioner</t>
        </is>
      </c>
      <c r="C42" s="138" t="inlineStr">
        <is>
          <t>A2</t>
        </is>
      </c>
      <c r="D42" s="16" t="inlineStr">
        <is>
          <t>Associate</t>
        </is>
      </c>
      <c r="E42" s="16" t="inlineStr">
        <is>
          <t>Engineering &amp; Development</t>
        </is>
      </c>
      <c r="F42" s="16" t="inlineStr">
        <is>
          <t>Backend Development</t>
        </is>
      </c>
      <c r="G42" s="16" t="inlineStr">
        <is>
          <t>Software Engineer</t>
        </is>
      </c>
      <c r="H42" s="16" t="inlineStr">
        <is>
          <t>IC</t>
        </is>
      </c>
      <c r="I42" s="16" t="n">
        <v>3</v>
      </c>
      <c r="J42"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42" s="16" t="inlineStr">
        <is>
          <t>Programming &amp; Tech-Stack Depth · System Design &amp; Architecture</t>
        </is>
      </c>
      <c r="L42" s="16" t="inlineStr">
        <is>
          <t>Database, SQL &amp; Data Engineering · Cloud, DevOps &amp; CI/CD · AI, GenAI &amp; Prompt Engineering · Product, Platform &amp; Domain Knowledge</t>
        </is>
      </c>
      <c r="M42" s="16" t="inlineStr">
        <is>
          <t>Core 2 · Future-ready 2 · Functional 2 · Leadership —</t>
        </is>
      </c>
      <c r="N42" s="16" t="inlineStr">
        <is>
          <t>Cloud / language certifications · optional; AWS / Azure architect · optional</t>
        </is>
      </c>
      <c r="O42" s="16" t="inlineStr">
        <is>
          <t>None — only this department</t>
        </is>
      </c>
      <c r="P42" s="138" t="inlineStr">
        <is>
          <t>iDEAL 2 · CARBON 1 · Datatech 1
Same title</t>
        </is>
      </c>
    </row>
    <row r="43" ht="55" customHeight="1">
      <c r="A43" s="16" t="inlineStr">
        <is>
          <t>Technology</t>
        </is>
      </c>
      <c r="B43" s="138" t="inlineStr">
        <is>
          <t>A · Practitioner</t>
        </is>
      </c>
      <c r="C43" s="138" t="inlineStr">
        <is>
          <t>A2</t>
        </is>
      </c>
      <c r="D43" s="16" t="inlineStr">
        <is>
          <t>Associate</t>
        </is>
      </c>
      <c r="E43" s="16" t="inlineStr">
        <is>
          <t>Engineering &amp; Development</t>
        </is>
      </c>
      <c r="F43" s="16" t="inlineStr">
        <is>
          <t>Front-End / UI Development</t>
        </is>
      </c>
      <c r="G43" s="16" t="inlineStr">
        <is>
          <t>UI Developer</t>
        </is>
      </c>
      <c r="H43" s="16" t="inlineStr">
        <is>
          <t>IC</t>
        </is>
      </c>
      <c r="I43" s="16" t="n">
        <v>5</v>
      </c>
      <c r="J43" s="16" t="inlineStr">
        <is>
          <r>
            <rPr>
              <rFont val="Calibri"/>
              <b val="1"/>
              <sz val="10"/>
            </rPr>
            <t>A1:</t>
          </r>
          <r>
            <rPr>
              <rFont val="Calibri"/>
              <sz val="10"/>
            </rPr>
            <t xml:space="preserve"> Intern – Front-End / UI Development → A2: UI Developer → A3: Senior UI Developer</t>
          </r>
        </is>
      </c>
      <c r="K43" s="16" t="inlineStr">
        <is>
          <t>Programming &amp; Tech-Stack Depth · System Design &amp; Architecture</t>
        </is>
      </c>
      <c r="L43" s="16" t="inlineStr">
        <is>
          <t>Database, SQL &amp; Data Engineering · Cloud, DevOps &amp; CI/CD · AI, GenAI &amp; Prompt Engineering · Product, Platform &amp; Domain Knowledge</t>
        </is>
      </c>
      <c r="M43" s="16" t="inlineStr">
        <is>
          <t>Core 2 · Future-ready 2 · Functional 2 · Leadership —</t>
        </is>
      </c>
      <c r="N43" s="16" t="inlineStr">
        <is>
          <t>Cloud / language certifications · optional; AWS / Azure architect · optional</t>
        </is>
      </c>
      <c r="O43" s="16" t="inlineStr">
        <is>
          <t>None — only this department</t>
        </is>
      </c>
      <c r="P43" s="138" t="inlineStr">
        <is>
          <t>CARBON 1
Same title</t>
        </is>
      </c>
    </row>
    <row r="44" ht="94" customHeight="1">
      <c r="A44" s="16" t="inlineStr">
        <is>
          <t>Technology</t>
        </is>
      </c>
      <c r="B44" s="138" t="inlineStr">
        <is>
          <t>A · Practitioner</t>
        </is>
      </c>
      <c r="C44" s="138" t="inlineStr">
        <is>
          <t>A2</t>
        </is>
      </c>
      <c r="D44" s="16" t="inlineStr">
        <is>
          <t>Associate</t>
        </is>
      </c>
      <c r="E44" s="16" t="inlineStr">
        <is>
          <t>Engineering &amp; Development</t>
        </is>
      </c>
      <c r="F44" s="16" t="inlineStr">
        <is>
          <t>Full-Stack Development</t>
        </is>
      </c>
      <c r="G44" s="16" t="inlineStr">
        <is>
          <t>Software Engineer</t>
        </is>
      </c>
      <c r="H44" s="16" t="inlineStr">
        <is>
          <t>IC</t>
        </is>
      </c>
      <c r="I44" s="16" t="n">
        <v>4</v>
      </c>
      <c r="J44" s="16"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44" s="16" t="inlineStr">
        <is>
          <t>Programming &amp; Tech-Stack Depth · System Design &amp; Architecture</t>
        </is>
      </c>
      <c r="L44" s="16" t="inlineStr">
        <is>
          <t>Database, SQL &amp; Data Engineering · Cloud, DevOps &amp; CI/CD · AI, GenAI &amp; Prompt Engineering · Product, Platform &amp; Domain Knowledge</t>
        </is>
      </c>
      <c r="M44" s="16" t="inlineStr">
        <is>
          <t>Core 2 · Future-ready 2 · Functional 2 · Leadership —</t>
        </is>
      </c>
      <c r="N44" s="16" t="inlineStr">
        <is>
          <t>Cloud / language certifications · optional; AWS / Azure architect · optional</t>
        </is>
      </c>
      <c r="O44" s="16" t="inlineStr">
        <is>
          <t>None — only this department</t>
        </is>
      </c>
      <c r="P44" s="16" t="inlineStr">
        <is>
          <t>None — only iFile</t>
        </is>
      </c>
    </row>
    <row r="45" ht="68" customHeight="1">
      <c r="A45" s="16" t="inlineStr">
        <is>
          <t>Technology</t>
        </is>
      </c>
      <c r="B45" s="138" t="inlineStr">
        <is>
          <t>A · Practitioner</t>
        </is>
      </c>
      <c r="C45" s="138" t="inlineStr">
        <is>
          <t>A3</t>
        </is>
      </c>
      <c r="D45" s="16" t="inlineStr">
        <is>
          <t>Senior Associate</t>
        </is>
      </c>
      <c r="E45" s="16" t="inlineStr">
        <is>
          <t>Business Analysis</t>
        </is>
      </c>
      <c r="F45" s="16" t="inlineStr">
        <is>
          <t>Business Analysis</t>
        </is>
      </c>
      <c r="G45" s="16" t="inlineStr">
        <is>
          <t>Business Analysis Specialist</t>
        </is>
      </c>
      <c r="H45" s="16" t="inlineStr">
        <is>
          <t>IC</t>
        </is>
      </c>
      <c r="I45" s="16" t="n">
        <v>1</v>
      </c>
      <c r="J45" s="16"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45" s="16" t="inlineStr">
        <is>
          <t>Business Analysis &amp; Requirements Engineering · Regulatory &amp; BFSI Domain</t>
        </is>
      </c>
      <c r="L45" s="16" t="inlineStr">
        <is>
          <t>Product, Platform &amp; Domain Knowledge · Database, SQL &amp; Data Engineering · Stakeholder &amp; Client Management · Communication &amp; Presentation</t>
        </is>
      </c>
      <c r="M45" s="16" t="inlineStr">
        <is>
          <t>Core 2 · Future-ready 2 · Functional 3 · Leadership —</t>
        </is>
      </c>
      <c r="N45" s="16" t="inlineStr">
        <is>
          <t>CBAP / CCBA · optional; Domain certifications · optional</t>
        </is>
      </c>
      <c r="O45" s="16" t="inlineStr">
        <is>
          <t>None — only this department</t>
        </is>
      </c>
      <c r="P45" s="138" t="inlineStr">
        <is>
          <r>
            <rPr>
              <rFont val="Calibri"/>
              <sz val="10"/>
            </rPr>
            <t xml:space="preserve">iDEAL 8
</t>
          </r>
          <r>
            <rPr>
              <rFont val="Calibri"/>
              <b val="1"/>
              <sz val="10"/>
            </rPr>
            <t>Titled there:</t>
          </r>
          <r>
            <rPr>
              <rFont val="Calibri"/>
              <sz val="10"/>
            </rPr>
            <t xml:space="preserve"> Senior Business Analyst</t>
          </r>
        </is>
      </c>
    </row>
    <row r="46" ht="68" customHeight="1">
      <c r="A46" s="16" t="inlineStr">
        <is>
          <t>Technology</t>
        </is>
      </c>
      <c r="B46" s="138" t="inlineStr">
        <is>
          <t>A · Practitioner</t>
        </is>
      </c>
      <c r="C46" s="138" t="inlineStr">
        <is>
          <t>A3</t>
        </is>
      </c>
      <c r="D46" s="16" t="inlineStr">
        <is>
          <t>Senior Associate</t>
        </is>
      </c>
      <c r="E46" s="16" t="inlineStr">
        <is>
          <t>Business Analysis</t>
        </is>
      </c>
      <c r="F46" s="16" t="inlineStr">
        <is>
          <t>Business Analysis</t>
        </is>
      </c>
      <c r="G46" s="16" t="inlineStr">
        <is>
          <t>Senior Business Analyst</t>
        </is>
      </c>
      <c r="H46" s="16" t="inlineStr">
        <is>
          <t>IC</t>
        </is>
      </c>
      <c r="I46" s="16" t="n">
        <v>7</v>
      </c>
      <c r="J46" s="16"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46" s="16" t="inlineStr">
        <is>
          <t>Business Analysis &amp; Requirements Engineering · Regulatory &amp; BFSI Domain</t>
        </is>
      </c>
      <c r="L46" s="16" t="inlineStr">
        <is>
          <t>Product, Platform &amp; Domain Knowledge · Database, SQL &amp; Data Engineering · Stakeholder &amp; Client Management · Communication &amp; Presentation</t>
        </is>
      </c>
      <c r="M46" s="16" t="inlineStr">
        <is>
          <t>Core 2 · Future-ready 2 · Functional 3 · Leadership —</t>
        </is>
      </c>
      <c r="N46" s="16" t="inlineStr">
        <is>
          <t>CBAP / CCBA · optional; Domain certifications · optional</t>
        </is>
      </c>
      <c r="O46" s="16" t="inlineStr">
        <is>
          <t>None — only this department</t>
        </is>
      </c>
      <c r="P46" s="138" t="inlineStr">
        <is>
          <t>iDEAL 8
Same title</t>
        </is>
      </c>
    </row>
    <row r="47" ht="55" customHeight="1">
      <c r="A47" s="16" t="inlineStr">
        <is>
          <t>Technology</t>
        </is>
      </c>
      <c r="B47" s="138" t="inlineStr">
        <is>
          <t>A · Practitioner</t>
        </is>
      </c>
      <c r="C47" s="138" t="inlineStr">
        <is>
          <t>A3</t>
        </is>
      </c>
      <c r="D47" s="16" t="inlineStr">
        <is>
          <t>Senior Associate</t>
        </is>
      </c>
      <c r="E47" s="16" t="inlineStr">
        <is>
          <t>Engineering &amp; Development</t>
        </is>
      </c>
      <c r="F47" s="16" t="inlineStr">
        <is>
          <t>AI / ML &amp; GenAI Engineering</t>
        </is>
      </c>
      <c r="G47" s="16" t="inlineStr">
        <is>
          <t>Senior AI/ML Engineer</t>
        </is>
      </c>
      <c r="H47" s="16" t="inlineStr">
        <is>
          <t>IC</t>
        </is>
      </c>
      <c r="I47" s="16" t="n">
        <v>2</v>
      </c>
      <c r="J47" s="16" t="inlineStr">
        <is>
          <r>
            <rPr>
              <rFont val="Calibri"/>
              <b val="1"/>
              <sz val="10"/>
            </rPr>
            <t>A1:</t>
          </r>
          <r>
            <rPr>
              <rFont val="Calibri"/>
              <sz val="10"/>
            </rPr>
            <t xml:space="preserve"> Trainee AI/ML Engineer → A2: AI/ML Engineer → A3: Senior AI/ML Engineer → B1: AI/ML Specialist – POD Lead</t>
          </r>
        </is>
      </c>
      <c r="K47" s="16" t="inlineStr">
        <is>
          <t>Programming &amp; Tech-Stack Depth · System Design &amp; Architecture</t>
        </is>
      </c>
      <c r="L47" s="16" t="inlineStr">
        <is>
          <t>Database, SQL &amp; Data Engineering · Cloud, DevOps &amp; CI/CD · AI, GenAI &amp; Prompt Engineering · Product, Platform &amp; Domain Knowledge</t>
        </is>
      </c>
      <c r="M47" s="16" t="inlineStr">
        <is>
          <t>Core 2 · Future-ready 2 · Functional 3 · Leadership —</t>
        </is>
      </c>
      <c r="N47" s="16" t="inlineStr">
        <is>
          <t>Cloud / language certifications · optional; AWS / Azure architect · optional</t>
        </is>
      </c>
      <c r="O47" s="16" t="inlineStr">
        <is>
          <t>None — only this department</t>
        </is>
      </c>
      <c r="P47" s="138" t="inlineStr">
        <is>
          <t>CARBON 4
Same title</t>
        </is>
      </c>
    </row>
    <row r="48" ht="146" customHeight="1">
      <c r="A48" s="16" t="inlineStr">
        <is>
          <t>Technology</t>
        </is>
      </c>
      <c r="B48" s="138" t="inlineStr">
        <is>
          <t>A · Practitioner</t>
        </is>
      </c>
      <c r="C48" s="138" t="inlineStr">
        <is>
          <t>A3</t>
        </is>
      </c>
      <c r="D48" s="16" t="inlineStr">
        <is>
          <t>Senior Associate</t>
        </is>
      </c>
      <c r="E48" s="16" t="inlineStr">
        <is>
          <t>Engineering &amp; Development</t>
        </is>
      </c>
      <c r="F48" s="16" t="inlineStr">
        <is>
          <t>Backend Development</t>
        </is>
      </c>
      <c r="G48" s="16" t="inlineStr">
        <is>
          <t>Senior Software Engineer</t>
        </is>
      </c>
      <c r="H48" s="16" t="inlineStr">
        <is>
          <t>IC</t>
        </is>
      </c>
      <c r="I48" s="16" t="n">
        <v>32</v>
      </c>
      <c r="J48"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48" s="16" t="inlineStr">
        <is>
          <t>Programming &amp; Tech-Stack Depth · System Design &amp; Architecture</t>
        </is>
      </c>
      <c r="L48" s="16" t="inlineStr">
        <is>
          <t>Database, SQL &amp; Data Engineering · Cloud, DevOps &amp; CI/CD · AI, GenAI &amp; Prompt Engineering · Product, Platform &amp; Domain Knowledge</t>
        </is>
      </c>
      <c r="M48" s="16" t="inlineStr">
        <is>
          <t>Core 2 · Future-ready 2 · Functional 3 · Leadership —</t>
        </is>
      </c>
      <c r="N48" s="16" t="inlineStr">
        <is>
          <t>Cloud / language certifications · optional; AWS / Azure architect · optional</t>
        </is>
      </c>
      <c r="O48" s="16" t="inlineStr">
        <is>
          <t>None — only this department</t>
        </is>
      </c>
      <c r="P48" s="138" t="inlineStr">
        <is>
          <t>CARBON 9 · iDEAL 5 · Datatech 2
Same title</t>
        </is>
      </c>
    </row>
    <row r="49" ht="146" customHeight="1">
      <c r="A49" s="16" t="inlineStr">
        <is>
          <t>Technology</t>
        </is>
      </c>
      <c r="B49" s="138" t="inlineStr">
        <is>
          <t>A · Practitioner</t>
        </is>
      </c>
      <c r="C49" s="138" t="inlineStr">
        <is>
          <t>A3</t>
        </is>
      </c>
      <c r="D49" s="16" t="inlineStr">
        <is>
          <t>Senior Associate</t>
        </is>
      </c>
      <c r="E49" s="16" t="inlineStr">
        <is>
          <t>Engineering &amp; Development</t>
        </is>
      </c>
      <c r="F49" s="16" t="inlineStr">
        <is>
          <t>Backend Development</t>
        </is>
      </c>
      <c r="G49" s="16" t="inlineStr">
        <is>
          <t>Technical Specialist</t>
        </is>
      </c>
      <c r="H49" s="16" t="inlineStr">
        <is>
          <t>IC</t>
        </is>
      </c>
      <c r="I49" s="16" t="n">
        <v>1</v>
      </c>
      <c r="J49"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49" s="16" t="inlineStr">
        <is>
          <t>Programming &amp; Tech-Stack Depth · System Design &amp; Architecture</t>
        </is>
      </c>
      <c r="L49" s="16" t="inlineStr">
        <is>
          <t>Database, SQL &amp; Data Engineering · Cloud, DevOps &amp; CI/CD · AI, GenAI &amp; Prompt Engineering · Product, Platform &amp; Domain Knowledge</t>
        </is>
      </c>
      <c r="M49" s="16" t="inlineStr">
        <is>
          <t>Core 2 · Future-ready 2 · Functional 3 · Leadership —</t>
        </is>
      </c>
      <c r="N49" s="16" t="inlineStr">
        <is>
          <t>Cloud / language certifications · optional; AWS / Azure architect · optional</t>
        </is>
      </c>
      <c r="O49" s="16" t="inlineStr">
        <is>
          <t>None — only this department</t>
        </is>
      </c>
      <c r="P49" s="138" t="inlineStr">
        <is>
          <r>
            <rPr>
              <rFont val="Calibri"/>
              <sz val="10"/>
            </rPr>
            <t xml:space="preserve">CARBON 9 · iDEAL 5 · Datatech 2
</t>
          </r>
          <r>
            <rPr>
              <rFont val="Calibri"/>
              <b val="1"/>
              <sz val="10"/>
            </rPr>
            <t>Titled there:</t>
          </r>
          <r>
            <rPr>
              <rFont val="Calibri"/>
              <sz val="10"/>
            </rPr>
            <t xml:space="preserve"> Senior Software Engineer</t>
          </r>
        </is>
      </c>
    </row>
    <row r="50" ht="55" customHeight="1">
      <c r="A50" s="16" t="inlineStr">
        <is>
          <t>Technology</t>
        </is>
      </c>
      <c r="B50" s="138" t="inlineStr">
        <is>
          <t>A · Practitioner</t>
        </is>
      </c>
      <c r="C50" s="138" t="inlineStr">
        <is>
          <t>A3</t>
        </is>
      </c>
      <c r="D50" s="16" t="inlineStr">
        <is>
          <t>Senior Associate</t>
        </is>
      </c>
      <c r="E50" s="16" t="inlineStr">
        <is>
          <t>Engineering &amp; Development</t>
        </is>
      </c>
      <c r="F50" s="16" t="inlineStr">
        <is>
          <t>Data Engineering &amp; Database Development</t>
        </is>
      </c>
      <c r="G50" s="16" t="inlineStr">
        <is>
          <t>Database Specialist</t>
        </is>
      </c>
      <c r="H50" s="16" t="inlineStr">
        <is>
          <t>IC</t>
        </is>
      </c>
      <c r="I50" s="16" t="n">
        <v>1</v>
      </c>
      <c r="J50" s="16" t="inlineStr">
        <is>
          <r>
            <rPr>
              <rFont val="Calibri"/>
              <b val="1"/>
              <sz val="10"/>
            </rPr>
            <t>A3:</t>
          </r>
          <r>
            <rPr>
              <rFont val="Calibri"/>
              <sz val="10"/>
            </rPr>
            <t xml:space="preserve"> Database Specialist / Senior Database Engineer</t>
          </r>
        </is>
      </c>
      <c r="K50" s="16" t="inlineStr">
        <is>
          <t>Programming &amp; Tech-Stack Depth · System Design &amp; Architecture</t>
        </is>
      </c>
      <c r="L50" s="16" t="inlineStr">
        <is>
          <t>Database, SQL &amp; Data Engineering · Cloud, DevOps &amp; CI/CD · AI, GenAI &amp; Prompt Engineering · Product, Platform &amp; Domain Knowledge</t>
        </is>
      </c>
      <c r="M50" s="16" t="inlineStr">
        <is>
          <t>Core 2 · Future-ready 2 · Functional 3 · Leadership —</t>
        </is>
      </c>
      <c r="N50" s="16" t="inlineStr">
        <is>
          <t>Cloud / language certifications · optional; AWS / Azure architect · optional</t>
        </is>
      </c>
      <c r="O50" s="16" t="inlineStr">
        <is>
          <t>None — only this department</t>
        </is>
      </c>
      <c r="P50" s="138" t="inlineStr">
        <is>
          <r>
            <rPr>
              <rFont val="Calibri"/>
              <sz val="10"/>
            </rPr>
            <t xml:space="preserve">iDEAL 3
</t>
          </r>
          <r>
            <rPr>
              <rFont val="Calibri"/>
              <b val="1"/>
              <sz val="10"/>
            </rPr>
            <t>Titled there:</t>
          </r>
          <r>
            <rPr>
              <rFont val="Calibri"/>
              <sz val="10"/>
            </rPr>
            <t xml:space="preserve"> Senior Database Engineer</t>
          </r>
        </is>
      </c>
    </row>
    <row r="51" ht="55" customHeight="1">
      <c r="A51" s="16" t="inlineStr">
        <is>
          <t>Technology</t>
        </is>
      </c>
      <c r="B51" s="138" t="inlineStr">
        <is>
          <t>A · Practitioner</t>
        </is>
      </c>
      <c r="C51" s="138" t="inlineStr">
        <is>
          <t>A3</t>
        </is>
      </c>
      <c r="D51" s="16" t="inlineStr">
        <is>
          <t>Senior Associate</t>
        </is>
      </c>
      <c r="E51" s="16" t="inlineStr">
        <is>
          <t>Engineering &amp; Development</t>
        </is>
      </c>
      <c r="F51" s="16" t="inlineStr">
        <is>
          <t>Data Engineering &amp; Database Development</t>
        </is>
      </c>
      <c r="G51" s="16" t="inlineStr">
        <is>
          <t>Senior Database Engineer</t>
        </is>
      </c>
      <c r="H51" s="16" t="inlineStr">
        <is>
          <t>IC</t>
        </is>
      </c>
      <c r="I51" s="16" t="n">
        <v>2</v>
      </c>
      <c r="J51" s="16" t="inlineStr">
        <is>
          <r>
            <rPr>
              <rFont val="Calibri"/>
              <b val="1"/>
              <sz val="10"/>
            </rPr>
            <t>A3:</t>
          </r>
          <r>
            <rPr>
              <rFont val="Calibri"/>
              <sz val="10"/>
            </rPr>
            <t xml:space="preserve"> Database Specialist / Senior Database Engineer</t>
          </r>
        </is>
      </c>
      <c r="K51" s="16" t="inlineStr">
        <is>
          <t>Programming &amp; Tech-Stack Depth · System Design &amp; Architecture</t>
        </is>
      </c>
      <c r="L51" s="16" t="inlineStr">
        <is>
          <t>Database, SQL &amp; Data Engineering · Cloud, DevOps &amp; CI/CD · AI, GenAI &amp; Prompt Engineering · Product, Platform &amp; Domain Knowledge</t>
        </is>
      </c>
      <c r="M51" s="16" t="inlineStr">
        <is>
          <t>Core 2 · Future-ready 2 · Functional 3 · Leadership —</t>
        </is>
      </c>
      <c r="N51" s="16" t="inlineStr">
        <is>
          <t>Cloud / language certifications · optional; AWS / Azure architect · optional</t>
        </is>
      </c>
      <c r="O51" s="16" t="inlineStr">
        <is>
          <t>None — only this department</t>
        </is>
      </c>
      <c r="P51" s="138" t="inlineStr">
        <is>
          <t>iDEAL 3
Same title</t>
        </is>
      </c>
    </row>
    <row r="52" ht="55" customHeight="1">
      <c r="A52" s="16" t="inlineStr">
        <is>
          <t>Technology</t>
        </is>
      </c>
      <c r="B52" s="138" t="inlineStr">
        <is>
          <t>A · Practitioner</t>
        </is>
      </c>
      <c r="C52" s="138" t="inlineStr">
        <is>
          <t>A3</t>
        </is>
      </c>
      <c r="D52" s="16" t="inlineStr">
        <is>
          <t>Senior Associate</t>
        </is>
      </c>
      <c r="E52" s="16" t="inlineStr">
        <is>
          <t>Engineering &amp; Development</t>
        </is>
      </c>
      <c r="F52" s="16" t="inlineStr">
        <is>
          <t>DevOps &amp; Release Engineering</t>
        </is>
      </c>
      <c r="G52" s="16" t="inlineStr">
        <is>
          <t>Senior DevOps Engineer</t>
        </is>
      </c>
      <c r="H52" s="16" t="inlineStr">
        <is>
          <t>IC</t>
        </is>
      </c>
      <c r="I52" s="16" t="n">
        <v>1</v>
      </c>
      <c r="J52" s="16" t="inlineStr">
        <is>
          <r>
            <rPr>
              <rFont val="Calibri"/>
              <b val="1"/>
              <sz val="10"/>
            </rPr>
            <t>A3:</t>
          </r>
          <r>
            <rPr>
              <rFont val="Calibri"/>
              <sz val="10"/>
            </rPr>
            <t xml:space="preserve"> Senior DevOps Engineer</t>
          </r>
        </is>
      </c>
      <c r="K52" s="16" t="inlineStr">
        <is>
          <t>Programming &amp; Tech-Stack Depth · System Design &amp; Architecture</t>
        </is>
      </c>
      <c r="L52" s="16" t="inlineStr">
        <is>
          <t>Database, SQL &amp; Data Engineering · Cloud, DevOps &amp; CI/CD · AI, GenAI &amp; Prompt Engineering · Product, Platform &amp; Domain Knowledge</t>
        </is>
      </c>
      <c r="M52" s="16" t="inlineStr">
        <is>
          <t>Core 2 · Future-ready 2 · Functional 3 · Leadership —</t>
        </is>
      </c>
      <c r="N52" s="16" t="inlineStr">
        <is>
          <t>Cloud / language certifications · optional; AWS / Azure architect · optional</t>
        </is>
      </c>
      <c r="O52" s="16" t="inlineStr">
        <is>
          <t>None — only this department</t>
        </is>
      </c>
      <c r="P52" s="138" t="inlineStr">
        <is>
          <t>Corporate 1
Same title</t>
        </is>
      </c>
    </row>
    <row r="53" ht="55" customHeight="1">
      <c r="A53" s="16" t="inlineStr">
        <is>
          <t>Technology</t>
        </is>
      </c>
      <c r="B53" s="138" t="inlineStr">
        <is>
          <t>A · Practitioner</t>
        </is>
      </c>
      <c r="C53" s="138" t="inlineStr">
        <is>
          <t>A3</t>
        </is>
      </c>
      <c r="D53" s="16" t="inlineStr">
        <is>
          <t>Senior Associate</t>
        </is>
      </c>
      <c r="E53" s="16" t="inlineStr">
        <is>
          <t>Engineering &amp; Development</t>
        </is>
      </c>
      <c r="F53" s="16" t="inlineStr">
        <is>
          <t>Front-End / UI Development</t>
        </is>
      </c>
      <c r="G53" s="16" t="inlineStr">
        <is>
          <t>Senior UI Developer</t>
        </is>
      </c>
      <c r="H53" s="16" t="inlineStr">
        <is>
          <t>IC</t>
        </is>
      </c>
      <c r="I53" s="16" t="n">
        <v>4</v>
      </c>
      <c r="J53" s="16" t="inlineStr">
        <is>
          <r>
            <rPr>
              <rFont val="Calibri"/>
              <b val="1"/>
              <sz val="10"/>
            </rPr>
            <t>A1:</t>
          </r>
          <r>
            <rPr>
              <rFont val="Calibri"/>
              <sz val="10"/>
            </rPr>
            <t xml:space="preserve"> Intern – Front-End / UI Development → A2: UI Developer → A3: Senior UI Developer</t>
          </r>
        </is>
      </c>
      <c r="K53" s="16" t="inlineStr">
        <is>
          <t>Programming &amp; Tech-Stack Depth · System Design &amp; Architecture</t>
        </is>
      </c>
      <c r="L53" s="16" t="inlineStr">
        <is>
          <t>Database, SQL &amp; Data Engineering · Cloud, DevOps &amp; CI/CD · AI, GenAI &amp; Prompt Engineering · Product, Platform &amp; Domain Knowledge</t>
        </is>
      </c>
      <c r="M53" s="16" t="inlineStr">
        <is>
          <t>Core 2 · Future-ready 2 · Functional 3 · Leadership —</t>
        </is>
      </c>
      <c r="N53" s="16" t="inlineStr">
        <is>
          <t>Cloud / language certifications · optional; AWS / Azure architect · optional</t>
        </is>
      </c>
      <c r="O53" s="245" t="inlineStr">
        <is>
          <t>Design</t>
        </is>
      </c>
      <c r="P53" s="138" t="inlineStr">
        <is>
          <t>CARBON 5
Same title</t>
        </is>
      </c>
    </row>
    <row r="54" ht="94" customHeight="1">
      <c r="A54" s="16" t="inlineStr">
        <is>
          <t>Technology</t>
        </is>
      </c>
      <c r="B54" s="138" t="inlineStr">
        <is>
          <t>A · Practitioner</t>
        </is>
      </c>
      <c r="C54" s="138" t="inlineStr">
        <is>
          <t>A3</t>
        </is>
      </c>
      <c r="D54" s="16" t="inlineStr">
        <is>
          <t>Senior Associate</t>
        </is>
      </c>
      <c r="E54" s="16" t="inlineStr">
        <is>
          <t>Engineering &amp; Development</t>
        </is>
      </c>
      <c r="F54" s="16" t="inlineStr">
        <is>
          <t>Full-Stack Development</t>
        </is>
      </c>
      <c r="G54" s="16" t="inlineStr">
        <is>
          <t>Senior Software Engineer</t>
        </is>
      </c>
      <c r="H54" s="16" t="inlineStr">
        <is>
          <t>IC</t>
        </is>
      </c>
      <c r="I54" s="16" t="n">
        <v>7</v>
      </c>
      <c r="J54" s="16"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54" s="16" t="inlineStr">
        <is>
          <t>Programming &amp; Tech-Stack Depth · System Design &amp; Architecture</t>
        </is>
      </c>
      <c r="L54" s="16" t="inlineStr">
        <is>
          <t>Database, SQL &amp; Data Engineering · Cloud, DevOps &amp; CI/CD · AI, GenAI &amp; Prompt Engineering · Product, Platform &amp; Domain Knowledge</t>
        </is>
      </c>
      <c r="M54" s="16" t="inlineStr">
        <is>
          <t>Core 2 · Future-ready 2 · Functional 3 · Leadership —</t>
        </is>
      </c>
      <c r="N54" s="16" t="inlineStr">
        <is>
          <t>Cloud / language certifications · optional; AWS / Azure architect · optional</t>
        </is>
      </c>
      <c r="O54" s="16" t="inlineStr">
        <is>
          <t>None — only this department</t>
        </is>
      </c>
      <c r="P54" s="138" t="inlineStr">
        <is>
          <r>
            <rPr>
              <rFont val="Calibri"/>
              <sz val="10"/>
            </rPr>
            <t xml:space="preserve">CARBON 10 · iDEAL 1
</t>
          </r>
          <r>
            <rPr>
              <rFont val="Calibri"/>
              <b val="1"/>
              <sz val="10"/>
            </rPr>
            <t>Titled there:</t>
          </r>
          <r>
            <rPr>
              <rFont val="Calibri"/>
              <sz val="10"/>
            </rPr>
            <t xml:space="preserve"> Senior Software Engineer / Technical Specialist</t>
          </r>
        </is>
      </c>
    </row>
    <row r="55" ht="94" customHeight="1">
      <c r="A55" s="16" t="inlineStr">
        <is>
          <t>Technology</t>
        </is>
      </c>
      <c r="B55" s="138" t="inlineStr">
        <is>
          <t>A · Practitioner</t>
        </is>
      </c>
      <c r="C55" s="138" t="inlineStr">
        <is>
          <t>A3</t>
        </is>
      </c>
      <c r="D55" s="16" t="inlineStr">
        <is>
          <t>Senior Associate</t>
        </is>
      </c>
      <c r="E55" s="16" t="inlineStr">
        <is>
          <t>Engineering &amp; Development</t>
        </is>
      </c>
      <c r="F55" s="16" t="inlineStr">
        <is>
          <t>Full-Stack Development</t>
        </is>
      </c>
      <c r="G55" s="16" t="inlineStr">
        <is>
          <t>Technical Specialist</t>
        </is>
      </c>
      <c r="H55" s="16" t="inlineStr">
        <is>
          <t>IC</t>
        </is>
      </c>
      <c r="I55" s="16" t="n">
        <v>1</v>
      </c>
      <c r="J55" s="16"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55" s="16" t="inlineStr">
        <is>
          <t>Programming &amp; Tech-Stack Depth · System Design &amp; Architecture</t>
        </is>
      </c>
      <c r="L55" s="16" t="inlineStr">
        <is>
          <t>Database, SQL &amp; Data Engineering · Cloud, DevOps &amp; CI/CD · AI, GenAI &amp; Prompt Engineering · Product, Platform &amp; Domain Knowledge</t>
        </is>
      </c>
      <c r="M55" s="16" t="inlineStr">
        <is>
          <t>Core 2 · Future-ready 2 · Functional 3 · Leadership —</t>
        </is>
      </c>
      <c r="N55" s="16" t="inlineStr">
        <is>
          <t>Cloud / language certifications · optional; AWS / Azure architect · optional</t>
        </is>
      </c>
      <c r="O55" s="16" t="inlineStr">
        <is>
          <t>None — only this department</t>
        </is>
      </c>
      <c r="P55" s="138" t="inlineStr">
        <is>
          <r>
            <rPr>
              <rFont val="Calibri"/>
              <sz val="10"/>
            </rPr>
            <t xml:space="preserve">CARBON 10 · iDEAL 1
</t>
          </r>
          <r>
            <rPr>
              <rFont val="Calibri"/>
              <b val="1"/>
              <sz val="10"/>
            </rPr>
            <t>Titled there:</t>
          </r>
          <r>
            <rPr>
              <rFont val="Calibri"/>
              <sz val="10"/>
            </rPr>
            <t xml:space="preserve"> Senior Software Engineer / Technical Specialist</t>
          </r>
        </is>
      </c>
    </row>
    <row r="56" ht="68" customHeight="1">
      <c r="A56" s="16" t="inlineStr">
        <is>
          <t>Technology</t>
        </is>
      </c>
      <c r="B56" s="18" t="inlineStr">
        <is>
          <t>B · Specialist / Manager</t>
        </is>
      </c>
      <c r="C56" s="18" t="inlineStr">
        <is>
          <t>B1</t>
        </is>
      </c>
      <c r="D56" s="16" t="inlineStr">
        <is>
          <t>Specialist</t>
        </is>
      </c>
      <c r="E56" s="16" t="inlineStr">
        <is>
          <t>Business Analysis</t>
        </is>
      </c>
      <c r="F56" s="16" t="inlineStr">
        <is>
          <t>Business Analysis</t>
        </is>
      </c>
      <c r="G56" s="16" t="inlineStr">
        <is>
          <t>Business Analysis Specialist</t>
        </is>
      </c>
      <c r="H56" s="16" t="inlineStr">
        <is>
          <t>IC</t>
        </is>
      </c>
      <c r="I56" s="16" t="n">
        <v>2</v>
      </c>
      <c r="J56" s="16"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56" s="16" t="inlineStr">
        <is>
          <t>Business Analysis &amp; Requirements Engineering · Regulatory &amp; BFSI Domain</t>
        </is>
      </c>
      <c r="L56" s="16" t="inlineStr">
        <is>
          <t>Product, Platform &amp; Domain Knowledge · Database, SQL &amp; Data Engineering · Stakeholder &amp; Client Management · Communication &amp; Presentation</t>
        </is>
      </c>
      <c r="M56" s="16" t="inlineStr">
        <is>
          <t>Core 3 · Future-ready 3 · Functional 3 · Leadership 1</t>
        </is>
      </c>
      <c r="N56" s="16" t="inlineStr">
        <is>
          <t>CBAP / CCBA · optional; Domain certifications · optional</t>
        </is>
      </c>
      <c r="O56" s="16" t="inlineStr">
        <is>
          <t>None — only this department</t>
        </is>
      </c>
      <c r="P56" s="138" t="inlineStr">
        <is>
          <r>
            <rPr>
              <rFont val="Calibri"/>
              <sz val="10"/>
            </rPr>
            <t xml:space="preserve">iDEAL 5 · CARBON 1
</t>
          </r>
          <r>
            <rPr>
              <rFont val="Calibri"/>
              <b val="1"/>
              <sz val="10"/>
            </rPr>
            <t>Titled there:</t>
          </r>
          <r>
            <rPr>
              <rFont val="Calibri"/>
              <sz val="10"/>
            </rPr>
            <t xml:space="preserve"> Business Analysis Specialist / Business Analysis Specialist – POD Lead / Senior Business Analysis Specialist / Team Lead – Business Analysis</t>
          </r>
        </is>
      </c>
    </row>
    <row r="57" ht="68" customHeight="1">
      <c r="A57" s="16" t="inlineStr">
        <is>
          <t>Technology</t>
        </is>
      </c>
      <c r="B57" s="18" t="inlineStr">
        <is>
          <t>B · Specialist / Manager</t>
        </is>
      </c>
      <c r="C57" s="18" t="inlineStr">
        <is>
          <t>B1</t>
        </is>
      </c>
      <c r="D57" s="16" t="inlineStr">
        <is>
          <t>Team Lead</t>
        </is>
      </c>
      <c r="E57" s="16" t="inlineStr">
        <is>
          <t>Business Analysis</t>
        </is>
      </c>
      <c r="F57" s="16" t="inlineStr">
        <is>
          <t>Business Analysis</t>
        </is>
      </c>
      <c r="G57" s="16" t="inlineStr">
        <is>
          <t>Team Lead – Business Analysis</t>
        </is>
      </c>
      <c r="H57" s="16" t="inlineStr">
        <is>
          <t>People Manager</t>
        </is>
      </c>
      <c r="I57" s="16" t="n">
        <v>1</v>
      </c>
      <c r="J57" s="16"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57" s="16" t="inlineStr">
        <is>
          <t>Business Analysis &amp; Requirements Engineering · Regulatory &amp; BFSI Domain</t>
        </is>
      </c>
      <c r="L57" s="16" t="inlineStr">
        <is>
          <t>Product, Platform &amp; Domain Knowledge · Database, SQL &amp; Data Engineering · Stakeholder &amp; Client Management · Communication &amp; Presentation</t>
        </is>
      </c>
      <c r="M57" s="16" t="inlineStr">
        <is>
          <t>Core 3 · Future-ready 3 · Functional 3 · Leadership 2</t>
        </is>
      </c>
      <c r="N57" s="16" t="inlineStr">
        <is>
          <t>CBAP / CCBA · optional; Domain certifications · optional</t>
        </is>
      </c>
      <c r="O57" s="16" t="inlineStr">
        <is>
          <t>None — only this department</t>
        </is>
      </c>
      <c r="P57" s="138" t="inlineStr">
        <is>
          <r>
            <rPr>
              <rFont val="Calibri"/>
              <sz val="10"/>
            </rPr>
            <t xml:space="preserve">iDEAL 5 · CARBON 1
</t>
          </r>
          <r>
            <rPr>
              <rFont val="Calibri"/>
              <b val="1"/>
              <sz val="10"/>
            </rPr>
            <t>Titled there:</t>
          </r>
          <r>
            <rPr>
              <rFont val="Calibri"/>
              <sz val="10"/>
            </rPr>
            <t xml:space="preserve"> Business Analysis Specialist / Business Analysis Specialist – POD Lead / Senior Business Analysis Specialist / Team Lead – Business Analysis</t>
          </r>
        </is>
      </c>
    </row>
    <row r="58" ht="55" customHeight="1">
      <c r="A58" s="16" t="inlineStr">
        <is>
          <t>Technology</t>
        </is>
      </c>
      <c r="B58" s="18" t="inlineStr">
        <is>
          <t>B · Specialist / Manager</t>
        </is>
      </c>
      <c r="C58" s="18" t="inlineStr">
        <is>
          <t>B1</t>
        </is>
      </c>
      <c r="D58" s="16" t="inlineStr">
        <is>
          <t>Specialist · POD Lead</t>
        </is>
      </c>
      <c r="E58" s="16" t="inlineStr">
        <is>
          <t>Engineering &amp; Development</t>
        </is>
      </c>
      <c r="F58" s="16" t="inlineStr">
        <is>
          <t>AI / ML &amp; GenAI Engineering</t>
        </is>
      </c>
      <c r="G58" s="16" t="inlineStr">
        <is>
          <t>AI/ML Specialist – POD Lead</t>
        </is>
      </c>
      <c r="H58" s="16" t="inlineStr">
        <is>
          <t>POD Lead</t>
        </is>
      </c>
      <c r="I58" s="16" t="n">
        <v>1</v>
      </c>
      <c r="J58" s="16" t="inlineStr">
        <is>
          <r>
            <rPr>
              <rFont val="Calibri"/>
              <b val="1"/>
              <sz val="10"/>
            </rPr>
            <t>A1:</t>
          </r>
          <r>
            <rPr>
              <rFont val="Calibri"/>
              <sz val="10"/>
            </rPr>
            <t xml:space="preserve"> Trainee AI/ML Engineer → A2: AI/ML Engineer → A3: Senior AI/ML Engineer → B1: AI/ML Specialist – POD Lead</t>
          </r>
        </is>
      </c>
      <c r="K58" s="16" t="inlineStr">
        <is>
          <t>Programming &amp; Tech-Stack Depth · System Design &amp; Architecture</t>
        </is>
      </c>
      <c r="L58" s="16" t="inlineStr">
        <is>
          <t>Database, SQL &amp; Data Engineering · Cloud, DevOps &amp; CI/CD · AI, GenAI &amp; Prompt Engineering · Product, Platform &amp; Domain Knowledge</t>
        </is>
      </c>
      <c r="M58" s="16" t="inlineStr">
        <is>
          <t>Core 3 · Future-ready 3 · Functional 3 · Leadership 1</t>
        </is>
      </c>
      <c r="N58" s="16" t="inlineStr">
        <is>
          <t>Cloud / language certifications · optional; AWS / Azure architect · optional</t>
        </is>
      </c>
      <c r="O58" s="16" t="inlineStr">
        <is>
          <t>None — only this department</t>
        </is>
      </c>
      <c r="P58" s="138" t="inlineStr">
        <is>
          <t>CARBON 1
Same title</t>
        </is>
      </c>
    </row>
    <row r="59" ht="146" customHeight="1">
      <c r="A59" s="16" t="inlineStr">
        <is>
          <t>Technology</t>
        </is>
      </c>
      <c r="B59" s="18" t="inlineStr">
        <is>
          <t>B · Specialist / Manager</t>
        </is>
      </c>
      <c r="C59" s="18" t="inlineStr">
        <is>
          <t>B1</t>
        </is>
      </c>
      <c r="D59" s="16" t="inlineStr">
        <is>
          <t>Specialist · POD Lead</t>
        </is>
      </c>
      <c r="E59" s="16" t="inlineStr">
        <is>
          <t>Engineering &amp; Development</t>
        </is>
      </c>
      <c r="F59" s="16" t="inlineStr">
        <is>
          <t>Backend Development</t>
        </is>
      </c>
      <c r="G59" s="16" t="inlineStr">
        <is>
          <t>Senior Technical Specialist – POD Lead</t>
        </is>
      </c>
      <c r="H59" s="16" t="inlineStr">
        <is>
          <t>POD Lead</t>
        </is>
      </c>
      <c r="I59" s="16" t="n">
        <v>2</v>
      </c>
      <c r="J59"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59" s="16" t="inlineStr">
        <is>
          <t>Programming &amp; Tech-Stack Depth · System Design &amp; Architecture</t>
        </is>
      </c>
      <c r="L59" s="16" t="inlineStr">
        <is>
          <t>Database, SQL &amp; Data Engineering · Cloud, DevOps &amp; CI/CD · AI, GenAI &amp; Prompt Engineering · Product, Platform &amp; Domain Knowledge</t>
        </is>
      </c>
      <c r="M59" s="16" t="inlineStr">
        <is>
          <t>Core 3 · Future-ready 3 · Functional 3 · Leadership 1</t>
        </is>
      </c>
      <c r="N59" s="16" t="inlineStr">
        <is>
          <t>Cloud / language certifications · optional; AWS / Azure architect · optional</t>
        </is>
      </c>
      <c r="O59" s="16" t="inlineStr">
        <is>
          <t>None — only this department</t>
        </is>
      </c>
      <c r="P59" s="138" t="inlineStr">
        <is>
          <r>
            <rPr>
              <rFont val="Calibri"/>
              <sz val="10"/>
            </rPr>
            <t xml:space="preserve">CARBON 2
</t>
          </r>
          <r>
            <rPr>
              <rFont val="Calibri"/>
              <b val="1"/>
              <sz val="10"/>
            </rPr>
            <t>Titled there:</t>
          </r>
          <r>
            <rPr>
              <rFont val="Calibri"/>
              <sz val="10"/>
            </rPr>
            <t xml:space="preserve"> Technical Specialist / Technical Specialist – POD Lead</t>
          </r>
        </is>
      </c>
    </row>
    <row r="60" ht="146" customHeight="1">
      <c r="A60" s="16" t="inlineStr">
        <is>
          <t>Technology</t>
        </is>
      </c>
      <c r="B60" s="18" t="inlineStr">
        <is>
          <t>B · Specialist / Manager</t>
        </is>
      </c>
      <c r="C60" s="18" t="inlineStr">
        <is>
          <t>B1</t>
        </is>
      </c>
      <c r="D60" s="16" t="inlineStr">
        <is>
          <t>Specialist</t>
        </is>
      </c>
      <c r="E60" s="16" t="inlineStr">
        <is>
          <t>Engineering &amp; Development</t>
        </is>
      </c>
      <c r="F60" s="16" t="inlineStr">
        <is>
          <t>Backend Development</t>
        </is>
      </c>
      <c r="G60" s="16" t="inlineStr">
        <is>
          <t>Technical Specialist</t>
        </is>
      </c>
      <c r="H60" s="16" t="inlineStr">
        <is>
          <t>IC</t>
        </is>
      </c>
      <c r="I60" s="16" t="n">
        <v>1</v>
      </c>
      <c r="J60"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0" s="16" t="inlineStr">
        <is>
          <t>Programming &amp; Tech-Stack Depth · System Design &amp; Architecture</t>
        </is>
      </c>
      <c r="L60" s="16" t="inlineStr">
        <is>
          <t>Database, SQL &amp; Data Engineering · Cloud, DevOps &amp; CI/CD · AI, GenAI &amp; Prompt Engineering · Product, Platform &amp; Domain Knowledge</t>
        </is>
      </c>
      <c r="M60" s="16" t="inlineStr">
        <is>
          <t>Core 3 · Future-ready 3 · Functional 3 · Leadership 1</t>
        </is>
      </c>
      <c r="N60" s="16" t="inlineStr">
        <is>
          <t>Cloud / language certifications · optional; AWS / Azure architect · optional</t>
        </is>
      </c>
      <c r="O60" s="16" t="inlineStr">
        <is>
          <t>None — only this department</t>
        </is>
      </c>
      <c r="P60" s="138" t="inlineStr">
        <is>
          <r>
            <rPr>
              <rFont val="Calibri"/>
              <sz val="10"/>
            </rPr>
            <t xml:space="preserve">CARBON 2
</t>
          </r>
          <r>
            <rPr>
              <rFont val="Calibri"/>
              <b val="1"/>
              <sz val="10"/>
            </rPr>
            <t>Titled there:</t>
          </r>
          <r>
            <rPr>
              <rFont val="Calibri"/>
              <sz val="10"/>
            </rPr>
            <t xml:space="preserve"> Technical Specialist / Technical Specialist – POD Lead</t>
          </r>
        </is>
      </c>
    </row>
    <row r="61" ht="146" customHeight="1">
      <c r="A61" s="16" t="inlineStr">
        <is>
          <t>Technology</t>
        </is>
      </c>
      <c r="B61" s="18" t="inlineStr">
        <is>
          <t>B · Specialist / Manager</t>
        </is>
      </c>
      <c r="C61" s="18" t="inlineStr">
        <is>
          <t>B1</t>
        </is>
      </c>
      <c r="D61" s="16" t="inlineStr">
        <is>
          <t>Specialist · POD Lead</t>
        </is>
      </c>
      <c r="E61" s="16" t="inlineStr">
        <is>
          <t>Engineering &amp; Development</t>
        </is>
      </c>
      <c r="F61" s="16" t="inlineStr">
        <is>
          <t>Backend Development</t>
        </is>
      </c>
      <c r="G61" s="16" t="inlineStr">
        <is>
          <t>Technical Specialist – POD Lead</t>
        </is>
      </c>
      <c r="H61" s="16" t="inlineStr">
        <is>
          <t>POD Lead</t>
        </is>
      </c>
      <c r="I61" s="16" t="n">
        <v>3</v>
      </c>
      <c r="J61"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1" s="16" t="inlineStr">
        <is>
          <t>Programming &amp; Tech-Stack Depth · System Design &amp; Architecture</t>
        </is>
      </c>
      <c r="L61" s="16" t="inlineStr">
        <is>
          <t>Database, SQL &amp; Data Engineering · Cloud, DevOps &amp; CI/CD · AI, GenAI &amp; Prompt Engineering · Product, Platform &amp; Domain Knowledge</t>
        </is>
      </c>
      <c r="M61" s="16" t="inlineStr">
        <is>
          <t>Core 3 · Future-ready 3 · Functional 3 · Leadership 1</t>
        </is>
      </c>
      <c r="N61" s="16" t="inlineStr">
        <is>
          <t>Cloud / language certifications · optional; AWS / Azure architect · optional</t>
        </is>
      </c>
      <c r="O61" s="16" t="inlineStr">
        <is>
          <t>None — only this department</t>
        </is>
      </c>
      <c r="P61" s="138" t="inlineStr">
        <is>
          <r>
            <rPr>
              <rFont val="Calibri"/>
              <sz val="10"/>
            </rPr>
            <t xml:space="preserve">CARBON 2
</t>
          </r>
          <r>
            <rPr>
              <rFont val="Calibri"/>
              <b val="1"/>
              <sz val="10"/>
            </rPr>
            <t>Titled there:</t>
          </r>
          <r>
            <rPr>
              <rFont val="Calibri"/>
              <sz val="10"/>
            </rPr>
            <t xml:space="preserve"> Technical Specialist / Technical Specialist – POD Lead</t>
          </r>
        </is>
      </c>
    </row>
    <row r="62" ht="94" customHeight="1">
      <c r="A62" s="16" t="inlineStr">
        <is>
          <t>Technology</t>
        </is>
      </c>
      <c r="B62" s="18" t="inlineStr">
        <is>
          <t>B · Specialist / Manager</t>
        </is>
      </c>
      <c r="C62" s="18" t="inlineStr">
        <is>
          <t>B1</t>
        </is>
      </c>
      <c r="D62" s="16" t="inlineStr">
        <is>
          <t>Specialist</t>
        </is>
      </c>
      <c r="E62" s="16" t="inlineStr">
        <is>
          <t>Engineering &amp; Development</t>
        </is>
      </c>
      <c r="F62" s="16" t="inlineStr">
        <is>
          <t>Full-Stack Development</t>
        </is>
      </c>
      <c r="G62" s="16" t="inlineStr">
        <is>
          <t>Technical Specialist</t>
        </is>
      </c>
      <c r="H62" s="16" t="inlineStr">
        <is>
          <t>IC</t>
        </is>
      </c>
      <c r="I62" s="16" t="n">
        <v>2</v>
      </c>
      <c r="J62" s="16"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62" s="16" t="inlineStr">
        <is>
          <t>Programming &amp; Tech-Stack Depth · System Design &amp; Architecture</t>
        </is>
      </c>
      <c r="L62" s="16" t="inlineStr">
        <is>
          <t>Database, SQL &amp; Data Engineering · Cloud, DevOps &amp; CI/CD · AI, GenAI &amp; Prompt Engineering · Product, Platform &amp; Domain Knowledge</t>
        </is>
      </c>
      <c r="M62" s="16" t="inlineStr">
        <is>
          <t>Core 3 · Future-ready 3 · Functional 3 · Leadership 1</t>
        </is>
      </c>
      <c r="N62" s="16" t="inlineStr">
        <is>
          <t>Cloud / language certifications · optional; AWS / Azure architect · optional</t>
        </is>
      </c>
      <c r="O62" s="16" t="inlineStr">
        <is>
          <t>None — only this department</t>
        </is>
      </c>
      <c r="P62" s="16" t="inlineStr">
        <is>
          <t>None — only iFile</t>
        </is>
      </c>
    </row>
    <row r="63" ht="94" customHeight="1">
      <c r="A63" s="16" t="inlineStr">
        <is>
          <t>Technology</t>
        </is>
      </c>
      <c r="B63" s="18" t="inlineStr">
        <is>
          <t>B · Specialist / Manager</t>
        </is>
      </c>
      <c r="C63" s="18" t="inlineStr">
        <is>
          <t>B1</t>
        </is>
      </c>
      <c r="D63" s="16" t="inlineStr">
        <is>
          <t>Specialist · POD Lead</t>
        </is>
      </c>
      <c r="E63" s="16" t="inlineStr">
        <is>
          <t>Engineering &amp; Development</t>
        </is>
      </c>
      <c r="F63" s="16" t="inlineStr">
        <is>
          <t>Full-Stack Development</t>
        </is>
      </c>
      <c r="G63" s="16" t="inlineStr">
        <is>
          <t>Technical Specialist – POD Lead</t>
        </is>
      </c>
      <c r="H63" s="16" t="inlineStr">
        <is>
          <t>POD Lead</t>
        </is>
      </c>
      <c r="I63" s="16" t="n">
        <v>2</v>
      </c>
      <c r="J63" s="16"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63" s="16" t="inlineStr">
        <is>
          <t>Programming &amp; Tech-Stack Depth · System Design &amp; Architecture</t>
        </is>
      </c>
      <c r="L63" s="16" t="inlineStr">
        <is>
          <t>Database, SQL &amp; Data Engineering · Cloud, DevOps &amp; CI/CD · AI, GenAI &amp; Prompt Engineering · Product, Platform &amp; Domain Knowledge</t>
        </is>
      </c>
      <c r="M63" s="16" t="inlineStr">
        <is>
          <t>Core 3 · Future-ready 3 · Functional 3 · Leadership 1</t>
        </is>
      </c>
      <c r="N63" s="16" t="inlineStr">
        <is>
          <t>Cloud / language certifications · optional; AWS / Azure architect · optional</t>
        </is>
      </c>
      <c r="O63" s="16" t="inlineStr">
        <is>
          <t>None — only this department</t>
        </is>
      </c>
      <c r="P63" s="16" t="inlineStr">
        <is>
          <t>None — only iFile</t>
        </is>
      </c>
    </row>
    <row r="64" ht="81" customHeight="1">
      <c r="A64" s="16" t="inlineStr">
        <is>
          <t>Technology</t>
        </is>
      </c>
      <c r="B64" s="18" t="inlineStr">
        <is>
          <t>B · Specialist / Manager</t>
        </is>
      </c>
      <c r="C64" s="18" t="inlineStr">
        <is>
          <t>B1</t>
        </is>
      </c>
      <c r="D64" s="16" t="inlineStr">
        <is>
          <t>Specialist</t>
        </is>
      </c>
      <c r="E64" s="16" t="inlineStr">
        <is>
          <t>Project &amp; Program Management</t>
        </is>
      </c>
      <c r="F64" s="16" t="inlineStr">
        <is>
          <t>Project &amp; Program Delivery</t>
        </is>
      </c>
      <c r="G64" s="16" t="inlineStr">
        <is>
          <t>Associate Project Manager</t>
        </is>
      </c>
      <c r="H64" s="16" t="inlineStr">
        <is>
          <t>IC</t>
        </is>
      </c>
      <c r="I64" s="16" t="n">
        <v>1</v>
      </c>
      <c r="J64" s="16"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64" s="16" t="inlineStr">
        <is>
          <t>Project, Program &amp; Agile Management · Stakeholder &amp; Client Management</t>
        </is>
      </c>
      <c r="L64" s="16" t="inlineStr">
        <is>
          <t>Communication &amp; Presentation · Process Improvement &amp; Quality Mindset · Strategic Thinking &amp; Business Acumen · Product, Platform &amp; Domain Knowledge</t>
        </is>
      </c>
      <c r="M64" s="16" t="inlineStr">
        <is>
          <t>Core 3 · Future-ready 3 · Functional 3 · Leadership 1</t>
        </is>
      </c>
      <c r="N64" s="16" t="inlineStr">
        <is>
          <t>PMP / PRINCE2 / CSM / SAFe</t>
        </is>
      </c>
      <c r="O64" s="16" t="inlineStr">
        <is>
          <t>None — only this department</t>
        </is>
      </c>
      <c r="P64" s="138" t="inlineStr">
        <is>
          <t>iDEAL 1
Same title</t>
        </is>
      </c>
    </row>
    <row r="65" ht="81" customHeight="1">
      <c r="A65" s="16" t="inlineStr">
        <is>
          <t>Technology</t>
        </is>
      </c>
      <c r="B65" s="18" t="inlineStr">
        <is>
          <t>B · Specialist / Manager</t>
        </is>
      </c>
      <c r="C65" s="18" t="inlineStr">
        <is>
          <t>B1</t>
        </is>
      </c>
      <c r="D65" s="16" t="inlineStr">
        <is>
          <t>Specialist · POD Lead</t>
        </is>
      </c>
      <c r="E65" s="16" t="inlineStr">
        <is>
          <t>Project &amp; Program Management</t>
        </is>
      </c>
      <c r="F65" s="16" t="inlineStr">
        <is>
          <t>Project &amp; Program Delivery</t>
        </is>
      </c>
      <c r="G65" s="16" t="inlineStr">
        <is>
          <t>Associate Project Manager – POD Lead</t>
        </is>
      </c>
      <c r="H65" s="16" t="inlineStr">
        <is>
          <t>POD Lead</t>
        </is>
      </c>
      <c r="I65" s="16" t="n">
        <v>1</v>
      </c>
      <c r="J65" s="16"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65" s="16" t="inlineStr">
        <is>
          <t>Project, Program &amp; Agile Management · Stakeholder &amp; Client Management</t>
        </is>
      </c>
      <c r="L65" s="16" t="inlineStr">
        <is>
          <t>Communication &amp; Presentation · Process Improvement &amp; Quality Mindset · Strategic Thinking &amp; Business Acumen · Product, Platform &amp; Domain Knowledge</t>
        </is>
      </c>
      <c r="M65" s="16" t="inlineStr">
        <is>
          <t>Core 3 · Future-ready 3 · Functional 3 · Leadership 1</t>
        </is>
      </c>
      <c r="N65" s="16" t="inlineStr">
        <is>
          <t>PMP / PRINCE2 / CSM / SAFe</t>
        </is>
      </c>
      <c r="O65" s="16" t="inlineStr">
        <is>
          <t>None — only this department</t>
        </is>
      </c>
      <c r="P65" s="138" t="inlineStr">
        <is>
          <r>
            <rPr>
              <rFont val="Calibri"/>
              <sz val="10"/>
            </rPr>
            <t xml:space="preserve">iDEAL 1
</t>
          </r>
          <r>
            <rPr>
              <rFont val="Calibri"/>
              <b val="1"/>
              <sz val="10"/>
            </rPr>
            <t>Titled there:</t>
          </r>
          <r>
            <rPr>
              <rFont val="Calibri"/>
              <sz val="10"/>
            </rPr>
            <t xml:space="preserve"> Associate Project Manager</t>
          </r>
        </is>
      </c>
    </row>
    <row r="66" ht="81" customHeight="1">
      <c r="A66" s="16" t="inlineStr">
        <is>
          <t>Technology</t>
        </is>
      </c>
      <c r="B66" s="18" t="inlineStr">
        <is>
          <t>B · Specialist / Manager</t>
        </is>
      </c>
      <c r="C66" s="18" t="inlineStr">
        <is>
          <t>B1</t>
        </is>
      </c>
      <c r="D66" s="16" t="inlineStr">
        <is>
          <t>Specialist · POD Lead</t>
        </is>
      </c>
      <c r="E66" s="16" t="inlineStr">
        <is>
          <t>Project &amp; Program Management</t>
        </is>
      </c>
      <c r="F66" s="16" t="inlineStr">
        <is>
          <t>Project &amp; Program Delivery</t>
        </is>
      </c>
      <c r="G66" s="16" t="inlineStr">
        <is>
          <t>Project Manager – POD Lead</t>
        </is>
      </c>
      <c r="H66" s="16" t="inlineStr">
        <is>
          <t>POD Lead</t>
        </is>
      </c>
      <c r="I66" s="16" t="n">
        <v>1</v>
      </c>
      <c r="J66" s="16"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66" s="16" t="inlineStr">
        <is>
          <t>Project, Program &amp; Agile Management · Stakeholder &amp; Client Management</t>
        </is>
      </c>
      <c r="L66" s="16" t="inlineStr">
        <is>
          <t>Communication &amp; Presentation · Process Improvement &amp; Quality Mindset · Strategic Thinking &amp; Business Acumen · Product, Platform &amp; Domain Knowledge</t>
        </is>
      </c>
      <c r="M66" s="16" t="inlineStr">
        <is>
          <t>Core 3 · Future-ready 3 · Functional 3 · Leadership 1</t>
        </is>
      </c>
      <c r="N66" s="16" t="inlineStr">
        <is>
          <t>PMP / PRINCE2 / CSM / SAFe</t>
        </is>
      </c>
      <c r="O66" s="16" t="inlineStr">
        <is>
          <t>None — only this department</t>
        </is>
      </c>
      <c r="P66" s="138" t="inlineStr">
        <is>
          <r>
            <rPr>
              <rFont val="Calibri"/>
              <sz val="10"/>
            </rPr>
            <t xml:space="preserve">iDEAL 1
</t>
          </r>
          <r>
            <rPr>
              <rFont val="Calibri"/>
              <b val="1"/>
              <sz val="10"/>
            </rPr>
            <t>Titled there:</t>
          </r>
          <r>
            <rPr>
              <rFont val="Calibri"/>
              <sz val="10"/>
            </rPr>
            <t xml:space="preserve"> Associate Project Manager</t>
          </r>
        </is>
      </c>
    </row>
    <row r="67" ht="146" customHeight="1">
      <c r="A67" s="16" t="inlineStr">
        <is>
          <t>Technology</t>
        </is>
      </c>
      <c r="B67" s="18" t="inlineStr">
        <is>
          <t>B · Specialist / Manager</t>
        </is>
      </c>
      <c r="C67" s="18" t="inlineStr">
        <is>
          <t>B2</t>
        </is>
      </c>
      <c r="D67" s="16" t="inlineStr">
        <is>
          <t>Manager</t>
        </is>
      </c>
      <c r="E67" s="16" t="inlineStr">
        <is>
          <t>Engineering &amp; Development</t>
        </is>
      </c>
      <c r="F67" s="16" t="inlineStr">
        <is>
          <t>Backend Development</t>
        </is>
      </c>
      <c r="G67" s="16" t="inlineStr">
        <is>
          <t>Engineering Manager</t>
        </is>
      </c>
      <c r="H67" s="16" t="inlineStr">
        <is>
          <t>People Manager</t>
        </is>
      </c>
      <c r="I67" s="16" t="n">
        <v>1</v>
      </c>
      <c r="J67"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7" s="16" t="inlineStr">
        <is>
          <t>Programming &amp; Tech-Stack Depth · System Design &amp; Architecture</t>
        </is>
      </c>
      <c r="L67" s="16" t="inlineStr">
        <is>
          <t>Database, SQL &amp; Data Engineering · Cloud, DevOps &amp; CI/CD · AI, GenAI &amp; Prompt Engineering · Product, Platform &amp; Domain Knowledge</t>
        </is>
      </c>
      <c r="M67" s="16" t="inlineStr">
        <is>
          <t>Core 3 · Future-ready 3 · Functional 4 · Leadership 3</t>
        </is>
      </c>
      <c r="N67" s="16" t="inlineStr">
        <is>
          <t>Cloud / language certifications · optional; AWS / Azure architect · optional</t>
        </is>
      </c>
      <c r="O67" s="16" t="inlineStr">
        <is>
          <t>None — only this department</t>
        </is>
      </c>
      <c r="P67" s="138" t="inlineStr">
        <is>
          <r>
            <rPr>
              <rFont val="Calibri"/>
              <sz val="10"/>
            </rPr>
            <t xml:space="preserve">CARBON 2 · Datatech 1
</t>
          </r>
          <r>
            <rPr>
              <rFont val="Calibri"/>
              <b val="1"/>
              <sz val="10"/>
            </rPr>
            <t>Titled there:</t>
          </r>
          <r>
            <rPr>
              <rFont val="Calibri"/>
              <sz val="10"/>
            </rPr>
            <t xml:space="preserve"> Lead Software Engineer – POD Lead / Senior Technical Specialist – POD Lead</t>
          </r>
        </is>
      </c>
    </row>
    <row r="68" ht="146" customHeight="1">
      <c r="A68" s="16" t="inlineStr">
        <is>
          <t>Technology</t>
        </is>
      </c>
      <c r="B68" s="18" t="inlineStr">
        <is>
          <t>B · Specialist / Manager</t>
        </is>
      </c>
      <c r="C68" s="18" t="inlineStr">
        <is>
          <t>B2</t>
        </is>
      </c>
      <c r="D68" s="16" t="inlineStr">
        <is>
          <t>Senior Specialist</t>
        </is>
      </c>
      <c r="E68" s="16" t="inlineStr">
        <is>
          <t>Engineering &amp; Development</t>
        </is>
      </c>
      <c r="F68" s="16" t="inlineStr">
        <is>
          <t>Backend Development</t>
        </is>
      </c>
      <c r="G68" s="16" t="inlineStr">
        <is>
          <t>Lead Software Engineer</t>
        </is>
      </c>
      <c r="H68" s="16" t="inlineStr">
        <is>
          <t>IC</t>
        </is>
      </c>
      <c r="I68" s="16" t="n">
        <v>3</v>
      </c>
      <c r="J68"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8" s="16" t="inlineStr">
        <is>
          <t>Programming &amp; Tech-Stack Depth · System Design &amp; Architecture</t>
        </is>
      </c>
      <c r="L68" s="16" t="inlineStr">
        <is>
          <t>Database, SQL &amp; Data Engineering · Cloud, DevOps &amp; CI/CD · AI, GenAI &amp; Prompt Engineering · Product, Platform &amp; Domain Knowledge</t>
        </is>
      </c>
      <c r="M68" s="16" t="inlineStr">
        <is>
          <t>Core 3 · Future-ready 3 · Functional 4 · Leadership 2</t>
        </is>
      </c>
      <c r="N68" s="16" t="inlineStr">
        <is>
          <t>Cloud / language certifications · optional; AWS / Azure architect · optional</t>
        </is>
      </c>
      <c r="O68" s="16" t="inlineStr">
        <is>
          <t>None — only this department</t>
        </is>
      </c>
      <c r="P68" s="138" t="inlineStr">
        <is>
          <r>
            <rPr>
              <rFont val="Calibri"/>
              <sz val="10"/>
            </rPr>
            <t xml:space="preserve">CARBON 2 · Datatech 1
</t>
          </r>
          <r>
            <rPr>
              <rFont val="Calibri"/>
              <b val="1"/>
              <sz val="10"/>
            </rPr>
            <t>Titled there:</t>
          </r>
          <r>
            <rPr>
              <rFont val="Calibri"/>
              <sz val="10"/>
            </rPr>
            <t xml:space="preserve"> Lead Software Engineer – POD Lead / Senior Technical Specialist – POD Lead</t>
          </r>
        </is>
      </c>
    </row>
    <row r="69" ht="146" customHeight="1">
      <c r="A69" s="16" t="inlineStr">
        <is>
          <t>Technology</t>
        </is>
      </c>
      <c r="B69" s="18" t="inlineStr">
        <is>
          <t>B · Specialist / Manager</t>
        </is>
      </c>
      <c r="C69" s="18" t="inlineStr">
        <is>
          <t>B2</t>
        </is>
      </c>
      <c r="D69" s="16" t="inlineStr">
        <is>
          <t>Senior Specialist</t>
        </is>
      </c>
      <c r="E69" s="16" t="inlineStr">
        <is>
          <t>Engineering &amp; Development</t>
        </is>
      </c>
      <c r="F69" s="16" t="inlineStr">
        <is>
          <t>Backend Development</t>
        </is>
      </c>
      <c r="G69" s="16" t="inlineStr">
        <is>
          <t>Senior Technical Specialist</t>
        </is>
      </c>
      <c r="H69" s="16" t="inlineStr">
        <is>
          <t>IC</t>
        </is>
      </c>
      <c r="I69" s="16" t="n">
        <v>1</v>
      </c>
      <c r="J69"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9" s="16" t="inlineStr">
        <is>
          <t>Programming &amp; Tech-Stack Depth · System Design &amp; Architecture</t>
        </is>
      </c>
      <c r="L69" s="16" t="inlineStr">
        <is>
          <t>Database, SQL &amp; Data Engineering · Cloud, DevOps &amp; CI/CD · AI, GenAI &amp; Prompt Engineering · Product, Platform &amp; Domain Knowledge</t>
        </is>
      </c>
      <c r="M69" s="16" t="inlineStr">
        <is>
          <t>Core 3 · Future-ready 3 · Functional 4 · Leadership 2</t>
        </is>
      </c>
      <c r="N69" s="16" t="inlineStr">
        <is>
          <t>Cloud / language certifications · optional; AWS / Azure architect · optional</t>
        </is>
      </c>
      <c r="O69" s="16" t="inlineStr">
        <is>
          <t>None — only this department</t>
        </is>
      </c>
      <c r="P69" s="138" t="inlineStr">
        <is>
          <r>
            <rPr>
              <rFont val="Calibri"/>
              <sz val="10"/>
            </rPr>
            <t xml:space="preserve">CARBON 2 · Datatech 1
</t>
          </r>
          <r>
            <rPr>
              <rFont val="Calibri"/>
              <b val="1"/>
              <sz val="10"/>
            </rPr>
            <t>Titled there:</t>
          </r>
          <r>
            <rPr>
              <rFont val="Calibri"/>
              <sz val="10"/>
            </rPr>
            <t xml:space="preserve"> Lead Software Engineer – POD Lead / Senior Technical Specialist – POD Lead</t>
          </r>
        </is>
      </c>
    </row>
    <row r="70" ht="146" customHeight="1">
      <c r="A70" s="16" t="inlineStr">
        <is>
          <t>Technology</t>
        </is>
      </c>
      <c r="B70" s="18" t="inlineStr">
        <is>
          <t>B · Specialist / Manager</t>
        </is>
      </c>
      <c r="C70" s="18" t="inlineStr">
        <is>
          <t>B2</t>
        </is>
      </c>
      <c r="D70" s="16" t="inlineStr">
        <is>
          <t>Senior Specialist · POD Lead</t>
        </is>
      </c>
      <c r="E70" s="16" t="inlineStr">
        <is>
          <t>Engineering &amp; Development</t>
        </is>
      </c>
      <c r="F70" s="16" t="inlineStr">
        <is>
          <t>Backend Development</t>
        </is>
      </c>
      <c r="G70" s="16" t="inlineStr">
        <is>
          <t>Senior Technical Specialist – POD Lead</t>
        </is>
      </c>
      <c r="H70" s="16" t="inlineStr">
        <is>
          <t>POD Lead</t>
        </is>
      </c>
      <c r="I70" s="16" t="n">
        <v>1</v>
      </c>
      <c r="J70"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70" s="16" t="inlineStr">
        <is>
          <t>Programming &amp; Tech-Stack Depth · System Design &amp; Architecture</t>
        </is>
      </c>
      <c r="L70" s="16" t="inlineStr">
        <is>
          <t>Database, SQL &amp; Data Engineering · Cloud, DevOps &amp; CI/CD · AI, GenAI &amp; Prompt Engineering · Product, Platform &amp; Domain Knowledge</t>
        </is>
      </c>
      <c r="M70" s="16" t="inlineStr">
        <is>
          <t>Core 3 · Future-ready 3 · Functional 4 · Leadership 2</t>
        </is>
      </c>
      <c r="N70" s="16" t="inlineStr">
        <is>
          <t>Cloud / language certifications · optional; AWS / Azure architect · optional</t>
        </is>
      </c>
      <c r="O70" s="16" t="inlineStr">
        <is>
          <t>None — only this department</t>
        </is>
      </c>
      <c r="P70" s="138" t="inlineStr">
        <is>
          <r>
            <rPr>
              <rFont val="Calibri"/>
              <sz val="10"/>
            </rPr>
            <t xml:space="preserve">CARBON 2 · Datatech 1
</t>
          </r>
          <r>
            <rPr>
              <rFont val="Calibri"/>
              <b val="1"/>
              <sz val="10"/>
            </rPr>
            <t>Titled there:</t>
          </r>
          <r>
            <rPr>
              <rFont val="Calibri"/>
              <sz val="10"/>
            </rPr>
            <t xml:space="preserve"> Lead Software Engineer – POD Lead / Senior Technical Specialist – POD Lead</t>
          </r>
        </is>
      </c>
    </row>
    <row r="71" ht="94" customHeight="1">
      <c r="A71" s="16" t="inlineStr">
        <is>
          <t>Technology</t>
        </is>
      </c>
      <c r="B71" s="18" t="inlineStr">
        <is>
          <t>B · Specialist / Manager</t>
        </is>
      </c>
      <c r="C71" s="18" t="inlineStr">
        <is>
          <t>B2</t>
        </is>
      </c>
      <c r="D71" s="16" t="inlineStr">
        <is>
          <t>Manager</t>
        </is>
      </c>
      <c r="E71" s="16" t="inlineStr">
        <is>
          <t>Engineering &amp; Development</t>
        </is>
      </c>
      <c r="F71" s="16" t="inlineStr">
        <is>
          <t>Full-Stack Development</t>
        </is>
      </c>
      <c r="G71" s="16" t="inlineStr">
        <is>
          <t>Engineering Manager</t>
        </is>
      </c>
      <c r="H71" s="16" t="inlineStr">
        <is>
          <t>People Manager</t>
        </is>
      </c>
      <c r="I71" s="16" t="n">
        <v>1</v>
      </c>
      <c r="J71" s="16"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71" s="16" t="inlineStr">
        <is>
          <t>Programming &amp; Tech-Stack Depth · System Design &amp; Architecture</t>
        </is>
      </c>
      <c r="L71" s="16" t="inlineStr">
        <is>
          <t>Database, SQL &amp; Data Engineering · Cloud, DevOps &amp; CI/CD · AI, GenAI &amp; Prompt Engineering · Product, Platform &amp; Domain Knowledge</t>
        </is>
      </c>
      <c r="M71" s="16" t="inlineStr">
        <is>
          <t>Core 3 · Future-ready 3 · Functional 4 · Leadership 3</t>
        </is>
      </c>
      <c r="N71" s="16" t="inlineStr">
        <is>
          <t>Cloud / language certifications · optional; AWS / Azure architect · optional</t>
        </is>
      </c>
      <c r="O71" s="16" t="inlineStr">
        <is>
          <t>None — only this department</t>
        </is>
      </c>
      <c r="P71" s="138" t="inlineStr">
        <is>
          <r>
            <rPr>
              <rFont val="Calibri"/>
              <sz val="10"/>
            </rPr>
            <t xml:space="preserve">CARBON 1
</t>
          </r>
          <r>
            <rPr>
              <rFont val="Calibri"/>
              <b val="1"/>
              <sz val="10"/>
            </rPr>
            <t>Titled there:</t>
          </r>
          <r>
            <rPr>
              <rFont val="Calibri"/>
              <sz val="10"/>
            </rPr>
            <t xml:space="preserve"> Lead Software Engineer – POD Lead</t>
          </r>
        </is>
      </c>
    </row>
    <row r="72" ht="94" customHeight="1">
      <c r="A72" s="16" t="inlineStr">
        <is>
          <t>Technology</t>
        </is>
      </c>
      <c r="B72" s="18" t="inlineStr">
        <is>
          <t>B · Specialist / Manager</t>
        </is>
      </c>
      <c r="C72" s="18" t="inlineStr">
        <is>
          <t>B2</t>
        </is>
      </c>
      <c r="D72" s="16" t="inlineStr">
        <is>
          <t>Senior Specialist · POD Lead</t>
        </is>
      </c>
      <c r="E72" s="16" t="inlineStr">
        <is>
          <t>Engineering &amp; Development</t>
        </is>
      </c>
      <c r="F72" s="16" t="inlineStr">
        <is>
          <t>Full-Stack Development</t>
        </is>
      </c>
      <c r="G72" s="16" t="inlineStr">
        <is>
          <t>Senior Technical Specialist – POD Lead</t>
        </is>
      </c>
      <c r="H72" s="16" t="inlineStr">
        <is>
          <t>POD Lead</t>
        </is>
      </c>
      <c r="I72" s="16" t="n">
        <v>1</v>
      </c>
      <c r="J72" s="16"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72" s="16" t="inlineStr">
        <is>
          <t>Programming &amp; Tech-Stack Depth · System Design &amp; Architecture</t>
        </is>
      </c>
      <c r="L72" s="16" t="inlineStr">
        <is>
          <t>Database, SQL &amp; Data Engineering · Cloud, DevOps &amp; CI/CD · AI, GenAI &amp; Prompt Engineering · Product, Platform &amp; Domain Knowledge</t>
        </is>
      </c>
      <c r="M72" s="16" t="inlineStr">
        <is>
          <t>Core 3 · Future-ready 3 · Functional 4 · Leadership 2</t>
        </is>
      </c>
      <c r="N72" s="16" t="inlineStr">
        <is>
          <t>Cloud / language certifications · optional; AWS / Azure architect · optional</t>
        </is>
      </c>
      <c r="O72" s="16" t="inlineStr">
        <is>
          <t>None — only this department</t>
        </is>
      </c>
      <c r="P72" s="138" t="inlineStr">
        <is>
          <r>
            <rPr>
              <rFont val="Calibri"/>
              <sz val="10"/>
            </rPr>
            <t xml:space="preserve">CARBON 1
</t>
          </r>
          <r>
            <rPr>
              <rFont val="Calibri"/>
              <b val="1"/>
              <sz val="10"/>
            </rPr>
            <t>Titled there:</t>
          </r>
          <r>
            <rPr>
              <rFont val="Calibri"/>
              <sz val="10"/>
            </rPr>
            <t xml:space="preserve"> Lead Software Engineer – POD Lead</t>
          </r>
        </is>
      </c>
    </row>
    <row r="73" ht="81" customHeight="1">
      <c r="A73" s="16" t="inlineStr">
        <is>
          <t>Technology</t>
        </is>
      </c>
      <c r="B73" s="18" t="inlineStr">
        <is>
          <t>B · Specialist / Manager</t>
        </is>
      </c>
      <c r="C73" s="18" t="inlineStr">
        <is>
          <t>B2</t>
        </is>
      </c>
      <c r="D73" s="16" t="inlineStr">
        <is>
          <t>Manager</t>
        </is>
      </c>
      <c r="E73" s="16" t="inlineStr">
        <is>
          <t>Project &amp; Program Management</t>
        </is>
      </c>
      <c r="F73" s="16" t="inlineStr">
        <is>
          <t>Project &amp; Program Delivery</t>
        </is>
      </c>
      <c r="G73" s="16" t="inlineStr">
        <is>
          <t>Delivery Manager</t>
        </is>
      </c>
      <c r="H73" s="16" t="inlineStr">
        <is>
          <t>People Manager</t>
        </is>
      </c>
      <c r="I73" s="16" t="n">
        <v>4</v>
      </c>
      <c r="J73" s="16"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73" s="16" t="inlineStr">
        <is>
          <t>Project, Program &amp; Agile Management · Stakeholder &amp; Client Management</t>
        </is>
      </c>
      <c r="L73" s="16" t="inlineStr">
        <is>
          <t>Communication &amp; Presentation · Process Improvement &amp; Quality Mindset · Strategic Thinking &amp; Business Acumen · Product, Platform &amp; Domain Knowledge</t>
        </is>
      </c>
      <c r="M73" s="16" t="inlineStr">
        <is>
          <t>Core 3 · Future-ready 3 · Functional 4 · Leadership 3</t>
        </is>
      </c>
      <c r="N73" s="16" t="inlineStr">
        <is>
          <t>PMP / PRINCE2 / CSM / SAFe</t>
        </is>
      </c>
      <c r="O73" s="16" t="inlineStr">
        <is>
          <t>None — only this department</t>
        </is>
      </c>
      <c r="P73" s="138" t="inlineStr">
        <is>
          <r>
            <rPr>
              <rFont val="Calibri"/>
              <sz val="10"/>
            </rPr>
            <t xml:space="preserve">CARBON 1 · Consume 1
</t>
          </r>
          <r>
            <rPr>
              <rFont val="Calibri"/>
              <b val="1"/>
              <sz val="10"/>
            </rPr>
            <t>Titled there:</t>
          </r>
          <r>
            <rPr>
              <rFont val="Calibri"/>
              <sz val="10"/>
            </rPr>
            <t xml:space="preserve"> Project Manager</t>
          </r>
        </is>
      </c>
    </row>
    <row r="74" ht="81" customHeight="1">
      <c r="A74" s="16" t="inlineStr">
        <is>
          <t>Technology</t>
        </is>
      </c>
      <c r="B74" s="18" t="inlineStr">
        <is>
          <t>B · Specialist / Manager</t>
        </is>
      </c>
      <c r="C74" s="18" t="inlineStr">
        <is>
          <t>B2</t>
        </is>
      </c>
      <c r="D74" s="16" t="inlineStr">
        <is>
          <t>Manager</t>
        </is>
      </c>
      <c r="E74" s="16" t="inlineStr">
        <is>
          <t>Project &amp; Program Management</t>
        </is>
      </c>
      <c r="F74" s="16" t="inlineStr">
        <is>
          <t>Project &amp; Program Delivery</t>
        </is>
      </c>
      <c r="G74" s="16" t="inlineStr">
        <is>
          <t>Project Manager</t>
        </is>
      </c>
      <c r="H74" s="16" t="inlineStr">
        <is>
          <t>People Manager</t>
        </is>
      </c>
      <c r="I74" s="16" t="n">
        <v>2</v>
      </c>
      <c r="J74" s="16"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74" s="16" t="inlineStr">
        <is>
          <t>Project, Program &amp; Agile Management · Stakeholder &amp; Client Management</t>
        </is>
      </c>
      <c r="L74" s="16" t="inlineStr">
        <is>
          <t>Communication &amp; Presentation · Process Improvement &amp; Quality Mindset · Strategic Thinking &amp; Business Acumen · Product, Platform &amp; Domain Knowledge</t>
        </is>
      </c>
      <c r="M74" s="16" t="inlineStr">
        <is>
          <t>Core 3 · Future-ready 3 · Functional 4 · Leadership 3</t>
        </is>
      </c>
      <c r="N74" s="16" t="inlineStr">
        <is>
          <t>PMP / PRINCE2 / CSM / SAFe</t>
        </is>
      </c>
      <c r="O74" s="16" t="inlineStr">
        <is>
          <t>None — only this department</t>
        </is>
      </c>
      <c r="P74" s="138" t="inlineStr">
        <is>
          <t>CARBON 1 · Consume 1
Same title</t>
        </is>
      </c>
    </row>
    <row r="75" ht="81" customHeight="1">
      <c r="A75" s="16" t="inlineStr">
        <is>
          <t>Technology</t>
        </is>
      </c>
      <c r="B75" s="18" t="inlineStr">
        <is>
          <t>B · Specialist / Manager</t>
        </is>
      </c>
      <c r="C75" s="18" t="inlineStr">
        <is>
          <t>B2</t>
        </is>
      </c>
      <c r="D75" s="16" t="inlineStr">
        <is>
          <t>Senior Specialist</t>
        </is>
      </c>
      <c r="E75" s="16" t="inlineStr">
        <is>
          <t>Project &amp; Program Management</t>
        </is>
      </c>
      <c r="F75" s="16" t="inlineStr">
        <is>
          <t>Project &amp; Program Delivery</t>
        </is>
      </c>
      <c r="G75" s="16" t="inlineStr">
        <is>
          <t>Project Manager</t>
        </is>
      </c>
      <c r="H75" s="16" t="inlineStr">
        <is>
          <t>IC</t>
        </is>
      </c>
      <c r="I75" s="16" t="n">
        <v>1</v>
      </c>
      <c r="J75" s="16"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75" s="16" t="inlineStr">
        <is>
          <t>Project, Program &amp; Agile Management · Stakeholder &amp; Client Management</t>
        </is>
      </c>
      <c r="L75" s="16" t="inlineStr">
        <is>
          <t>Communication &amp; Presentation · Process Improvement &amp; Quality Mindset · Strategic Thinking &amp; Business Acumen · Product, Platform &amp; Domain Knowledge</t>
        </is>
      </c>
      <c r="M75" s="16" t="inlineStr">
        <is>
          <t>Core 3 · Future-ready 3 · Functional 4 · Leadership 2</t>
        </is>
      </c>
      <c r="N75" s="16" t="inlineStr">
        <is>
          <t>PMP / PRINCE2 / CSM / SAFe</t>
        </is>
      </c>
      <c r="O75" s="16" t="inlineStr">
        <is>
          <t>None — only this department</t>
        </is>
      </c>
      <c r="P75" s="138" t="inlineStr">
        <is>
          <t>CARBON 1 · Consume 1
Same title</t>
        </is>
      </c>
    </row>
    <row r="76" ht="68" customHeight="1">
      <c r="A76" s="16" t="inlineStr">
        <is>
          <t>Technology</t>
        </is>
      </c>
      <c r="B76" s="18" t="inlineStr">
        <is>
          <t>B · Specialist / Manager</t>
        </is>
      </c>
      <c r="C76" s="18" t="inlineStr">
        <is>
          <t>B3</t>
        </is>
      </c>
      <c r="D76" s="16" t="inlineStr">
        <is>
          <t>Lead Specialist</t>
        </is>
      </c>
      <c r="E76" s="16" t="inlineStr">
        <is>
          <t>Engineering &amp; Architecture</t>
        </is>
      </c>
      <c r="F76" s="16" t="inlineStr">
        <is>
          <t>Solution &amp; Technical Architecture</t>
        </is>
      </c>
      <c r="G76" s="16" t="inlineStr">
        <is>
          <t>Associate Technical Architect</t>
        </is>
      </c>
      <c r="H76" s="16" t="inlineStr">
        <is>
          <t>IC</t>
        </is>
      </c>
      <c r="I76" s="16" t="n">
        <v>1</v>
      </c>
      <c r="J76" s="16"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76" s="16" t="inlineStr">
        <is>
          <t>System Design &amp; Architecture · Programming &amp; Tech-Stack Depth</t>
        </is>
      </c>
      <c r="L76" s="16" t="inlineStr">
        <is>
          <t>Cloud, DevOps &amp; CI/CD · Cybersecurity &amp; Infrastructure · Stakeholder &amp; Client Management · Strategic Thinking &amp; Business Acumen</t>
        </is>
      </c>
      <c r="M76" s="16" t="inlineStr">
        <is>
          <t>Core 4 · Future-ready 3 · Functional 4 · Leadership 3</t>
        </is>
      </c>
      <c r="N76" s="16" t="inlineStr">
        <is>
          <t>AWS / Azure architect · optional; Cloud / language certifications · optional</t>
        </is>
      </c>
      <c r="O76" s="16" t="inlineStr">
        <is>
          <t>None — only this department</t>
        </is>
      </c>
      <c r="P76" s="16" t="inlineStr">
        <is>
          <t>None — only iFile</t>
        </is>
      </c>
    </row>
    <row r="77" ht="68" customHeight="1">
      <c r="A77" s="16" t="inlineStr">
        <is>
          <t>Technology</t>
        </is>
      </c>
      <c r="B77" s="18" t="inlineStr">
        <is>
          <t>B · Specialist / Manager</t>
        </is>
      </c>
      <c r="C77" s="18" t="inlineStr">
        <is>
          <t>B3</t>
        </is>
      </c>
      <c r="D77" s="16" t="inlineStr">
        <is>
          <t>Lead Specialist · POD Lead</t>
        </is>
      </c>
      <c r="E77" s="16" t="inlineStr">
        <is>
          <t>Engineering &amp; Architecture</t>
        </is>
      </c>
      <c r="F77" s="16" t="inlineStr">
        <is>
          <t>Solution &amp; Technical Architecture</t>
        </is>
      </c>
      <c r="G77" s="16" t="inlineStr">
        <is>
          <t>Associate Technical Architect – POD Lead</t>
        </is>
      </c>
      <c r="H77" s="16" t="inlineStr">
        <is>
          <t>POD Lead</t>
        </is>
      </c>
      <c r="I77" s="16" t="n">
        <v>1</v>
      </c>
      <c r="J77" s="16"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77" s="16" t="inlineStr">
        <is>
          <t>System Design &amp; Architecture · Programming &amp; Tech-Stack Depth</t>
        </is>
      </c>
      <c r="L77" s="16" t="inlineStr">
        <is>
          <t>Cloud, DevOps &amp; CI/CD · Cybersecurity &amp; Infrastructure · Stakeholder &amp; Client Management · Strategic Thinking &amp; Business Acumen</t>
        </is>
      </c>
      <c r="M77" s="16" t="inlineStr">
        <is>
          <t>Core 4 · Future-ready 3 · Functional 4 · Leadership 3</t>
        </is>
      </c>
      <c r="N77" s="16" t="inlineStr">
        <is>
          <t>AWS / Azure architect · optional; Cloud / language certifications · optional</t>
        </is>
      </c>
      <c r="O77" s="16" t="inlineStr">
        <is>
          <t>None — only this department</t>
        </is>
      </c>
      <c r="P77" s="16" t="inlineStr">
        <is>
          <t>None — only iFile</t>
        </is>
      </c>
    </row>
    <row r="78" ht="68" customHeight="1">
      <c r="A78" s="16" t="inlineStr">
        <is>
          <t>Technology</t>
        </is>
      </c>
      <c r="B78" s="18" t="inlineStr">
        <is>
          <t>B · Specialist / Manager</t>
        </is>
      </c>
      <c r="C78" s="18" t="inlineStr">
        <is>
          <t>B3</t>
        </is>
      </c>
      <c r="D78" s="16" t="inlineStr">
        <is>
          <t>Lead Specialist</t>
        </is>
      </c>
      <c r="E78" s="16" t="inlineStr">
        <is>
          <t>Engineering &amp; Architecture</t>
        </is>
      </c>
      <c r="F78" s="16" t="inlineStr">
        <is>
          <t>Solution &amp; Technical Architecture</t>
        </is>
      </c>
      <c r="G78" s="16" t="inlineStr">
        <is>
          <t>Technical Architect</t>
        </is>
      </c>
      <c r="H78" s="16" t="inlineStr">
        <is>
          <t>IC</t>
        </is>
      </c>
      <c r="I78" s="16" t="n">
        <v>1</v>
      </c>
      <c r="J78" s="16"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78" s="16" t="inlineStr">
        <is>
          <t>System Design &amp; Architecture · Programming &amp; Tech-Stack Depth</t>
        </is>
      </c>
      <c r="L78" s="16" t="inlineStr">
        <is>
          <t>Cloud, DevOps &amp; CI/CD · Cybersecurity &amp; Infrastructure · Stakeholder &amp; Client Management · Strategic Thinking &amp; Business Acumen</t>
        </is>
      </c>
      <c r="M78" s="16" t="inlineStr">
        <is>
          <t>Core 4 · Future-ready 3 · Functional 4 · Leadership 3</t>
        </is>
      </c>
      <c r="N78" s="16" t="inlineStr">
        <is>
          <t>AWS / Azure architect · optional; Cloud / language certifications · optional</t>
        </is>
      </c>
      <c r="O78" s="16" t="inlineStr">
        <is>
          <t>None — only this department</t>
        </is>
      </c>
      <c r="P78" s="16" t="inlineStr">
        <is>
          <t>None — only iFile</t>
        </is>
      </c>
    </row>
    <row r="79" ht="146" customHeight="1">
      <c r="A79" s="16" t="inlineStr">
        <is>
          <t>Technology</t>
        </is>
      </c>
      <c r="B79" s="18" t="inlineStr">
        <is>
          <t>B · Specialist / Manager</t>
        </is>
      </c>
      <c r="C79" s="18" t="inlineStr">
        <is>
          <t>B3</t>
        </is>
      </c>
      <c r="D79" s="16" t="inlineStr">
        <is>
          <t>Lead Specialist</t>
        </is>
      </c>
      <c r="E79" s="16" t="inlineStr">
        <is>
          <t>Engineering &amp; Development</t>
        </is>
      </c>
      <c r="F79" s="16" t="inlineStr">
        <is>
          <t>Backend Development</t>
        </is>
      </c>
      <c r="G79" s="16" t="inlineStr">
        <is>
          <t>Lead Software Engineer</t>
        </is>
      </c>
      <c r="H79" s="16" t="inlineStr">
        <is>
          <t>IC</t>
        </is>
      </c>
      <c r="I79" s="16" t="n">
        <v>1</v>
      </c>
      <c r="J79"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79" s="16" t="inlineStr">
        <is>
          <t>Programming &amp; Tech-Stack Depth · System Design &amp; Architecture</t>
        </is>
      </c>
      <c r="L79" s="16" t="inlineStr">
        <is>
          <t>Database, SQL &amp; Data Engineering · Cloud, DevOps &amp; CI/CD · AI, GenAI &amp; Prompt Engineering · Product, Platform &amp; Domain Knowledge</t>
        </is>
      </c>
      <c r="M79" s="16" t="inlineStr">
        <is>
          <t>Core 4 · Future-ready 3 · Functional 4 · Leadership 3</t>
        </is>
      </c>
      <c r="N79" s="16" t="inlineStr">
        <is>
          <t>Cloud / language certifications · optional; AWS / Azure architect · optional</t>
        </is>
      </c>
      <c r="O79" s="16" t="inlineStr">
        <is>
          <t>None — only this department</t>
        </is>
      </c>
      <c r="P79" s="138" t="inlineStr">
        <is>
          <r>
            <rPr>
              <rFont val="Calibri"/>
              <sz val="10"/>
            </rPr>
            <t xml:space="preserve">CARBON 1 · iDEAL 1
</t>
          </r>
          <r>
            <rPr>
              <rFont val="Calibri"/>
              <b val="1"/>
              <sz val="10"/>
            </rPr>
            <t>Titled there:</t>
          </r>
          <r>
            <rPr>
              <rFont val="Calibri"/>
              <sz val="10"/>
            </rPr>
            <t xml:space="preserve"> Lead Software Engineer / Senior Engineering Manager</t>
          </r>
        </is>
      </c>
    </row>
    <row r="80" ht="146" customHeight="1">
      <c r="A80" s="16" t="inlineStr">
        <is>
          <t>Technology</t>
        </is>
      </c>
      <c r="B80" s="18" t="inlineStr">
        <is>
          <t>B · Specialist / Manager</t>
        </is>
      </c>
      <c r="C80" s="18" t="inlineStr">
        <is>
          <t>B3</t>
        </is>
      </c>
      <c r="D80" s="16" t="inlineStr">
        <is>
          <t>Lead Specialist · POD Lead</t>
        </is>
      </c>
      <c r="E80" s="16" t="inlineStr">
        <is>
          <t>Engineering &amp; Development</t>
        </is>
      </c>
      <c r="F80" s="16" t="inlineStr">
        <is>
          <t>Backend Development</t>
        </is>
      </c>
      <c r="G80" s="16" t="inlineStr">
        <is>
          <t>Lead Software Engineer – POD Lead</t>
        </is>
      </c>
      <c r="H80" s="16" t="inlineStr">
        <is>
          <t>POD Lead</t>
        </is>
      </c>
      <c r="I80" s="16" t="n">
        <v>1</v>
      </c>
      <c r="J80"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80" s="16" t="inlineStr">
        <is>
          <t>Programming &amp; Tech-Stack Depth · System Design &amp; Architecture</t>
        </is>
      </c>
      <c r="L80" s="16" t="inlineStr">
        <is>
          <t>Database, SQL &amp; Data Engineering · Cloud, DevOps &amp; CI/CD · AI, GenAI &amp; Prompt Engineering · Product, Platform &amp; Domain Knowledge</t>
        </is>
      </c>
      <c r="M80" s="16" t="inlineStr">
        <is>
          <t>Core 4 · Future-ready 3 · Functional 4 · Leadership 3</t>
        </is>
      </c>
      <c r="N80" s="16" t="inlineStr">
        <is>
          <t>Cloud / language certifications · optional; AWS / Azure architect · optional</t>
        </is>
      </c>
      <c r="O80" s="16" t="inlineStr">
        <is>
          <t>None — only this department</t>
        </is>
      </c>
      <c r="P80" s="138" t="inlineStr">
        <is>
          <r>
            <rPr>
              <rFont val="Calibri"/>
              <sz val="10"/>
            </rPr>
            <t xml:space="preserve">CARBON 1 · iDEAL 1
</t>
          </r>
          <r>
            <rPr>
              <rFont val="Calibri"/>
              <b val="1"/>
              <sz val="10"/>
            </rPr>
            <t>Titled there:</t>
          </r>
          <r>
            <rPr>
              <rFont val="Calibri"/>
              <sz val="10"/>
            </rPr>
            <t xml:space="preserve"> Lead Software Engineer / Senior Engineering Manager</t>
          </r>
        </is>
      </c>
    </row>
    <row r="81" ht="94" customHeight="1">
      <c r="A81" s="16" t="inlineStr">
        <is>
          <t>Technology</t>
        </is>
      </c>
      <c r="B81" s="18" t="inlineStr">
        <is>
          <t>B · Specialist / Manager</t>
        </is>
      </c>
      <c r="C81" s="18" t="inlineStr">
        <is>
          <t>B3</t>
        </is>
      </c>
      <c r="D81" s="16" t="inlineStr">
        <is>
          <t>Lead Specialist · POD Lead</t>
        </is>
      </c>
      <c r="E81" s="16" t="inlineStr">
        <is>
          <t>Engineering &amp; Development</t>
        </is>
      </c>
      <c r="F81" s="16" t="inlineStr">
        <is>
          <t>Full-Stack Development</t>
        </is>
      </c>
      <c r="G81" s="16" t="inlineStr">
        <is>
          <t>Lead Software Engineer – POD Lead</t>
        </is>
      </c>
      <c r="H81" s="16" t="inlineStr">
        <is>
          <t>POD Lead</t>
        </is>
      </c>
      <c r="I81" s="16" t="n">
        <v>1</v>
      </c>
      <c r="J81" s="16"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81" s="16" t="inlineStr">
        <is>
          <t>Programming &amp; Tech-Stack Depth · System Design &amp; Architecture</t>
        </is>
      </c>
      <c r="L81" s="16" t="inlineStr">
        <is>
          <t>Database, SQL &amp; Data Engineering · Cloud, DevOps &amp; CI/CD · AI, GenAI &amp; Prompt Engineering · Product, Platform &amp; Domain Knowledge</t>
        </is>
      </c>
      <c r="M81" s="16" t="inlineStr">
        <is>
          <t>Core 4 · Future-ready 3 · Functional 4 · Leadership 3</t>
        </is>
      </c>
      <c r="N81" s="16" t="inlineStr">
        <is>
          <t>Cloud / language certifications · optional; AWS / Azure architect · optional</t>
        </is>
      </c>
      <c r="O81" s="16" t="inlineStr">
        <is>
          <t>None — only this department</t>
        </is>
      </c>
      <c r="P81" s="16" t="inlineStr">
        <is>
          <t>None — only iFile</t>
        </is>
      </c>
    </row>
    <row r="82" ht="81" customHeight="1">
      <c r="A82" s="16" t="inlineStr">
        <is>
          <t>Technology</t>
        </is>
      </c>
      <c r="B82" s="18" t="inlineStr">
        <is>
          <t>B · Specialist / Manager</t>
        </is>
      </c>
      <c r="C82" s="18" t="inlineStr">
        <is>
          <t>B3</t>
        </is>
      </c>
      <c r="D82" s="16" t="inlineStr">
        <is>
          <t>Lead Specialist</t>
        </is>
      </c>
      <c r="E82" s="16" t="inlineStr">
        <is>
          <t>Project &amp; Program Management</t>
        </is>
      </c>
      <c r="F82" s="16" t="inlineStr">
        <is>
          <t>Project &amp; Program Delivery</t>
        </is>
      </c>
      <c r="G82" s="16" t="inlineStr">
        <is>
          <t>Program Manager</t>
        </is>
      </c>
      <c r="H82" s="16" t="inlineStr">
        <is>
          <t>IC</t>
        </is>
      </c>
      <c r="I82" s="16" t="n">
        <v>1</v>
      </c>
      <c r="J82" s="16"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82" s="16" t="inlineStr">
        <is>
          <t>Project, Program &amp; Agile Management · Stakeholder &amp; Client Management</t>
        </is>
      </c>
      <c r="L82" s="16" t="inlineStr">
        <is>
          <t>Communication &amp; Presentation · Process Improvement &amp; Quality Mindset · Strategic Thinking &amp; Business Acumen · Product, Platform &amp; Domain Knowledge</t>
        </is>
      </c>
      <c r="M82" s="16" t="inlineStr">
        <is>
          <t>Core 4 · Future-ready 3 · Functional 4 · Leadership 3</t>
        </is>
      </c>
      <c r="N82" s="16" t="inlineStr">
        <is>
          <t>PMP / PRINCE2 / CSM / SAFe</t>
        </is>
      </c>
      <c r="O82" s="16" t="inlineStr">
        <is>
          <t>None — only this department</t>
        </is>
      </c>
      <c r="P82" s="16" t="inlineStr">
        <is>
          <t>None — only iFile</t>
        </is>
      </c>
    </row>
    <row r="83" ht="68" customHeight="1">
      <c r="A83" s="16" t="inlineStr">
        <is>
          <t>Technology</t>
        </is>
      </c>
      <c r="B83" s="154" t="inlineStr">
        <is>
          <t>B+ · Player-Coach</t>
        </is>
      </c>
      <c r="C83" s="154" t="inlineStr">
        <is>
          <t>B+</t>
        </is>
      </c>
      <c r="D83" s="16" t="inlineStr">
        <is>
          <t>Practice Lead · Player-Coach</t>
        </is>
      </c>
      <c r="E83" s="16" t="inlineStr">
        <is>
          <t>Engineering &amp; Architecture</t>
        </is>
      </c>
      <c r="F83" s="16" t="inlineStr">
        <is>
          <t>Solution &amp; Technical Architecture</t>
        </is>
      </c>
      <c r="G83" s="16" t="inlineStr">
        <is>
          <t>Practice Lead – Solution &amp; Technical Architecture · Player-Coach</t>
        </is>
      </c>
      <c r="H83" s="16" t="inlineStr">
        <is>
          <t>Player-Coach</t>
        </is>
      </c>
      <c r="I83" s="16" t="n">
        <v>4</v>
      </c>
      <c r="J83" s="16"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83" s="16" t="inlineStr">
        <is>
          <t>System Design &amp; Architecture · Programming &amp; Tech-Stack Depth</t>
        </is>
      </c>
      <c r="L83" s="16" t="inlineStr">
        <is>
          <t>Cloud, DevOps &amp; CI/CD · Cybersecurity &amp; Infrastructure · Stakeholder &amp; Client Management · Strategic Thinking &amp; Business Acumen</t>
        </is>
      </c>
      <c r="M83" s="16" t="inlineStr">
        <is>
          <t>Core 4 · Future-ready 4 · Functional 4 · Leadership 4</t>
        </is>
      </c>
      <c r="N83" s="16" t="inlineStr">
        <is>
          <t>AWS / Azure architect · optional; Cloud / language certifications · optional</t>
        </is>
      </c>
      <c r="O83" s="16" t="inlineStr">
        <is>
          <t>None — only this department</t>
        </is>
      </c>
      <c r="P83" s="138" t="inlineStr">
        <is>
          <t>iDEAL 1
Same title</t>
        </is>
      </c>
    </row>
    <row r="84" ht="81" customHeight="1">
      <c r="A84" s="16" t="inlineStr">
        <is>
          <t>Technology</t>
        </is>
      </c>
      <c r="B84" s="154" t="inlineStr">
        <is>
          <t>B+ · Player-Coach</t>
        </is>
      </c>
      <c r="C84" s="154" t="inlineStr">
        <is>
          <t>B+</t>
        </is>
      </c>
      <c r="D84" s="16" t="inlineStr">
        <is>
          <t>Practice Lead · Player-Coach</t>
        </is>
      </c>
      <c r="E84" s="16" t="inlineStr">
        <is>
          <t>Project &amp; Program Management</t>
        </is>
      </c>
      <c r="F84" s="16" t="inlineStr">
        <is>
          <t>Project &amp; Program Delivery</t>
        </is>
      </c>
      <c r="G84" s="16" t="inlineStr">
        <is>
          <t>Practice Lead – Project &amp; Program Delivery · Player-Coach</t>
        </is>
      </c>
      <c r="H84" s="16" t="inlineStr">
        <is>
          <t>Player-Coach</t>
        </is>
      </c>
      <c r="I84" s="16" t="n">
        <v>1</v>
      </c>
      <c r="J84" s="16"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84" s="16" t="inlineStr">
        <is>
          <t>Project, Program &amp; Agile Management · Stakeholder &amp; Client Management</t>
        </is>
      </c>
      <c r="L84" s="16" t="inlineStr">
        <is>
          <t>Communication &amp; Presentation · Process Improvement &amp; Quality Mindset · Strategic Thinking &amp; Business Acumen · Product, Platform &amp; Domain Knowledge</t>
        </is>
      </c>
      <c r="M84" s="16" t="inlineStr">
        <is>
          <t>Core 4 · Future-ready 4 · Functional 4 · Leadership 4</t>
        </is>
      </c>
      <c r="N84" s="16" t="inlineStr">
        <is>
          <t>PMP / PRINCE2 / CSM / SAFe</t>
        </is>
      </c>
      <c r="O84" s="16" t="inlineStr">
        <is>
          <t>None — only this department</t>
        </is>
      </c>
      <c r="P84" s="16" t="inlineStr">
        <is>
          <t>None — only iFile</t>
        </is>
      </c>
    </row>
    <row r="85" ht="68" customHeight="1">
      <c r="A85" s="16" t="inlineStr">
        <is>
          <t>Technology</t>
        </is>
      </c>
      <c r="B85" s="149" t="inlineStr">
        <is>
          <t>C · Principal / Head</t>
        </is>
      </c>
      <c r="C85" s="149" t="inlineStr">
        <is>
          <t>C1</t>
        </is>
      </c>
      <c r="D85" s="16" t="inlineStr">
        <is>
          <t>Principal</t>
        </is>
      </c>
      <c r="E85" s="16" t="inlineStr">
        <is>
          <t>Engineering &amp; Architecture</t>
        </is>
      </c>
      <c r="F85" s="16" t="inlineStr">
        <is>
          <t>Solution &amp; Technical Architecture</t>
        </is>
      </c>
      <c r="G85" s="16" t="inlineStr">
        <is>
          <t>Technical Architect</t>
        </is>
      </c>
      <c r="H85" s="16" t="inlineStr">
        <is>
          <t>IC</t>
        </is>
      </c>
      <c r="I85" s="16" t="n">
        <v>1</v>
      </c>
      <c r="J85" s="16"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85" s="16" t="inlineStr">
        <is>
          <t>System Design &amp; Architecture · Programming &amp; Tech-Stack Depth</t>
        </is>
      </c>
      <c r="L85" s="16" t="inlineStr">
        <is>
          <t>Cloud, DevOps &amp; CI/CD · Cybersecurity &amp; Infrastructure · Stakeholder &amp; Client Management · Strategic Thinking &amp; Business Acumen</t>
        </is>
      </c>
      <c r="M85" s="16" t="inlineStr">
        <is>
          <t>Core 4 · Future-ready 4 · Functional 4 · Leadership 4</t>
        </is>
      </c>
      <c r="N85" s="16" t="inlineStr">
        <is>
          <t>AWS / Azure architect · optional; Cloud / language certifications · optional</t>
        </is>
      </c>
      <c r="O85" s="16" t="inlineStr">
        <is>
          <t>None — only this department</t>
        </is>
      </c>
      <c r="P85" s="138" t="inlineStr">
        <is>
          <r>
            <rPr>
              <rFont val="Calibri"/>
              <sz val="10"/>
            </rPr>
            <t xml:space="preserve">Datatech 1
</t>
          </r>
          <r>
            <rPr>
              <rFont val="Calibri"/>
              <b val="1"/>
              <sz val="10"/>
            </rPr>
            <t>Titled there:</t>
          </r>
          <r>
            <rPr>
              <rFont val="Calibri"/>
              <sz val="10"/>
            </rPr>
            <t xml:space="preserve"> Solution Architect</t>
          </r>
        </is>
      </c>
    </row>
    <row r="86" ht="68" customHeight="1">
      <c r="A86" s="16" t="inlineStr">
        <is>
          <t>Technology</t>
        </is>
      </c>
      <c r="B86" s="149" t="inlineStr">
        <is>
          <t>C · Principal / Head</t>
        </is>
      </c>
      <c r="C86" s="149" t="inlineStr">
        <is>
          <t>C2</t>
        </is>
      </c>
      <c r="D86" s="16" t="inlineStr">
        <is>
          <t>Head of Function</t>
        </is>
      </c>
      <c r="E86" s="16" t="inlineStr">
        <is>
          <t>Project &amp; Program Management</t>
        </is>
      </c>
      <c r="F86" s="16" t="inlineStr">
        <is>
          <t>Delivery Leadership</t>
        </is>
      </c>
      <c r="G86" s="16" t="inlineStr">
        <is>
          <t>Head – Delivery</t>
        </is>
      </c>
      <c r="H86" s="16" t="inlineStr">
        <is>
          <t>People Manager</t>
        </is>
      </c>
      <c r="I86" s="16" t="n">
        <v>1</v>
      </c>
      <c r="J86" s="16" t="inlineStr">
        <is>
          <r>
            <rPr>
              <rFont val="Calibri"/>
              <b val="1"/>
              <sz val="10"/>
            </rPr>
            <t>C2:</t>
          </r>
          <r>
            <rPr>
              <rFont val="Calibri"/>
              <sz val="10"/>
            </rPr>
            <t xml:space="preserve"> Head – Delivery</t>
          </r>
        </is>
      </c>
      <c r="K86" s="16" t="inlineStr">
        <is>
          <t>Project, Program &amp; Agile Management · Stakeholder &amp; Client Management</t>
        </is>
      </c>
      <c r="L86" s="16" t="inlineStr">
        <is>
          <t>Communication &amp; Presentation · Process Improvement &amp; Quality Mindset · Strategic Thinking &amp; Business Acumen · Product, Platform &amp; Domain Knowledge</t>
        </is>
      </c>
      <c r="M86" s="16" t="inlineStr">
        <is>
          <t>Core 4 · Future-ready 4 · Functional 5 · Leadership 4</t>
        </is>
      </c>
      <c r="N86" s="16" t="inlineStr">
        <is>
          <t>PMP / PRINCE2 / CSM / SAFe</t>
        </is>
      </c>
      <c r="O86" s="16" t="inlineStr">
        <is>
          <t>None — only this department</t>
        </is>
      </c>
      <c r="P86" s="16" t="inlineStr">
        <is>
          <t>None — only iFile</t>
        </is>
      </c>
    </row>
    <row r="87" ht="146" customHeight="1">
      <c r="A87" s="16" t="inlineStr">
        <is>
          <t>Technology</t>
        </is>
      </c>
      <c r="B87" s="136" t="inlineStr">
        <is>
          <t>X · Consultant</t>
        </is>
      </c>
      <c r="C87" s="136" t="inlineStr">
        <is>
          <t>X1</t>
        </is>
      </c>
      <c r="D87" s="16" t="inlineStr">
        <is>
          <t>Associate Consultant</t>
        </is>
      </c>
      <c r="E87" s="16" t="inlineStr">
        <is>
          <t>Engineering &amp; Development</t>
        </is>
      </c>
      <c r="F87" s="16" t="inlineStr">
        <is>
          <t>Backend Development</t>
        </is>
      </c>
      <c r="G87" s="16" t="inlineStr">
        <is>
          <t>Associate Consultant – Software Development</t>
        </is>
      </c>
      <c r="H87" s="16" t="inlineStr">
        <is>
          <t>Consultant</t>
        </is>
      </c>
      <c r="I87" s="16" t="n">
        <v>13</v>
      </c>
      <c r="J87" s="16"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87" s="16" t="inlineStr">
        <is>
          <t>Programming &amp; Tech-Stack Depth · System Design &amp; Architecture</t>
        </is>
      </c>
      <c r="L87" s="16" t="inlineStr">
        <is>
          <t>Database, SQL &amp; Data Engineering · Cloud, DevOps &amp; CI/CD · AI, GenAI &amp; Prompt Engineering · Product, Platform &amp; Domain Knowledge</t>
        </is>
      </c>
      <c r="M87" s="16" t="inlineStr">
        <is>
          <t>Per statement of work</t>
        </is>
      </c>
      <c r="N87" s="16" t="inlineStr">
        <is>
          <t>Cloud / language certifications · optional; AWS / Azure architect · optional</t>
        </is>
      </c>
      <c r="O87" s="16" t="inlineStr">
        <is>
          <t>None — only this department</t>
        </is>
      </c>
      <c r="P87" s="138" t="inlineStr">
        <is>
          <t>Datatech 3
Same title</t>
        </is>
      </c>
    </row>
    <row r="88" ht="94" customHeight="1">
      <c r="A88" s="16" t="inlineStr">
        <is>
          <t>XBRL Consulting</t>
        </is>
      </c>
      <c r="B88" s="138" t="inlineStr">
        <is>
          <t>A · Practitioner</t>
        </is>
      </c>
      <c r="C88" s="138" t="inlineStr">
        <is>
          <t>A2</t>
        </is>
      </c>
      <c r="D88" s="16" t="inlineStr">
        <is>
          <t>Associate</t>
        </is>
      </c>
      <c r="E88" s="16" t="inlineStr">
        <is>
          <t>Consulting &amp; Professional Services</t>
        </is>
      </c>
      <c r="F88" s="16" t="inlineStr">
        <is>
          <t>Taxonomy Design &amp; Regulatory Consulting</t>
        </is>
      </c>
      <c r="G88" s="16" t="inlineStr">
        <is>
          <t>Taxonomy Analyst</t>
        </is>
      </c>
      <c r="H88" s="16" t="inlineStr">
        <is>
          <t>IC</t>
        </is>
      </c>
      <c r="I88" s="16" t="n">
        <v>2</v>
      </c>
      <c r="J88" s="16"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88" s="16" t="inlineStr">
        <is>
          <t>XBRL, iXBRL &amp; Taxonomy · Accounting &amp; Reporting Standards · IFRS/US GAAP</t>
        </is>
      </c>
      <c r="L88" s="16" t="inlineStr">
        <is>
          <t>Regulatory &amp; BFSI Domain · Process Improvement &amp; Quality Mindset · Advanced Excel &amp; Productivity Tools · AI, GenAI &amp; Prompt Engineering</t>
        </is>
      </c>
      <c r="M88" s="16" t="inlineStr">
        <is>
          <t>Core 2 · Future-ready 2 · Functional 2 · Leadership —</t>
        </is>
      </c>
      <c r="N88" s="16" t="inlineStr">
        <is>
          <t>XBRL US GAAP Certificate · AICPA &amp; XBRL US or equivalent; CA / CMA / ACCA / CFA / IFRS certificate</t>
        </is>
      </c>
      <c r="O88" s="16" t="inlineStr">
        <is>
          <t>None — only this department</t>
        </is>
      </c>
      <c r="P88" s="16" t="inlineStr">
        <is>
          <t>None — only iFile</t>
        </is>
      </c>
    </row>
    <row r="89" ht="68" customHeight="1">
      <c r="A89" s="16" t="inlineStr">
        <is>
          <t>XBRL Consulting</t>
        </is>
      </c>
      <c r="B89" s="138" t="inlineStr">
        <is>
          <t>A · Practitioner</t>
        </is>
      </c>
      <c r="C89" s="138" t="inlineStr">
        <is>
          <t>A2</t>
        </is>
      </c>
      <c r="D89" s="16" t="inlineStr">
        <is>
          <t>Associate</t>
        </is>
      </c>
      <c r="E89" s="16" t="inlineStr">
        <is>
          <t>Consulting &amp; Professional Services</t>
        </is>
      </c>
      <c r="F89" s="16" t="inlineStr">
        <is>
          <t>XBRL Tagging, Conversion &amp; Filing</t>
        </is>
      </c>
      <c r="G89" s="16" t="inlineStr">
        <is>
          <t>Financial Analyst</t>
        </is>
      </c>
      <c r="H89" s="16" t="inlineStr">
        <is>
          <t>IC</t>
        </is>
      </c>
      <c r="I89" s="16" t="n">
        <v>3</v>
      </c>
      <c r="J89" s="16" t="inlineStr">
        <is>
          <r>
            <rPr>
              <rFont val="Calibri"/>
              <b val="1"/>
              <sz val="10"/>
            </rPr>
            <t>A2:</t>
          </r>
          <r>
            <rPr>
              <rFont val="Calibri"/>
              <sz val="10"/>
            </rPr>
            <t xml:space="preserve"> Financial Analyst → A3: Senior Financial Analyst</t>
          </r>
        </is>
      </c>
      <c r="K89" s="16" t="inlineStr">
        <is>
          <t>XBRL, iXBRL &amp; Taxonomy · Accounting &amp; Reporting Standards · IFRS/US GAAP</t>
        </is>
      </c>
      <c r="L89" s="16" t="inlineStr">
        <is>
          <t>Regulatory &amp; BFSI Domain · Process Improvement &amp; Quality Mindset · Advanced Excel &amp; Productivity Tools · AI, GenAI &amp; Prompt Engineering</t>
        </is>
      </c>
      <c r="M89" s="16" t="inlineStr">
        <is>
          <t>Core 2 · Future-ready 2 · Functional 2 · Leadership —</t>
        </is>
      </c>
      <c r="N89" s="16" t="inlineStr">
        <is>
          <t>XBRL US GAAP Certificate · AICPA &amp; XBRL US or equivalent; CA / CMA / ACCA / CFA / IFRS certificate</t>
        </is>
      </c>
      <c r="O89" s="16" t="inlineStr">
        <is>
          <t>None — only this department</t>
        </is>
      </c>
      <c r="P89" s="138" t="inlineStr">
        <is>
          <t>CARBON 1
Same title</t>
        </is>
      </c>
    </row>
    <row r="90" ht="94" customHeight="1">
      <c r="A90" s="16" t="inlineStr">
        <is>
          <t>XBRL Consulting</t>
        </is>
      </c>
      <c r="B90" s="138" t="inlineStr">
        <is>
          <t>A · Practitioner</t>
        </is>
      </c>
      <c r="C90" s="138" t="inlineStr">
        <is>
          <t>A3</t>
        </is>
      </c>
      <c r="D90" s="16" t="inlineStr">
        <is>
          <t>Senior Associate</t>
        </is>
      </c>
      <c r="E90" s="16" t="inlineStr">
        <is>
          <t>Consulting &amp; Professional Services</t>
        </is>
      </c>
      <c r="F90" s="16" t="inlineStr">
        <is>
          <t>Taxonomy Design &amp; Regulatory Consulting</t>
        </is>
      </c>
      <c r="G90" s="16" t="inlineStr">
        <is>
          <t>Senior Taxonomy Analyst</t>
        </is>
      </c>
      <c r="H90" s="16" t="inlineStr">
        <is>
          <t>IC</t>
        </is>
      </c>
      <c r="I90" s="16" t="n">
        <v>12</v>
      </c>
      <c r="J90" s="16"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0" s="16" t="inlineStr">
        <is>
          <t>XBRL, iXBRL &amp; Taxonomy · Accounting &amp; Reporting Standards · IFRS/US GAAP</t>
        </is>
      </c>
      <c r="L90" s="16" t="inlineStr">
        <is>
          <t>Regulatory &amp; BFSI Domain · Process Improvement &amp; Quality Mindset · Advanced Excel &amp; Productivity Tools · AI, GenAI &amp; Prompt Engineering</t>
        </is>
      </c>
      <c r="M90" s="16" t="inlineStr">
        <is>
          <t>Core 2 · Future-ready 2 · Functional 3 · Leadership —</t>
        </is>
      </c>
      <c r="N90" s="16" t="inlineStr">
        <is>
          <t>XBRL US GAAP Certificate · AICPA &amp; XBRL US or equivalent; CA / CMA / ACCA / CFA / IFRS certificate</t>
        </is>
      </c>
      <c r="O90" s="16" t="inlineStr">
        <is>
          <t>None — only this department</t>
        </is>
      </c>
      <c r="P90" s="16" t="inlineStr">
        <is>
          <t>None — only iFile</t>
        </is>
      </c>
    </row>
    <row r="91" ht="94" customHeight="1">
      <c r="A91" s="16" t="inlineStr">
        <is>
          <t>XBRL Consulting</t>
        </is>
      </c>
      <c r="B91" s="138" t="inlineStr">
        <is>
          <t>A · Practitioner</t>
        </is>
      </c>
      <c r="C91" s="138" t="inlineStr">
        <is>
          <t>A3</t>
        </is>
      </c>
      <c r="D91" s="16" t="inlineStr">
        <is>
          <t>Senior Associate</t>
        </is>
      </c>
      <c r="E91" s="16" t="inlineStr">
        <is>
          <t>Consulting &amp; Professional Services</t>
        </is>
      </c>
      <c r="F91" s="16" t="inlineStr">
        <is>
          <t>Taxonomy Design &amp; Regulatory Consulting</t>
        </is>
      </c>
      <c r="G91" s="16" t="inlineStr">
        <is>
          <t>Taxonomy Specialist</t>
        </is>
      </c>
      <c r="H91" s="16" t="inlineStr">
        <is>
          <t>IC</t>
        </is>
      </c>
      <c r="I91" s="16" t="n">
        <v>2</v>
      </c>
      <c r="J91" s="16"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1" s="16" t="inlineStr">
        <is>
          <t>XBRL, iXBRL &amp; Taxonomy · Accounting &amp; Reporting Standards · IFRS/US GAAP</t>
        </is>
      </c>
      <c r="L91" s="16" t="inlineStr">
        <is>
          <t>Regulatory &amp; BFSI Domain · Process Improvement &amp; Quality Mindset · Advanced Excel &amp; Productivity Tools · AI, GenAI &amp; Prompt Engineering</t>
        </is>
      </c>
      <c r="M91" s="16" t="inlineStr">
        <is>
          <t>Core 2 · Future-ready 2 · Functional 3 · Leadership —</t>
        </is>
      </c>
      <c r="N91" s="16" t="inlineStr">
        <is>
          <t>XBRL US GAAP Certificate · AICPA &amp; XBRL US or equivalent; CA / CMA / ACCA / CFA / IFRS certificate</t>
        </is>
      </c>
      <c r="O91" s="16" t="inlineStr">
        <is>
          <t>None — only this department</t>
        </is>
      </c>
      <c r="P91" s="16" t="inlineStr">
        <is>
          <t>None — only iFile</t>
        </is>
      </c>
    </row>
    <row r="92" ht="68" customHeight="1">
      <c r="A92" s="16" t="inlineStr">
        <is>
          <t>XBRL Consulting</t>
        </is>
      </c>
      <c r="B92" s="138" t="inlineStr">
        <is>
          <t>A · Practitioner</t>
        </is>
      </c>
      <c r="C92" s="138" t="inlineStr">
        <is>
          <t>A3</t>
        </is>
      </c>
      <c r="D92" s="16" t="inlineStr">
        <is>
          <t>Senior Associate</t>
        </is>
      </c>
      <c r="E92" s="16" t="inlineStr">
        <is>
          <t>Consulting &amp; Professional Services</t>
        </is>
      </c>
      <c r="F92" s="16" t="inlineStr">
        <is>
          <t>XBRL Tagging, Conversion &amp; Filing</t>
        </is>
      </c>
      <c r="G92" s="16" t="inlineStr">
        <is>
          <t>Senior Financial Analyst</t>
        </is>
      </c>
      <c r="H92" s="16" t="inlineStr">
        <is>
          <t>IC</t>
        </is>
      </c>
      <c r="I92" s="16" t="n">
        <v>3</v>
      </c>
      <c r="J92" s="16" t="inlineStr">
        <is>
          <r>
            <rPr>
              <rFont val="Calibri"/>
              <b val="1"/>
              <sz val="10"/>
            </rPr>
            <t>A2:</t>
          </r>
          <r>
            <rPr>
              <rFont val="Calibri"/>
              <sz val="10"/>
            </rPr>
            <t xml:space="preserve"> Financial Analyst → A3: Senior Financial Analyst</t>
          </r>
        </is>
      </c>
      <c r="K92" s="16" t="inlineStr">
        <is>
          <t>XBRL, iXBRL &amp; Taxonomy · Accounting &amp; Reporting Standards · IFRS/US GAAP</t>
        </is>
      </c>
      <c r="L92" s="16" t="inlineStr">
        <is>
          <t>Regulatory &amp; BFSI Domain · Process Improvement &amp; Quality Mindset · Advanced Excel &amp; Productivity Tools · AI, GenAI &amp; Prompt Engineering</t>
        </is>
      </c>
      <c r="M92" s="16" t="inlineStr">
        <is>
          <t>Core 2 · Future-ready 2 · Functional 3 · Leadership —</t>
        </is>
      </c>
      <c r="N92" s="16" t="inlineStr">
        <is>
          <t>XBRL US GAAP Certificate · AICPA &amp; XBRL US or equivalent; CA / CMA / ACCA / CFA / IFRS certificate</t>
        </is>
      </c>
      <c r="O92" s="16" t="inlineStr">
        <is>
          <t>None — only this department</t>
        </is>
      </c>
      <c r="P92" s="138" t="inlineStr">
        <is>
          <r>
            <rPr>
              <rFont val="Calibri"/>
              <sz val="10"/>
            </rPr>
            <t xml:space="preserve">CARBON 35
</t>
          </r>
          <r>
            <rPr>
              <rFont val="Calibri"/>
              <b val="1"/>
              <sz val="10"/>
            </rPr>
            <t>Titled there:</t>
          </r>
          <r>
            <rPr>
              <rFont val="Calibri"/>
              <sz val="10"/>
            </rPr>
            <t xml:space="preserve"> Senior Financial Analyst / XBRL Specialist</t>
          </r>
        </is>
      </c>
    </row>
    <row r="93" ht="94" customHeight="1">
      <c r="A93" s="16" t="inlineStr">
        <is>
          <t>XBRL Consulting</t>
        </is>
      </c>
      <c r="B93" s="18" t="inlineStr">
        <is>
          <t>B · Specialist / Manager</t>
        </is>
      </c>
      <c r="C93" s="18" t="inlineStr">
        <is>
          <t>B1</t>
        </is>
      </c>
      <c r="D93" s="16" t="inlineStr">
        <is>
          <t>Specialist</t>
        </is>
      </c>
      <c r="E93" s="16" t="inlineStr">
        <is>
          <t>Consulting &amp; Professional Services</t>
        </is>
      </c>
      <c r="F93" s="16" t="inlineStr">
        <is>
          <t>Taxonomy Design &amp; Regulatory Consulting</t>
        </is>
      </c>
      <c r="G93" s="16" t="inlineStr">
        <is>
          <t>Senior Taxonomy Specialist</t>
        </is>
      </c>
      <c r="H93" s="16" t="inlineStr">
        <is>
          <t>IC</t>
        </is>
      </c>
      <c r="I93" s="16" t="n">
        <v>1</v>
      </c>
      <c r="J93" s="16"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3" s="16" t="inlineStr">
        <is>
          <t>XBRL, iXBRL &amp; Taxonomy · Accounting &amp; Reporting Standards · IFRS/US GAAP</t>
        </is>
      </c>
      <c r="L93" s="16" t="inlineStr">
        <is>
          <t>Regulatory &amp; BFSI Domain · Process Improvement &amp; Quality Mindset · Advanced Excel &amp; Productivity Tools · AI, GenAI &amp; Prompt Engineering</t>
        </is>
      </c>
      <c r="M93" s="16" t="inlineStr">
        <is>
          <t>Core 3 · Future-ready 3 · Functional 3 · Leadership 1</t>
        </is>
      </c>
      <c r="N93" s="16" t="inlineStr">
        <is>
          <t>XBRL US GAAP Certificate · AICPA &amp; XBRL US or equivalent; CA / CMA / ACCA / CFA / IFRS certificate</t>
        </is>
      </c>
      <c r="O93" s="16" t="inlineStr">
        <is>
          <t>None — only this department</t>
        </is>
      </c>
      <c r="P93" s="16" t="inlineStr">
        <is>
          <t>None — only iFile</t>
        </is>
      </c>
    </row>
    <row r="94" ht="94" customHeight="1">
      <c r="A94" s="16" t="inlineStr">
        <is>
          <t>XBRL Consulting</t>
        </is>
      </c>
      <c r="B94" s="18" t="inlineStr">
        <is>
          <t>B · Specialist / Manager</t>
        </is>
      </c>
      <c r="C94" s="18" t="inlineStr">
        <is>
          <t>B1</t>
        </is>
      </c>
      <c r="D94" s="16" t="inlineStr">
        <is>
          <t>Specialist</t>
        </is>
      </c>
      <c r="E94" s="16" t="inlineStr">
        <is>
          <t>Consulting &amp; Professional Services</t>
        </is>
      </c>
      <c r="F94" s="16" t="inlineStr">
        <is>
          <t>Taxonomy Design &amp; Regulatory Consulting</t>
        </is>
      </c>
      <c r="G94" s="16" t="inlineStr">
        <is>
          <t>Taxonomy Specialist</t>
        </is>
      </c>
      <c r="H94" s="16" t="inlineStr">
        <is>
          <t>IC</t>
        </is>
      </c>
      <c r="I94" s="16" t="n">
        <v>2</v>
      </c>
      <c r="J94" s="16"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4" s="16" t="inlineStr">
        <is>
          <t>XBRL, iXBRL &amp; Taxonomy · Accounting &amp; Reporting Standards · IFRS/US GAAP</t>
        </is>
      </c>
      <c r="L94" s="16" t="inlineStr">
        <is>
          <t>Regulatory &amp; BFSI Domain · Process Improvement &amp; Quality Mindset · Advanced Excel &amp; Productivity Tools · AI, GenAI &amp; Prompt Engineering</t>
        </is>
      </c>
      <c r="M94" s="16" t="inlineStr">
        <is>
          <t>Core 3 · Future-ready 3 · Functional 3 · Leadership 1</t>
        </is>
      </c>
      <c r="N94" s="16" t="inlineStr">
        <is>
          <t>XBRL US GAAP Certificate · AICPA &amp; XBRL US or equivalent; CA / CMA / ACCA / CFA / IFRS certificate</t>
        </is>
      </c>
      <c r="O94" s="16" t="inlineStr">
        <is>
          <t>None — only this department</t>
        </is>
      </c>
      <c r="P94" s="16" t="inlineStr">
        <is>
          <t>None — only iFile</t>
        </is>
      </c>
    </row>
    <row r="95" ht="94" customHeight="1">
      <c r="A95" s="16" t="inlineStr">
        <is>
          <t>XBRL Consulting</t>
        </is>
      </c>
      <c r="B95" s="18" t="inlineStr">
        <is>
          <t>B · Specialist / Manager</t>
        </is>
      </c>
      <c r="C95" s="18" t="inlineStr">
        <is>
          <t>B2</t>
        </is>
      </c>
      <c r="D95" s="16" t="inlineStr">
        <is>
          <t>Manager</t>
        </is>
      </c>
      <c r="E95" s="16" t="inlineStr">
        <is>
          <t>Consulting &amp; Professional Services</t>
        </is>
      </c>
      <c r="F95" s="16" t="inlineStr">
        <is>
          <t>Taxonomy Design &amp; Regulatory Consulting</t>
        </is>
      </c>
      <c r="G95" s="16" t="inlineStr">
        <is>
          <t>Manager – Taxonomy Consulting</t>
        </is>
      </c>
      <c r="H95" s="16" t="inlineStr">
        <is>
          <t>People Manager</t>
        </is>
      </c>
      <c r="I95" s="16" t="n">
        <v>1</v>
      </c>
      <c r="J95" s="16"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5" s="16" t="inlineStr">
        <is>
          <t>XBRL, iXBRL &amp; Taxonomy · Accounting &amp; Reporting Standards · IFRS/US GAAP</t>
        </is>
      </c>
      <c r="L95" s="16" t="inlineStr">
        <is>
          <t>Regulatory &amp; BFSI Domain · Process Improvement &amp; Quality Mindset · Advanced Excel &amp; Productivity Tools · AI, GenAI &amp; Prompt Engineering</t>
        </is>
      </c>
      <c r="M95" s="16" t="inlineStr">
        <is>
          <t>Core 3 · Future-ready 3 · Functional 4 · Leadership 3</t>
        </is>
      </c>
      <c r="N95" s="16" t="inlineStr">
        <is>
          <t>XBRL US GAAP Certificate · AICPA &amp; XBRL US or equivalent; CA / CMA / ACCA / CFA / IFRS certificate</t>
        </is>
      </c>
      <c r="O95" s="16" t="inlineStr">
        <is>
          <t>None — only this department</t>
        </is>
      </c>
      <c r="P95" s="16" t="inlineStr">
        <is>
          <t>None — only iFile</t>
        </is>
      </c>
    </row>
    <row r="96" ht="94" customHeight="1">
      <c r="A96" s="16" t="inlineStr">
        <is>
          <t>XBRL Consulting</t>
        </is>
      </c>
      <c r="B96" s="18" t="inlineStr">
        <is>
          <t>B · Specialist / Manager</t>
        </is>
      </c>
      <c r="C96" s="18" t="inlineStr">
        <is>
          <t>B2</t>
        </is>
      </c>
      <c r="D96" s="16" t="inlineStr">
        <is>
          <t>Manager</t>
        </is>
      </c>
      <c r="E96" s="16" t="inlineStr">
        <is>
          <t>Consulting &amp; Professional Services</t>
        </is>
      </c>
      <c r="F96" s="16" t="inlineStr">
        <is>
          <t>Taxonomy Design &amp; Regulatory Consulting</t>
        </is>
      </c>
      <c r="G96" s="16" t="inlineStr">
        <is>
          <t>Senior Manager – Taxonomy Consulting</t>
        </is>
      </c>
      <c r="H96" s="16" t="inlineStr">
        <is>
          <t>People Manager</t>
        </is>
      </c>
      <c r="I96" s="16" t="n">
        <v>1</v>
      </c>
      <c r="J96" s="16"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6" s="16" t="inlineStr">
        <is>
          <t>XBRL, iXBRL &amp; Taxonomy · Accounting &amp; Reporting Standards · IFRS/US GAAP</t>
        </is>
      </c>
      <c r="L96" s="16" t="inlineStr">
        <is>
          <t>Regulatory &amp; BFSI Domain · Process Improvement &amp; Quality Mindset · Advanced Excel &amp; Productivity Tools · AI, GenAI &amp; Prompt Engineering</t>
        </is>
      </c>
      <c r="M96" s="16" t="inlineStr">
        <is>
          <t>Core 3 · Future-ready 3 · Functional 4 · Leadership 3</t>
        </is>
      </c>
      <c r="N96" s="16" t="inlineStr">
        <is>
          <t>XBRL US GAAP Certificate · AICPA &amp; XBRL US or equivalent; CA / CMA / ACCA / CFA / IFRS certificate</t>
        </is>
      </c>
      <c r="O96" s="16" t="inlineStr">
        <is>
          <t>None — only this department</t>
        </is>
      </c>
      <c r="P96" s="16" t="inlineStr">
        <is>
          <t>None — only iFile</t>
        </is>
      </c>
    </row>
    <row r="97" ht="94" customHeight="1">
      <c r="A97" s="16" t="inlineStr">
        <is>
          <t>XBRL Consulting</t>
        </is>
      </c>
      <c r="B97" s="18" t="inlineStr">
        <is>
          <t>B · Specialist / Manager</t>
        </is>
      </c>
      <c r="C97" s="18" t="inlineStr">
        <is>
          <t>B2</t>
        </is>
      </c>
      <c r="D97" s="16" t="inlineStr">
        <is>
          <t>Senior Specialist</t>
        </is>
      </c>
      <c r="E97" s="16" t="inlineStr">
        <is>
          <t>Consulting &amp; Professional Services</t>
        </is>
      </c>
      <c r="F97" s="16" t="inlineStr">
        <is>
          <t>Taxonomy Design &amp; Regulatory Consulting</t>
        </is>
      </c>
      <c r="G97" s="16" t="inlineStr">
        <is>
          <t>Senior Taxonomy Specialist</t>
        </is>
      </c>
      <c r="H97" s="16" t="inlineStr">
        <is>
          <t>IC</t>
        </is>
      </c>
      <c r="I97" s="16" t="n">
        <v>3</v>
      </c>
      <c r="J97" s="16"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7" s="16" t="inlineStr">
        <is>
          <t>XBRL, iXBRL &amp; Taxonomy · Accounting &amp; Reporting Standards · IFRS/US GAAP</t>
        </is>
      </c>
      <c r="L97" s="16" t="inlineStr">
        <is>
          <t>Regulatory &amp; BFSI Domain · Process Improvement &amp; Quality Mindset · Advanced Excel &amp; Productivity Tools · AI, GenAI &amp; Prompt Engineering</t>
        </is>
      </c>
      <c r="M97" s="16" t="inlineStr">
        <is>
          <t>Core 3 · Future-ready 3 · Functional 4 · Leadership 2</t>
        </is>
      </c>
      <c r="N97" s="16" t="inlineStr">
        <is>
          <t>XBRL US GAAP Certificate · AICPA &amp; XBRL US or equivalent; CA / CMA / ACCA / CFA / IFRS certificate</t>
        </is>
      </c>
      <c r="O97" s="16" t="inlineStr">
        <is>
          <t>None — only this department</t>
        </is>
      </c>
      <c r="P97" s="16" t="inlineStr">
        <is>
          <t>None — only iFile</t>
        </is>
      </c>
    </row>
    <row r="98" ht="68" customHeight="1">
      <c r="A98" s="16" t="inlineStr">
        <is>
          <t>XBRL Consulting</t>
        </is>
      </c>
      <c r="B98" s="149" t="inlineStr">
        <is>
          <t>C · Principal / Head</t>
        </is>
      </c>
      <c r="C98" s="149" t="inlineStr">
        <is>
          <t>C2</t>
        </is>
      </c>
      <c r="D98" s="16" t="inlineStr">
        <is>
          <t>Head of Function</t>
        </is>
      </c>
      <c r="E98" s="16" t="inlineStr">
        <is>
          <t>Consulting &amp; Professional Services</t>
        </is>
      </c>
      <c r="F98" s="16" t="inlineStr">
        <is>
          <t>Professional Services Leadership</t>
        </is>
      </c>
      <c r="G98" s="16" t="inlineStr">
        <is>
          <t>Head – Consulting</t>
        </is>
      </c>
      <c r="H98" s="16" t="inlineStr">
        <is>
          <t>People Manager</t>
        </is>
      </c>
      <c r="I98" s="16" t="n">
        <v>1</v>
      </c>
      <c r="J98" s="16" t="inlineStr">
        <is>
          <r>
            <rPr>
              <rFont val="Calibri"/>
              <b val="1"/>
              <sz val="10"/>
            </rPr>
            <t>C2:</t>
          </r>
          <r>
            <rPr>
              <rFont val="Calibri"/>
              <sz val="10"/>
            </rPr>
            <t xml:space="preserve"> Head – Consulting</t>
          </r>
        </is>
      </c>
      <c r="K98" s="16" t="inlineStr">
        <is>
          <t>XBRL, iXBRL &amp; Taxonomy · Accounting &amp; Reporting Standards · IFRS/US GAAP</t>
        </is>
      </c>
      <c r="L98" s="16" t="inlineStr">
        <is>
          <t>Regulatory &amp; BFSI Domain · Process Improvement &amp; Quality Mindset · Advanced Excel &amp; Productivity Tools · AI, GenAI &amp; Prompt Engineering</t>
        </is>
      </c>
      <c r="M98" s="16" t="inlineStr">
        <is>
          <t>Core 4 · Future-ready 4 · Functional 5 · Leadership 4</t>
        </is>
      </c>
      <c r="N98" s="16" t="inlineStr">
        <is>
          <t>XBRL US GAAP Certificate · AICPA &amp; XBRL US or equivalent; CA / CMA / ACCA / CFA / IFRS certificate</t>
        </is>
      </c>
      <c r="O98" s="16" t="inlineStr">
        <is>
          <t>None — only this department</t>
        </is>
      </c>
      <c r="P98" s="16" t="inlineStr">
        <is>
          <t>None — only iFile</t>
        </is>
      </c>
    </row>
    <row r="99" ht="94" customHeight="1">
      <c r="A99" s="16" t="inlineStr">
        <is>
          <t>XBRL Consulting</t>
        </is>
      </c>
      <c r="B99" s="136" t="inlineStr">
        <is>
          <t>X · Consultant</t>
        </is>
      </c>
      <c r="C99" s="136" t="inlineStr">
        <is>
          <t>X1</t>
        </is>
      </c>
      <c r="D99" s="16" t="inlineStr">
        <is>
          <t>Associate Consultant</t>
        </is>
      </c>
      <c r="E99" s="16" t="inlineStr">
        <is>
          <t>Consulting &amp; Professional Services</t>
        </is>
      </c>
      <c r="F99" s="16" t="inlineStr">
        <is>
          <t>Taxonomy Design &amp; Regulatory Consulting</t>
        </is>
      </c>
      <c r="G99" s="16" t="inlineStr">
        <is>
          <t>Associate Consultant – Taxonomy Design &amp; Regulatory Consulting</t>
        </is>
      </c>
      <c r="H99" s="16" t="inlineStr">
        <is>
          <t>Consultant</t>
        </is>
      </c>
      <c r="I99" s="16" t="n">
        <v>1</v>
      </c>
      <c r="J99" s="16"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9" s="16" t="inlineStr">
        <is>
          <t>XBRL, iXBRL &amp; Taxonomy · Accounting &amp; Reporting Standards · IFRS/US GAAP</t>
        </is>
      </c>
      <c r="L99" s="16" t="inlineStr">
        <is>
          <t>Regulatory &amp; BFSI Domain · Process Improvement &amp; Quality Mindset · Advanced Excel &amp; Productivity Tools · AI, GenAI &amp; Prompt Engineering</t>
        </is>
      </c>
      <c r="M99" s="16" t="inlineStr">
        <is>
          <t>Per statement of work</t>
        </is>
      </c>
      <c r="N99" s="16" t="inlineStr">
        <is>
          <t>XBRL US GAAP Certificate · AICPA &amp; XBRL US or equivalent; CA / CMA / ACCA / CFA / IFRS certificate</t>
        </is>
      </c>
      <c r="O99" s="16" t="inlineStr">
        <is>
          <t>None — only this department</t>
        </is>
      </c>
      <c r="P99" s="16" t="inlineStr">
        <is>
          <t>None — only iFile</t>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26.xml><?xml version="1.0" encoding="utf-8"?>
<worksheet xmlns="http://schemas.openxmlformats.org/spreadsheetml/2006/main">
  <sheetPr>
    <outlinePr summaryBelow="1" summaryRight="1"/>
    <pageSetUpPr/>
  </sheetPr>
  <dimension ref="A1:Q218"/>
  <sheetViews>
    <sheetView workbookViewId="0">
      <selection activeCell="A1" sqref="A1"/>
    </sheetView>
  </sheetViews>
  <sheetFormatPr baseColWidth="8" defaultRowHeight="15"/>
  <sheetData>
    <row r="1">
      <c r="A1" t="inlineStr">
        <is>
          <t>iFile</t>
        </is>
      </c>
      <c r="B1" t="inlineStr">
        <is>
          <t>Design</t>
        </is>
      </c>
      <c r="D1" t="inlineStr">
        <is>
          <t>Kishori Rajigare</t>
        </is>
      </c>
      <c r="E1" t="inlineStr">
        <is>
          <t>IRIS2300</t>
        </is>
      </c>
      <c r="F1" t="inlineStr">
        <is>
          <t>iFile|Design</t>
        </is>
      </c>
      <c r="H1" t="inlineStr">
        <is>
          <t>iFile|Design|Kishori Rajigare</t>
        </is>
      </c>
      <c r="I1" t="inlineStr">
        <is>
          <t>IRIS2300</t>
        </is>
      </c>
      <c r="J1" t="n">
        <v>2</v>
      </c>
      <c r="L1">
        <f>IF(TRUE,1,0)</f>
        <v>1</v>
      </c>
      <c r="M1" t="str">
        <f>IFERROR(INDEX($A$1:$A$1,MATCH(1,$L$1:$L$1,0)),"")</f>
        <v>iFile</v>
      </c>
      <c r="N1">
        <f>IF(AND(LEFT($F1,LEN('1b. Person Card'!$J$5)+1)='1b. Person Card'!$J$5&amp;"|",OR('1b. Person Card'!$F$5="",ISNUMBER(SEARCH('1b. Person Card'!$F$5,MID($F1,LEN('1b. Person Card'!$J$5)+2,250))))),1,0)</f>
        <v>1</v>
      </c>
      <c r="O1" t="str">
        <f>IFERROR(MID(INDEX($F$1:$F$8,MATCH(1,$N$1:$N$8,0)),LEN('1b. Person Card'!$J$5)+2,250),"")</f>
        <v>Design</v>
      </c>
      <c r="P1">
        <f>IF(AND(LEFT($H1,LEN('1b. Person Card'!$J$5)+LEN('1b. Person Card'!$B$5)+2)='1b. Person Card'!$J$5&amp;"|"&amp;'1b. Person Card'!$B$5&amp;"|",OR('1b. Person Card'!$F$6="",ISNUMBER(SEARCH('1b. Person Card'!$F$6,$D1)))),1,0)</f>
        <v>1</v>
      </c>
      <c r="Q1" t="str">
        <f>IFERROR(INDEX($D$1:$D$218,MATCH(1,$P$1:$P$218,0)),"")</f>
        <v>Kishori Rajigare</v>
      </c>
    </row>
    <row r="2">
      <c r="B2" t="inlineStr">
        <is>
          <t>Marketing</t>
        </is>
      </c>
      <c r="D2" t="inlineStr">
        <is>
          <t>Rajeev Kumar</t>
        </is>
      </c>
      <c r="E2" t="inlineStr">
        <is>
          <t>IRIS1593</t>
        </is>
      </c>
      <c r="F2" t="inlineStr">
        <is>
          <t>iFile|Marketing</t>
        </is>
      </c>
      <c r="H2" t="inlineStr">
        <is>
          <t>iFile|Design|Rajeev Kumar</t>
        </is>
      </c>
      <c r="I2" t="inlineStr">
        <is>
          <t>IRIS1593</t>
        </is>
      </c>
      <c r="J2" t="n">
        <v>1</v>
      </c>
      <c r="N2">
        <f>IF(AND(LEFT($F2,LEN('1b. Person Card'!$J$5)+1)='1b. Person Card'!$J$5&amp;"|",OR('1b. Person Card'!$F$5="",ISNUMBER(SEARCH('1b. Person Card'!$F$5,MID($F2,LEN('1b. Person Card'!$J$5)+2,250))))),1,0)+N1</f>
        <v>2</v>
      </c>
      <c r="O2" t="str">
        <f>IFERROR(MID(INDEX($F$1:$F$8,MATCH(2,$N$1:$N$8,0)),LEN('1b. Person Card'!$J$5)+2,250),"")</f>
        <v>Marketing</v>
      </c>
      <c r="P2">
        <f>IF(AND(LEFT($H2,LEN('1b. Person Card'!$J$5)+LEN('1b. Person Card'!$B$5)+2)='1b. Person Card'!$J$5&amp;"|"&amp;'1b. Person Card'!$B$5&amp;"|",OR('1b. Person Card'!$F$6="",ISNUMBER(SEARCH('1b. Person Card'!$F$6,$D2)))),1,0)+P1</f>
        <v>2</v>
      </c>
      <c r="Q2" t="str">
        <f>IFERROR(INDEX($D$1:$D$218,MATCH(2,$P$1:$P$218,0)),"")</f>
        <v>Rajeev Kumar</v>
      </c>
    </row>
    <row r="3">
      <c r="B3" t="inlineStr">
        <is>
          <t>Product Management</t>
        </is>
      </c>
      <c r="D3" t="inlineStr">
        <is>
          <t>Abhilash Menon</t>
        </is>
      </c>
      <c r="E3" t="inlineStr">
        <is>
          <t>IRIS2523</t>
        </is>
      </c>
      <c r="F3" t="inlineStr">
        <is>
          <t>iFile|Product Management</t>
        </is>
      </c>
      <c r="H3" t="inlineStr">
        <is>
          <t>iFile|Marketing|Abhilash Menon</t>
        </is>
      </c>
      <c r="I3" t="inlineStr">
        <is>
          <t>IRIS2523</t>
        </is>
      </c>
      <c r="J3" t="n">
        <v>3</v>
      </c>
      <c r="N3">
        <f>IF(AND(LEFT($F3,LEN('1b. Person Card'!$J$5)+1)='1b. Person Card'!$J$5&amp;"|",OR('1b. Person Card'!$F$5="",ISNUMBER(SEARCH('1b. Person Card'!$F$5,MID($F3,LEN('1b. Person Card'!$J$5)+2,250))))),1,0)+N2</f>
        <v>3</v>
      </c>
      <c r="O3" t="str">
        <f>IFERROR(MID(INDEX($F$1:$F$8,MATCH(3,$N$1:$N$8,0)),LEN('1b. Person Card'!$J$5)+2,250),"")</f>
        <v>Product Management</v>
      </c>
      <c r="P3">
        <f>IF(AND(LEFT($H3,LEN('1b. Person Card'!$J$5)+LEN('1b. Person Card'!$B$5)+2)='1b. Person Card'!$J$5&amp;"|"&amp;'1b. Person Card'!$B$5&amp;"|",OR('1b. Person Card'!$F$6="",ISNUMBER(SEARCH('1b. Person Card'!$F$6,$D3)))),1,0)+P2</f>
        <v>2</v>
      </c>
      <c r="Q3">
        <f>IFERROR(INDEX($D$1:$D$218,MATCH(3,$P$1:$P$218,0)),"")</f>
      </c>
    </row>
    <row r="4">
      <c r="B4" t="inlineStr">
        <is>
          <t>Quality Assurance</t>
        </is>
      </c>
      <c r="D4" t="inlineStr">
        <is>
          <t>Shashwat Dikshit</t>
        </is>
      </c>
      <c r="E4" t="inlineStr">
        <is>
          <t>IRIS2550</t>
        </is>
      </c>
      <c r="F4" t="inlineStr">
        <is>
          <t>iFile|Quality Assurance</t>
        </is>
      </c>
      <c r="H4" t="inlineStr">
        <is>
          <t>iFile|Marketing|Shashwat Dikshit</t>
        </is>
      </c>
      <c r="I4" t="inlineStr">
        <is>
          <t>IRIS2550</t>
        </is>
      </c>
      <c r="J4" t="n">
        <v>4</v>
      </c>
      <c r="N4">
        <f>IF(AND(LEFT($F4,LEN('1b. Person Card'!$J$5)+1)='1b. Person Card'!$J$5&amp;"|",OR('1b. Person Card'!$F$5="",ISNUMBER(SEARCH('1b. Person Card'!$F$5,MID($F4,LEN('1b. Person Card'!$J$5)+2,250))))),1,0)+N3</f>
        <v>4</v>
      </c>
      <c r="O4" t="str">
        <f>IFERROR(MID(INDEX($F$1:$F$8,MATCH(4,$N$1:$N$8,0)),LEN('1b. Person Card'!$J$5)+2,250),"")</f>
        <v>Quality Assurance</v>
      </c>
      <c r="P4">
        <f>IF(AND(LEFT($H4,LEN('1b. Person Card'!$J$5)+LEN('1b. Person Card'!$B$5)+2)='1b. Person Card'!$J$5&amp;"|"&amp;'1b. Person Card'!$B$5&amp;"|",OR('1b. Person Card'!$F$6="",ISNUMBER(SEARCH('1b. Person Card'!$F$6,$D4)))),1,0)+P3</f>
        <v>2</v>
      </c>
      <c r="Q4">
        <f>IFERROR(INDEX($D$1:$D$218,MATCH(4,$P$1:$P$218,0)),"")</f>
      </c>
    </row>
    <row r="5">
      <c r="B5" t="inlineStr">
        <is>
          <t>Sales</t>
        </is>
      </c>
      <c r="D5" t="inlineStr">
        <is>
          <t>Sumit Jain</t>
        </is>
      </c>
      <c r="E5" t="inlineStr">
        <is>
          <t>IRIS2560</t>
        </is>
      </c>
      <c r="F5" t="inlineStr">
        <is>
          <t>iFile|Sales</t>
        </is>
      </c>
      <c r="H5" t="inlineStr">
        <is>
          <t>iFile|Product Management|Sumit Jain</t>
        </is>
      </c>
      <c r="I5" t="inlineStr">
        <is>
          <t>IRIS2560</t>
        </is>
      </c>
      <c r="J5" t="n">
        <v>5</v>
      </c>
      <c r="N5">
        <f>IF(AND(LEFT($F5,LEN('1b. Person Card'!$J$5)+1)='1b. Person Card'!$J$5&amp;"|",OR('1b. Person Card'!$F$5="",ISNUMBER(SEARCH('1b. Person Card'!$F$5,MID($F5,LEN('1b. Person Card'!$J$5)+2,250))))),1,0)+N4</f>
        <v>5</v>
      </c>
      <c r="O5" t="str">
        <f>IFERROR(MID(INDEX($F$1:$F$8,MATCH(5,$N$1:$N$8,0)),LEN('1b. Person Card'!$J$5)+2,250),"")</f>
        <v>Sales</v>
      </c>
      <c r="P5">
        <f>IF(AND(LEFT($H5,LEN('1b. Person Card'!$J$5)+LEN('1b. Person Card'!$B$5)+2)='1b. Person Card'!$J$5&amp;"|"&amp;'1b. Person Card'!$B$5&amp;"|",OR('1b. Person Card'!$F$6="",ISNUMBER(SEARCH('1b. Person Card'!$F$6,$D5)))),1,0)+P4</f>
        <v>2</v>
      </c>
      <c r="Q5">
        <f>IFERROR(INDEX($D$1:$D$218,MATCH(5,$P$1:$P$218,0)),"")</f>
      </c>
    </row>
    <row r="6">
      <c r="B6" t="inlineStr">
        <is>
          <t>Support</t>
        </is>
      </c>
      <c r="D6" t="inlineStr">
        <is>
          <t>Adnan Yakub Majgaonkar</t>
        </is>
      </c>
      <c r="E6" t="inlineStr">
        <is>
          <t>IRIS2304</t>
        </is>
      </c>
      <c r="F6" t="inlineStr">
        <is>
          <t>iFile|Support</t>
        </is>
      </c>
      <c r="H6" t="inlineStr">
        <is>
          <t>iFile|Quality Assurance|Adnan Yakub Majgaonkar</t>
        </is>
      </c>
      <c r="I6" t="inlineStr">
        <is>
          <t>IRIS2304</t>
        </is>
      </c>
      <c r="J6" t="n">
        <v>11</v>
      </c>
      <c r="N6">
        <f>IF(AND(LEFT($F6,LEN('1b. Person Card'!$J$5)+1)='1b. Person Card'!$J$5&amp;"|",OR('1b. Person Card'!$F$5="",ISNUMBER(SEARCH('1b. Person Card'!$F$5,MID($F6,LEN('1b. Person Card'!$J$5)+2,250))))),1,0)+N5</f>
        <v>6</v>
      </c>
      <c r="O6" t="str">
        <f>IFERROR(MID(INDEX($F$1:$F$8,MATCH(6,$N$1:$N$8,0)),LEN('1b. Person Card'!$J$5)+2,250),"")</f>
        <v>Support</v>
      </c>
      <c r="P6">
        <f>IF(AND(LEFT($H6,LEN('1b. Person Card'!$J$5)+LEN('1b. Person Card'!$B$5)+2)='1b. Person Card'!$J$5&amp;"|"&amp;'1b. Person Card'!$B$5&amp;"|",OR('1b. Person Card'!$F$6="",ISNUMBER(SEARCH('1b. Person Card'!$F$6,$D6)))),1,0)+P5</f>
        <v>2</v>
      </c>
      <c r="Q6">
        <f>IFERROR(INDEX($D$1:$D$218,MATCH(6,$P$1:$P$218,0)),"")</f>
      </c>
    </row>
    <row r="7">
      <c r="B7" t="inlineStr">
        <is>
          <t>Technology</t>
        </is>
      </c>
      <c r="D7" t="inlineStr">
        <is>
          <t>Ayush Saurkar</t>
        </is>
      </c>
      <c r="E7" t="inlineStr">
        <is>
          <t>IRIS2508</t>
        </is>
      </c>
      <c r="F7" t="inlineStr">
        <is>
          <t>iFile|Technology</t>
        </is>
      </c>
      <c r="H7" t="inlineStr">
        <is>
          <t>iFile|Quality Assurance|Ayush Saurkar</t>
        </is>
      </c>
      <c r="I7" t="inlineStr">
        <is>
          <t>IRIS2508</t>
        </is>
      </c>
      <c r="J7" t="n">
        <v>12</v>
      </c>
      <c r="N7">
        <f>IF(AND(LEFT($F7,LEN('1b. Person Card'!$J$5)+1)='1b. Person Card'!$J$5&amp;"|",OR('1b. Person Card'!$F$5="",ISNUMBER(SEARCH('1b. Person Card'!$F$5,MID($F7,LEN('1b. Person Card'!$J$5)+2,250))))),1,0)+N6</f>
        <v>7</v>
      </c>
      <c r="O7" t="str">
        <f>IFERROR(MID(INDEX($F$1:$F$8,MATCH(7,$N$1:$N$8,0)),LEN('1b. Person Card'!$J$5)+2,250),"")</f>
        <v>Technology</v>
      </c>
      <c r="P7">
        <f>IF(AND(LEFT($H7,LEN('1b. Person Card'!$J$5)+LEN('1b. Person Card'!$B$5)+2)='1b. Person Card'!$J$5&amp;"|"&amp;'1b. Person Card'!$B$5&amp;"|",OR('1b. Person Card'!$F$6="",ISNUMBER(SEARCH('1b. Person Card'!$F$6,$D7)))),1,0)+P6</f>
        <v>2</v>
      </c>
      <c r="Q7">
        <f>IFERROR(INDEX($D$1:$D$218,MATCH(7,$P$1:$P$218,0)),"")</f>
      </c>
    </row>
    <row r="8">
      <c r="B8" t="inlineStr">
        <is>
          <t>XBRL Consulting</t>
        </is>
      </c>
      <c r="D8" t="inlineStr">
        <is>
          <t>Bhagyshree Khedkar</t>
        </is>
      </c>
      <c r="E8" t="inlineStr">
        <is>
          <t>IRIS1984</t>
        </is>
      </c>
      <c r="F8" t="inlineStr">
        <is>
          <t>iFile|XBRL Consulting</t>
        </is>
      </c>
      <c r="H8" t="inlineStr">
        <is>
          <t>iFile|Quality Assurance|Bhagyshree Khedkar</t>
        </is>
      </c>
      <c r="I8" t="inlineStr">
        <is>
          <t>IRIS1984</t>
        </is>
      </c>
      <c r="J8" t="n">
        <v>13</v>
      </c>
      <c r="N8">
        <f>IF(AND(LEFT($F8,LEN('1b. Person Card'!$J$5)+1)='1b. Person Card'!$J$5&amp;"|",OR('1b. Person Card'!$F$5="",ISNUMBER(SEARCH('1b. Person Card'!$F$5,MID($F8,LEN('1b. Person Card'!$J$5)+2,250))))),1,0)+N7</f>
        <v>8</v>
      </c>
      <c r="O8" t="str">
        <f>IFERROR(MID(INDEX($F$1:$F$8,MATCH(8,$N$1:$N$8,0)),LEN('1b. Person Card'!$J$5)+2,250),"")</f>
        <v>XBRL Consulting</v>
      </c>
      <c r="P8">
        <f>IF(AND(LEFT($H8,LEN('1b. Person Card'!$J$5)+LEN('1b. Person Card'!$B$5)+2)='1b. Person Card'!$J$5&amp;"|"&amp;'1b. Person Card'!$B$5&amp;"|",OR('1b. Person Card'!$F$6="",ISNUMBER(SEARCH('1b. Person Card'!$F$6,$D8)))),1,0)+P7</f>
        <v>2</v>
      </c>
      <c r="Q8">
        <f>IFERROR(INDEX($D$1:$D$218,MATCH(8,$P$1:$P$218,0)),"")</f>
      </c>
    </row>
    <row r="9">
      <c r="D9" t="inlineStr">
        <is>
          <t>Chinmay Dambe</t>
        </is>
      </c>
      <c r="E9" t="inlineStr">
        <is>
          <t>IRIS2452</t>
        </is>
      </c>
      <c r="H9" t="inlineStr">
        <is>
          <t>iFile|Quality Assurance|Chinmay Dambe</t>
        </is>
      </c>
      <c r="I9" t="inlineStr">
        <is>
          <t>IRIS2452</t>
        </is>
      </c>
      <c r="J9" t="n">
        <v>24</v>
      </c>
      <c r="P9">
        <f>IF(AND(LEFT($H9,LEN('1b. Person Card'!$J$5)+LEN('1b. Person Card'!$B$5)+2)='1b. Person Card'!$J$5&amp;"|"&amp;'1b. Person Card'!$B$5&amp;"|",OR('1b. Person Card'!$F$6="",ISNUMBER(SEARCH('1b. Person Card'!$F$6,$D9)))),1,0)+P8</f>
        <v>2</v>
      </c>
      <c r="Q9">
        <f>IFERROR(INDEX($D$1:$D$218,MATCH(9,$P$1:$P$218,0)),"")</f>
      </c>
    </row>
    <row r="10">
      <c r="D10" t="inlineStr">
        <is>
          <t>Davinder Pal Singh</t>
        </is>
      </c>
      <c r="E10" t="inlineStr">
        <is>
          <t>IRIS0728</t>
        </is>
      </c>
      <c r="H10" t="inlineStr">
        <is>
          <t>iFile|Quality Assurance|Davinder Pal Singh</t>
        </is>
      </c>
      <c r="I10" t="inlineStr">
        <is>
          <t>IRIS0728</t>
        </is>
      </c>
      <c r="J10" t="n">
        <v>6</v>
      </c>
      <c r="P10">
        <f>IF(AND(LEFT($H10,LEN('1b. Person Card'!$J$5)+LEN('1b. Person Card'!$B$5)+2)='1b. Person Card'!$J$5&amp;"|"&amp;'1b. Person Card'!$B$5&amp;"|",OR('1b. Person Card'!$F$6="",ISNUMBER(SEARCH('1b. Person Card'!$F$6,$D10)))),1,0)+P9</f>
        <v>2</v>
      </c>
      <c r="Q10">
        <f>IFERROR(INDEX($D$1:$D$218,MATCH(10,$P$1:$P$218,0)),"")</f>
      </c>
    </row>
    <row r="11">
      <c r="D11" t="inlineStr">
        <is>
          <t>Deepika Bartwal</t>
        </is>
      </c>
      <c r="E11" t="inlineStr">
        <is>
          <t>IRIS2075</t>
        </is>
      </c>
      <c r="H11" t="inlineStr">
        <is>
          <t>iFile|Quality Assurance|Deepika Bartwal</t>
        </is>
      </c>
      <c r="I11" t="inlineStr">
        <is>
          <t>IRIS2075</t>
        </is>
      </c>
      <c r="J11" t="n">
        <v>14</v>
      </c>
      <c r="P11">
        <f>IF(AND(LEFT($H11,LEN('1b. Person Card'!$J$5)+LEN('1b. Person Card'!$B$5)+2)='1b. Person Card'!$J$5&amp;"|"&amp;'1b. Person Card'!$B$5&amp;"|",OR('1b. Person Card'!$F$6="",ISNUMBER(SEARCH('1b. Person Card'!$F$6,$D11)))),1,0)+P10</f>
        <v>2</v>
      </c>
      <c r="Q11">
        <f>IFERROR(INDEX($D$1:$D$218,MATCH(11,$P$1:$P$218,0)),"")</f>
      </c>
    </row>
    <row r="12">
      <c r="D12" t="inlineStr">
        <is>
          <t>Mahesh Dhokale</t>
        </is>
      </c>
      <c r="E12" t="inlineStr">
        <is>
          <t>IRIS2453</t>
        </is>
      </c>
      <c r="H12" t="inlineStr">
        <is>
          <t>iFile|Quality Assurance|Mahesh Dhokale</t>
        </is>
      </c>
      <c r="I12" t="inlineStr">
        <is>
          <t>IRIS2453</t>
        </is>
      </c>
      <c r="J12" t="n">
        <v>25</v>
      </c>
      <c r="P12">
        <f>IF(AND(LEFT($H12,LEN('1b. Person Card'!$J$5)+LEN('1b. Person Card'!$B$5)+2)='1b. Person Card'!$J$5&amp;"|"&amp;'1b. Person Card'!$B$5&amp;"|",OR('1b. Person Card'!$F$6="",ISNUMBER(SEARCH('1b. Person Card'!$F$6,$D12)))),1,0)+P11</f>
        <v>2</v>
      </c>
      <c r="Q12">
        <f>IFERROR(INDEX($D$1:$D$218,MATCH(12,$P$1:$P$218,0)),"")</f>
      </c>
    </row>
    <row r="13">
      <c r="D13" t="inlineStr">
        <is>
          <t>Pallavi Suryavanshi</t>
        </is>
      </c>
      <c r="E13" t="inlineStr">
        <is>
          <t>IRIS1654</t>
        </is>
      </c>
      <c r="H13" t="inlineStr">
        <is>
          <t>iFile|Quality Assurance|Pallavi Suryavanshi</t>
        </is>
      </c>
      <c r="I13" t="inlineStr">
        <is>
          <t>IRIS1654</t>
        </is>
      </c>
      <c r="J13" t="n">
        <v>8</v>
      </c>
      <c r="P13">
        <f>IF(AND(LEFT($H13,LEN('1b. Person Card'!$J$5)+LEN('1b. Person Card'!$B$5)+2)='1b. Person Card'!$J$5&amp;"|"&amp;'1b. Person Card'!$B$5&amp;"|",OR('1b. Person Card'!$F$6="",ISNUMBER(SEARCH('1b. Person Card'!$F$6,$D13)))),1,0)+P12</f>
        <v>2</v>
      </c>
      <c r="Q13">
        <f>IFERROR(INDEX($D$1:$D$218,MATCH(13,$P$1:$P$218,0)),"")</f>
      </c>
    </row>
    <row r="14">
      <c r="D14" t="inlineStr">
        <is>
          <t>Rahul Devarkonda</t>
        </is>
      </c>
      <c r="E14" t="inlineStr">
        <is>
          <t>IRIS1975</t>
        </is>
      </c>
      <c r="H14" t="inlineStr">
        <is>
          <t>iFile|Quality Assurance|Rahul Devarkonda</t>
        </is>
      </c>
      <c r="I14" t="inlineStr">
        <is>
          <t>IRIS1975</t>
        </is>
      </c>
      <c r="J14" t="n">
        <v>15</v>
      </c>
      <c r="P14">
        <f>IF(AND(LEFT($H14,LEN('1b. Person Card'!$J$5)+LEN('1b. Person Card'!$B$5)+2)='1b. Person Card'!$J$5&amp;"|"&amp;'1b. Person Card'!$B$5&amp;"|",OR('1b. Person Card'!$F$6="",ISNUMBER(SEARCH('1b. Person Card'!$F$6,$D14)))),1,0)+P13</f>
        <v>2</v>
      </c>
      <c r="Q14">
        <f>IFERROR(INDEX($D$1:$D$218,MATCH(14,$P$1:$P$218,0)),"")</f>
      </c>
    </row>
    <row r="15">
      <c r="D15" t="inlineStr">
        <is>
          <t>Ruturaj Kadam</t>
        </is>
      </c>
      <c r="E15" t="inlineStr">
        <is>
          <t>IRIS1923</t>
        </is>
      </c>
      <c r="H15" t="inlineStr">
        <is>
          <t>iFile|Quality Assurance|Ruturaj Kadam</t>
        </is>
      </c>
      <c r="I15" t="inlineStr">
        <is>
          <t>IRIS1923</t>
        </is>
      </c>
      <c r="J15" t="n">
        <v>9</v>
      </c>
      <c r="P15">
        <f>IF(AND(LEFT($H15,LEN('1b. Person Card'!$J$5)+LEN('1b. Person Card'!$B$5)+2)='1b. Person Card'!$J$5&amp;"|"&amp;'1b. Person Card'!$B$5&amp;"|",OR('1b. Person Card'!$F$6="",ISNUMBER(SEARCH('1b. Person Card'!$F$6,$D15)))),1,0)+P14</f>
        <v>2</v>
      </c>
      <c r="Q15">
        <f>IFERROR(INDEX($D$1:$D$218,MATCH(15,$P$1:$P$218,0)),"")</f>
      </c>
    </row>
    <row r="16">
      <c r="D16" t="inlineStr">
        <is>
          <t>Sakina Rampurawala</t>
        </is>
      </c>
      <c r="E16" t="inlineStr">
        <is>
          <t>IRIS0651</t>
        </is>
      </c>
      <c r="H16" t="inlineStr">
        <is>
          <t>iFile|Quality Assurance|Sakina Rampurawala</t>
        </is>
      </c>
      <c r="I16" t="inlineStr">
        <is>
          <t>IRIS0651</t>
        </is>
      </c>
      <c r="J16" t="n">
        <v>16</v>
      </c>
      <c r="P16">
        <f>IF(AND(LEFT($H16,LEN('1b. Person Card'!$J$5)+LEN('1b. Person Card'!$B$5)+2)='1b. Person Card'!$J$5&amp;"|"&amp;'1b. Person Card'!$B$5&amp;"|",OR('1b. Person Card'!$F$6="",ISNUMBER(SEARCH('1b. Person Card'!$F$6,$D16)))),1,0)+P15</f>
        <v>2</v>
      </c>
      <c r="Q16">
        <f>IFERROR(INDEX($D$1:$D$218,MATCH(16,$P$1:$P$218,0)),"")</f>
      </c>
    </row>
    <row r="17">
      <c r="D17" t="inlineStr">
        <is>
          <t>Sameer Joshi</t>
        </is>
      </c>
      <c r="E17" t="inlineStr">
        <is>
          <t>IRIS2115</t>
        </is>
      </c>
      <c r="H17" t="inlineStr">
        <is>
          <t>iFile|Quality Assurance|Sameer Joshi</t>
        </is>
      </c>
      <c r="I17" t="inlineStr">
        <is>
          <t>IRIS2115</t>
        </is>
      </c>
      <c r="J17" t="n">
        <v>7</v>
      </c>
      <c r="P17">
        <f>IF(AND(LEFT($H17,LEN('1b. Person Card'!$J$5)+LEN('1b. Person Card'!$B$5)+2)='1b. Person Card'!$J$5&amp;"|"&amp;'1b. Person Card'!$B$5&amp;"|",OR('1b. Person Card'!$F$6="",ISNUMBER(SEARCH('1b. Person Card'!$F$6,$D17)))),1,0)+P16</f>
        <v>2</v>
      </c>
      <c r="Q17">
        <f>IFERROR(INDEX($D$1:$D$218,MATCH(17,$P$1:$P$218,0)),"")</f>
      </c>
    </row>
    <row r="18">
      <c r="D18" t="inlineStr">
        <is>
          <t>Sanchi Pawaskar</t>
        </is>
      </c>
      <c r="E18" t="inlineStr">
        <is>
          <t>IRIS1762</t>
        </is>
      </c>
      <c r="H18" t="inlineStr">
        <is>
          <t>iFile|Quality Assurance|Sanchi Pawaskar</t>
        </is>
      </c>
      <c r="I18" t="inlineStr">
        <is>
          <t>IRIS1762</t>
        </is>
      </c>
      <c r="J18" t="n">
        <v>17</v>
      </c>
      <c r="P18">
        <f>IF(AND(LEFT($H18,LEN('1b. Person Card'!$J$5)+LEN('1b. Person Card'!$B$5)+2)='1b. Person Card'!$J$5&amp;"|"&amp;'1b. Person Card'!$B$5&amp;"|",OR('1b. Person Card'!$F$6="",ISNUMBER(SEARCH('1b. Person Card'!$F$6,$D18)))),1,0)+P17</f>
        <v>2</v>
      </c>
      <c r="Q18">
        <f>IFERROR(INDEX($D$1:$D$218,MATCH(18,$P$1:$P$218,0)),"")</f>
      </c>
    </row>
    <row r="19">
      <c r="D19" t="inlineStr">
        <is>
          <t>Sandeep Padhi</t>
        </is>
      </c>
      <c r="E19" t="inlineStr">
        <is>
          <t>IRIS2040</t>
        </is>
      </c>
      <c r="H19" t="inlineStr">
        <is>
          <t>iFile|Quality Assurance|Sandeep Padhi</t>
        </is>
      </c>
      <c r="I19" t="inlineStr">
        <is>
          <t>IRIS2040</t>
        </is>
      </c>
      <c r="J19" t="n">
        <v>18</v>
      </c>
      <c r="P19">
        <f>IF(AND(LEFT($H19,LEN('1b. Person Card'!$J$5)+LEN('1b. Person Card'!$B$5)+2)='1b. Person Card'!$J$5&amp;"|"&amp;'1b. Person Card'!$B$5&amp;"|",OR('1b. Person Card'!$F$6="",ISNUMBER(SEARCH('1b. Person Card'!$F$6,$D19)))),1,0)+P18</f>
        <v>2</v>
      </c>
      <c r="Q19">
        <f>IFERROR(INDEX($D$1:$D$218,MATCH(19,$P$1:$P$218,0)),"")</f>
      </c>
    </row>
    <row r="20">
      <c r="D20" t="inlineStr">
        <is>
          <t>Sandip Potkule</t>
        </is>
      </c>
      <c r="E20" t="inlineStr">
        <is>
          <t>IRIS2041</t>
        </is>
      </c>
      <c r="H20" t="inlineStr">
        <is>
          <t>iFile|Quality Assurance|Sandip Potkule</t>
        </is>
      </c>
      <c r="I20" t="inlineStr">
        <is>
          <t>IRIS2041</t>
        </is>
      </c>
      <c r="J20" t="n">
        <v>19</v>
      </c>
      <c r="P20">
        <f>IF(AND(LEFT($H20,LEN('1b. Person Card'!$J$5)+LEN('1b. Person Card'!$B$5)+2)='1b. Person Card'!$J$5&amp;"|"&amp;'1b. Person Card'!$B$5&amp;"|",OR('1b. Person Card'!$F$6="",ISNUMBER(SEARCH('1b. Person Card'!$F$6,$D20)))),1,0)+P19</f>
        <v>2</v>
      </c>
      <c r="Q20">
        <f>IFERROR(INDEX($D$1:$D$218,MATCH(20,$P$1:$P$218,0)),"")</f>
      </c>
    </row>
    <row r="21">
      <c r="D21" t="inlineStr">
        <is>
          <t>Sanskruti Varade</t>
        </is>
      </c>
      <c r="E21" t="inlineStr">
        <is>
          <t>IRIS2562</t>
        </is>
      </c>
      <c r="H21" t="inlineStr">
        <is>
          <t>iFile|Quality Assurance|Sanskruti Varade</t>
        </is>
      </c>
      <c r="I21" t="inlineStr">
        <is>
          <t>IRIS2562</t>
        </is>
      </c>
      <c r="J21" t="n">
        <v>23</v>
      </c>
      <c r="P21">
        <f>IF(AND(LEFT($H21,LEN('1b. Person Card'!$J$5)+LEN('1b. Person Card'!$B$5)+2)='1b. Person Card'!$J$5&amp;"|"&amp;'1b. Person Card'!$B$5&amp;"|",OR('1b. Person Card'!$F$6="",ISNUMBER(SEARCH('1b. Person Card'!$F$6,$D21)))),1,0)+P20</f>
        <v>2</v>
      </c>
      <c r="Q21">
        <f>IFERROR(INDEX($D$1:$D$218,MATCH(21,$P$1:$P$218,0)),"")</f>
      </c>
    </row>
    <row r="22">
      <c r="D22" t="inlineStr">
        <is>
          <t>Suraj Govind Walhekar</t>
        </is>
      </c>
      <c r="E22" t="inlineStr">
        <is>
          <t>IRIS2227</t>
        </is>
      </c>
      <c r="H22" t="inlineStr">
        <is>
          <t>iFile|Quality Assurance|Suraj Govind Walhekar</t>
        </is>
      </c>
      <c r="I22" t="inlineStr">
        <is>
          <t>IRIS2227</t>
        </is>
      </c>
      <c r="J22" t="n">
        <v>20</v>
      </c>
      <c r="P22">
        <f>IF(AND(LEFT($H22,LEN('1b. Person Card'!$J$5)+LEN('1b. Person Card'!$B$5)+2)='1b. Person Card'!$J$5&amp;"|"&amp;'1b. Person Card'!$B$5&amp;"|",OR('1b. Person Card'!$F$6="",ISNUMBER(SEARCH('1b. Person Card'!$F$6,$D22)))),1,0)+P21</f>
        <v>2</v>
      </c>
      <c r="Q22">
        <f>IFERROR(INDEX($D$1:$D$218,MATCH(22,$P$1:$P$218,0)),"")</f>
      </c>
    </row>
    <row r="23">
      <c r="D23" t="inlineStr">
        <is>
          <t>Susan Peter</t>
        </is>
      </c>
      <c r="E23" t="inlineStr">
        <is>
          <t>IRIS1827</t>
        </is>
      </c>
      <c r="H23" t="inlineStr">
        <is>
          <t>iFile|Quality Assurance|Susan Peter</t>
        </is>
      </c>
      <c r="I23" t="inlineStr">
        <is>
          <t>IRIS1827</t>
        </is>
      </c>
      <c r="J23" t="n">
        <v>10</v>
      </c>
      <c r="P23">
        <f>IF(AND(LEFT($H23,LEN('1b. Person Card'!$J$5)+LEN('1b. Person Card'!$B$5)+2)='1b. Person Card'!$J$5&amp;"|"&amp;'1b. Person Card'!$B$5&amp;"|",OR('1b. Person Card'!$F$6="",ISNUMBER(SEARCH('1b. Person Card'!$F$6,$D23)))),1,0)+P22</f>
        <v>2</v>
      </c>
      <c r="Q23">
        <f>IFERROR(INDEX($D$1:$D$218,MATCH(23,$P$1:$P$218,0)),"")</f>
      </c>
    </row>
    <row r="24">
      <c r="D24" t="inlineStr">
        <is>
          <t>Tejas Rane</t>
        </is>
      </c>
      <c r="E24" t="inlineStr">
        <is>
          <t>IRIS2496</t>
        </is>
      </c>
      <c r="H24" t="inlineStr">
        <is>
          <t>iFile|Quality Assurance|Tejas Rane</t>
        </is>
      </c>
      <c r="I24" t="inlineStr">
        <is>
          <t>IRIS2496</t>
        </is>
      </c>
      <c r="J24" t="n">
        <v>21</v>
      </c>
      <c r="P24">
        <f>IF(AND(LEFT($H24,LEN('1b. Person Card'!$J$5)+LEN('1b. Person Card'!$B$5)+2)='1b. Person Card'!$J$5&amp;"|"&amp;'1b. Person Card'!$B$5&amp;"|",OR('1b. Person Card'!$F$6="",ISNUMBER(SEARCH('1b. Person Card'!$F$6,$D24)))),1,0)+P23</f>
        <v>2</v>
      </c>
      <c r="Q24">
        <f>IFERROR(INDEX($D$1:$D$218,MATCH(24,$P$1:$P$218,0)),"")</f>
      </c>
    </row>
    <row r="25">
      <c r="D25" t="inlineStr">
        <is>
          <t>Vishal Khare</t>
        </is>
      </c>
      <c r="E25" t="inlineStr">
        <is>
          <t>IRIS2456</t>
        </is>
      </c>
      <c r="H25" t="inlineStr">
        <is>
          <t>iFile|Quality Assurance|Vishal Khare</t>
        </is>
      </c>
      <c r="I25" t="inlineStr">
        <is>
          <t>IRIS2456</t>
        </is>
      </c>
      <c r="J25" t="n">
        <v>22</v>
      </c>
      <c r="P25">
        <f>IF(AND(LEFT($H25,LEN('1b. Person Card'!$J$5)+LEN('1b. Person Card'!$B$5)+2)='1b. Person Card'!$J$5&amp;"|"&amp;'1b. Person Card'!$B$5&amp;"|",OR('1b. Person Card'!$F$6="",ISNUMBER(SEARCH('1b. Person Card'!$F$6,$D25)))),1,0)+P24</f>
        <v>2</v>
      </c>
      <c r="Q25">
        <f>IFERROR(INDEX($D$1:$D$218,MATCH(25,$P$1:$P$218,0)),"")</f>
      </c>
    </row>
    <row r="26">
      <c r="D26" t="inlineStr">
        <is>
          <t>Yugal Kishore Singh</t>
        </is>
      </c>
      <c r="E26" t="inlineStr">
        <is>
          <t>INTN0288</t>
        </is>
      </c>
      <c r="H26" t="inlineStr">
        <is>
          <t>iFile|Quality Assurance|Yugal Kishore Singh</t>
        </is>
      </c>
      <c r="I26" t="inlineStr">
        <is>
          <t>INTN0288</t>
        </is>
      </c>
      <c r="J26" t="n">
        <v>26</v>
      </c>
      <c r="P26">
        <f>IF(AND(LEFT($H26,LEN('1b. Person Card'!$J$5)+LEN('1b. Person Card'!$B$5)+2)='1b. Person Card'!$J$5&amp;"|"&amp;'1b. Person Card'!$B$5&amp;"|",OR('1b. Person Card'!$F$6="",ISNUMBER(SEARCH('1b. Person Card'!$F$6,$D26)))),1,0)+P25</f>
        <v>2</v>
      </c>
      <c r="Q26">
        <f>IFERROR(INDEX($D$1:$D$218,MATCH(26,$P$1:$P$218,0)),"")</f>
      </c>
    </row>
    <row r="27">
      <c r="D27" t="inlineStr">
        <is>
          <t>Ajay Singh Chauhan</t>
        </is>
      </c>
      <c r="E27" t="inlineStr">
        <is>
          <t>IRIS2428</t>
        </is>
      </c>
      <c r="H27" t="inlineStr">
        <is>
          <t>iFile|Sales|Ajay Singh Chauhan</t>
        </is>
      </c>
      <c r="I27" t="inlineStr">
        <is>
          <t>IRIS2428</t>
        </is>
      </c>
      <c r="J27" t="n">
        <v>29</v>
      </c>
      <c r="P27">
        <f>IF(AND(LEFT($H27,LEN('1b. Person Card'!$J$5)+LEN('1b. Person Card'!$B$5)+2)='1b. Person Card'!$J$5&amp;"|"&amp;'1b. Person Card'!$B$5&amp;"|",OR('1b. Person Card'!$F$6="",ISNUMBER(SEARCH('1b. Person Card'!$F$6,$D27)))),1,0)+P26</f>
        <v>2</v>
      </c>
      <c r="Q27">
        <f>IFERROR(INDEX($D$1:$D$218,MATCH(27,$P$1:$P$218,0)),"")</f>
      </c>
    </row>
    <row r="28">
      <c r="D28" t="inlineStr">
        <is>
          <t>Amit Jaidka</t>
        </is>
      </c>
      <c r="E28" t="inlineStr">
        <is>
          <t>IRIS1687</t>
        </is>
      </c>
      <c r="H28" t="inlineStr">
        <is>
          <t>iFile|Sales|Amit Jaidka</t>
        </is>
      </c>
      <c r="I28" t="inlineStr">
        <is>
          <t>IRIS1687</t>
        </is>
      </c>
      <c r="J28" t="n">
        <v>30</v>
      </c>
      <c r="P28">
        <f>IF(AND(LEFT($H28,LEN('1b. Person Card'!$J$5)+LEN('1b. Person Card'!$B$5)+2)='1b. Person Card'!$J$5&amp;"|"&amp;'1b. Person Card'!$B$5&amp;"|",OR('1b. Person Card'!$F$6="",ISNUMBER(SEARCH('1b. Person Card'!$F$6,$D28)))),1,0)+P27</f>
        <v>2</v>
      </c>
      <c r="Q28">
        <f>IFERROR(INDEX($D$1:$D$218,MATCH(28,$P$1:$P$218,0)),"")</f>
      </c>
    </row>
    <row r="29">
      <c r="D29" t="inlineStr">
        <is>
          <t>Anand Padmanabhan</t>
        </is>
      </c>
      <c r="E29" t="inlineStr">
        <is>
          <t>IRISSG001</t>
        </is>
      </c>
      <c r="H29" t="inlineStr">
        <is>
          <t>iFile|Sales|Anand Padmanabhan</t>
        </is>
      </c>
      <c r="I29" t="inlineStr">
        <is>
          <t>IRISSG001</t>
        </is>
      </c>
      <c r="J29" t="n">
        <v>35</v>
      </c>
      <c r="P29">
        <f>IF(AND(LEFT($H29,LEN('1b. Person Card'!$J$5)+LEN('1b. Person Card'!$B$5)+2)='1b. Person Card'!$J$5&amp;"|"&amp;'1b. Person Card'!$B$5&amp;"|",OR('1b. Person Card'!$F$6="",ISNUMBER(SEARCH('1b. Person Card'!$F$6,$D29)))),1,0)+P28</f>
        <v>2</v>
      </c>
      <c r="Q29">
        <f>IFERROR(INDEX($D$1:$D$218,MATCH(29,$P$1:$P$218,0)),"")</f>
      </c>
    </row>
    <row r="30">
      <c r="D30" t="inlineStr">
        <is>
          <t>Anushka Chaturvedi</t>
        </is>
      </c>
      <c r="E30" t="inlineStr">
        <is>
          <t>INTN0304</t>
        </is>
      </c>
      <c r="H30" t="inlineStr">
        <is>
          <t>iFile|Sales|Anushka Chaturvedi</t>
        </is>
      </c>
      <c r="I30" t="inlineStr">
        <is>
          <t>INTN0304</t>
        </is>
      </c>
      <c r="J30" t="n">
        <v>34</v>
      </c>
      <c r="P30">
        <f>IF(AND(LEFT($H30,LEN('1b. Person Card'!$J$5)+LEN('1b. Person Card'!$B$5)+2)='1b. Person Card'!$J$5&amp;"|"&amp;'1b. Person Card'!$B$5&amp;"|",OR('1b. Person Card'!$F$6="",ISNUMBER(SEARCH('1b. Person Card'!$F$6,$D30)))),1,0)+P29</f>
        <v>2</v>
      </c>
      <c r="Q30">
        <f>IFERROR(INDEX($D$1:$D$218,MATCH(30,$P$1:$P$218,0)),"")</f>
      </c>
    </row>
    <row r="31">
      <c r="D31" t="inlineStr">
        <is>
          <t>Apurva Kirtikar</t>
        </is>
      </c>
      <c r="E31" t="inlineStr">
        <is>
          <t>IRIS1982</t>
        </is>
      </c>
      <c r="H31" t="inlineStr">
        <is>
          <t>iFile|Sales|Apurva Kirtikar</t>
        </is>
      </c>
      <c r="I31" t="inlineStr">
        <is>
          <t>IRIS1982</t>
        </is>
      </c>
      <c r="J31" t="n">
        <v>31</v>
      </c>
      <c r="P31">
        <f>IF(AND(LEFT($H31,LEN('1b. Person Card'!$J$5)+LEN('1b. Person Card'!$B$5)+2)='1b. Person Card'!$J$5&amp;"|"&amp;'1b. Person Card'!$B$5&amp;"|",OR('1b. Person Card'!$F$6="",ISNUMBER(SEARCH('1b. Person Card'!$F$6,$D31)))),1,0)+P30</f>
        <v>2</v>
      </c>
      <c r="Q31">
        <f>IFERROR(INDEX($D$1:$D$218,MATCH(31,$P$1:$P$218,0)),"")</f>
      </c>
    </row>
    <row r="32">
      <c r="D32" t="inlineStr">
        <is>
          <t>Arup Ganguly</t>
        </is>
      </c>
      <c r="E32" t="inlineStr">
        <is>
          <t>IRIS0242</t>
        </is>
      </c>
      <c r="H32" t="inlineStr">
        <is>
          <t>iFile|Sales|Arup Ganguly</t>
        </is>
      </c>
      <c r="I32" t="inlineStr">
        <is>
          <t>IRIS0242</t>
        </is>
      </c>
      <c r="J32" t="n">
        <v>28</v>
      </c>
      <c r="P32">
        <f>IF(AND(LEFT($H32,LEN('1b. Person Card'!$J$5)+LEN('1b. Person Card'!$B$5)+2)='1b. Person Card'!$J$5&amp;"|"&amp;'1b. Person Card'!$B$5&amp;"|",OR('1b. Person Card'!$F$6="",ISNUMBER(SEARCH('1b. Person Card'!$F$6,$D32)))),1,0)+P31</f>
        <v>2</v>
      </c>
      <c r="Q32">
        <f>IFERROR(INDEX($D$1:$D$218,MATCH(32,$P$1:$P$218,0)),"")</f>
      </c>
    </row>
    <row r="33">
      <c r="D33" t="inlineStr">
        <is>
          <t>Devam Khatri</t>
        </is>
      </c>
      <c r="E33" t="inlineStr">
        <is>
          <t>IRIS2551</t>
        </is>
      </c>
      <c r="H33" t="inlineStr">
        <is>
          <t>iFile|Sales|Devam Khatri</t>
        </is>
      </c>
      <c r="I33" t="inlineStr">
        <is>
          <t>IRIS2551</t>
        </is>
      </c>
      <c r="J33" t="n">
        <v>32</v>
      </c>
      <c r="P33">
        <f>IF(AND(LEFT($H33,LEN('1b. Person Card'!$J$5)+LEN('1b. Person Card'!$B$5)+2)='1b. Person Card'!$J$5&amp;"|"&amp;'1b. Person Card'!$B$5&amp;"|",OR('1b. Person Card'!$F$6="",ISNUMBER(SEARCH('1b. Person Card'!$F$6,$D33)))),1,0)+P32</f>
        <v>2</v>
      </c>
      <c r="Q33">
        <f>IFERROR(INDEX($D$1:$D$218,MATCH(33,$P$1:$P$218,0)),"")</f>
      </c>
    </row>
    <row r="34">
      <c r="D34" t="inlineStr">
        <is>
          <t>Rajesh Nair</t>
        </is>
      </c>
      <c r="E34" t="inlineStr">
        <is>
          <t>IRISC312</t>
        </is>
      </c>
      <c r="H34" t="inlineStr">
        <is>
          <t>iFile|Sales|Rajesh Nair</t>
        </is>
      </c>
      <c r="I34" t="inlineStr">
        <is>
          <t>IRISC312</t>
        </is>
      </c>
      <c r="J34" t="n">
        <v>36</v>
      </c>
      <c r="P34">
        <f>IF(AND(LEFT($H34,LEN('1b. Person Card'!$J$5)+LEN('1b. Person Card'!$B$5)+2)='1b. Person Card'!$J$5&amp;"|"&amp;'1b. Person Card'!$B$5&amp;"|",OR('1b. Person Card'!$F$6="",ISNUMBER(SEARCH('1b. Person Card'!$F$6,$D34)))),1,0)+P33</f>
        <v>2</v>
      </c>
      <c r="Q34">
        <f>IFERROR(INDEX($D$1:$D$218,MATCH(34,$P$1:$P$218,0)),"")</f>
      </c>
    </row>
    <row r="35">
      <c r="D35" t="inlineStr">
        <is>
          <t>Shailesh Gupta</t>
        </is>
      </c>
      <c r="E35" t="inlineStr">
        <is>
          <t>IRIS0012</t>
        </is>
      </c>
      <c r="H35" t="inlineStr">
        <is>
          <t>iFile|Sales|Shailesh Gupta</t>
        </is>
      </c>
      <c r="I35" t="inlineStr">
        <is>
          <t>IRIS0012</t>
        </is>
      </c>
      <c r="J35" t="n">
        <v>27</v>
      </c>
      <c r="P35">
        <f>IF(AND(LEFT($H35,LEN('1b. Person Card'!$J$5)+LEN('1b. Person Card'!$B$5)+2)='1b. Person Card'!$J$5&amp;"|"&amp;'1b. Person Card'!$B$5&amp;"|",OR('1b. Person Card'!$F$6="",ISNUMBER(SEARCH('1b. Person Card'!$F$6,$D35)))),1,0)+P34</f>
        <v>2</v>
      </c>
      <c r="Q35">
        <f>IFERROR(INDEX($D$1:$D$218,MATCH(35,$P$1:$P$218,0)),"")</f>
      </c>
    </row>
    <row r="36">
      <c r="D36" t="inlineStr">
        <is>
          <t>Shreya Jolly</t>
        </is>
      </c>
      <c r="E36" t="inlineStr">
        <is>
          <t>IRIS2070</t>
        </is>
      </c>
      <c r="H36" t="inlineStr">
        <is>
          <t>iFile|Sales|Shreya Jolly</t>
        </is>
      </c>
      <c r="I36" t="inlineStr">
        <is>
          <t>IRIS2070</t>
        </is>
      </c>
      <c r="J36" t="n">
        <v>33</v>
      </c>
      <c r="P36">
        <f>IF(AND(LEFT($H36,LEN('1b. Person Card'!$J$5)+LEN('1b. Person Card'!$B$5)+2)='1b. Person Card'!$J$5&amp;"|"&amp;'1b. Person Card'!$B$5&amp;"|",OR('1b. Person Card'!$F$6="",ISNUMBER(SEARCH('1b. Person Card'!$F$6,$D36)))),1,0)+P35</f>
        <v>2</v>
      </c>
      <c r="Q36">
        <f>IFERROR(INDEX($D$1:$D$218,MATCH(36,$P$1:$P$218,0)),"")</f>
      </c>
    </row>
    <row r="37">
      <c r="D37" t="inlineStr">
        <is>
          <t>Bhagyashree Bauskar</t>
        </is>
      </c>
      <c r="E37" t="inlineStr">
        <is>
          <t>IRIS2046</t>
        </is>
      </c>
      <c r="H37" t="inlineStr">
        <is>
          <t>iFile|Support|Bhagyashree Bauskar</t>
        </is>
      </c>
      <c r="I37" t="inlineStr">
        <is>
          <t>IRIS2046</t>
        </is>
      </c>
      <c r="J37" t="n">
        <v>39</v>
      </c>
      <c r="P37">
        <f>IF(AND(LEFT($H37,LEN('1b. Person Card'!$J$5)+LEN('1b. Person Card'!$B$5)+2)='1b. Person Card'!$J$5&amp;"|"&amp;'1b. Person Card'!$B$5&amp;"|",OR('1b. Person Card'!$F$6="",ISNUMBER(SEARCH('1b. Person Card'!$F$6,$D37)))),1,0)+P36</f>
        <v>2</v>
      </c>
      <c r="Q37">
        <f>IFERROR(INDEX($D$1:$D$218,MATCH(37,$P$1:$P$218,0)),"")</f>
      </c>
    </row>
    <row r="38">
      <c r="D38" t="inlineStr">
        <is>
          <t>Dipeeka Yewale</t>
        </is>
      </c>
      <c r="E38" t="inlineStr">
        <is>
          <t>IRIS2047</t>
        </is>
      </c>
      <c r="H38" t="inlineStr">
        <is>
          <t>iFile|Support|Dipeeka Yewale</t>
        </is>
      </c>
      <c r="I38" t="inlineStr">
        <is>
          <t>IRIS2047</t>
        </is>
      </c>
      <c r="J38" t="n">
        <v>40</v>
      </c>
      <c r="P38">
        <f>IF(AND(LEFT($H38,LEN('1b. Person Card'!$J$5)+LEN('1b. Person Card'!$B$5)+2)='1b. Person Card'!$J$5&amp;"|"&amp;'1b. Person Card'!$B$5&amp;"|",OR('1b. Person Card'!$F$6="",ISNUMBER(SEARCH('1b. Person Card'!$F$6,$D38)))),1,0)+P37</f>
        <v>2</v>
      </c>
      <c r="Q38">
        <f>IFERROR(INDEX($D$1:$D$218,MATCH(38,$P$1:$P$218,0)),"")</f>
      </c>
    </row>
    <row r="39">
      <c r="D39" t="inlineStr">
        <is>
          <t>Jyoti Patil</t>
        </is>
      </c>
      <c r="E39" t="inlineStr">
        <is>
          <t>IRIS1919</t>
        </is>
      </c>
      <c r="H39" t="inlineStr">
        <is>
          <t>iFile|Support|Jyoti Patil</t>
        </is>
      </c>
      <c r="I39" t="inlineStr">
        <is>
          <t>IRIS1919</t>
        </is>
      </c>
      <c r="J39" t="n">
        <v>41</v>
      </c>
      <c r="P39">
        <f>IF(AND(LEFT($H39,LEN('1b. Person Card'!$J$5)+LEN('1b. Person Card'!$B$5)+2)='1b. Person Card'!$J$5&amp;"|"&amp;'1b. Person Card'!$B$5&amp;"|",OR('1b. Person Card'!$F$6="",ISNUMBER(SEARCH('1b. Person Card'!$F$6,$D39)))),1,0)+P38</f>
        <v>2</v>
      </c>
      <c r="Q39">
        <f>IFERROR(INDEX($D$1:$D$218,MATCH(39,$P$1:$P$218,0)),"")</f>
      </c>
    </row>
    <row r="40">
      <c r="D40" t="inlineStr">
        <is>
          <t>Manohar Golbane</t>
        </is>
      </c>
      <c r="E40" t="inlineStr">
        <is>
          <t>IRIS1931</t>
        </is>
      </c>
      <c r="H40" t="inlineStr">
        <is>
          <t>iFile|Support|Manohar Golbane</t>
        </is>
      </c>
      <c r="I40" t="inlineStr">
        <is>
          <t>IRIS1931</t>
        </is>
      </c>
      <c r="J40" t="n">
        <v>42</v>
      </c>
      <c r="P40">
        <f>IF(AND(LEFT($H40,LEN('1b. Person Card'!$J$5)+LEN('1b. Person Card'!$B$5)+2)='1b. Person Card'!$J$5&amp;"|"&amp;'1b. Person Card'!$B$5&amp;"|",OR('1b. Person Card'!$F$6="",ISNUMBER(SEARCH('1b. Person Card'!$F$6,$D40)))),1,0)+P39</f>
        <v>2</v>
      </c>
      <c r="Q40">
        <f>IFERROR(INDEX($D$1:$D$218,MATCH(40,$P$1:$P$218,0)),"")</f>
      </c>
    </row>
    <row r="41">
      <c r="D41" t="inlineStr">
        <is>
          <t>Prajakta Mandhare</t>
        </is>
      </c>
      <c r="E41" t="inlineStr">
        <is>
          <t>IRIS2203</t>
        </is>
      </c>
      <c r="H41" t="inlineStr">
        <is>
          <t>iFile|Support|Prajakta Mandhare</t>
        </is>
      </c>
      <c r="I41" t="inlineStr">
        <is>
          <t>IRIS2203</t>
        </is>
      </c>
      <c r="J41" t="n">
        <v>43</v>
      </c>
      <c r="P41">
        <f>IF(AND(LEFT($H41,LEN('1b. Person Card'!$J$5)+LEN('1b. Person Card'!$B$5)+2)='1b. Person Card'!$J$5&amp;"|"&amp;'1b. Person Card'!$B$5&amp;"|",OR('1b. Person Card'!$F$6="",ISNUMBER(SEARCH('1b. Person Card'!$F$6,$D41)))),1,0)+P40</f>
        <v>2</v>
      </c>
      <c r="Q41">
        <f>IFERROR(INDEX($D$1:$D$218,MATCH(41,$P$1:$P$218,0)),"")</f>
      </c>
    </row>
    <row r="42">
      <c r="D42" t="inlineStr">
        <is>
          <t>Sayed Ibrahim</t>
        </is>
      </c>
      <c r="E42" t="inlineStr">
        <is>
          <t>IRIS1873</t>
        </is>
      </c>
      <c r="H42" t="inlineStr">
        <is>
          <t>iFile|Support|Sayed Ibrahim</t>
        </is>
      </c>
      <c r="I42" t="inlineStr">
        <is>
          <t>IRIS1873</t>
        </is>
      </c>
      <c r="J42" t="n">
        <v>44</v>
      </c>
      <c r="P42">
        <f>IF(AND(LEFT($H42,LEN('1b. Person Card'!$J$5)+LEN('1b. Person Card'!$B$5)+2)='1b. Person Card'!$J$5&amp;"|"&amp;'1b. Person Card'!$B$5&amp;"|",OR('1b. Person Card'!$F$6="",ISNUMBER(SEARCH('1b. Person Card'!$F$6,$D42)))),1,0)+P41</f>
        <v>2</v>
      </c>
      <c r="Q42">
        <f>IFERROR(INDEX($D$1:$D$218,MATCH(42,$P$1:$P$218,0)),"")</f>
      </c>
    </row>
    <row r="43">
      <c r="D43" t="inlineStr">
        <is>
          <t>Shraddha Gawali</t>
        </is>
      </c>
      <c r="E43" t="inlineStr">
        <is>
          <t>IRIS1833</t>
        </is>
      </c>
      <c r="H43" t="inlineStr">
        <is>
          <t>iFile|Support|Shraddha Gawali</t>
        </is>
      </c>
      <c r="I43" t="inlineStr">
        <is>
          <t>IRIS1833</t>
        </is>
      </c>
      <c r="J43" t="n">
        <v>37</v>
      </c>
      <c r="P43">
        <f>IF(AND(LEFT($H43,LEN('1b. Person Card'!$J$5)+LEN('1b. Person Card'!$B$5)+2)='1b. Person Card'!$J$5&amp;"|"&amp;'1b. Person Card'!$B$5&amp;"|",OR('1b. Person Card'!$F$6="",ISNUMBER(SEARCH('1b. Person Card'!$F$6,$D43)))),1,0)+P42</f>
        <v>2</v>
      </c>
      <c r="Q43">
        <f>IFERROR(INDEX($D$1:$D$218,MATCH(43,$P$1:$P$218,0)),"")</f>
      </c>
    </row>
    <row r="44">
      <c r="D44" t="inlineStr">
        <is>
          <t>Shreya Shinde</t>
        </is>
      </c>
      <c r="E44" t="inlineStr">
        <is>
          <t>IRIS2202</t>
        </is>
      </c>
      <c r="H44" t="inlineStr">
        <is>
          <t>iFile|Support|Shreya Shinde</t>
        </is>
      </c>
      <c r="I44" t="inlineStr">
        <is>
          <t>IRIS2202</t>
        </is>
      </c>
      <c r="J44" t="n">
        <v>45</v>
      </c>
      <c r="P44">
        <f>IF(AND(LEFT($H44,LEN('1b. Person Card'!$J$5)+LEN('1b. Person Card'!$B$5)+2)='1b. Person Card'!$J$5&amp;"|"&amp;'1b. Person Card'!$B$5&amp;"|",OR('1b. Person Card'!$F$6="",ISNUMBER(SEARCH('1b. Person Card'!$F$6,$D44)))),1,0)+P43</f>
        <v>2</v>
      </c>
      <c r="Q44">
        <f>IFERROR(INDEX($D$1:$D$218,MATCH(44,$P$1:$P$218,0)),"")</f>
      </c>
    </row>
    <row r="45">
      <c r="D45" t="inlineStr">
        <is>
          <t>Uzma Shaikh</t>
        </is>
      </c>
      <c r="E45" t="inlineStr">
        <is>
          <t>IRISC348</t>
        </is>
      </c>
      <c r="H45" t="inlineStr">
        <is>
          <t>iFile|Support|Uzma Shaikh</t>
        </is>
      </c>
      <c r="I45" t="inlineStr">
        <is>
          <t>IRISC348</t>
        </is>
      </c>
      <c r="J45" t="n">
        <v>47</v>
      </c>
      <c r="P45">
        <f>IF(AND(LEFT($H45,LEN('1b. Person Card'!$J$5)+LEN('1b. Person Card'!$B$5)+2)='1b. Person Card'!$J$5&amp;"|"&amp;'1b. Person Card'!$B$5&amp;"|",OR('1b. Person Card'!$F$6="",ISNUMBER(SEARCH('1b. Person Card'!$F$6,$D45)))),1,0)+P44</f>
        <v>2</v>
      </c>
      <c r="Q45">
        <f>IFERROR(INDEX($D$1:$D$218,MATCH(45,$P$1:$P$218,0)),"")</f>
      </c>
    </row>
    <row r="46">
      <c r="D46" t="inlineStr">
        <is>
          <t>Varsha Kambale</t>
        </is>
      </c>
      <c r="E46" t="inlineStr">
        <is>
          <t>IRIS1907</t>
        </is>
      </c>
      <c r="H46" t="inlineStr">
        <is>
          <t>iFile|Support|Varsha Kambale</t>
        </is>
      </c>
      <c r="I46" t="inlineStr">
        <is>
          <t>IRIS1907</t>
        </is>
      </c>
      <c r="J46" t="n">
        <v>46</v>
      </c>
      <c r="P46">
        <f>IF(AND(LEFT($H46,LEN('1b. Person Card'!$J$5)+LEN('1b. Person Card'!$B$5)+2)='1b. Person Card'!$J$5&amp;"|"&amp;'1b. Person Card'!$B$5&amp;"|",OR('1b. Person Card'!$F$6="",ISNUMBER(SEARCH('1b. Person Card'!$F$6,$D46)))),1,0)+P45</f>
        <v>2</v>
      </c>
      <c r="Q46">
        <f>IFERROR(INDEX($D$1:$D$218,MATCH(46,$P$1:$P$218,0)),"")</f>
      </c>
    </row>
    <row r="47">
      <c r="D47" t="inlineStr">
        <is>
          <t>Vijay Sakpal</t>
        </is>
      </c>
      <c r="E47" t="inlineStr">
        <is>
          <t>IRIS1728</t>
        </is>
      </c>
      <c r="H47" t="inlineStr">
        <is>
          <t>iFile|Support|Vijay Sakpal</t>
        </is>
      </c>
      <c r="I47" t="inlineStr">
        <is>
          <t>IRIS1728</t>
        </is>
      </c>
      <c r="J47" t="n">
        <v>38</v>
      </c>
      <c r="P47">
        <f>IF(AND(LEFT($H47,LEN('1b. Person Card'!$J$5)+LEN('1b. Person Card'!$B$5)+2)='1b. Person Card'!$J$5&amp;"|"&amp;'1b. Person Card'!$B$5&amp;"|",OR('1b. Person Card'!$F$6="",ISNUMBER(SEARCH('1b. Person Card'!$F$6,$D47)))),1,0)+P46</f>
        <v>2</v>
      </c>
      <c r="Q47">
        <f>IFERROR(INDEX($D$1:$D$218,MATCH(47,$P$1:$P$218,0)),"")</f>
      </c>
    </row>
    <row r="48">
      <c r="D48" t="inlineStr">
        <is>
          <t>Aaqib Ahmad</t>
        </is>
      </c>
      <c r="E48" t="inlineStr">
        <is>
          <t>IRIS2140</t>
        </is>
      </c>
      <c r="H48" t="inlineStr">
        <is>
          <t>iFile|Technology|Aaqib Ahmad</t>
        </is>
      </c>
      <c r="I48" t="inlineStr">
        <is>
          <t>IRIS2140</t>
        </is>
      </c>
      <c r="J48" t="n">
        <v>102</v>
      </c>
      <c r="P48">
        <f>IF(AND(LEFT($H48,LEN('1b. Person Card'!$J$5)+LEN('1b. Person Card'!$B$5)+2)='1b. Person Card'!$J$5&amp;"|"&amp;'1b. Person Card'!$B$5&amp;"|",OR('1b. Person Card'!$F$6="",ISNUMBER(SEARCH('1b. Person Card'!$F$6,$D48)))),1,0)+P47</f>
        <v>2</v>
      </c>
      <c r="Q48">
        <f>IFERROR(INDEX($D$1:$D$218,MATCH(48,$P$1:$P$218,0)),"")</f>
      </c>
    </row>
    <row r="49">
      <c r="D49" t="inlineStr">
        <is>
          <t>Aayushi Sharma</t>
        </is>
      </c>
      <c r="E49" t="inlineStr">
        <is>
          <t>IRIS2363</t>
        </is>
      </c>
      <c r="H49" t="inlineStr">
        <is>
          <t>iFile|Technology|Aayushi Sharma</t>
        </is>
      </c>
      <c r="I49" t="inlineStr">
        <is>
          <t>IRIS2363</t>
        </is>
      </c>
      <c r="J49" t="n">
        <v>91</v>
      </c>
      <c r="P49">
        <f>IF(AND(LEFT($H49,LEN('1b. Person Card'!$J$5)+LEN('1b. Person Card'!$B$5)+2)='1b. Person Card'!$J$5&amp;"|"&amp;'1b. Person Card'!$B$5&amp;"|",OR('1b. Person Card'!$F$6="",ISNUMBER(SEARCH('1b. Person Card'!$F$6,$D49)))),1,0)+P48</f>
        <v>2</v>
      </c>
      <c r="Q49">
        <f>IFERROR(INDEX($D$1:$D$218,MATCH(49,$P$1:$P$218,0)),"")</f>
      </c>
    </row>
    <row r="50">
      <c r="D50" t="inlineStr">
        <is>
          <t>Abhishek Hegde</t>
        </is>
      </c>
      <c r="E50" t="inlineStr">
        <is>
          <t>IRIS2492</t>
        </is>
      </c>
      <c r="H50" t="inlineStr">
        <is>
          <t>iFile|Technology|Abhishek Hegde</t>
        </is>
      </c>
      <c r="I50" t="inlineStr">
        <is>
          <t>IRIS2492</t>
        </is>
      </c>
      <c r="J50" t="n">
        <v>77</v>
      </c>
      <c r="P50">
        <f>IF(AND(LEFT($H50,LEN('1b. Person Card'!$J$5)+LEN('1b. Person Card'!$B$5)+2)='1b. Person Card'!$J$5&amp;"|"&amp;'1b. Person Card'!$B$5&amp;"|",OR('1b. Person Card'!$F$6="",ISNUMBER(SEARCH('1b. Person Card'!$F$6,$D50)))),1,0)+P49</f>
        <v>2</v>
      </c>
      <c r="Q50">
        <f>IFERROR(INDEX($D$1:$D$218,MATCH(50,$P$1:$P$218,0)),"")</f>
      </c>
    </row>
    <row r="51">
      <c r="D51" t="inlineStr">
        <is>
          <t>Abhishek Kadam</t>
        </is>
      </c>
      <c r="E51" t="inlineStr">
        <is>
          <t>IRIS2501</t>
        </is>
      </c>
      <c r="H51" t="inlineStr">
        <is>
          <t>iFile|Technology|Abhishek Kadam</t>
        </is>
      </c>
      <c r="I51" t="inlineStr">
        <is>
          <t>IRIS2501</t>
        </is>
      </c>
      <c r="J51" t="n">
        <v>103</v>
      </c>
      <c r="P51">
        <f>IF(AND(LEFT($H51,LEN('1b. Person Card'!$J$5)+LEN('1b. Person Card'!$B$5)+2)='1b. Person Card'!$J$5&amp;"|"&amp;'1b. Person Card'!$B$5&amp;"|",OR('1b. Person Card'!$F$6="",ISNUMBER(SEARCH('1b. Person Card'!$F$6,$D51)))),1,0)+P50</f>
        <v>2</v>
      </c>
      <c r="Q51">
        <f>IFERROR(INDEX($D$1:$D$218,MATCH(51,$P$1:$P$218,0)),"")</f>
      </c>
    </row>
    <row r="52">
      <c r="D52" t="inlineStr">
        <is>
          <t>Abhishek Patil</t>
        </is>
      </c>
      <c r="E52" t="inlineStr">
        <is>
          <t>IRIS2532</t>
        </is>
      </c>
      <c r="H52" t="inlineStr">
        <is>
          <t>iFile|Technology|Abhishek Patil</t>
        </is>
      </c>
      <c r="I52" t="inlineStr">
        <is>
          <t>IRIS2532</t>
        </is>
      </c>
      <c r="J52" t="n">
        <v>104</v>
      </c>
      <c r="P52">
        <f>IF(AND(LEFT($H52,LEN('1b. Person Card'!$J$5)+LEN('1b. Person Card'!$B$5)+2)='1b. Person Card'!$J$5&amp;"|"&amp;'1b. Person Card'!$B$5&amp;"|",OR('1b. Person Card'!$F$6="",ISNUMBER(SEARCH('1b. Person Card'!$F$6,$D52)))),1,0)+P51</f>
        <v>2</v>
      </c>
      <c r="Q52">
        <f>IFERROR(INDEX($D$1:$D$218,MATCH(52,$P$1:$P$218,0)),"")</f>
      </c>
    </row>
    <row r="53">
      <c r="D53" t="inlineStr">
        <is>
          <t>Ajay Chauhan</t>
        </is>
      </c>
      <c r="E53" t="inlineStr">
        <is>
          <t>IRIS2488</t>
        </is>
      </c>
      <c r="H53" t="inlineStr">
        <is>
          <t>iFile|Technology|Ajay Chauhan</t>
        </is>
      </c>
      <c r="I53" t="inlineStr">
        <is>
          <t>IRIS2488</t>
        </is>
      </c>
      <c r="J53" t="n">
        <v>105</v>
      </c>
      <c r="P53">
        <f>IF(AND(LEFT($H53,LEN('1b. Person Card'!$J$5)+LEN('1b. Person Card'!$B$5)+2)='1b. Person Card'!$J$5&amp;"|"&amp;'1b. Person Card'!$B$5&amp;"|",OR('1b. Person Card'!$F$6="",ISNUMBER(SEARCH('1b. Person Card'!$F$6,$D53)))),1,0)+P52</f>
        <v>2</v>
      </c>
      <c r="Q53">
        <f>IFERROR(INDEX($D$1:$D$218,MATCH(53,$P$1:$P$218,0)),"")</f>
      </c>
    </row>
    <row r="54">
      <c r="D54" t="inlineStr">
        <is>
          <t>Akbar Basha</t>
        </is>
      </c>
      <c r="E54" t="inlineStr">
        <is>
          <t>IRIS1955</t>
        </is>
      </c>
      <c r="H54" t="inlineStr">
        <is>
          <t>iFile|Technology|Akbar Basha</t>
        </is>
      </c>
      <c r="I54" t="inlineStr">
        <is>
          <t>IRIS1955</t>
        </is>
      </c>
      <c r="J54" t="n">
        <v>106</v>
      </c>
      <c r="P54">
        <f>IF(AND(LEFT($H54,LEN('1b. Person Card'!$J$5)+LEN('1b. Person Card'!$B$5)+2)='1b. Person Card'!$J$5&amp;"|"&amp;'1b. Person Card'!$B$5&amp;"|",OR('1b. Person Card'!$F$6="",ISNUMBER(SEARCH('1b. Person Card'!$F$6,$D54)))),1,0)+P53</f>
        <v>2</v>
      </c>
      <c r="Q54">
        <f>IFERROR(INDEX($D$1:$D$218,MATCH(54,$P$1:$P$218,0)),"")</f>
      </c>
    </row>
    <row r="55">
      <c r="D55" t="inlineStr">
        <is>
          <t>Akhilesh Gore</t>
        </is>
      </c>
      <c r="E55" t="inlineStr">
        <is>
          <t>IRIS2028</t>
        </is>
      </c>
      <c r="H55" t="inlineStr">
        <is>
          <t>iFile|Technology|Akhilesh Gore</t>
        </is>
      </c>
      <c r="I55" t="inlineStr">
        <is>
          <t>IRIS2028</t>
        </is>
      </c>
      <c r="J55" t="n">
        <v>107</v>
      </c>
      <c r="P55">
        <f>IF(AND(LEFT($H55,LEN('1b. Person Card'!$J$5)+LEN('1b. Person Card'!$B$5)+2)='1b. Person Card'!$J$5&amp;"|"&amp;'1b. Person Card'!$B$5&amp;"|",OR('1b. Person Card'!$F$6="",ISNUMBER(SEARCH('1b. Person Card'!$F$6,$D55)))),1,0)+P54</f>
        <v>2</v>
      </c>
      <c r="Q55">
        <f>IFERROR(INDEX($D$1:$D$218,MATCH(55,$P$1:$P$218,0)),"")</f>
      </c>
    </row>
    <row r="56">
      <c r="D56" t="inlineStr">
        <is>
          <t>Aloke Chatterjee</t>
        </is>
      </c>
      <c r="E56" t="inlineStr">
        <is>
          <t>No Emp ID · in-house consultant · Aloke Chatterjee</t>
        </is>
      </c>
      <c r="H56" t="inlineStr">
        <is>
          <t>iFile|Technology|Aloke Chatterjee</t>
        </is>
      </c>
      <c r="I56" t="inlineStr">
        <is>
          <t>No Emp ID · in-house consultant · Aloke Chatterjee</t>
        </is>
      </c>
      <c r="J56" t="n">
        <v>174</v>
      </c>
      <c r="P56">
        <f>IF(AND(LEFT($H56,LEN('1b. Person Card'!$J$5)+LEN('1b. Person Card'!$B$5)+2)='1b. Person Card'!$J$5&amp;"|"&amp;'1b. Person Card'!$B$5&amp;"|",OR('1b. Person Card'!$F$6="",ISNUMBER(SEARCH('1b. Person Card'!$F$6,$D56)))),1,0)+P55</f>
        <v>2</v>
      </c>
      <c r="Q56">
        <f>IFERROR(INDEX($D$1:$D$218,MATCH(56,$P$1:$P$218,0)),"")</f>
      </c>
    </row>
    <row r="57">
      <c r="D57" t="inlineStr">
        <is>
          <t>Alwina Shaikh</t>
        </is>
      </c>
      <c r="E57" t="inlineStr">
        <is>
          <t>IRIS0103</t>
        </is>
      </c>
      <c r="H57" t="inlineStr">
        <is>
          <t>iFile|Technology|Alwina Shaikh</t>
        </is>
      </c>
      <c r="I57" t="inlineStr">
        <is>
          <t>IRIS0103</t>
        </is>
      </c>
      <c r="J57" t="n">
        <v>58</v>
      </c>
      <c r="P57">
        <f>IF(AND(LEFT($H57,LEN('1b. Person Card'!$J$5)+LEN('1b. Person Card'!$B$5)+2)='1b. Person Card'!$J$5&amp;"|"&amp;'1b. Person Card'!$B$5&amp;"|",OR('1b. Person Card'!$F$6="",ISNUMBER(SEARCH('1b. Person Card'!$F$6,$D57)))),1,0)+P56</f>
        <v>2</v>
      </c>
      <c r="Q57">
        <f>IFERROR(INDEX($D$1:$D$218,MATCH(57,$P$1:$P$218,0)),"")</f>
      </c>
    </row>
    <row r="58">
      <c r="D58" t="inlineStr">
        <is>
          <t>Amaan Ullah</t>
        </is>
      </c>
      <c r="E58" t="inlineStr">
        <is>
          <t>IRIS2559</t>
        </is>
      </c>
      <c r="H58" t="inlineStr">
        <is>
          <t>iFile|Technology|Amaan Ullah</t>
        </is>
      </c>
      <c r="I58" t="inlineStr">
        <is>
          <t>IRIS2559</t>
        </is>
      </c>
      <c r="J58" t="n">
        <v>168</v>
      </c>
      <c r="P58">
        <f>IF(AND(LEFT($H58,LEN('1b. Person Card'!$J$5)+LEN('1b. Person Card'!$B$5)+2)='1b. Person Card'!$J$5&amp;"|"&amp;'1b. Person Card'!$B$5&amp;"|",OR('1b. Person Card'!$F$6="",ISNUMBER(SEARCH('1b. Person Card'!$F$6,$D58)))),1,0)+P57</f>
        <v>2</v>
      </c>
      <c r="Q58">
        <f>IFERROR(INDEX($D$1:$D$218,MATCH(58,$P$1:$P$218,0)),"")</f>
      </c>
    </row>
    <row r="59">
      <c r="D59" t="inlineStr">
        <is>
          <t>Amiz Azad</t>
        </is>
      </c>
      <c r="E59" t="inlineStr">
        <is>
          <t>IRIS2469</t>
        </is>
      </c>
      <c r="H59" t="inlineStr">
        <is>
          <t>iFile|Technology|Amiz Azad</t>
        </is>
      </c>
      <c r="I59" t="inlineStr">
        <is>
          <t>IRIS2469</t>
        </is>
      </c>
      <c r="J59" t="n">
        <v>108</v>
      </c>
      <c r="P59">
        <f>IF(AND(LEFT($H59,LEN('1b. Person Card'!$J$5)+LEN('1b. Person Card'!$B$5)+2)='1b. Person Card'!$J$5&amp;"|"&amp;'1b. Person Card'!$B$5&amp;"|",OR('1b. Person Card'!$F$6="",ISNUMBER(SEARCH('1b. Person Card'!$F$6,$D59)))),1,0)+P58</f>
        <v>2</v>
      </c>
      <c r="Q59">
        <f>IFERROR(INDEX($D$1:$D$218,MATCH(59,$P$1:$P$218,0)),"")</f>
      </c>
    </row>
    <row r="60">
      <c r="D60" t="inlineStr">
        <is>
          <t>Amol Pawar</t>
        </is>
      </c>
      <c r="E60" t="inlineStr">
        <is>
          <t>IRIS2033</t>
        </is>
      </c>
      <c r="H60" t="inlineStr">
        <is>
          <t>iFile|Technology|Amol Pawar</t>
        </is>
      </c>
      <c r="I60" t="inlineStr">
        <is>
          <t>IRIS2033</t>
        </is>
      </c>
      <c r="J60" t="n">
        <v>109</v>
      </c>
      <c r="P60">
        <f>IF(AND(LEFT($H60,LEN('1b. Person Card'!$J$5)+LEN('1b. Person Card'!$B$5)+2)='1b. Person Card'!$J$5&amp;"|"&amp;'1b. Person Card'!$B$5&amp;"|",OR('1b. Person Card'!$F$6="",ISNUMBER(SEARCH('1b. Person Card'!$F$6,$D60)))),1,0)+P59</f>
        <v>2</v>
      </c>
      <c r="Q60">
        <f>IFERROR(INDEX($D$1:$D$218,MATCH(60,$P$1:$P$218,0)),"")</f>
      </c>
    </row>
    <row r="61">
      <c r="D61" t="inlineStr">
        <is>
          <t>Amruta Kadam</t>
        </is>
      </c>
      <c r="E61" t="inlineStr">
        <is>
          <t>IRIS1474</t>
        </is>
      </c>
      <c r="H61" t="inlineStr">
        <is>
          <t>iFile|Technology|Amruta Kadam</t>
        </is>
      </c>
      <c r="I61" t="inlineStr">
        <is>
          <t>IRIS1474</t>
        </is>
      </c>
      <c r="J61" t="n">
        <v>62</v>
      </c>
      <c r="P61">
        <f>IF(AND(LEFT($H61,LEN('1b. Person Card'!$J$5)+LEN('1b. Person Card'!$B$5)+2)='1b. Person Card'!$J$5&amp;"|"&amp;'1b. Person Card'!$B$5&amp;"|",OR('1b. Person Card'!$F$6="",ISNUMBER(SEARCH('1b. Person Card'!$F$6,$D61)))),1,0)+P60</f>
        <v>2</v>
      </c>
      <c r="Q61">
        <f>IFERROR(INDEX($D$1:$D$218,MATCH(61,$P$1:$P$218,0)),"")</f>
      </c>
    </row>
    <row r="62">
      <c r="D62" t="inlineStr">
        <is>
          <t>Angitha A</t>
        </is>
      </c>
      <c r="E62" t="inlineStr">
        <is>
          <t>IRIS2097</t>
        </is>
      </c>
      <c r="H62" t="inlineStr">
        <is>
          <t>iFile|Technology|Angitha A</t>
        </is>
      </c>
      <c r="I62" t="inlineStr">
        <is>
          <t>IRIS2097</t>
        </is>
      </c>
      <c r="J62" t="n">
        <v>94</v>
      </c>
      <c r="P62">
        <f>IF(AND(LEFT($H62,LEN('1b. Person Card'!$J$5)+LEN('1b. Person Card'!$B$5)+2)='1b. Person Card'!$J$5&amp;"|"&amp;'1b. Person Card'!$B$5&amp;"|",OR('1b. Person Card'!$F$6="",ISNUMBER(SEARCH('1b. Person Card'!$F$6,$D62)))),1,0)+P61</f>
        <v>2</v>
      </c>
      <c r="Q62">
        <f>IFERROR(INDEX($D$1:$D$218,MATCH(62,$P$1:$P$218,0)),"")</f>
      </c>
    </row>
    <row r="63">
      <c r="D63" t="inlineStr">
        <is>
          <t>Anilkumar Aarumughan</t>
        </is>
      </c>
      <c r="E63" t="inlineStr">
        <is>
          <t>IRIS2083</t>
        </is>
      </c>
      <c r="H63" t="inlineStr">
        <is>
          <t>iFile|Technology|Anilkumar Aarumughan</t>
        </is>
      </c>
      <c r="I63" t="inlineStr">
        <is>
          <t>IRIS2083</t>
        </is>
      </c>
      <c r="J63" t="n">
        <v>80</v>
      </c>
      <c r="P63">
        <f>IF(AND(LEFT($H63,LEN('1b. Person Card'!$J$5)+LEN('1b. Person Card'!$B$5)+2)='1b. Person Card'!$J$5&amp;"|"&amp;'1b. Person Card'!$B$5&amp;"|",OR('1b. Person Card'!$F$6="",ISNUMBER(SEARCH('1b. Person Card'!$F$6,$D63)))),1,0)+P62</f>
        <v>2</v>
      </c>
      <c r="Q63">
        <f>IFERROR(INDEX($D$1:$D$218,MATCH(63,$P$1:$P$218,0)),"")</f>
      </c>
    </row>
    <row r="64">
      <c r="D64" t="inlineStr">
        <is>
          <t>Ankita Karale</t>
        </is>
      </c>
      <c r="E64" t="inlineStr">
        <is>
          <t>IRIS1929</t>
        </is>
      </c>
      <c r="H64" t="inlineStr">
        <is>
          <t>iFile|Technology|Ankita Karale</t>
        </is>
      </c>
      <c r="I64" t="inlineStr">
        <is>
          <t>IRIS1929</t>
        </is>
      </c>
      <c r="J64" t="n">
        <v>95</v>
      </c>
      <c r="P64">
        <f>IF(AND(LEFT($H64,LEN('1b. Person Card'!$J$5)+LEN('1b. Person Card'!$B$5)+2)='1b. Person Card'!$J$5&amp;"|"&amp;'1b. Person Card'!$B$5&amp;"|",OR('1b. Person Card'!$F$6="",ISNUMBER(SEARCH('1b. Person Card'!$F$6,$D64)))),1,0)+P63</f>
        <v>2</v>
      </c>
      <c r="Q64">
        <f>IFERROR(INDEX($D$1:$D$218,MATCH(64,$P$1:$P$218,0)),"")</f>
      </c>
    </row>
    <row r="65">
      <c r="D65" t="inlineStr">
        <is>
          <t>Anup Salve</t>
        </is>
      </c>
      <c r="E65" t="inlineStr">
        <is>
          <t>IRIS2019</t>
        </is>
      </c>
      <c r="H65" t="inlineStr">
        <is>
          <t>iFile|Technology|Anup Salve</t>
        </is>
      </c>
      <c r="I65" t="inlineStr">
        <is>
          <t>IRIS2019</t>
        </is>
      </c>
      <c r="J65" t="n">
        <v>63</v>
      </c>
      <c r="P65">
        <f>IF(AND(LEFT($H65,LEN('1b. Person Card'!$J$5)+LEN('1b. Person Card'!$B$5)+2)='1b. Person Card'!$J$5&amp;"|"&amp;'1b. Person Card'!$B$5&amp;"|",OR('1b. Person Card'!$F$6="",ISNUMBER(SEARCH('1b. Person Card'!$F$6,$D65)))),1,0)+P64</f>
        <v>2</v>
      </c>
      <c r="Q65">
        <f>IFERROR(INDEX($D$1:$D$218,MATCH(65,$P$1:$P$218,0)),"")</f>
      </c>
    </row>
    <row r="66">
      <c r="D66" t="inlineStr">
        <is>
          <t>Anurag Gupta</t>
        </is>
      </c>
      <c r="E66" t="inlineStr">
        <is>
          <t>IRIS2451</t>
        </is>
      </c>
      <c r="H66" t="inlineStr">
        <is>
          <t>iFile|Technology|Anurag Gupta</t>
        </is>
      </c>
      <c r="I66" t="inlineStr">
        <is>
          <t>IRIS2451</t>
        </is>
      </c>
      <c r="J66" t="n">
        <v>154</v>
      </c>
      <c r="P66">
        <f>IF(AND(LEFT($H66,LEN('1b. Person Card'!$J$5)+LEN('1b. Person Card'!$B$5)+2)='1b. Person Card'!$J$5&amp;"|"&amp;'1b. Person Card'!$B$5&amp;"|",OR('1b. Person Card'!$F$6="",ISNUMBER(SEARCH('1b. Person Card'!$F$6,$D66)))),1,0)+P65</f>
        <v>2</v>
      </c>
      <c r="Q66">
        <f>IFERROR(INDEX($D$1:$D$218,MATCH(66,$P$1:$P$218,0)),"")</f>
      </c>
    </row>
    <row r="67">
      <c r="D67" t="inlineStr">
        <is>
          <t>Aquib Shah</t>
        </is>
      </c>
      <c r="E67" t="inlineStr">
        <is>
          <t>IRIS2482</t>
        </is>
      </c>
      <c r="H67" t="inlineStr">
        <is>
          <t>iFile|Technology|Aquib Shah</t>
        </is>
      </c>
      <c r="I67" t="inlineStr">
        <is>
          <t>IRIS2482</t>
        </is>
      </c>
      <c r="J67" t="n">
        <v>155</v>
      </c>
      <c r="P67">
        <f>IF(AND(LEFT($H67,LEN('1b. Person Card'!$J$5)+LEN('1b. Person Card'!$B$5)+2)='1b. Person Card'!$J$5&amp;"|"&amp;'1b. Person Card'!$B$5&amp;"|",OR('1b. Person Card'!$F$6="",ISNUMBER(SEARCH('1b. Person Card'!$F$6,$D67)))),1,0)+P66</f>
        <v>2</v>
      </c>
      <c r="Q67">
        <f>IFERROR(INDEX($D$1:$D$218,MATCH(67,$P$1:$P$218,0)),"")</f>
      </c>
    </row>
    <row r="68">
      <c r="D68" t="inlineStr">
        <is>
          <t>Arpit Pagaria</t>
        </is>
      </c>
      <c r="E68" t="inlineStr">
        <is>
          <t>IRIS1817</t>
        </is>
      </c>
      <c r="H68" t="inlineStr">
        <is>
          <t>iFile|Technology|Arpit Pagaria</t>
        </is>
      </c>
      <c r="I68" t="inlineStr">
        <is>
          <t>IRIS1817</t>
        </is>
      </c>
      <c r="J68" t="n">
        <v>64</v>
      </c>
      <c r="P68">
        <f>IF(AND(LEFT($H68,LEN('1b. Person Card'!$J$5)+LEN('1b. Person Card'!$B$5)+2)='1b. Person Card'!$J$5&amp;"|"&amp;'1b. Person Card'!$B$5&amp;"|",OR('1b. Person Card'!$F$6="",ISNUMBER(SEARCH('1b. Person Card'!$F$6,$D68)))),1,0)+P67</f>
        <v>2</v>
      </c>
      <c r="Q68">
        <f>IFERROR(INDEX($D$1:$D$218,MATCH(68,$P$1:$P$218,0)),"")</f>
      </c>
    </row>
    <row r="69">
      <c r="D69" t="inlineStr">
        <is>
          <t>Arun Kumar</t>
        </is>
      </c>
      <c r="E69" t="inlineStr">
        <is>
          <t>IRIS1667</t>
        </is>
      </c>
      <c r="H69" t="inlineStr">
        <is>
          <t>iFile|Technology|Arun Kumar</t>
        </is>
      </c>
      <c r="I69" t="inlineStr">
        <is>
          <t>IRIS1667</t>
        </is>
      </c>
      <c r="J69" t="n">
        <v>110</v>
      </c>
      <c r="P69">
        <f>IF(AND(LEFT($H69,LEN('1b. Person Card'!$J$5)+LEN('1b. Person Card'!$B$5)+2)='1b. Person Card'!$J$5&amp;"|"&amp;'1b. Person Card'!$B$5&amp;"|",OR('1b. Person Card'!$F$6="",ISNUMBER(SEARCH('1b. Person Card'!$F$6,$D69)))),1,0)+P68</f>
        <v>2</v>
      </c>
      <c r="Q69">
        <f>IFERROR(INDEX($D$1:$D$218,MATCH(69,$P$1:$P$218,0)),"")</f>
      </c>
    </row>
    <row r="70">
      <c r="D70" t="inlineStr">
        <is>
          <t>Ateef Ansari</t>
        </is>
      </c>
      <c r="E70" t="inlineStr">
        <is>
          <t>IRIS1787</t>
        </is>
      </c>
      <c r="H70" t="inlineStr">
        <is>
          <t>iFile|Technology|Ateef Ansari</t>
        </is>
      </c>
      <c r="I70" t="inlineStr">
        <is>
          <t>IRIS1787</t>
        </is>
      </c>
      <c r="J70" t="n">
        <v>111</v>
      </c>
      <c r="P70">
        <f>IF(AND(LEFT($H70,LEN('1b. Person Card'!$J$5)+LEN('1b. Person Card'!$B$5)+2)='1b. Person Card'!$J$5&amp;"|"&amp;'1b. Person Card'!$B$5&amp;"|",OR('1b. Person Card'!$F$6="",ISNUMBER(SEARCH('1b. Person Card'!$F$6,$D70)))),1,0)+P69</f>
        <v>2</v>
      </c>
      <c r="Q70">
        <f>IFERROR(INDEX($D$1:$D$218,MATCH(70,$P$1:$P$218,0)),"")</f>
      </c>
    </row>
    <row r="71">
      <c r="D71" t="inlineStr">
        <is>
          <t>Balram Mahato</t>
        </is>
      </c>
      <c r="E71" t="inlineStr">
        <is>
          <t>IRIS2436</t>
        </is>
      </c>
      <c r="H71" t="inlineStr">
        <is>
          <t>iFile|Technology|Balram Mahato</t>
        </is>
      </c>
      <c r="I71" t="inlineStr">
        <is>
          <t>IRIS2436</t>
        </is>
      </c>
      <c r="J71" t="n">
        <v>112</v>
      </c>
      <c r="P71">
        <f>IF(AND(LEFT($H71,LEN('1b. Person Card'!$J$5)+LEN('1b. Person Card'!$B$5)+2)='1b. Person Card'!$J$5&amp;"|"&amp;'1b. Person Card'!$B$5&amp;"|",OR('1b. Person Card'!$F$6="",ISNUMBER(SEARCH('1b. Person Card'!$F$6,$D71)))),1,0)+P70</f>
        <v>2</v>
      </c>
      <c r="Q71">
        <f>IFERROR(INDEX($D$1:$D$218,MATCH(71,$P$1:$P$218,0)),"")</f>
      </c>
    </row>
    <row r="72">
      <c r="D72" t="inlineStr">
        <is>
          <t>Bhavana Thakare</t>
        </is>
      </c>
      <c r="E72" t="inlineStr">
        <is>
          <t>IRIS1647</t>
        </is>
      </c>
      <c r="H72" t="inlineStr">
        <is>
          <t>iFile|Technology|Bhavana Thakare</t>
        </is>
      </c>
      <c r="I72" t="inlineStr">
        <is>
          <t>IRIS1647</t>
        </is>
      </c>
      <c r="J72" t="n">
        <v>81</v>
      </c>
      <c r="P72">
        <f>IF(AND(LEFT($H72,LEN('1b. Person Card'!$J$5)+LEN('1b. Person Card'!$B$5)+2)='1b. Person Card'!$J$5&amp;"|"&amp;'1b. Person Card'!$B$5&amp;"|",OR('1b. Person Card'!$F$6="",ISNUMBER(SEARCH('1b. Person Card'!$F$6,$D72)))),1,0)+P71</f>
        <v>2</v>
      </c>
      <c r="Q72">
        <f>IFERROR(INDEX($D$1:$D$218,MATCH(72,$P$1:$P$218,0)),"")</f>
      </c>
    </row>
    <row r="73">
      <c r="D73" t="inlineStr">
        <is>
          <t>Bhumika Viroja</t>
        </is>
      </c>
      <c r="E73" t="inlineStr">
        <is>
          <t>No Emp ID · external consultant · Bhumika Viroja</t>
        </is>
      </c>
      <c r="H73" t="inlineStr">
        <is>
          <t>iFile|Technology|Bhumika Viroja</t>
        </is>
      </c>
      <c r="I73" t="inlineStr">
        <is>
          <t>No Emp ID · external consultant · Bhumika Viroja</t>
        </is>
      </c>
      <c r="J73" t="n">
        <v>175</v>
      </c>
      <c r="P73">
        <f>IF(AND(LEFT($H73,LEN('1b. Person Card'!$J$5)+LEN('1b. Person Card'!$B$5)+2)='1b. Person Card'!$J$5&amp;"|"&amp;'1b. Person Card'!$B$5&amp;"|",OR('1b. Person Card'!$F$6="",ISNUMBER(SEARCH('1b. Person Card'!$F$6,$D73)))),1,0)+P72</f>
        <v>2</v>
      </c>
      <c r="Q73">
        <f>IFERROR(INDEX($D$1:$D$218,MATCH(73,$P$1:$P$218,0)),"")</f>
      </c>
    </row>
    <row r="74">
      <c r="D74" t="inlineStr">
        <is>
          <t>Brij Kishor Singh</t>
        </is>
      </c>
      <c r="E74" t="inlineStr">
        <is>
          <t>IRIS0211</t>
        </is>
      </c>
      <c r="H74" t="inlineStr">
        <is>
          <t>iFile|Technology|Brij Kishor Singh</t>
        </is>
      </c>
      <c r="I74" t="inlineStr">
        <is>
          <t>IRIS0211</t>
        </is>
      </c>
      <c r="J74" t="n">
        <v>50</v>
      </c>
      <c r="P74">
        <f>IF(AND(LEFT($H74,LEN('1b. Person Card'!$J$5)+LEN('1b. Person Card'!$B$5)+2)='1b. Person Card'!$J$5&amp;"|"&amp;'1b. Person Card'!$B$5&amp;"|",OR('1b. Person Card'!$F$6="",ISNUMBER(SEARCH('1b. Person Card'!$F$6,$D74)))),1,0)+P73</f>
        <v>2</v>
      </c>
      <c r="Q74">
        <f>IFERROR(INDEX($D$1:$D$218,MATCH(74,$P$1:$P$218,0)),"")</f>
      </c>
    </row>
    <row r="75">
      <c r="D75" t="inlineStr">
        <is>
          <t>Chaitanya Vadagabhaktula</t>
        </is>
      </c>
      <c r="E75" t="inlineStr">
        <is>
          <t>IRIS1876</t>
        </is>
      </c>
      <c r="H75" t="inlineStr">
        <is>
          <t>iFile|Technology|Chaitanya Vadagabhaktula</t>
        </is>
      </c>
      <c r="I75" t="inlineStr">
        <is>
          <t>IRIS1876</t>
        </is>
      </c>
      <c r="J75" t="n">
        <v>113</v>
      </c>
      <c r="P75">
        <f>IF(AND(LEFT($H75,LEN('1b. Person Card'!$J$5)+LEN('1b. Person Card'!$B$5)+2)='1b. Person Card'!$J$5&amp;"|"&amp;'1b. Person Card'!$B$5&amp;"|",OR('1b. Person Card'!$F$6="",ISNUMBER(SEARCH('1b. Person Card'!$F$6,$D75)))),1,0)+P74</f>
        <v>2</v>
      </c>
      <c r="Q75">
        <f>IFERROR(INDEX($D$1:$D$218,MATCH(75,$P$1:$P$218,0)),"")</f>
      </c>
    </row>
    <row r="76">
      <c r="D76" t="inlineStr">
        <is>
          <t>Chandani Gusain</t>
        </is>
      </c>
      <c r="E76" t="inlineStr">
        <is>
          <t>IRIS2321</t>
        </is>
      </c>
      <c r="H76" t="inlineStr">
        <is>
          <t>iFile|Technology|Chandani Gusain</t>
        </is>
      </c>
      <c r="I76" t="inlineStr">
        <is>
          <t>IRIS2321</t>
        </is>
      </c>
      <c r="J76" t="n">
        <v>156</v>
      </c>
      <c r="P76">
        <f>IF(AND(LEFT($H76,LEN('1b. Person Card'!$J$5)+LEN('1b. Person Card'!$B$5)+2)='1b. Person Card'!$J$5&amp;"|"&amp;'1b. Person Card'!$B$5&amp;"|",OR('1b. Person Card'!$F$6="",ISNUMBER(SEARCH('1b. Person Card'!$F$6,$D76)))),1,0)+P75</f>
        <v>2</v>
      </c>
      <c r="Q76">
        <f>IFERROR(INDEX($D$1:$D$218,MATCH(76,$P$1:$P$218,0)),"")</f>
      </c>
    </row>
    <row r="77">
      <c r="D77" t="inlineStr">
        <is>
          <t>Chetan Galande</t>
        </is>
      </c>
      <c r="E77" t="inlineStr">
        <is>
          <t>IRIS0553</t>
        </is>
      </c>
      <c r="H77" t="inlineStr">
        <is>
          <t>iFile|Technology|Chetan Galande</t>
        </is>
      </c>
      <c r="I77" t="inlineStr">
        <is>
          <t>IRIS0553</t>
        </is>
      </c>
      <c r="J77" t="n">
        <v>96</v>
      </c>
      <c r="P77">
        <f>IF(AND(LEFT($H77,LEN('1b. Person Card'!$J$5)+LEN('1b. Person Card'!$B$5)+2)='1b. Person Card'!$J$5&amp;"|"&amp;'1b. Person Card'!$B$5&amp;"|",OR('1b. Person Card'!$F$6="",ISNUMBER(SEARCH('1b. Person Card'!$F$6,$D77)))),1,0)+P76</f>
        <v>2</v>
      </c>
      <c r="Q77">
        <f>IFERROR(INDEX($D$1:$D$218,MATCH(77,$P$1:$P$218,0)),"")</f>
      </c>
    </row>
    <row r="78">
      <c r="D78" t="inlineStr">
        <is>
          <t>Chetan Yerpude</t>
        </is>
      </c>
      <c r="E78" t="inlineStr">
        <is>
          <t>IRIS2293</t>
        </is>
      </c>
      <c r="H78" t="inlineStr">
        <is>
          <t>iFile|Technology|Chetan Yerpude</t>
        </is>
      </c>
      <c r="I78" t="inlineStr">
        <is>
          <t>IRIS2293</t>
        </is>
      </c>
      <c r="J78" t="n">
        <v>114</v>
      </c>
      <c r="P78">
        <f>IF(AND(LEFT($H78,LEN('1b. Person Card'!$J$5)+LEN('1b. Person Card'!$B$5)+2)='1b. Person Card'!$J$5&amp;"|"&amp;'1b. Person Card'!$B$5&amp;"|",OR('1b. Person Card'!$F$6="",ISNUMBER(SEARCH('1b. Person Card'!$F$6,$D78)))),1,0)+P77</f>
        <v>2</v>
      </c>
      <c r="Q78">
        <f>IFERROR(INDEX($D$1:$D$218,MATCH(78,$P$1:$P$218,0)),"")</f>
      </c>
    </row>
    <row r="79">
      <c r="D79" t="inlineStr">
        <is>
          <t>Chetna Vijay Nile</t>
        </is>
      </c>
      <c r="E79" t="inlineStr">
        <is>
          <t>IRIS2524</t>
        </is>
      </c>
      <c r="H79" t="inlineStr">
        <is>
          <t>iFile|Technology|Chetna Vijay Nile</t>
        </is>
      </c>
      <c r="I79" t="inlineStr">
        <is>
          <t>IRIS2524</t>
        </is>
      </c>
      <c r="J79" t="n">
        <v>157</v>
      </c>
      <c r="P79">
        <f>IF(AND(LEFT($H79,LEN('1b. Person Card'!$J$5)+LEN('1b. Person Card'!$B$5)+2)='1b. Person Card'!$J$5&amp;"|"&amp;'1b. Person Card'!$B$5&amp;"|",OR('1b. Person Card'!$F$6="",ISNUMBER(SEARCH('1b. Person Card'!$F$6,$D79)))),1,0)+P78</f>
        <v>2</v>
      </c>
      <c r="Q79">
        <f>IFERROR(INDEX($D$1:$D$218,MATCH(79,$P$1:$P$218,0)),"")</f>
      </c>
    </row>
    <row r="80">
      <c r="D80" t="inlineStr">
        <is>
          <t>Chirag Suryawanshi</t>
        </is>
      </c>
      <c r="E80" t="inlineStr">
        <is>
          <t>IRIS2396</t>
        </is>
      </c>
      <c r="H80" t="inlineStr">
        <is>
          <t>iFile|Technology|Chirag Suryawanshi</t>
        </is>
      </c>
      <c r="I80" t="inlineStr">
        <is>
          <t>IRIS2396</t>
        </is>
      </c>
      <c r="J80" t="n">
        <v>158</v>
      </c>
      <c r="P80">
        <f>IF(AND(LEFT($H80,LEN('1b. Person Card'!$J$5)+LEN('1b. Person Card'!$B$5)+2)='1b. Person Card'!$J$5&amp;"|"&amp;'1b. Person Card'!$B$5&amp;"|",OR('1b. Person Card'!$F$6="",ISNUMBER(SEARCH('1b. Person Card'!$F$6,$D80)))),1,0)+P79</f>
        <v>2</v>
      </c>
      <c r="Q80">
        <f>IFERROR(INDEX($D$1:$D$218,MATCH(80,$P$1:$P$218,0)),"")</f>
      </c>
    </row>
    <row r="81">
      <c r="D81" t="inlineStr">
        <is>
          <t>Darshit Vora</t>
        </is>
      </c>
      <c r="E81" t="inlineStr">
        <is>
          <t>IRIS2378</t>
        </is>
      </c>
      <c r="H81" t="inlineStr">
        <is>
          <t>iFile|Technology|Darshit Vora</t>
        </is>
      </c>
      <c r="I81" t="inlineStr">
        <is>
          <t>IRIS2378</t>
        </is>
      </c>
      <c r="J81" t="n">
        <v>97</v>
      </c>
      <c r="P81">
        <f>IF(AND(LEFT($H81,LEN('1b. Person Card'!$J$5)+LEN('1b. Person Card'!$B$5)+2)='1b. Person Card'!$J$5&amp;"|"&amp;'1b. Person Card'!$B$5&amp;"|",OR('1b. Person Card'!$F$6="",ISNUMBER(SEARCH('1b. Person Card'!$F$6,$D81)))),1,0)+P80</f>
        <v>2</v>
      </c>
      <c r="Q81">
        <f>IFERROR(INDEX($D$1:$D$218,MATCH(81,$P$1:$P$218,0)),"")</f>
      </c>
    </row>
    <row r="82">
      <c r="D82" t="inlineStr">
        <is>
          <t>Deepa Karmarkar</t>
        </is>
      </c>
      <c r="E82" t="inlineStr">
        <is>
          <t>IRIS0484</t>
        </is>
      </c>
      <c r="H82" t="inlineStr">
        <is>
          <t>iFile|Technology|Deepa Karmarkar</t>
        </is>
      </c>
      <c r="I82" t="inlineStr">
        <is>
          <t>IRIS0484</t>
        </is>
      </c>
      <c r="J82" t="n">
        <v>65</v>
      </c>
      <c r="P82">
        <f>IF(AND(LEFT($H82,LEN('1b. Person Card'!$J$5)+LEN('1b. Person Card'!$B$5)+2)='1b. Person Card'!$J$5&amp;"|"&amp;'1b. Person Card'!$B$5&amp;"|",OR('1b. Person Card'!$F$6="",ISNUMBER(SEARCH('1b. Person Card'!$F$6,$D82)))),1,0)+P81</f>
        <v>2</v>
      </c>
      <c r="Q82">
        <f>IFERROR(INDEX($D$1:$D$218,MATCH(82,$P$1:$P$218,0)),"")</f>
      </c>
    </row>
    <row r="83">
      <c r="D83" t="inlineStr">
        <is>
          <t>Deepa Vaman Shinde</t>
        </is>
      </c>
      <c r="E83" t="inlineStr">
        <is>
          <t>IRIS2296</t>
        </is>
      </c>
      <c r="H83" t="inlineStr">
        <is>
          <t>iFile|Technology|Deepa Vaman Shinde</t>
        </is>
      </c>
      <c r="I83" t="inlineStr">
        <is>
          <t>IRIS2296</t>
        </is>
      </c>
      <c r="J83" t="n">
        <v>70</v>
      </c>
      <c r="P83">
        <f>IF(AND(LEFT($H83,LEN('1b. Person Card'!$J$5)+LEN('1b. Person Card'!$B$5)+2)='1b. Person Card'!$J$5&amp;"|"&amp;'1b. Person Card'!$B$5&amp;"|",OR('1b. Person Card'!$F$6="",ISNUMBER(SEARCH('1b. Person Card'!$F$6,$D83)))),1,0)+P82</f>
        <v>2</v>
      </c>
      <c r="Q83">
        <f>IFERROR(INDEX($D$1:$D$218,MATCH(83,$P$1:$P$218,0)),"")</f>
      </c>
    </row>
    <row r="84">
      <c r="D84" t="inlineStr">
        <is>
          <t>Devkumar Nishad</t>
        </is>
      </c>
      <c r="E84" t="inlineStr">
        <is>
          <t>IRIS2185</t>
        </is>
      </c>
      <c r="H84" t="inlineStr">
        <is>
          <t>iFile|Technology|Devkumar Nishad</t>
        </is>
      </c>
      <c r="I84" t="inlineStr">
        <is>
          <t>IRIS2185</t>
        </is>
      </c>
      <c r="J84" t="n">
        <v>115</v>
      </c>
      <c r="P84">
        <f>IF(AND(LEFT($H84,LEN('1b. Person Card'!$J$5)+LEN('1b. Person Card'!$B$5)+2)='1b. Person Card'!$J$5&amp;"|"&amp;'1b. Person Card'!$B$5&amp;"|",OR('1b. Person Card'!$F$6="",ISNUMBER(SEARCH('1b. Person Card'!$F$6,$D84)))),1,0)+P83</f>
        <v>2</v>
      </c>
      <c r="Q84">
        <f>IFERROR(INDEX($D$1:$D$218,MATCH(84,$P$1:$P$218,0)),"")</f>
      </c>
    </row>
    <row r="85">
      <c r="D85" t="inlineStr">
        <is>
          <t>Dhruv Patel</t>
        </is>
      </c>
      <c r="E85" t="inlineStr">
        <is>
          <t>No Emp ID · external consultant · Dhruv Patel</t>
        </is>
      </c>
      <c r="H85" t="inlineStr">
        <is>
          <t>iFile|Technology|Dhruv Patel</t>
        </is>
      </c>
      <c r="I85" t="inlineStr">
        <is>
          <t>No Emp ID · external consultant · Dhruv Patel</t>
        </is>
      </c>
      <c r="J85" t="n">
        <v>176</v>
      </c>
      <c r="P85">
        <f>IF(AND(LEFT($H85,LEN('1b. Person Card'!$J$5)+LEN('1b. Person Card'!$B$5)+2)='1b. Person Card'!$J$5&amp;"|"&amp;'1b. Person Card'!$B$5&amp;"|",OR('1b. Person Card'!$F$6="",ISNUMBER(SEARCH('1b. Person Card'!$F$6,$D85)))),1,0)+P84</f>
        <v>2</v>
      </c>
      <c r="Q85">
        <f>IFERROR(INDEX($D$1:$D$218,MATCH(85,$P$1:$P$218,0)),"")</f>
      </c>
    </row>
    <row r="86">
      <c r="D86" t="inlineStr">
        <is>
          <t>Dinesh Choudhary</t>
        </is>
      </c>
      <c r="E86" t="inlineStr">
        <is>
          <t>No Emp ID · external consultant · Dinesh Choudhary</t>
        </is>
      </c>
      <c r="H86" t="inlineStr">
        <is>
          <t>iFile|Technology|Dinesh Choudhary</t>
        </is>
      </c>
      <c r="I86" t="inlineStr">
        <is>
          <t>No Emp ID · external consultant · Dinesh Choudhary</t>
        </is>
      </c>
      <c r="J86" t="n">
        <v>177</v>
      </c>
      <c r="P86">
        <f>IF(AND(LEFT($H86,LEN('1b. Person Card'!$J$5)+LEN('1b. Person Card'!$B$5)+2)='1b. Person Card'!$J$5&amp;"|"&amp;'1b. Person Card'!$B$5&amp;"|",OR('1b. Person Card'!$F$6="",ISNUMBER(SEARCH('1b. Person Card'!$F$6,$D86)))),1,0)+P85</f>
        <v>2</v>
      </c>
      <c r="Q86">
        <f>IFERROR(INDEX($D$1:$D$218,MATCH(86,$P$1:$P$218,0)),"")</f>
      </c>
    </row>
    <row r="87">
      <c r="D87" t="inlineStr">
        <is>
          <t>Faisal Pathan</t>
        </is>
      </c>
      <c r="E87" t="inlineStr">
        <is>
          <t>IRIS2320</t>
        </is>
      </c>
      <c r="H87" t="inlineStr">
        <is>
          <t>iFile|Technology|Faisal Pathan</t>
        </is>
      </c>
      <c r="I87" t="inlineStr">
        <is>
          <t>IRIS2320</t>
        </is>
      </c>
      <c r="J87" t="n">
        <v>159</v>
      </c>
      <c r="P87">
        <f>IF(AND(LEFT($H87,LEN('1b. Person Card'!$J$5)+LEN('1b. Person Card'!$B$5)+2)='1b. Person Card'!$J$5&amp;"|"&amp;'1b. Person Card'!$B$5&amp;"|",OR('1b. Person Card'!$F$6="",ISNUMBER(SEARCH('1b. Person Card'!$F$6,$D87)))),1,0)+P86</f>
        <v>2</v>
      </c>
      <c r="Q87">
        <f>IFERROR(INDEX($D$1:$D$218,MATCH(87,$P$1:$P$218,0)),"")</f>
      </c>
    </row>
    <row r="88">
      <c r="D88" t="inlineStr">
        <is>
          <t>Falguni</t>
        </is>
      </c>
      <c r="E88" t="inlineStr">
        <is>
          <t>No Emp ID · external consultant · Falguni</t>
        </is>
      </c>
      <c r="H88" t="inlineStr">
        <is>
          <t>iFile|Technology|Falguni</t>
        </is>
      </c>
      <c r="I88" t="inlineStr">
        <is>
          <t>No Emp ID · external consultant · Falguni</t>
        </is>
      </c>
      <c r="J88" t="n">
        <v>178</v>
      </c>
      <c r="P88">
        <f>IF(AND(LEFT($H88,LEN('1b. Person Card'!$J$5)+LEN('1b. Person Card'!$B$5)+2)='1b. Person Card'!$J$5&amp;"|"&amp;'1b. Person Card'!$B$5&amp;"|",OR('1b. Person Card'!$F$6="",ISNUMBER(SEARCH('1b. Person Card'!$F$6,$D88)))),1,0)+P87</f>
        <v>2</v>
      </c>
      <c r="Q88">
        <f>IFERROR(INDEX($D$1:$D$218,MATCH(88,$P$1:$P$218,0)),"")</f>
      </c>
    </row>
    <row r="89">
      <c r="D89" t="inlineStr">
        <is>
          <t>Gaurav Ghare</t>
        </is>
      </c>
      <c r="E89" t="inlineStr">
        <is>
          <t>IRIS1906</t>
        </is>
      </c>
      <c r="H89" t="inlineStr">
        <is>
          <t>iFile|Technology|Gaurav Ghare</t>
        </is>
      </c>
      <c r="I89" t="inlineStr">
        <is>
          <t>IRIS1906</t>
        </is>
      </c>
      <c r="J89" t="n">
        <v>116</v>
      </c>
      <c r="P89">
        <f>IF(AND(LEFT($H89,LEN('1b. Person Card'!$J$5)+LEN('1b. Person Card'!$B$5)+2)='1b. Person Card'!$J$5&amp;"|"&amp;'1b. Person Card'!$B$5&amp;"|",OR('1b. Person Card'!$F$6="",ISNUMBER(SEARCH('1b. Person Card'!$F$6,$D89)))),1,0)+P88</f>
        <v>2</v>
      </c>
      <c r="Q89">
        <f>IFERROR(INDEX($D$1:$D$218,MATCH(89,$P$1:$P$218,0)),"")</f>
      </c>
    </row>
    <row r="90">
      <c r="D90" t="inlineStr">
        <is>
          <t>Ghanshyam L Desale</t>
        </is>
      </c>
      <c r="E90" t="inlineStr">
        <is>
          <t>IRIS2528</t>
        </is>
      </c>
      <c r="H90" t="inlineStr">
        <is>
          <t>iFile|Technology|Ghanshyam L Desale</t>
        </is>
      </c>
      <c r="I90" t="inlineStr">
        <is>
          <t>IRIS2528</t>
        </is>
      </c>
      <c r="J90" t="n">
        <v>117</v>
      </c>
      <c r="P90">
        <f>IF(AND(LEFT($H90,LEN('1b. Person Card'!$J$5)+LEN('1b. Person Card'!$B$5)+2)='1b. Person Card'!$J$5&amp;"|"&amp;'1b. Person Card'!$B$5&amp;"|",OR('1b. Person Card'!$F$6="",ISNUMBER(SEARCH('1b. Person Card'!$F$6,$D90)))),1,0)+P89</f>
        <v>2</v>
      </c>
      <c r="Q90">
        <f>IFERROR(INDEX($D$1:$D$218,MATCH(90,$P$1:$P$218,0)),"")</f>
      </c>
    </row>
    <row r="91">
      <c r="D91" t="inlineStr">
        <is>
          <t>Giridhar Singh</t>
        </is>
      </c>
      <c r="E91" t="inlineStr">
        <is>
          <t>IRIS2082</t>
        </is>
      </c>
      <c r="H91" t="inlineStr">
        <is>
          <t>iFile|Technology|Giridhar Singh</t>
        </is>
      </c>
      <c r="I91" t="inlineStr">
        <is>
          <t>IRIS2082</t>
        </is>
      </c>
      <c r="J91" t="n">
        <v>55</v>
      </c>
      <c r="P91">
        <f>IF(AND(LEFT($H91,LEN('1b. Person Card'!$J$5)+LEN('1b. Person Card'!$B$5)+2)='1b. Person Card'!$J$5&amp;"|"&amp;'1b. Person Card'!$B$5&amp;"|",OR('1b. Person Card'!$F$6="",ISNUMBER(SEARCH('1b. Person Card'!$F$6,$D91)))),1,0)+P90</f>
        <v>2</v>
      </c>
      <c r="Q91">
        <f>IFERROR(INDEX($D$1:$D$218,MATCH(91,$P$1:$P$218,0)),"")</f>
      </c>
    </row>
    <row r="92">
      <c r="D92" t="inlineStr">
        <is>
          <t>Govind Chidrawar</t>
        </is>
      </c>
      <c r="E92" t="inlineStr">
        <is>
          <t>IRIS2074</t>
        </is>
      </c>
      <c r="H92" t="inlineStr">
        <is>
          <t>iFile|Technology|Govind Chidrawar</t>
        </is>
      </c>
      <c r="I92" t="inlineStr">
        <is>
          <t>IRIS2074</t>
        </is>
      </c>
      <c r="J92" t="n">
        <v>118</v>
      </c>
      <c r="P92">
        <f>IF(AND(LEFT($H92,LEN('1b. Person Card'!$J$5)+LEN('1b. Person Card'!$B$5)+2)='1b. Person Card'!$J$5&amp;"|"&amp;'1b. Person Card'!$B$5&amp;"|",OR('1b. Person Card'!$F$6="",ISNUMBER(SEARCH('1b. Person Card'!$F$6,$D92)))),1,0)+P91</f>
        <v>2</v>
      </c>
      <c r="Q92">
        <f>IFERROR(INDEX($D$1:$D$218,MATCH(92,$P$1:$P$218,0)),"")</f>
      </c>
    </row>
    <row r="93">
      <c r="D93" t="inlineStr">
        <is>
          <t>Hardikraja</t>
        </is>
      </c>
      <c r="E93" t="inlineStr">
        <is>
          <t>No Emp ID · external consultant · Hardikraja</t>
        </is>
      </c>
      <c r="H93" t="inlineStr">
        <is>
          <t>iFile|Technology|Hardikraja</t>
        </is>
      </c>
      <c r="I93" t="inlineStr">
        <is>
          <t>No Emp ID · external consultant · Hardikraja</t>
        </is>
      </c>
      <c r="J93" t="n">
        <v>179</v>
      </c>
      <c r="P93">
        <f>IF(AND(LEFT($H93,LEN('1b. Person Card'!$J$5)+LEN('1b. Person Card'!$B$5)+2)='1b. Person Card'!$J$5&amp;"|"&amp;'1b. Person Card'!$B$5&amp;"|",OR('1b. Person Card'!$F$6="",ISNUMBER(SEARCH('1b. Person Card'!$F$6,$D93)))),1,0)+P92</f>
        <v>2</v>
      </c>
      <c r="Q93">
        <f>IFERROR(INDEX($D$1:$D$218,MATCH(93,$P$1:$P$218,0)),"")</f>
      </c>
    </row>
    <row r="94">
      <c r="D94" t="inlineStr">
        <is>
          <t>Harshal Chaudhari</t>
        </is>
      </c>
      <c r="E94" t="inlineStr">
        <is>
          <t>IRIS2186</t>
        </is>
      </c>
      <c r="H94" t="inlineStr">
        <is>
          <t>iFile|Technology|Harshal Chaudhari</t>
        </is>
      </c>
      <c r="I94" t="inlineStr">
        <is>
          <t>IRIS2186</t>
        </is>
      </c>
      <c r="J94" t="n">
        <v>119</v>
      </c>
      <c r="P94">
        <f>IF(AND(LEFT($H94,LEN('1b. Person Card'!$J$5)+LEN('1b. Person Card'!$B$5)+2)='1b. Person Card'!$J$5&amp;"|"&amp;'1b. Person Card'!$B$5&amp;"|",OR('1b. Person Card'!$F$6="",ISNUMBER(SEARCH('1b. Person Card'!$F$6,$D94)))),1,0)+P93</f>
        <v>2</v>
      </c>
      <c r="Q94">
        <f>IFERROR(INDEX($D$1:$D$218,MATCH(94,$P$1:$P$218,0)),"")</f>
      </c>
    </row>
    <row r="95">
      <c r="D95" t="inlineStr">
        <is>
          <t>Harshal Wadode</t>
        </is>
      </c>
      <c r="E95" t="inlineStr">
        <is>
          <t>IRIS2253</t>
        </is>
      </c>
      <c r="H95" t="inlineStr">
        <is>
          <t>iFile|Technology|Harshal Wadode</t>
        </is>
      </c>
      <c r="I95" t="inlineStr">
        <is>
          <t>IRIS2253</t>
        </is>
      </c>
      <c r="J95" t="n">
        <v>120</v>
      </c>
      <c r="P95">
        <f>IF(AND(LEFT($H95,LEN('1b. Person Card'!$J$5)+LEN('1b. Person Card'!$B$5)+2)='1b. Person Card'!$J$5&amp;"|"&amp;'1b. Person Card'!$B$5&amp;"|",OR('1b. Person Card'!$F$6="",ISNUMBER(SEARCH('1b. Person Card'!$F$6,$D95)))),1,0)+P94</f>
        <v>2</v>
      </c>
      <c r="Q95">
        <f>IFERROR(INDEX($D$1:$D$218,MATCH(95,$P$1:$P$218,0)),"")</f>
      </c>
    </row>
    <row r="96">
      <c r="D96" t="inlineStr">
        <is>
          <t>Hemalatha Visamsetti</t>
        </is>
      </c>
      <c r="E96" t="inlineStr">
        <is>
          <t>IRIS2073</t>
        </is>
      </c>
      <c r="H96" t="inlineStr">
        <is>
          <t>iFile|Technology|Hemalatha Visamsetti</t>
        </is>
      </c>
      <c r="I96" t="inlineStr">
        <is>
          <t>IRIS2073</t>
        </is>
      </c>
      <c r="J96" t="n">
        <v>121</v>
      </c>
      <c r="P96">
        <f>IF(AND(LEFT($H96,LEN('1b. Person Card'!$J$5)+LEN('1b. Person Card'!$B$5)+2)='1b. Person Card'!$J$5&amp;"|"&amp;'1b. Person Card'!$B$5&amp;"|",OR('1b. Person Card'!$F$6="",ISNUMBER(SEARCH('1b. Person Card'!$F$6,$D96)))),1,0)+P95</f>
        <v>2</v>
      </c>
      <c r="Q96">
        <f>IFERROR(INDEX($D$1:$D$218,MATCH(96,$P$1:$P$218,0)),"")</f>
      </c>
    </row>
    <row r="97">
      <c r="D97" t="inlineStr">
        <is>
          <t>Hemant Sakunde</t>
        </is>
      </c>
      <c r="E97" t="inlineStr">
        <is>
          <t>IRIS2385</t>
        </is>
      </c>
      <c r="H97" t="inlineStr">
        <is>
          <t>iFile|Technology|Hemant Sakunde</t>
        </is>
      </c>
      <c r="I97" t="inlineStr">
        <is>
          <t>IRIS2385</t>
        </is>
      </c>
      <c r="J97" t="n">
        <v>160</v>
      </c>
      <c r="P97">
        <f>IF(AND(LEFT($H97,LEN('1b. Person Card'!$J$5)+LEN('1b. Person Card'!$B$5)+2)='1b. Person Card'!$J$5&amp;"|"&amp;'1b. Person Card'!$B$5&amp;"|",OR('1b. Person Card'!$F$6="",ISNUMBER(SEARCH('1b. Person Card'!$F$6,$D97)))),1,0)+P96</f>
        <v>2</v>
      </c>
      <c r="Q97">
        <f>IFERROR(INDEX($D$1:$D$218,MATCH(97,$P$1:$P$218,0)),"")</f>
      </c>
    </row>
    <row r="98">
      <c r="D98" t="inlineStr">
        <is>
          <t>Hemant Trivedi</t>
        </is>
      </c>
      <c r="E98" t="inlineStr">
        <is>
          <t>IRIS0217</t>
        </is>
      </c>
      <c r="H98" t="inlineStr">
        <is>
          <t>iFile|Technology|Hemant Trivedi</t>
        </is>
      </c>
      <c r="I98" t="inlineStr">
        <is>
          <t>IRIS0217</t>
        </is>
      </c>
      <c r="J98" t="n">
        <v>51</v>
      </c>
      <c r="P98">
        <f>IF(AND(LEFT($H98,LEN('1b. Person Card'!$J$5)+LEN('1b. Person Card'!$B$5)+2)='1b. Person Card'!$J$5&amp;"|"&amp;'1b. Person Card'!$B$5&amp;"|",OR('1b. Person Card'!$F$6="",ISNUMBER(SEARCH('1b. Person Card'!$F$6,$D98)))),1,0)+P97</f>
        <v>2</v>
      </c>
      <c r="Q98">
        <f>IFERROR(INDEX($D$1:$D$218,MATCH(98,$P$1:$P$218,0)),"")</f>
      </c>
    </row>
    <row r="99">
      <c r="D99" t="inlineStr">
        <is>
          <t>Himanshu Pawar</t>
        </is>
      </c>
      <c r="E99" t="inlineStr">
        <is>
          <t>IRIS1476</t>
        </is>
      </c>
      <c r="H99" t="inlineStr">
        <is>
          <t>iFile|Technology|Himanshu Pawar</t>
        </is>
      </c>
      <c r="I99" t="inlineStr">
        <is>
          <t>IRIS1476</t>
        </is>
      </c>
      <c r="J99" t="n">
        <v>66</v>
      </c>
      <c r="P99">
        <f>IF(AND(LEFT($H99,LEN('1b. Person Card'!$J$5)+LEN('1b. Person Card'!$B$5)+2)='1b. Person Card'!$J$5&amp;"|"&amp;'1b. Person Card'!$B$5&amp;"|",OR('1b. Person Card'!$F$6="",ISNUMBER(SEARCH('1b. Person Card'!$F$6,$D99)))),1,0)+P98</f>
        <v>2</v>
      </c>
      <c r="Q99">
        <f>IFERROR(INDEX($D$1:$D$218,MATCH(99,$P$1:$P$218,0)),"")</f>
      </c>
    </row>
    <row r="100">
      <c r="D100" t="inlineStr">
        <is>
          <t>Izharuddin Shaikh</t>
        </is>
      </c>
      <c r="E100" t="inlineStr">
        <is>
          <t>IRIS1712</t>
        </is>
      </c>
      <c r="H100" t="inlineStr">
        <is>
          <t>iFile|Technology|Izharuddin Shaikh</t>
        </is>
      </c>
      <c r="I100" t="inlineStr">
        <is>
          <t>IRIS1712</t>
        </is>
      </c>
      <c r="J100" t="n">
        <v>54</v>
      </c>
      <c r="P100">
        <f>IF(AND(LEFT($H100,LEN('1b. Person Card'!$J$5)+LEN('1b. Person Card'!$B$5)+2)='1b. Person Card'!$J$5&amp;"|"&amp;'1b. Person Card'!$B$5&amp;"|",OR('1b. Person Card'!$F$6="",ISNUMBER(SEARCH('1b. Person Card'!$F$6,$D100)))),1,0)+P99</f>
        <v>2</v>
      </c>
      <c r="Q100">
        <f>IFERROR(INDEX($D$1:$D$218,MATCH(100,$P$1:$P$218,0)),"")</f>
      </c>
    </row>
    <row r="101">
      <c r="D101" t="inlineStr">
        <is>
          <t>Jailesh Bhadra</t>
        </is>
      </c>
      <c r="E101" t="inlineStr">
        <is>
          <t>IRIS2366</t>
        </is>
      </c>
      <c r="H101" t="inlineStr">
        <is>
          <t>iFile|Technology|Jailesh Bhadra</t>
        </is>
      </c>
      <c r="I101" t="inlineStr">
        <is>
          <t>IRIS2366</t>
        </is>
      </c>
      <c r="J101" t="n">
        <v>71</v>
      </c>
      <c r="P101">
        <f>IF(AND(LEFT($H101,LEN('1b. Person Card'!$J$5)+LEN('1b. Person Card'!$B$5)+2)='1b. Person Card'!$J$5&amp;"|"&amp;'1b. Person Card'!$B$5&amp;"|",OR('1b. Person Card'!$F$6="",ISNUMBER(SEARCH('1b. Person Card'!$F$6,$D101)))),1,0)+P100</f>
        <v>2</v>
      </c>
      <c r="Q101">
        <f>IFERROR(INDEX($D$1:$D$218,MATCH(101,$P$1:$P$218,0)),"")</f>
      </c>
    </row>
    <row r="102">
      <c r="D102" t="inlineStr">
        <is>
          <t>Jay Kalariya</t>
        </is>
      </c>
      <c r="E102" t="inlineStr">
        <is>
          <t>No Emp ID · external consultant · Jay Kalariya</t>
        </is>
      </c>
      <c r="H102" t="inlineStr">
        <is>
          <t>iFile|Technology|Jay Kalariya</t>
        </is>
      </c>
      <c r="I102" t="inlineStr">
        <is>
          <t>No Emp ID · external consultant · Jay Kalariya</t>
        </is>
      </c>
      <c r="J102" t="n">
        <v>180</v>
      </c>
      <c r="P102">
        <f>IF(AND(LEFT($H102,LEN('1b. Person Card'!$J$5)+LEN('1b. Person Card'!$B$5)+2)='1b. Person Card'!$J$5&amp;"|"&amp;'1b. Person Card'!$B$5&amp;"|",OR('1b. Person Card'!$F$6="",ISNUMBER(SEARCH('1b. Person Card'!$F$6,$D102)))),1,0)+P101</f>
        <v>2</v>
      </c>
      <c r="Q102">
        <f>IFERROR(INDEX($D$1:$D$218,MATCH(102,$P$1:$P$218,0)),"")</f>
      </c>
    </row>
    <row r="103">
      <c r="D103" t="inlineStr">
        <is>
          <t>Jerigan Gracias</t>
        </is>
      </c>
      <c r="E103" t="inlineStr">
        <is>
          <t>IRIS2017</t>
        </is>
      </c>
      <c r="H103" t="inlineStr">
        <is>
          <t>iFile|Technology|Jerigan Gracias</t>
        </is>
      </c>
      <c r="I103" t="inlineStr">
        <is>
          <t>IRIS2017</t>
        </is>
      </c>
      <c r="J103" t="n">
        <v>92</v>
      </c>
      <c r="P103">
        <f>IF(AND(LEFT($H103,LEN('1b. Person Card'!$J$5)+LEN('1b. Person Card'!$B$5)+2)='1b. Person Card'!$J$5&amp;"|"&amp;'1b. Person Card'!$B$5&amp;"|",OR('1b. Person Card'!$F$6="",ISNUMBER(SEARCH('1b. Person Card'!$F$6,$D103)))),1,0)+P102</f>
        <v>2</v>
      </c>
      <c r="Q103">
        <f>IFERROR(INDEX($D$1:$D$218,MATCH(103,$P$1:$P$218,0)),"")</f>
      </c>
    </row>
    <row r="104">
      <c r="D104" t="inlineStr">
        <is>
          <t>Khelendra Pratap Singh</t>
        </is>
      </c>
      <c r="E104" t="inlineStr">
        <is>
          <t>IRIS2470</t>
        </is>
      </c>
      <c r="H104" t="inlineStr">
        <is>
          <t>iFile|Technology|Khelendra Pratap Singh</t>
        </is>
      </c>
      <c r="I104" t="inlineStr">
        <is>
          <t>IRIS2470</t>
        </is>
      </c>
      <c r="J104" t="n">
        <v>122</v>
      </c>
      <c r="P104">
        <f>IF(AND(LEFT($H104,LEN('1b. Person Card'!$J$5)+LEN('1b. Person Card'!$B$5)+2)='1b. Person Card'!$J$5&amp;"|"&amp;'1b. Person Card'!$B$5&amp;"|",OR('1b. Person Card'!$F$6="",ISNUMBER(SEARCH('1b. Person Card'!$F$6,$D104)))),1,0)+P103</f>
        <v>2</v>
      </c>
      <c r="Q104">
        <f>IFERROR(INDEX($D$1:$D$218,MATCH(104,$P$1:$P$218,0)),"")</f>
      </c>
    </row>
    <row r="105">
      <c r="D105" t="inlineStr">
        <is>
          <t>Kimaya Mundlye</t>
        </is>
      </c>
      <c r="E105" t="inlineStr">
        <is>
          <t>IRIS2118</t>
        </is>
      </c>
      <c r="H105" t="inlineStr">
        <is>
          <t>iFile|Technology|Kimaya Mundlye</t>
        </is>
      </c>
      <c r="I105" t="inlineStr">
        <is>
          <t>IRIS2118</t>
        </is>
      </c>
      <c r="J105" t="n">
        <v>72</v>
      </c>
      <c r="P105">
        <f>IF(AND(LEFT($H105,LEN('1b. Person Card'!$J$5)+LEN('1b. Person Card'!$B$5)+2)='1b. Person Card'!$J$5&amp;"|"&amp;'1b. Person Card'!$B$5&amp;"|",OR('1b. Person Card'!$F$6="",ISNUMBER(SEARCH('1b. Person Card'!$F$6,$D105)))),1,0)+P104</f>
        <v>2</v>
      </c>
      <c r="Q105">
        <f>IFERROR(INDEX($D$1:$D$218,MATCH(105,$P$1:$P$218,0)),"")</f>
      </c>
    </row>
    <row r="106">
      <c r="D106" t="inlineStr">
        <is>
          <t>Kunal Sanjay Prasad</t>
        </is>
      </c>
      <c r="E106" t="inlineStr">
        <is>
          <t>IRIS2446</t>
        </is>
      </c>
      <c r="H106" t="inlineStr">
        <is>
          <t>iFile|Technology|Kunal Sanjay Prasad</t>
        </is>
      </c>
      <c r="I106" t="inlineStr">
        <is>
          <t>IRIS2446</t>
        </is>
      </c>
      <c r="J106" t="n">
        <v>123</v>
      </c>
      <c r="P106">
        <f>IF(AND(LEFT($H106,LEN('1b. Person Card'!$J$5)+LEN('1b. Person Card'!$B$5)+2)='1b. Person Card'!$J$5&amp;"|"&amp;'1b. Person Card'!$B$5&amp;"|",OR('1b. Person Card'!$F$6="",ISNUMBER(SEARCH('1b. Person Card'!$F$6,$D106)))),1,0)+P105</f>
        <v>2</v>
      </c>
      <c r="Q106">
        <f>IFERROR(INDEX($D$1:$D$218,MATCH(106,$P$1:$P$218,0)),"")</f>
      </c>
    </row>
    <row r="107">
      <c r="D107" t="inlineStr">
        <is>
          <t>Lalita Dixit</t>
        </is>
      </c>
      <c r="E107" t="inlineStr">
        <is>
          <t>IRIS2322</t>
        </is>
      </c>
      <c r="H107" t="inlineStr">
        <is>
          <t>iFile|Technology|Lalita Dixit</t>
        </is>
      </c>
      <c r="I107" t="inlineStr">
        <is>
          <t>IRIS2322</t>
        </is>
      </c>
      <c r="J107" t="n">
        <v>161</v>
      </c>
      <c r="P107">
        <f>IF(AND(LEFT($H107,LEN('1b. Person Card'!$J$5)+LEN('1b. Person Card'!$B$5)+2)='1b. Person Card'!$J$5&amp;"|"&amp;'1b. Person Card'!$B$5&amp;"|",OR('1b. Person Card'!$F$6="",ISNUMBER(SEARCH('1b. Person Card'!$F$6,$D107)))),1,0)+P106</f>
        <v>2</v>
      </c>
      <c r="Q107">
        <f>IFERROR(INDEX($D$1:$D$218,MATCH(107,$P$1:$P$218,0)),"")</f>
      </c>
    </row>
    <row r="108">
      <c r="D108" t="inlineStr">
        <is>
          <t>Mahtab Shah</t>
        </is>
      </c>
      <c r="E108" t="inlineStr">
        <is>
          <t>IRIS2422</t>
        </is>
      </c>
      <c r="H108" t="inlineStr">
        <is>
          <t>iFile|Technology|Mahtab Shah</t>
        </is>
      </c>
      <c r="I108" t="inlineStr">
        <is>
          <t>IRIS2422</t>
        </is>
      </c>
      <c r="J108" t="n">
        <v>124</v>
      </c>
      <c r="P108">
        <f>IF(AND(LEFT($H108,LEN('1b. Person Card'!$J$5)+LEN('1b. Person Card'!$B$5)+2)='1b. Person Card'!$J$5&amp;"|"&amp;'1b. Person Card'!$B$5&amp;"|",OR('1b. Person Card'!$F$6="",ISNUMBER(SEARCH('1b. Person Card'!$F$6,$D108)))),1,0)+P107</f>
        <v>2</v>
      </c>
      <c r="Q108">
        <f>IFERROR(INDEX($D$1:$D$218,MATCH(108,$P$1:$P$218,0)),"")</f>
      </c>
    </row>
    <row r="109">
      <c r="D109" t="inlineStr">
        <is>
          <t>Manish Chouhan</t>
        </is>
      </c>
      <c r="E109" t="inlineStr">
        <is>
          <t>IRIS1627</t>
        </is>
      </c>
      <c r="H109" t="inlineStr">
        <is>
          <t>iFile|Technology|Manish Chouhan</t>
        </is>
      </c>
      <c r="I109" t="inlineStr">
        <is>
          <t>IRIS1627</t>
        </is>
      </c>
      <c r="J109" t="n">
        <v>82</v>
      </c>
      <c r="P109">
        <f>IF(AND(LEFT($H109,LEN('1b. Person Card'!$J$5)+LEN('1b. Person Card'!$B$5)+2)='1b. Person Card'!$J$5&amp;"|"&amp;'1b. Person Card'!$B$5&amp;"|",OR('1b. Person Card'!$F$6="",ISNUMBER(SEARCH('1b. Person Card'!$F$6,$D109)))),1,0)+P108</f>
        <v>2</v>
      </c>
      <c r="Q109">
        <f>IFERROR(INDEX($D$1:$D$218,MATCH(109,$P$1:$P$218,0)),"")</f>
      </c>
    </row>
    <row r="110">
      <c r="D110" t="inlineStr">
        <is>
          <t>Mayuresh Raghunath Mahale</t>
        </is>
      </c>
      <c r="E110" t="inlineStr">
        <is>
          <t>IRIS2441</t>
        </is>
      </c>
      <c r="H110" t="inlineStr">
        <is>
          <t>iFile|Technology|Mayuresh Raghunath Mahale</t>
        </is>
      </c>
      <c r="I110" t="inlineStr">
        <is>
          <t>IRIS2441</t>
        </is>
      </c>
      <c r="J110" t="n">
        <v>169</v>
      </c>
      <c r="P110">
        <f>IF(AND(LEFT($H110,LEN('1b. Person Card'!$J$5)+LEN('1b. Person Card'!$B$5)+2)='1b. Person Card'!$J$5&amp;"|"&amp;'1b. Person Card'!$B$5&amp;"|",OR('1b. Person Card'!$F$6="",ISNUMBER(SEARCH('1b. Person Card'!$F$6,$D110)))),1,0)+P109</f>
        <v>2</v>
      </c>
      <c r="Q110">
        <f>IFERROR(INDEX($D$1:$D$218,MATCH(110,$P$1:$P$218,0)),"")</f>
      </c>
    </row>
    <row r="111">
      <c r="D111" t="inlineStr">
        <is>
          <t>Monisha Ubriani</t>
        </is>
      </c>
      <c r="E111" t="inlineStr">
        <is>
          <t>IRIS2465</t>
        </is>
      </c>
      <c r="H111" t="inlineStr">
        <is>
          <t>iFile|Technology|Monisha Ubriani</t>
        </is>
      </c>
      <c r="I111" t="inlineStr">
        <is>
          <t>IRIS2465</t>
        </is>
      </c>
      <c r="J111" t="n">
        <v>67</v>
      </c>
      <c r="P111">
        <f>IF(AND(LEFT($H111,LEN('1b. Person Card'!$J$5)+LEN('1b. Person Card'!$B$5)+2)='1b. Person Card'!$J$5&amp;"|"&amp;'1b. Person Card'!$B$5&amp;"|",OR('1b. Person Card'!$F$6="",ISNUMBER(SEARCH('1b. Person Card'!$F$6,$D111)))),1,0)+P110</f>
        <v>2</v>
      </c>
      <c r="Q111">
        <f>IFERROR(INDEX($D$1:$D$218,MATCH(111,$P$1:$P$218,0)),"")</f>
      </c>
    </row>
    <row r="112">
      <c r="D112" t="inlineStr">
        <is>
          <t>Mukesh Babulal Suthar</t>
        </is>
      </c>
      <c r="E112" t="inlineStr">
        <is>
          <t>IRIS2299</t>
        </is>
      </c>
      <c r="H112" t="inlineStr">
        <is>
          <t>iFile|Technology|Mukesh Babulal Suthar</t>
        </is>
      </c>
      <c r="I112" t="inlineStr">
        <is>
          <t>IRIS2299</t>
        </is>
      </c>
      <c r="J112" t="n">
        <v>125</v>
      </c>
      <c r="P112">
        <f>IF(AND(LEFT($H112,LEN('1b. Person Card'!$J$5)+LEN('1b. Person Card'!$B$5)+2)='1b. Person Card'!$J$5&amp;"|"&amp;'1b. Person Card'!$B$5&amp;"|",OR('1b. Person Card'!$F$6="",ISNUMBER(SEARCH('1b. Person Card'!$F$6,$D112)))),1,0)+P111</f>
        <v>2</v>
      </c>
      <c r="Q112">
        <f>IFERROR(INDEX($D$1:$D$218,MATCH(112,$P$1:$P$218,0)),"")</f>
      </c>
    </row>
    <row r="113">
      <c r="D113" t="inlineStr">
        <is>
          <t>Neha Singh</t>
        </is>
      </c>
      <c r="E113" t="inlineStr">
        <is>
          <t>IRIS2506</t>
        </is>
      </c>
      <c r="H113" t="inlineStr">
        <is>
          <t>iFile|Technology|Neha Singh</t>
        </is>
      </c>
      <c r="I113" t="inlineStr">
        <is>
          <t>IRIS2506</t>
        </is>
      </c>
      <c r="J113" t="n">
        <v>98</v>
      </c>
      <c r="P113">
        <f>IF(AND(LEFT($H113,LEN('1b. Person Card'!$J$5)+LEN('1b. Person Card'!$B$5)+2)='1b. Person Card'!$J$5&amp;"|"&amp;'1b. Person Card'!$B$5&amp;"|",OR('1b. Person Card'!$F$6="",ISNUMBER(SEARCH('1b. Person Card'!$F$6,$D113)))),1,0)+P112</f>
        <v>2</v>
      </c>
      <c r="Q113">
        <f>IFERROR(INDEX($D$1:$D$218,MATCH(113,$P$1:$P$218,0)),"")</f>
      </c>
    </row>
    <row r="114">
      <c r="D114" t="inlineStr">
        <is>
          <t>Nikhil Nalawade</t>
        </is>
      </c>
      <c r="E114" t="inlineStr">
        <is>
          <t>IRIS0846</t>
        </is>
      </c>
      <c r="H114" t="inlineStr">
        <is>
          <t>iFile|Technology|Nikhil Nalawade</t>
        </is>
      </c>
      <c r="I114" t="inlineStr">
        <is>
          <t>IRIS0846</t>
        </is>
      </c>
      <c r="J114" t="n">
        <v>73</v>
      </c>
      <c r="P114">
        <f>IF(AND(LEFT($H114,LEN('1b. Person Card'!$J$5)+LEN('1b. Person Card'!$B$5)+2)='1b. Person Card'!$J$5&amp;"|"&amp;'1b. Person Card'!$B$5&amp;"|",OR('1b. Person Card'!$F$6="",ISNUMBER(SEARCH('1b. Person Card'!$F$6,$D114)))),1,0)+P113</f>
        <v>2</v>
      </c>
      <c r="Q114">
        <f>IFERROR(INDEX($D$1:$D$218,MATCH(114,$P$1:$P$218,0)),"")</f>
      </c>
    </row>
    <row r="115">
      <c r="D115" t="inlineStr">
        <is>
          <t>Nilesh Mohite</t>
        </is>
      </c>
      <c r="E115" t="inlineStr">
        <is>
          <t>IRIS2089</t>
        </is>
      </c>
      <c r="H115" t="inlineStr">
        <is>
          <t>iFile|Technology|Nilesh Mohite</t>
        </is>
      </c>
      <c r="I115" t="inlineStr">
        <is>
          <t>IRIS2089</t>
        </is>
      </c>
      <c r="J115" t="n">
        <v>126</v>
      </c>
      <c r="P115">
        <f>IF(AND(LEFT($H115,LEN('1b. Person Card'!$J$5)+LEN('1b. Person Card'!$B$5)+2)='1b. Person Card'!$J$5&amp;"|"&amp;'1b. Person Card'!$B$5&amp;"|",OR('1b. Person Card'!$F$6="",ISNUMBER(SEARCH('1b. Person Card'!$F$6,$D115)))),1,0)+P114</f>
        <v>2</v>
      </c>
      <c r="Q115">
        <f>IFERROR(INDEX($D$1:$D$218,MATCH(115,$P$1:$P$218,0)),"")</f>
      </c>
    </row>
    <row r="116">
      <c r="D116" t="inlineStr">
        <is>
          <t>Nilimesh Baruah</t>
        </is>
      </c>
      <c r="E116" t="inlineStr">
        <is>
          <t>No Emp ID · in-house consultant · Nilimesh Baruah</t>
        </is>
      </c>
      <c r="H116" t="inlineStr">
        <is>
          <t>iFile|Technology|Nilimesh Baruah</t>
        </is>
      </c>
      <c r="I116" t="inlineStr">
        <is>
          <t>No Emp ID · in-house consultant · Nilimesh Baruah</t>
        </is>
      </c>
      <c r="J116" t="n">
        <v>181</v>
      </c>
      <c r="P116">
        <f>IF(AND(LEFT($H116,LEN('1b. Person Card'!$J$5)+LEN('1b. Person Card'!$B$5)+2)='1b. Person Card'!$J$5&amp;"|"&amp;'1b. Person Card'!$B$5&amp;"|",OR('1b. Person Card'!$F$6="",ISNUMBER(SEARCH('1b. Person Card'!$F$6,$D116)))),1,0)+P115</f>
        <v>2</v>
      </c>
      <c r="Q116">
        <f>IFERROR(INDEX($D$1:$D$218,MATCH(116,$P$1:$P$218,0)),"")</f>
      </c>
    </row>
    <row r="117">
      <c r="D117" t="inlineStr">
        <is>
          <t>Nivedita Wagh</t>
        </is>
      </c>
      <c r="E117" t="inlineStr">
        <is>
          <t>IRIS1590</t>
        </is>
      </c>
      <c r="H117" t="inlineStr">
        <is>
          <t>iFile|Technology|Nivedita Wagh</t>
        </is>
      </c>
      <c r="I117" t="inlineStr">
        <is>
          <t>IRIS1590</t>
        </is>
      </c>
      <c r="J117" t="n">
        <v>93</v>
      </c>
      <c r="P117">
        <f>IF(AND(LEFT($H117,LEN('1b. Person Card'!$J$5)+LEN('1b. Person Card'!$B$5)+2)='1b. Person Card'!$J$5&amp;"|"&amp;'1b. Person Card'!$B$5&amp;"|",OR('1b. Person Card'!$F$6="",ISNUMBER(SEARCH('1b. Person Card'!$F$6,$D117)))),1,0)+P116</f>
        <v>2</v>
      </c>
      <c r="Q117">
        <f>IFERROR(INDEX($D$1:$D$218,MATCH(117,$P$1:$P$218,0)),"")</f>
      </c>
    </row>
    <row r="118">
      <c r="D118" t="inlineStr">
        <is>
          <t>Pankaj Sharma</t>
        </is>
      </c>
      <c r="E118" t="inlineStr">
        <is>
          <t>IRIS2474</t>
        </is>
      </c>
      <c r="H118" t="inlineStr">
        <is>
          <t>iFile|Technology|Pankaj Sharma</t>
        </is>
      </c>
      <c r="I118" t="inlineStr">
        <is>
          <t>IRIS2474</t>
        </is>
      </c>
      <c r="J118" t="n">
        <v>127</v>
      </c>
      <c r="P118">
        <f>IF(AND(LEFT($H118,LEN('1b. Person Card'!$J$5)+LEN('1b. Person Card'!$B$5)+2)='1b. Person Card'!$J$5&amp;"|"&amp;'1b. Person Card'!$B$5&amp;"|",OR('1b. Person Card'!$F$6="",ISNUMBER(SEARCH('1b. Person Card'!$F$6,$D118)))),1,0)+P117</f>
        <v>2</v>
      </c>
      <c r="Q118">
        <f>IFERROR(INDEX($D$1:$D$218,MATCH(118,$P$1:$P$218,0)),"")</f>
      </c>
    </row>
    <row r="119">
      <c r="D119" t="inlineStr">
        <is>
          <t>Paresh Patil</t>
        </is>
      </c>
      <c r="E119" t="inlineStr">
        <is>
          <t>IRIS1550</t>
        </is>
      </c>
      <c r="H119" t="inlineStr">
        <is>
          <t>iFile|Technology|Paresh Patil</t>
        </is>
      </c>
      <c r="I119" t="inlineStr">
        <is>
          <t>IRIS1550</t>
        </is>
      </c>
      <c r="J119" t="n">
        <v>83</v>
      </c>
      <c r="P119">
        <f>IF(AND(LEFT($H119,LEN('1b. Person Card'!$J$5)+LEN('1b. Person Card'!$B$5)+2)='1b. Person Card'!$J$5&amp;"|"&amp;'1b. Person Card'!$B$5&amp;"|",OR('1b. Person Card'!$F$6="",ISNUMBER(SEARCH('1b. Person Card'!$F$6,$D119)))),1,0)+P118</f>
        <v>2</v>
      </c>
      <c r="Q119">
        <f>IFERROR(INDEX($D$1:$D$218,MATCH(119,$P$1:$P$218,0)),"")</f>
      </c>
    </row>
    <row r="120">
      <c r="D120" t="inlineStr">
        <is>
          <t>Parmesh Vala</t>
        </is>
      </c>
      <c r="E120" t="inlineStr">
        <is>
          <t>IRIS2542</t>
        </is>
      </c>
      <c r="H120" t="inlineStr">
        <is>
          <t>iFile|Technology|Parmesh Vala</t>
        </is>
      </c>
      <c r="I120" t="inlineStr">
        <is>
          <t>IRIS2542</t>
        </is>
      </c>
      <c r="J120" t="n">
        <v>167</v>
      </c>
      <c r="P120">
        <f>IF(AND(LEFT($H120,LEN('1b. Person Card'!$J$5)+LEN('1b. Person Card'!$B$5)+2)='1b. Person Card'!$J$5&amp;"|"&amp;'1b. Person Card'!$B$5&amp;"|",OR('1b. Person Card'!$F$6="",ISNUMBER(SEARCH('1b. Person Card'!$F$6,$D120)))),1,0)+P119</f>
        <v>2</v>
      </c>
      <c r="Q120">
        <f>IFERROR(INDEX($D$1:$D$218,MATCH(120,$P$1:$P$218,0)),"")</f>
      </c>
    </row>
    <row r="121">
      <c r="D121" t="inlineStr">
        <is>
          <t>Peshal Jha</t>
        </is>
      </c>
      <c r="E121" t="inlineStr">
        <is>
          <t>No Emp ID · external consultant · Peshal Jha</t>
        </is>
      </c>
      <c r="H121" t="inlineStr">
        <is>
          <t>iFile|Technology|Peshal Jha</t>
        </is>
      </c>
      <c r="I121" t="inlineStr">
        <is>
          <t>No Emp ID · external consultant · Peshal Jha</t>
        </is>
      </c>
      <c r="J121" t="n">
        <v>182</v>
      </c>
      <c r="P121">
        <f>IF(AND(LEFT($H121,LEN('1b. Person Card'!$J$5)+LEN('1b. Person Card'!$B$5)+2)='1b. Person Card'!$J$5&amp;"|"&amp;'1b. Person Card'!$B$5&amp;"|",OR('1b. Person Card'!$F$6="",ISNUMBER(SEARCH('1b. Person Card'!$F$6,$D121)))),1,0)+P120</f>
        <v>2</v>
      </c>
      <c r="Q121">
        <f>IFERROR(INDEX($D$1:$D$218,MATCH(121,$P$1:$P$218,0)),"")</f>
      </c>
    </row>
    <row r="122">
      <c r="D122" t="inlineStr">
        <is>
          <t>Poonam Rajput</t>
        </is>
      </c>
      <c r="E122" t="inlineStr">
        <is>
          <t>No Emp ID · external consultant · Poonam Rajput</t>
        </is>
      </c>
      <c r="H122" t="inlineStr">
        <is>
          <t>iFile|Technology|Poonam Rajput</t>
        </is>
      </c>
      <c r="I122" t="inlineStr">
        <is>
          <t>No Emp ID · external consultant · Poonam Rajput</t>
        </is>
      </c>
      <c r="J122" t="n">
        <v>183</v>
      </c>
      <c r="P122">
        <f>IF(AND(LEFT($H122,LEN('1b. Person Card'!$J$5)+LEN('1b. Person Card'!$B$5)+2)='1b. Person Card'!$J$5&amp;"|"&amp;'1b. Person Card'!$B$5&amp;"|",OR('1b. Person Card'!$F$6="",ISNUMBER(SEARCH('1b. Person Card'!$F$6,$D122)))),1,0)+P121</f>
        <v>2</v>
      </c>
      <c r="Q122">
        <f>IFERROR(INDEX($D$1:$D$218,MATCH(122,$P$1:$P$218,0)),"")</f>
      </c>
    </row>
    <row r="123">
      <c r="D123" t="inlineStr">
        <is>
          <t>Prabhakar Mhadse</t>
        </is>
      </c>
      <c r="E123" t="inlineStr">
        <is>
          <t>IRIS2409</t>
        </is>
      </c>
      <c r="H123" t="inlineStr">
        <is>
          <t>iFile|Technology|Prabhakar Mhadse</t>
        </is>
      </c>
      <c r="I123" t="inlineStr">
        <is>
          <t>IRIS2409</t>
        </is>
      </c>
      <c r="J123" t="n">
        <v>84</v>
      </c>
      <c r="P123">
        <f>IF(AND(LEFT($H123,LEN('1b. Person Card'!$J$5)+LEN('1b. Person Card'!$B$5)+2)='1b. Person Card'!$J$5&amp;"|"&amp;'1b. Person Card'!$B$5&amp;"|",OR('1b. Person Card'!$F$6="",ISNUMBER(SEARCH('1b. Person Card'!$F$6,$D123)))),1,0)+P122</f>
        <v>2</v>
      </c>
      <c r="Q123">
        <f>IFERROR(INDEX($D$1:$D$218,MATCH(123,$P$1:$P$218,0)),"")</f>
      </c>
    </row>
    <row r="124">
      <c r="D124" t="inlineStr">
        <is>
          <t>Pradip Dey</t>
        </is>
      </c>
      <c r="E124" t="inlineStr">
        <is>
          <t>IRISC223</t>
        </is>
      </c>
      <c r="H124" t="inlineStr">
        <is>
          <t>iFile|Technology|Pradip Dey</t>
        </is>
      </c>
      <c r="I124" t="inlineStr">
        <is>
          <t>IRISC223</t>
        </is>
      </c>
      <c r="J124" t="n">
        <v>48</v>
      </c>
      <c r="P124">
        <f>IF(AND(LEFT($H124,LEN('1b. Person Card'!$J$5)+LEN('1b. Person Card'!$B$5)+2)='1b. Person Card'!$J$5&amp;"|"&amp;'1b. Person Card'!$B$5&amp;"|",OR('1b. Person Card'!$F$6="",ISNUMBER(SEARCH('1b. Person Card'!$F$6,$D124)))),1,0)+P123</f>
        <v>2</v>
      </c>
      <c r="Q124">
        <f>IFERROR(INDEX($D$1:$D$218,MATCH(124,$P$1:$P$218,0)),"")</f>
      </c>
    </row>
    <row r="125">
      <c r="D125" t="inlineStr">
        <is>
          <t>Pradnya Mhatre</t>
        </is>
      </c>
      <c r="E125" t="inlineStr">
        <is>
          <t>IRIS1860</t>
        </is>
      </c>
      <c r="H125" t="inlineStr">
        <is>
          <t>iFile|Technology|Pradnya Mhatre</t>
        </is>
      </c>
      <c r="I125" t="inlineStr">
        <is>
          <t>IRIS1860</t>
        </is>
      </c>
      <c r="J125" t="n">
        <v>85</v>
      </c>
      <c r="P125">
        <f>IF(AND(LEFT($H125,LEN('1b. Person Card'!$J$5)+LEN('1b. Person Card'!$B$5)+2)='1b. Person Card'!$J$5&amp;"|"&amp;'1b. Person Card'!$B$5&amp;"|",OR('1b. Person Card'!$F$6="",ISNUMBER(SEARCH('1b. Person Card'!$F$6,$D125)))),1,0)+P124</f>
        <v>2</v>
      </c>
      <c r="Q125">
        <f>IFERROR(INDEX($D$1:$D$218,MATCH(125,$P$1:$P$218,0)),"")</f>
      </c>
    </row>
    <row r="126">
      <c r="D126" t="inlineStr">
        <is>
          <t>Pradnya Shindhe</t>
        </is>
      </c>
      <c r="E126" t="inlineStr">
        <is>
          <t>INTN0289</t>
        </is>
      </c>
      <c r="H126" t="inlineStr">
        <is>
          <t>iFile|Technology|Pradnya Shindhe</t>
        </is>
      </c>
      <c r="I126" t="inlineStr">
        <is>
          <t>INTN0289</t>
        </is>
      </c>
      <c r="J126" t="n">
        <v>170</v>
      </c>
      <c r="P126">
        <f>IF(AND(LEFT($H126,LEN('1b. Person Card'!$J$5)+LEN('1b. Person Card'!$B$5)+2)='1b. Person Card'!$J$5&amp;"|"&amp;'1b. Person Card'!$B$5&amp;"|",OR('1b. Person Card'!$F$6="",ISNUMBER(SEARCH('1b. Person Card'!$F$6,$D126)))),1,0)+P125</f>
        <v>2</v>
      </c>
      <c r="Q126">
        <f>IFERROR(INDEX($D$1:$D$218,MATCH(126,$P$1:$P$218,0)),"")</f>
      </c>
    </row>
    <row r="127">
      <c r="D127" t="inlineStr">
        <is>
          <t>Pragati Raskar</t>
        </is>
      </c>
      <c r="E127" t="inlineStr">
        <is>
          <t>IRIS1150</t>
        </is>
      </c>
      <c r="H127" t="inlineStr">
        <is>
          <t>iFile|Technology|Pragati Raskar</t>
        </is>
      </c>
      <c r="I127" t="inlineStr">
        <is>
          <t>IRIS1150</t>
        </is>
      </c>
      <c r="J127" t="n">
        <v>86</v>
      </c>
      <c r="P127">
        <f>IF(AND(LEFT($H127,LEN('1b. Person Card'!$J$5)+LEN('1b. Person Card'!$B$5)+2)='1b. Person Card'!$J$5&amp;"|"&amp;'1b. Person Card'!$B$5&amp;"|",OR('1b. Person Card'!$F$6="",ISNUMBER(SEARCH('1b. Person Card'!$F$6,$D127)))),1,0)+P126</f>
        <v>2</v>
      </c>
      <c r="Q127">
        <f>IFERROR(INDEX($D$1:$D$218,MATCH(127,$P$1:$P$218,0)),"")</f>
      </c>
    </row>
    <row r="128">
      <c r="D128" t="inlineStr">
        <is>
          <t>Prajakta Chavan</t>
        </is>
      </c>
      <c r="E128" t="inlineStr">
        <is>
          <t>IRIS1852</t>
        </is>
      </c>
      <c r="H128" t="inlineStr">
        <is>
          <t>iFile|Technology|Prajakta Chavan</t>
        </is>
      </c>
      <c r="I128" t="inlineStr">
        <is>
          <t>IRIS1852</t>
        </is>
      </c>
      <c r="J128" t="n">
        <v>99</v>
      </c>
      <c r="P128">
        <f>IF(AND(LEFT($H128,LEN('1b. Person Card'!$J$5)+LEN('1b. Person Card'!$B$5)+2)='1b. Person Card'!$J$5&amp;"|"&amp;'1b. Person Card'!$B$5&amp;"|",OR('1b. Person Card'!$F$6="",ISNUMBER(SEARCH('1b. Person Card'!$F$6,$D128)))),1,0)+P127</f>
        <v>2</v>
      </c>
      <c r="Q128">
        <f>IFERROR(INDEX($D$1:$D$218,MATCH(128,$P$1:$P$218,0)),"")</f>
      </c>
    </row>
    <row r="129">
      <c r="D129" t="inlineStr">
        <is>
          <t>Prajwal Chitode</t>
        </is>
      </c>
      <c r="E129" t="inlineStr">
        <is>
          <t>IRIS2256</t>
        </is>
      </c>
      <c r="H129" t="inlineStr">
        <is>
          <t>iFile|Technology|Prajwal Chitode</t>
        </is>
      </c>
      <c r="I129" t="inlineStr">
        <is>
          <t>IRIS2256</t>
        </is>
      </c>
      <c r="J129" t="n">
        <v>128</v>
      </c>
      <c r="P129">
        <f>IF(AND(LEFT($H129,LEN('1b. Person Card'!$J$5)+LEN('1b. Person Card'!$B$5)+2)='1b. Person Card'!$J$5&amp;"|"&amp;'1b. Person Card'!$B$5&amp;"|",OR('1b. Person Card'!$F$6="",ISNUMBER(SEARCH('1b. Person Card'!$F$6,$D129)))),1,0)+P128</f>
        <v>2</v>
      </c>
      <c r="Q129">
        <f>IFERROR(INDEX($D$1:$D$218,MATCH(129,$P$1:$P$218,0)),"")</f>
      </c>
    </row>
    <row r="130">
      <c r="D130" t="inlineStr">
        <is>
          <t>Pranay Usatkar</t>
        </is>
      </c>
      <c r="E130" t="inlineStr">
        <is>
          <t>IRIS2438</t>
        </is>
      </c>
      <c r="H130" t="inlineStr">
        <is>
          <t>iFile|Technology|Pranay Usatkar</t>
        </is>
      </c>
      <c r="I130" t="inlineStr">
        <is>
          <t>IRIS2438</t>
        </is>
      </c>
      <c r="J130" t="n">
        <v>129</v>
      </c>
      <c r="P130">
        <f>IF(AND(LEFT($H130,LEN('1b. Person Card'!$J$5)+LEN('1b. Person Card'!$B$5)+2)='1b. Person Card'!$J$5&amp;"|"&amp;'1b. Person Card'!$B$5&amp;"|",OR('1b. Person Card'!$F$6="",ISNUMBER(SEARCH('1b. Person Card'!$F$6,$D130)))),1,0)+P129</f>
        <v>2</v>
      </c>
      <c r="Q130">
        <f>IFERROR(INDEX($D$1:$D$218,MATCH(130,$P$1:$P$218,0)),"")</f>
      </c>
    </row>
    <row r="131">
      <c r="D131" t="inlineStr">
        <is>
          <t>Prasad Gavhane</t>
        </is>
      </c>
      <c r="E131" t="inlineStr">
        <is>
          <t>IRIS2521</t>
        </is>
      </c>
      <c r="H131" t="inlineStr">
        <is>
          <t>iFile|Technology|Prasad Gavhane</t>
        </is>
      </c>
      <c r="I131" t="inlineStr">
        <is>
          <t>IRIS2521</t>
        </is>
      </c>
      <c r="J131" t="n">
        <v>68</v>
      </c>
      <c r="P131">
        <f>IF(AND(LEFT($H131,LEN('1b. Person Card'!$J$5)+LEN('1b. Person Card'!$B$5)+2)='1b. Person Card'!$J$5&amp;"|"&amp;'1b. Person Card'!$B$5&amp;"|",OR('1b. Person Card'!$F$6="",ISNUMBER(SEARCH('1b. Person Card'!$F$6,$D131)))),1,0)+P130</f>
        <v>2</v>
      </c>
      <c r="Q131">
        <f>IFERROR(INDEX($D$1:$D$218,MATCH(131,$P$1:$P$218,0)),"")</f>
      </c>
    </row>
    <row r="132">
      <c r="D132" t="inlineStr">
        <is>
          <t>Prathmesh Ramdas Sutar</t>
        </is>
      </c>
      <c r="E132" t="inlineStr">
        <is>
          <t>IRIS2318</t>
        </is>
      </c>
      <c r="H132" t="inlineStr">
        <is>
          <t>iFile|Technology|Prathmesh Ramdas Sutar</t>
        </is>
      </c>
      <c r="I132" t="inlineStr">
        <is>
          <t>IRIS2318</t>
        </is>
      </c>
      <c r="J132" t="n">
        <v>59</v>
      </c>
      <c r="P132">
        <f>IF(AND(LEFT($H132,LEN('1b. Person Card'!$J$5)+LEN('1b. Person Card'!$B$5)+2)='1b. Person Card'!$J$5&amp;"|"&amp;'1b. Person Card'!$B$5&amp;"|",OR('1b. Person Card'!$F$6="",ISNUMBER(SEARCH('1b. Person Card'!$F$6,$D132)))),1,0)+P131</f>
        <v>2</v>
      </c>
      <c r="Q132">
        <f>IFERROR(INDEX($D$1:$D$218,MATCH(132,$P$1:$P$218,0)),"")</f>
      </c>
    </row>
    <row r="133">
      <c r="D133" t="inlineStr">
        <is>
          <t>Priyadarshini Naidu</t>
        </is>
      </c>
      <c r="E133" t="inlineStr">
        <is>
          <t>IRIS1945</t>
        </is>
      </c>
      <c r="H133" t="inlineStr">
        <is>
          <t>iFile|Technology|Priyadarshini Naidu</t>
        </is>
      </c>
      <c r="I133" t="inlineStr">
        <is>
          <t>IRIS1945</t>
        </is>
      </c>
      <c r="J133" t="n">
        <v>130</v>
      </c>
      <c r="P133">
        <f>IF(AND(LEFT($H133,LEN('1b. Person Card'!$J$5)+LEN('1b. Person Card'!$B$5)+2)='1b. Person Card'!$J$5&amp;"|"&amp;'1b. Person Card'!$B$5&amp;"|",OR('1b. Person Card'!$F$6="",ISNUMBER(SEARCH('1b. Person Card'!$F$6,$D133)))),1,0)+P132</f>
        <v>2</v>
      </c>
      <c r="Q133">
        <f>IFERROR(INDEX($D$1:$D$218,MATCH(133,$P$1:$P$218,0)),"")</f>
      </c>
    </row>
    <row r="134">
      <c r="D134" t="inlineStr">
        <is>
          <t>Pushpendra Singh</t>
        </is>
      </c>
      <c r="E134" t="inlineStr">
        <is>
          <t>IRIS2133</t>
        </is>
      </c>
      <c r="H134" t="inlineStr">
        <is>
          <t>iFile|Technology|Pushpendra Singh</t>
        </is>
      </c>
      <c r="I134" t="inlineStr">
        <is>
          <t>IRIS2133</t>
        </is>
      </c>
      <c r="J134" t="n">
        <v>52</v>
      </c>
      <c r="P134">
        <f>IF(AND(LEFT($H134,LEN('1b. Person Card'!$J$5)+LEN('1b. Person Card'!$B$5)+2)='1b. Person Card'!$J$5&amp;"|"&amp;'1b. Person Card'!$B$5&amp;"|",OR('1b. Person Card'!$F$6="",ISNUMBER(SEARCH('1b. Person Card'!$F$6,$D134)))),1,0)+P133</f>
        <v>2</v>
      </c>
      <c r="Q134">
        <f>IFERROR(INDEX($D$1:$D$218,MATCH(134,$P$1:$P$218,0)),"")</f>
      </c>
    </row>
    <row r="135">
      <c r="D135" t="inlineStr">
        <is>
          <t>Rajeev Gupta</t>
        </is>
      </c>
      <c r="E135" t="inlineStr">
        <is>
          <t>IRIS2525</t>
        </is>
      </c>
      <c r="H135" t="inlineStr">
        <is>
          <t>iFile|Technology|Rajeev Gupta</t>
        </is>
      </c>
      <c r="I135" t="inlineStr">
        <is>
          <t>IRIS2525</t>
        </is>
      </c>
      <c r="J135" t="n">
        <v>162</v>
      </c>
      <c r="P135">
        <f>IF(AND(LEFT($H135,LEN('1b. Person Card'!$J$5)+LEN('1b. Person Card'!$B$5)+2)='1b. Person Card'!$J$5&amp;"|"&amp;'1b. Person Card'!$B$5&amp;"|",OR('1b. Person Card'!$F$6="",ISNUMBER(SEARCH('1b. Person Card'!$F$6,$D135)))),1,0)+P134</f>
        <v>2</v>
      </c>
      <c r="Q135">
        <f>IFERROR(INDEX($D$1:$D$218,MATCH(135,$P$1:$P$218,0)),"")</f>
      </c>
    </row>
    <row r="136">
      <c r="D136" t="inlineStr">
        <is>
          <t>Rajneesh Patel</t>
        </is>
      </c>
      <c r="E136" t="inlineStr">
        <is>
          <t>IRIS1470</t>
        </is>
      </c>
      <c r="H136" t="inlineStr">
        <is>
          <t>iFile|Technology|Rajneesh Patel</t>
        </is>
      </c>
      <c r="I136" t="inlineStr">
        <is>
          <t>IRIS1470</t>
        </is>
      </c>
      <c r="J136" t="n">
        <v>87</v>
      </c>
      <c r="P136">
        <f>IF(AND(LEFT($H136,LEN('1b. Person Card'!$J$5)+LEN('1b. Person Card'!$B$5)+2)='1b. Person Card'!$J$5&amp;"|"&amp;'1b. Person Card'!$B$5&amp;"|",OR('1b. Person Card'!$F$6="",ISNUMBER(SEARCH('1b. Person Card'!$F$6,$D136)))),1,0)+P135</f>
        <v>2</v>
      </c>
      <c r="Q136">
        <f>IFERROR(INDEX($D$1:$D$218,MATCH(136,$P$1:$P$218,0)),"")</f>
      </c>
    </row>
    <row r="137">
      <c r="D137" t="inlineStr">
        <is>
          <t>Rajshree Bhosale</t>
        </is>
      </c>
      <c r="E137" t="inlineStr">
        <is>
          <t>IRIS2221</t>
        </is>
      </c>
      <c r="H137" t="inlineStr">
        <is>
          <t>iFile|Technology|Rajshree Bhosale</t>
        </is>
      </c>
      <c r="I137" t="inlineStr">
        <is>
          <t>IRIS2221</t>
        </is>
      </c>
      <c r="J137" t="n">
        <v>131</v>
      </c>
      <c r="P137">
        <f>IF(AND(LEFT($H137,LEN('1b. Person Card'!$J$5)+LEN('1b. Person Card'!$B$5)+2)='1b. Person Card'!$J$5&amp;"|"&amp;'1b. Person Card'!$B$5&amp;"|",OR('1b. Person Card'!$F$6="",ISNUMBER(SEARCH('1b. Person Card'!$F$6,$D137)))),1,0)+P136</f>
        <v>2</v>
      </c>
      <c r="Q137">
        <f>IFERROR(INDEX($D$1:$D$218,MATCH(137,$P$1:$P$218,0)),"")</f>
      </c>
    </row>
    <row r="138">
      <c r="D138" t="inlineStr">
        <is>
          <t>Ravikant Karmoju</t>
        </is>
      </c>
      <c r="E138" t="inlineStr">
        <is>
          <t>IRIS0320</t>
        </is>
      </c>
      <c r="H138" t="inlineStr">
        <is>
          <t>iFile|Technology|Ravikant Karmoju</t>
        </is>
      </c>
      <c r="I138" t="inlineStr">
        <is>
          <t>IRIS0320</t>
        </is>
      </c>
      <c r="J138" t="n">
        <v>60</v>
      </c>
      <c r="P138">
        <f>IF(AND(LEFT($H138,LEN('1b. Person Card'!$J$5)+LEN('1b. Person Card'!$B$5)+2)='1b. Person Card'!$J$5&amp;"|"&amp;'1b. Person Card'!$B$5&amp;"|",OR('1b. Person Card'!$F$6="",ISNUMBER(SEARCH('1b. Person Card'!$F$6,$D138)))),1,0)+P137</f>
        <v>2</v>
      </c>
      <c r="Q138">
        <f>IFERROR(INDEX($D$1:$D$218,MATCH(138,$P$1:$P$218,0)),"")</f>
      </c>
    </row>
    <row r="139">
      <c r="D139" t="inlineStr">
        <is>
          <t>Ritesh Gadekar</t>
        </is>
      </c>
      <c r="E139" t="inlineStr">
        <is>
          <t>IRIS2030</t>
        </is>
      </c>
      <c r="H139" t="inlineStr">
        <is>
          <t>iFile|Technology|Ritesh Gadekar</t>
        </is>
      </c>
      <c r="I139" t="inlineStr">
        <is>
          <t>IRIS2030</t>
        </is>
      </c>
      <c r="J139" t="n">
        <v>132</v>
      </c>
      <c r="P139">
        <f>IF(AND(LEFT($H139,LEN('1b. Person Card'!$J$5)+LEN('1b. Person Card'!$B$5)+2)='1b. Person Card'!$J$5&amp;"|"&amp;'1b. Person Card'!$B$5&amp;"|",OR('1b. Person Card'!$F$6="",ISNUMBER(SEARCH('1b. Person Card'!$F$6,$D139)))),1,0)+P138</f>
        <v>2</v>
      </c>
      <c r="Q139">
        <f>IFERROR(INDEX($D$1:$D$218,MATCH(139,$P$1:$P$218,0)),"")</f>
      </c>
    </row>
    <row r="140">
      <c r="D140" t="inlineStr">
        <is>
          <t>Rudransh Nemade</t>
        </is>
      </c>
      <c r="E140" t="inlineStr">
        <is>
          <t>IRIS2257</t>
        </is>
      </c>
      <c r="H140" t="inlineStr">
        <is>
          <t>iFile|Technology|Rudransh Nemade</t>
        </is>
      </c>
      <c r="I140" t="inlineStr">
        <is>
          <t>IRIS2257</t>
        </is>
      </c>
      <c r="J140" t="n">
        <v>133</v>
      </c>
      <c r="P140">
        <f>IF(AND(LEFT($H140,LEN('1b. Person Card'!$J$5)+LEN('1b. Person Card'!$B$5)+2)='1b. Person Card'!$J$5&amp;"|"&amp;'1b. Person Card'!$B$5&amp;"|",OR('1b. Person Card'!$F$6="",ISNUMBER(SEARCH('1b. Person Card'!$F$6,$D140)))),1,0)+P139</f>
        <v>2</v>
      </c>
      <c r="Q140">
        <f>IFERROR(INDEX($D$1:$D$218,MATCH(140,$P$1:$P$218,0)),"")</f>
      </c>
    </row>
    <row r="141">
      <c r="D141" t="inlineStr">
        <is>
          <t>Rushikesh Shrikhande</t>
        </is>
      </c>
      <c r="E141" t="inlineStr">
        <is>
          <t>IRIS2442</t>
        </is>
      </c>
      <c r="H141" t="inlineStr">
        <is>
          <t>iFile|Technology|Rushikesh Shrikhande</t>
        </is>
      </c>
      <c r="I141" t="inlineStr">
        <is>
          <t>IRIS2442</t>
        </is>
      </c>
      <c r="J141" t="n">
        <v>171</v>
      </c>
      <c r="P141">
        <f>IF(AND(LEFT($H141,LEN('1b. Person Card'!$J$5)+LEN('1b. Person Card'!$B$5)+2)='1b. Person Card'!$J$5&amp;"|"&amp;'1b. Person Card'!$B$5&amp;"|",OR('1b. Person Card'!$F$6="",ISNUMBER(SEARCH('1b. Person Card'!$F$6,$D141)))),1,0)+P140</f>
        <v>2</v>
      </c>
      <c r="Q141">
        <f>IFERROR(INDEX($D$1:$D$218,MATCH(141,$P$1:$P$218,0)),"")</f>
      </c>
    </row>
    <row r="142">
      <c r="D142" t="inlineStr">
        <is>
          <t>Sadhna Sahu</t>
        </is>
      </c>
      <c r="E142" t="inlineStr">
        <is>
          <t>IRIS2433</t>
        </is>
      </c>
      <c r="H142" t="inlineStr">
        <is>
          <t>iFile|Technology|Sadhna Sahu</t>
        </is>
      </c>
      <c r="I142" t="inlineStr">
        <is>
          <t>IRIS2433</t>
        </is>
      </c>
      <c r="J142" t="n">
        <v>134</v>
      </c>
      <c r="P142">
        <f>IF(AND(LEFT($H142,LEN('1b. Person Card'!$J$5)+LEN('1b. Person Card'!$B$5)+2)='1b. Person Card'!$J$5&amp;"|"&amp;'1b. Person Card'!$B$5&amp;"|",OR('1b. Person Card'!$F$6="",ISNUMBER(SEARCH('1b. Person Card'!$F$6,$D142)))),1,0)+P141</f>
        <v>2</v>
      </c>
      <c r="Q142">
        <f>IFERROR(INDEX($D$1:$D$218,MATCH(142,$P$1:$P$218,0)),"")</f>
      </c>
    </row>
    <row r="143">
      <c r="D143" t="inlineStr">
        <is>
          <t>Sagar Jadhav</t>
        </is>
      </c>
      <c r="E143" t="inlineStr">
        <is>
          <t>IRIS1804</t>
        </is>
      </c>
      <c r="H143" t="inlineStr">
        <is>
          <t>iFile|Technology|Sagar Jadhav</t>
        </is>
      </c>
      <c r="I143" t="inlineStr">
        <is>
          <t>IRIS1804</t>
        </is>
      </c>
      <c r="J143" t="n">
        <v>69</v>
      </c>
      <c r="P143">
        <f>IF(AND(LEFT($H143,LEN('1b. Person Card'!$J$5)+LEN('1b. Person Card'!$B$5)+2)='1b. Person Card'!$J$5&amp;"|"&amp;'1b. Person Card'!$B$5&amp;"|",OR('1b. Person Card'!$F$6="",ISNUMBER(SEARCH('1b. Person Card'!$F$6,$D143)))),1,0)+P142</f>
        <v>2</v>
      </c>
      <c r="Q143">
        <f>IFERROR(INDEX($D$1:$D$218,MATCH(143,$P$1:$P$218,0)),"")</f>
      </c>
    </row>
    <row r="144">
      <c r="D144" t="inlineStr">
        <is>
          <t>Sagar Soni</t>
        </is>
      </c>
      <c r="E144" t="inlineStr">
        <is>
          <t>IRIS2476</t>
        </is>
      </c>
      <c r="H144" t="inlineStr">
        <is>
          <t>iFile|Technology|Sagar Soni</t>
        </is>
      </c>
      <c r="I144" t="inlineStr">
        <is>
          <t>IRIS2476</t>
        </is>
      </c>
      <c r="J144" t="n">
        <v>135</v>
      </c>
      <c r="P144">
        <f>IF(AND(LEFT($H144,LEN('1b. Person Card'!$J$5)+LEN('1b. Person Card'!$B$5)+2)='1b. Person Card'!$J$5&amp;"|"&amp;'1b. Person Card'!$B$5&amp;"|",OR('1b. Person Card'!$F$6="",ISNUMBER(SEARCH('1b. Person Card'!$F$6,$D144)))),1,0)+P143</f>
        <v>2</v>
      </c>
      <c r="Q144">
        <f>IFERROR(INDEX($D$1:$D$218,MATCH(144,$P$1:$P$218,0)),"")</f>
      </c>
    </row>
    <row r="145">
      <c r="D145" t="inlineStr">
        <is>
          <t>Sahil Chavan</t>
        </is>
      </c>
      <c r="E145" t="inlineStr">
        <is>
          <t>IRIS2194</t>
        </is>
      </c>
      <c r="H145" t="inlineStr">
        <is>
          <t>iFile|Technology|Sahil Chavan</t>
        </is>
      </c>
      <c r="I145" t="inlineStr">
        <is>
          <t>IRIS2194</t>
        </is>
      </c>
      <c r="J145" t="n">
        <v>136</v>
      </c>
      <c r="P145">
        <f>IF(AND(LEFT($H145,LEN('1b. Person Card'!$J$5)+LEN('1b. Person Card'!$B$5)+2)='1b. Person Card'!$J$5&amp;"|"&amp;'1b. Person Card'!$B$5&amp;"|",OR('1b. Person Card'!$F$6="",ISNUMBER(SEARCH('1b. Person Card'!$F$6,$D145)))),1,0)+P144</f>
        <v>2</v>
      </c>
      <c r="Q145">
        <f>IFERROR(INDEX($D$1:$D$218,MATCH(145,$P$1:$P$218,0)),"")</f>
      </c>
    </row>
    <row r="146">
      <c r="D146" t="inlineStr">
        <is>
          <t>Saikiran Rowlo</t>
        </is>
      </c>
      <c r="E146" t="inlineStr">
        <is>
          <t>IRIS2183</t>
        </is>
      </c>
      <c r="H146" t="inlineStr">
        <is>
          <t>iFile|Technology|Saikiran Rowlo</t>
        </is>
      </c>
      <c r="I146" t="inlineStr">
        <is>
          <t>IRIS2183</t>
        </is>
      </c>
      <c r="J146" t="n">
        <v>137</v>
      </c>
      <c r="P146">
        <f>IF(AND(LEFT($H146,LEN('1b. Person Card'!$J$5)+LEN('1b. Person Card'!$B$5)+2)='1b. Person Card'!$J$5&amp;"|"&amp;'1b. Person Card'!$B$5&amp;"|",OR('1b. Person Card'!$F$6="",ISNUMBER(SEARCH('1b. Person Card'!$F$6,$D146)))),1,0)+P145</f>
        <v>2</v>
      </c>
      <c r="Q146">
        <f>IFERROR(INDEX($D$1:$D$218,MATCH(146,$P$1:$P$218,0)),"")</f>
      </c>
    </row>
    <row r="147">
      <c r="D147" t="inlineStr">
        <is>
          <t>Samiksha Sawant</t>
        </is>
      </c>
      <c r="E147" t="inlineStr">
        <is>
          <t>INTN0305</t>
        </is>
      </c>
      <c r="H147" t="inlineStr">
        <is>
          <t>iFile|Technology|Samiksha Sawant</t>
        </is>
      </c>
      <c r="I147" t="inlineStr">
        <is>
          <t>INTN0305</t>
        </is>
      </c>
      <c r="J147" t="n">
        <v>172</v>
      </c>
      <c r="P147">
        <f>IF(AND(LEFT($H147,LEN('1b. Person Card'!$J$5)+LEN('1b. Person Card'!$B$5)+2)='1b. Person Card'!$J$5&amp;"|"&amp;'1b. Person Card'!$B$5&amp;"|",OR('1b. Person Card'!$F$6="",ISNUMBER(SEARCH('1b. Person Card'!$F$6,$D147)))),1,0)+P146</f>
        <v>2</v>
      </c>
      <c r="Q147">
        <f>IFERROR(INDEX($D$1:$D$218,MATCH(147,$P$1:$P$218,0)),"")</f>
      </c>
    </row>
    <row r="148">
      <c r="D148" t="inlineStr">
        <is>
          <t>Sandeep Dwivedi</t>
        </is>
      </c>
      <c r="E148" t="inlineStr">
        <is>
          <t>IRIS0929</t>
        </is>
      </c>
      <c r="H148" t="inlineStr">
        <is>
          <t>iFile|Technology|Sandeep Dwivedi</t>
        </is>
      </c>
      <c r="I148" t="inlineStr">
        <is>
          <t>IRIS0929</t>
        </is>
      </c>
      <c r="J148" t="n">
        <v>74</v>
      </c>
      <c r="P148">
        <f>IF(AND(LEFT($H148,LEN('1b. Person Card'!$J$5)+LEN('1b. Person Card'!$B$5)+2)='1b. Person Card'!$J$5&amp;"|"&amp;'1b. Person Card'!$B$5&amp;"|",OR('1b. Person Card'!$F$6="",ISNUMBER(SEARCH('1b. Person Card'!$F$6,$D148)))),1,0)+P147</f>
        <v>2</v>
      </c>
      <c r="Q148">
        <f>IFERROR(INDEX($D$1:$D$218,MATCH(148,$P$1:$P$218,0)),"")</f>
      </c>
    </row>
    <row r="149">
      <c r="D149" t="inlineStr">
        <is>
          <t>Sandeep Mehta</t>
        </is>
      </c>
      <c r="E149" t="inlineStr">
        <is>
          <t>IRIS1871</t>
        </is>
      </c>
      <c r="H149" t="inlineStr">
        <is>
          <t>iFile|Technology|Sandeep Mehta</t>
        </is>
      </c>
      <c r="I149" t="inlineStr">
        <is>
          <t>IRIS1871</t>
        </is>
      </c>
      <c r="J149" t="n">
        <v>138</v>
      </c>
      <c r="P149">
        <f>IF(AND(LEFT($H149,LEN('1b. Person Card'!$J$5)+LEN('1b. Person Card'!$B$5)+2)='1b. Person Card'!$J$5&amp;"|"&amp;'1b. Person Card'!$B$5&amp;"|",OR('1b. Person Card'!$F$6="",ISNUMBER(SEARCH('1b. Person Card'!$F$6,$D149)))),1,0)+P148</f>
        <v>2</v>
      </c>
      <c r="Q149">
        <f>IFERROR(INDEX($D$1:$D$218,MATCH(149,$P$1:$P$218,0)),"")</f>
      </c>
    </row>
    <row r="150">
      <c r="D150" t="inlineStr">
        <is>
          <t>Sarvesh Yadav</t>
        </is>
      </c>
      <c r="E150" t="inlineStr">
        <is>
          <t>IRIS1653</t>
        </is>
      </c>
      <c r="H150" t="inlineStr">
        <is>
          <t>iFile|Technology|Sarvesh Yadav</t>
        </is>
      </c>
      <c r="I150" t="inlineStr">
        <is>
          <t>IRIS1653</t>
        </is>
      </c>
      <c r="J150" t="n">
        <v>88</v>
      </c>
      <c r="P150">
        <f>IF(AND(LEFT($H150,LEN('1b. Person Card'!$J$5)+LEN('1b. Person Card'!$B$5)+2)='1b. Person Card'!$J$5&amp;"|"&amp;'1b. Person Card'!$B$5&amp;"|",OR('1b. Person Card'!$F$6="",ISNUMBER(SEARCH('1b. Person Card'!$F$6,$D150)))),1,0)+P149</f>
        <v>2</v>
      </c>
      <c r="Q150">
        <f>IFERROR(INDEX($D$1:$D$218,MATCH(150,$P$1:$P$218,0)),"")</f>
      </c>
    </row>
    <row r="151">
      <c r="D151" t="inlineStr">
        <is>
          <t>Saurabh Dutta</t>
        </is>
      </c>
      <c r="E151" t="inlineStr">
        <is>
          <t>IRIS2251</t>
        </is>
      </c>
      <c r="H151" t="inlineStr">
        <is>
          <t>iFile|Technology|Saurabh Dutta</t>
        </is>
      </c>
      <c r="I151" t="inlineStr">
        <is>
          <t>IRIS2251</t>
        </is>
      </c>
      <c r="J151" t="n">
        <v>100</v>
      </c>
      <c r="P151">
        <f>IF(AND(LEFT($H151,LEN('1b. Person Card'!$J$5)+LEN('1b. Person Card'!$B$5)+2)='1b. Person Card'!$J$5&amp;"|"&amp;'1b. Person Card'!$B$5&amp;"|",OR('1b. Person Card'!$F$6="",ISNUMBER(SEARCH('1b. Person Card'!$F$6,$D151)))),1,0)+P150</f>
        <v>2</v>
      </c>
      <c r="Q151">
        <f>IFERROR(INDEX($D$1:$D$218,MATCH(151,$P$1:$P$218,0)),"")</f>
      </c>
    </row>
    <row r="152">
      <c r="D152" t="inlineStr">
        <is>
          <t>Saurabh Jaykumar Wanjari</t>
        </is>
      </c>
      <c r="E152" t="inlineStr">
        <is>
          <t>IRIS2267</t>
        </is>
      </c>
      <c r="H152" t="inlineStr">
        <is>
          <t>iFile|Technology|Saurabh Jaykumar Wanjari</t>
        </is>
      </c>
      <c r="I152" t="inlineStr">
        <is>
          <t>IRIS2267</t>
        </is>
      </c>
      <c r="J152" t="n">
        <v>139</v>
      </c>
      <c r="P152">
        <f>IF(AND(LEFT($H152,LEN('1b. Person Card'!$J$5)+LEN('1b. Person Card'!$B$5)+2)='1b. Person Card'!$J$5&amp;"|"&amp;'1b. Person Card'!$B$5&amp;"|",OR('1b. Person Card'!$F$6="",ISNUMBER(SEARCH('1b. Person Card'!$F$6,$D152)))),1,0)+P151</f>
        <v>2</v>
      </c>
      <c r="Q152">
        <f>IFERROR(INDEX($D$1:$D$218,MATCH(152,$P$1:$P$218,0)),"")</f>
      </c>
    </row>
    <row r="153">
      <c r="D153" t="inlineStr">
        <is>
          <t>Saurabh Kadam</t>
        </is>
      </c>
      <c r="E153" t="inlineStr">
        <is>
          <t>IRIS2176</t>
        </is>
      </c>
      <c r="H153" t="inlineStr">
        <is>
          <t>iFile|Technology|Saurabh Kadam</t>
        </is>
      </c>
      <c r="I153" t="inlineStr">
        <is>
          <t>IRIS2176</t>
        </is>
      </c>
      <c r="J153" t="n">
        <v>75</v>
      </c>
      <c r="P153">
        <f>IF(AND(LEFT($H153,LEN('1b. Person Card'!$J$5)+LEN('1b. Person Card'!$B$5)+2)='1b. Person Card'!$J$5&amp;"|"&amp;'1b. Person Card'!$B$5&amp;"|",OR('1b. Person Card'!$F$6="",ISNUMBER(SEARCH('1b. Person Card'!$F$6,$D153)))),1,0)+P152</f>
        <v>2</v>
      </c>
      <c r="Q153">
        <f>IFERROR(INDEX($D$1:$D$218,MATCH(153,$P$1:$P$218,0)),"")</f>
      </c>
    </row>
    <row r="154">
      <c r="D154" t="inlineStr">
        <is>
          <t>Saurabh Padalkar</t>
        </is>
      </c>
      <c r="E154" t="inlineStr">
        <is>
          <t>IRIS2424</t>
        </is>
      </c>
      <c r="H154" t="inlineStr">
        <is>
          <t>iFile|Technology|Saurabh Padalkar</t>
        </is>
      </c>
      <c r="I154" t="inlineStr">
        <is>
          <t>IRIS2424</t>
        </is>
      </c>
      <c r="J154" t="n">
        <v>140</v>
      </c>
      <c r="P154">
        <f>IF(AND(LEFT($H154,LEN('1b. Person Card'!$J$5)+LEN('1b. Person Card'!$B$5)+2)='1b. Person Card'!$J$5&amp;"|"&amp;'1b. Person Card'!$B$5&amp;"|",OR('1b. Person Card'!$F$6="",ISNUMBER(SEARCH('1b. Person Card'!$F$6,$D154)))),1,0)+P153</f>
        <v>2</v>
      </c>
      <c r="Q154">
        <f>IFERROR(INDEX($D$1:$D$218,MATCH(154,$P$1:$P$218,0)),"")</f>
      </c>
    </row>
    <row r="155">
      <c r="D155" t="inlineStr">
        <is>
          <t>Sharanagouda Patil</t>
        </is>
      </c>
      <c r="E155" t="inlineStr">
        <is>
          <t>IRIS1690</t>
        </is>
      </c>
      <c r="H155" t="inlineStr">
        <is>
          <t>iFile|Technology|Sharanagouda Patil</t>
        </is>
      </c>
      <c r="I155" t="inlineStr">
        <is>
          <t>IRIS1690</t>
        </is>
      </c>
      <c r="J155" t="n">
        <v>49</v>
      </c>
      <c r="P155">
        <f>IF(AND(LEFT($H155,LEN('1b. Person Card'!$J$5)+LEN('1b. Person Card'!$B$5)+2)='1b. Person Card'!$J$5&amp;"|"&amp;'1b. Person Card'!$B$5&amp;"|",OR('1b. Person Card'!$F$6="",ISNUMBER(SEARCH('1b. Person Card'!$F$6,$D155)))),1,0)+P154</f>
        <v>2</v>
      </c>
      <c r="Q155">
        <f>IFERROR(INDEX($D$1:$D$218,MATCH(155,$P$1:$P$218,0)),"")</f>
      </c>
    </row>
    <row r="156">
      <c r="D156" t="inlineStr">
        <is>
          <t>Shifa Salheen</t>
        </is>
      </c>
      <c r="E156" t="inlineStr">
        <is>
          <t>No Emp ID · external consultant · Shifa Salheen</t>
        </is>
      </c>
      <c r="H156" t="inlineStr">
        <is>
          <t>iFile|Technology|Shifa Salheen</t>
        </is>
      </c>
      <c r="I156" t="inlineStr">
        <is>
          <t>No Emp ID · external consultant · Shifa Salheen</t>
        </is>
      </c>
      <c r="J156" t="n">
        <v>184</v>
      </c>
      <c r="P156">
        <f>IF(AND(LEFT($H156,LEN('1b. Person Card'!$J$5)+LEN('1b. Person Card'!$B$5)+2)='1b. Person Card'!$J$5&amp;"|"&amp;'1b. Person Card'!$B$5&amp;"|",OR('1b. Person Card'!$F$6="",ISNUMBER(SEARCH('1b. Person Card'!$F$6,$D156)))),1,0)+P155</f>
        <v>2</v>
      </c>
      <c r="Q156">
        <f>IFERROR(INDEX($D$1:$D$218,MATCH(156,$P$1:$P$218,0)),"")</f>
      </c>
    </row>
    <row r="157">
      <c r="D157" t="inlineStr">
        <is>
          <t>Shiveshdhar Dubey</t>
        </is>
      </c>
      <c r="E157" t="inlineStr">
        <is>
          <t>IRIS2215</t>
        </is>
      </c>
      <c r="H157" t="inlineStr">
        <is>
          <t>iFile|Technology|Shiveshdhar Dubey</t>
        </is>
      </c>
      <c r="I157" t="inlineStr">
        <is>
          <t>IRIS2215</t>
        </is>
      </c>
      <c r="J157" t="n">
        <v>56</v>
      </c>
      <c r="P157">
        <f>IF(AND(LEFT($H157,LEN('1b. Person Card'!$J$5)+LEN('1b. Person Card'!$B$5)+2)='1b. Person Card'!$J$5&amp;"|"&amp;'1b. Person Card'!$B$5&amp;"|",OR('1b. Person Card'!$F$6="",ISNUMBER(SEARCH('1b. Person Card'!$F$6,$D157)))),1,0)+P156</f>
        <v>2</v>
      </c>
      <c r="Q157">
        <f>IFERROR(INDEX($D$1:$D$218,MATCH(157,$P$1:$P$218,0)),"")</f>
      </c>
    </row>
    <row r="158">
      <c r="D158" t="inlineStr">
        <is>
          <t>Shritesh Aher</t>
        </is>
      </c>
      <c r="E158" t="inlineStr">
        <is>
          <t>IRIS2537</t>
        </is>
      </c>
      <c r="H158" t="inlineStr">
        <is>
          <t>iFile|Technology|Shritesh Aher</t>
        </is>
      </c>
      <c r="I158" t="inlineStr">
        <is>
          <t>IRIS2537</t>
        </is>
      </c>
      <c r="J158" t="n">
        <v>141</v>
      </c>
      <c r="P158">
        <f>IF(AND(LEFT($H158,LEN('1b. Person Card'!$J$5)+LEN('1b. Person Card'!$B$5)+2)='1b. Person Card'!$J$5&amp;"|"&amp;'1b. Person Card'!$B$5&amp;"|",OR('1b. Person Card'!$F$6="",ISNUMBER(SEARCH('1b. Person Card'!$F$6,$D158)))),1,0)+P157</f>
        <v>2</v>
      </c>
      <c r="Q158">
        <f>IFERROR(INDEX($D$1:$D$218,MATCH(158,$P$1:$P$218,0)),"")</f>
      </c>
    </row>
    <row r="159">
      <c r="D159" t="inlineStr">
        <is>
          <t>Shruti Patil</t>
        </is>
      </c>
      <c r="E159" t="inlineStr">
        <is>
          <t>IRIS2289</t>
        </is>
      </c>
      <c r="H159" t="inlineStr">
        <is>
          <t>iFile|Technology|Shruti Patil</t>
        </is>
      </c>
      <c r="I159" t="inlineStr">
        <is>
          <t>IRIS2289</t>
        </is>
      </c>
      <c r="J159" t="n">
        <v>78</v>
      </c>
      <c r="P159">
        <f>IF(AND(LEFT($H159,LEN('1b. Person Card'!$J$5)+LEN('1b. Person Card'!$B$5)+2)='1b. Person Card'!$J$5&amp;"|"&amp;'1b. Person Card'!$B$5&amp;"|",OR('1b. Person Card'!$F$6="",ISNUMBER(SEARCH('1b. Person Card'!$F$6,$D159)))),1,0)+P158</f>
        <v>2</v>
      </c>
      <c r="Q159">
        <f>IFERROR(INDEX($D$1:$D$218,MATCH(159,$P$1:$P$218,0)),"")</f>
      </c>
    </row>
    <row r="160">
      <c r="D160" t="inlineStr">
        <is>
          <t>Shubham Mhadgut</t>
        </is>
      </c>
      <c r="E160" t="inlineStr">
        <is>
          <t>IRIS2132</t>
        </is>
      </c>
      <c r="H160" t="inlineStr">
        <is>
          <t>iFile|Technology|Shubham Mhadgut</t>
        </is>
      </c>
      <c r="I160" t="inlineStr">
        <is>
          <t>IRIS2132</t>
        </is>
      </c>
      <c r="J160" t="n">
        <v>142</v>
      </c>
      <c r="P160">
        <f>IF(AND(LEFT($H160,LEN('1b. Person Card'!$J$5)+LEN('1b. Person Card'!$B$5)+2)='1b. Person Card'!$J$5&amp;"|"&amp;'1b. Person Card'!$B$5&amp;"|",OR('1b. Person Card'!$F$6="",ISNUMBER(SEARCH('1b. Person Card'!$F$6,$D160)))),1,0)+P159</f>
        <v>2</v>
      </c>
      <c r="Q160">
        <f>IFERROR(INDEX($D$1:$D$218,MATCH(160,$P$1:$P$218,0)),"")</f>
      </c>
    </row>
    <row r="161">
      <c r="D161" t="inlineStr">
        <is>
          <t>Shubham Nimse</t>
        </is>
      </c>
      <c r="E161" t="inlineStr">
        <is>
          <t>IRIS2314</t>
        </is>
      </c>
      <c r="H161" t="inlineStr">
        <is>
          <t>iFile|Technology|Shubham Nimse</t>
        </is>
      </c>
      <c r="I161" t="inlineStr">
        <is>
          <t>IRIS2314</t>
        </is>
      </c>
      <c r="J161" t="n">
        <v>163</v>
      </c>
      <c r="P161">
        <f>IF(AND(LEFT($H161,LEN('1b. Person Card'!$J$5)+LEN('1b. Person Card'!$B$5)+2)='1b. Person Card'!$J$5&amp;"|"&amp;'1b. Person Card'!$B$5&amp;"|",OR('1b. Person Card'!$F$6="",ISNUMBER(SEARCH('1b. Person Card'!$F$6,$D161)))),1,0)+P160</f>
        <v>2</v>
      </c>
      <c r="Q161">
        <f>IFERROR(INDEX($D$1:$D$218,MATCH(161,$P$1:$P$218,0)),"")</f>
      </c>
    </row>
    <row r="162">
      <c r="D162" t="inlineStr">
        <is>
          <t>Shubham Shrikhande</t>
        </is>
      </c>
      <c r="E162" t="inlineStr">
        <is>
          <t>IRIS2298</t>
        </is>
      </c>
      <c r="H162" t="inlineStr">
        <is>
          <t>iFile|Technology|Shubham Shrikhande</t>
        </is>
      </c>
      <c r="I162" t="inlineStr">
        <is>
          <t>IRIS2298</t>
        </is>
      </c>
      <c r="J162" t="n">
        <v>143</v>
      </c>
      <c r="P162">
        <f>IF(AND(LEFT($H162,LEN('1b. Person Card'!$J$5)+LEN('1b. Person Card'!$B$5)+2)='1b. Person Card'!$J$5&amp;"|"&amp;'1b. Person Card'!$B$5&amp;"|",OR('1b. Person Card'!$F$6="",ISNUMBER(SEARCH('1b. Person Card'!$F$6,$D162)))),1,0)+P161</f>
        <v>2</v>
      </c>
      <c r="Q162">
        <f>IFERROR(INDEX($D$1:$D$218,MATCH(162,$P$1:$P$218,0)),"")</f>
      </c>
    </row>
    <row r="163">
      <c r="D163" t="inlineStr">
        <is>
          <t>Shubham Yadav</t>
        </is>
      </c>
      <c r="E163" t="inlineStr">
        <is>
          <t>IRIS2291</t>
        </is>
      </c>
      <c r="H163" t="inlineStr">
        <is>
          <t>iFile|Technology|Shubham Yadav</t>
        </is>
      </c>
      <c r="I163" t="inlineStr">
        <is>
          <t>IRIS2291</t>
        </is>
      </c>
      <c r="J163" t="n">
        <v>144</v>
      </c>
      <c r="P163">
        <f>IF(AND(LEFT($H163,LEN('1b. Person Card'!$J$5)+LEN('1b. Person Card'!$B$5)+2)='1b. Person Card'!$J$5&amp;"|"&amp;'1b. Person Card'!$B$5&amp;"|",OR('1b. Person Card'!$F$6="",ISNUMBER(SEARCH('1b. Person Card'!$F$6,$D163)))),1,0)+P162</f>
        <v>2</v>
      </c>
      <c r="Q163">
        <f>IFERROR(INDEX($D$1:$D$218,MATCH(163,$P$1:$P$218,0)),"")</f>
      </c>
    </row>
    <row r="164">
      <c r="D164" t="inlineStr">
        <is>
          <t>Shubhangi Vaidya</t>
        </is>
      </c>
      <c r="E164" t="inlineStr">
        <is>
          <t>IRIS2026</t>
        </is>
      </c>
      <c r="H164" t="inlineStr">
        <is>
          <t>iFile|Technology|Shubhangi Vaidya</t>
        </is>
      </c>
      <c r="I164" t="inlineStr">
        <is>
          <t>IRIS2026</t>
        </is>
      </c>
      <c r="J164" t="n">
        <v>145</v>
      </c>
      <c r="P164">
        <f>IF(AND(LEFT($H164,LEN('1b. Person Card'!$J$5)+LEN('1b. Person Card'!$B$5)+2)='1b. Person Card'!$J$5&amp;"|"&amp;'1b. Person Card'!$B$5&amp;"|",OR('1b. Person Card'!$F$6="",ISNUMBER(SEARCH('1b. Person Card'!$F$6,$D164)))),1,0)+P163</f>
        <v>2</v>
      </c>
      <c r="Q164">
        <f>IFERROR(INDEX($D$1:$D$218,MATCH(164,$P$1:$P$218,0)),"")</f>
      </c>
    </row>
    <row r="165">
      <c r="D165" t="inlineStr">
        <is>
          <t>Siddharth Dhone</t>
        </is>
      </c>
      <c r="E165" t="inlineStr">
        <is>
          <t>IRIS2058</t>
        </is>
      </c>
      <c r="H165" t="inlineStr">
        <is>
          <t>iFile|Technology|Siddharth Dhone</t>
        </is>
      </c>
      <c r="I165" t="inlineStr">
        <is>
          <t>IRIS2058</t>
        </is>
      </c>
      <c r="J165" t="n">
        <v>146</v>
      </c>
      <c r="P165">
        <f>IF(AND(LEFT($H165,LEN('1b. Person Card'!$J$5)+LEN('1b. Person Card'!$B$5)+2)='1b. Person Card'!$J$5&amp;"|"&amp;'1b. Person Card'!$B$5&amp;"|",OR('1b. Person Card'!$F$6="",ISNUMBER(SEARCH('1b. Person Card'!$F$6,$D165)))),1,0)+P164</f>
        <v>2</v>
      </c>
      <c r="Q165">
        <f>IFERROR(INDEX($D$1:$D$218,MATCH(165,$P$1:$P$218,0)),"")</f>
      </c>
    </row>
    <row r="166">
      <c r="D166" t="inlineStr">
        <is>
          <t>Snnehasis Debyans</t>
        </is>
      </c>
      <c r="E166" t="inlineStr">
        <is>
          <t>No Emp ID · external consultant · Snnehasis Debyans</t>
        </is>
      </c>
      <c r="H166" t="inlineStr">
        <is>
          <t>iFile|Technology|Snnehasis Debyans</t>
        </is>
      </c>
      <c r="I166" t="inlineStr">
        <is>
          <t>No Emp ID · external consultant · Snnehasis Debyans</t>
        </is>
      </c>
      <c r="J166" t="n">
        <v>185</v>
      </c>
      <c r="P166">
        <f>IF(AND(LEFT($H166,LEN('1b. Person Card'!$J$5)+LEN('1b. Person Card'!$B$5)+2)='1b. Person Card'!$J$5&amp;"|"&amp;'1b. Person Card'!$B$5&amp;"|",OR('1b. Person Card'!$F$6="",ISNUMBER(SEARCH('1b. Person Card'!$F$6,$D166)))),1,0)+P165</f>
        <v>2</v>
      </c>
      <c r="Q166">
        <f>IFERROR(INDEX($D$1:$D$218,MATCH(166,$P$1:$P$218,0)),"")</f>
      </c>
    </row>
    <row r="167">
      <c r="D167" t="inlineStr">
        <is>
          <t>Soham Narsinge</t>
        </is>
      </c>
      <c r="E167" t="inlineStr">
        <is>
          <t>IRIS2483</t>
        </is>
      </c>
      <c r="H167" t="inlineStr">
        <is>
          <t>iFile|Technology|Soham Narsinge</t>
        </is>
      </c>
      <c r="I167" t="inlineStr">
        <is>
          <t>IRIS2483</t>
        </is>
      </c>
      <c r="J167" t="n">
        <v>164</v>
      </c>
      <c r="P167">
        <f>IF(AND(LEFT($H167,LEN('1b. Person Card'!$J$5)+LEN('1b. Person Card'!$B$5)+2)='1b. Person Card'!$J$5&amp;"|"&amp;'1b. Person Card'!$B$5&amp;"|",OR('1b. Person Card'!$F$6="",ISNUMBER(SEARCH('1b. Person Card'!$F$6,$D167)))),1,0)+P166</f>
        <v>2</v>
      </c>
      <c r="Q167">
        <f>IFERROR(INDEX($D$1:$D$218,MATCH(167,$P$1:$P$218,0)),"")</f>
      </c>
    </row>
    <row r="168">
      <c r="D168" t="inlineStr">
        <is>
          <t>Sonal Bagul</t>
        </is>
      </c>
      <c r="E168" t="inlineStr">
        <is>
          <t>IRIS2068</t>
        </is>
      </c>
      <c r="H168" t="inlineStr">
        <is>
          <t>iFile|Technology|Sonal Bagul</t>
        </is>
      </c>
      <c r="I168" t="inlineStr">
        <is>
          <t>IRIS2068</t>
        </is>
      </c>
      <c r="J168" t="n">
        <v>147</v>
      </c>
      <c r="P168">
        <f>IF(AND(LEFT($H168,LEN('1b. Person Card'!$J$5)+LEN('1b. Person Card'!$B$5)+2)='1b. Person Card'!$J$5&amp;"|"&amp;'1b. Person Card'!$B$5&amp;"|",OR('1b. Person Card'!$F$6="",ISNUMBER(SEARCH('1b. Person Card'!$F$6,$D168)))),1,0)+P167</f>
        <v>2</v>
      </c>
      <c r="Q168">
        <f>IFERROR(INDEX($D$1:$D$218,MATCH(168,$P$1:$P$218,0)),"")</f>
      </c>
    </row>
    <row r="169">
      <c r="D169" t="inlineStr">
        <is>
          <t>Sourav Moharana</t>
        </is>
      </c>
      <c r="E169" t="inlineStr">
        <is>
          <t>IRIS2295</t>
        </is>
      </c>
      <c r="H169" t="inlineStr">
        <is>
          <t>iFile|Technology|Sourav Moharana</t>
        </is>
      </c>
      <c r="I169" t="inlineStr">
        <is>
          <t>IRIS2295</t>
        </is>
      </c>
      <c r="J169" t="n">
        <v>148</v>
      </c>
      <c r="P169">
        <f>IF(AND(LEFT($H169,LEN('1b. Person Card'!$J$5)+LEN('1b. Person Card'!$B$5)+2)='1b. Person Card'!$J$5&amp;"|"&amp;'1b. Person Card'!$B$5&amp;"|",OR('1b. Person Card'!$F$6="",ISNUMBER(SEARCH('1b. Person Card'!$F$6,$D169)))),1,0)+P168</f>
        <v>2</v>
      </c>
      <c r="Q169">
        <f>IFERROR(INDEX($D$1:$D$218,MATCH(169,$P$1:$P$218,0)),"")</f>
      </c>
    </row>
    <row r="170">
      <c r="D170" t="inlineStr">
        <is>
          <t>Srikant Mishra</t>
        </is>
      </c>
      <c r="E170" t="inlineStr">
        <is>
          <t>IRIS2364</t>
        </is>
      </c>
      <c r="H170" t="inlineStr">
        <is>
          <t>iFile|Technology|Srikant Mishra</t>
        </is>
      </c>
      <c r="I170" t="inlineStr">
        <is>
          <t>IRIS2364</t>
        </is>
      </c>
      <c r="J170" t="n">
        <v>101</v>
      </c>
      <c r="P170">
        <f>IF(AND(LEFT($H170,LEN('1b. Person Card'!$J$5)+LEN('1b. Person Card'!$B$5)+2)='1b. Person Card'!$J$5&amp;"|"&amp;'1b. Person Card'!$B$5&amp;"|",OR('1b. Person Card'!$F$6="",ISNUMBER(SEARCH('1b. Person Card'!$F$6,$D170)))),1,0)+P169</f>
        <v>2</v>
      </c>
      <c r="Q170">
        <f>IFERROR(INDEX($D$1:$D$218,MATCH(170,$P$1:$P$218,0)),"")</f>
      </c>
    </row>
    <row r="171">
      <c r="D171" t="inlineStr">
        <is>
          <t>Subham Chakrabertty</t>
        </is>
      </c>
      <c r="E171" t="inlineStr">
        <is>
          <t>IRIS2429</t>
        </is>
      </c>
      <c r="H171" t="inlineStr">
        <is>
          <t>iFile|Technology|Subham Chakrabertty</t>
        </is>
      </c>
      <c r="I171" t="inlineStr">
        <is>
          <t>IRIS2429</t>
        </is>
      </c>
      <c r="J171" t="n">
        <v>165</v>
      </c>
      <c r="P171">
        <f>IF(AND(LEFT($H171,LEN('1b. Person Card'!$J$5)+LEN('1b. Person Card'!$B$5)+2)='1b. Person Card'!$J$5&amp;"|"&amp;'1b. Person Card'!$B$5&amp;"|",OR('1b. Person Card'!$F$6="",ISNUMBER(SEARCH('1b. Person Card'!$F$6,$D171)))),1,0)+P170</f>
        <v>2</v>
      </c>
      <c r="Q171">
        <f>IFERROR(INDEX($D$1:$D$218,MATCH(171,$P$1:$P$218,0)),"")</f>
      </c>
    </row>
    <row r="172">
      <c r="D172" t="inlineStr">
        <is>
          <t>Suman Kumar</t>
        </is>
      </c>
      <c r="E172" t="inlineStr">
        <is>
          <t>IRIS1689</t>
        </is>
      </c>
      <c r="H172" t="inlineStr">
        <is>
          <t>iFile|Technology|Suman Kumar</t>
        </is>
      </c>
      <c r="I172" t="inlineStr">
        <is>
          <t>IRIS1689</t>
        </is>
      </c>
      <c r="J172" t="n">
        <v>53</v>
      </c>
      <c r="P172">
        <f>IF(AND(LEFT($H172,LEN('1b. Person Card'!$J$5)+LEN('1b. Person Card'!$B$5)+2)='1b. Person Card'!$J$5&amp;"|"&amp;'1b. Person Card'!$B$5&amp;"|",OR('1b. Person Card'!$F$6="",ISNUMBER(SEARCH('1b. Person Card'!$F$6,$D172)))),1,0)+P171</f>
        <v>2</v>
      </c>
      <c r="Q172">
        <f>IFERROR(INDEX($D$1:$D$218,MATCH(172,$P$1:$P$218,0)),"")</f>
      </c>
    </row>
    <row r="173">
      <c r="D173" t="inlineStr">
        <is>
          <t>Swati Patil</t>
        </is>
      </c>
      <c r="E173" t="inlineStr">
        <is>
          <t>IRIS2004</t>
        </is>
      </c>
      <c r="H173" t="inlineStr">
        <is>
          <t>iFile|Technology|Swati Patil</t>
        </is>
      </c>
      <c r="I173" t="inlineStr">
        <is>
          <t>IRIS2004</t>
        </is>
      </c>
      <c r="J173" t="n">
        <v>149</v>
      </c>
      <c r="P173">
        <f>IF(AND(LEFT($H173,LEN('1b. Person Card'!$J$5)+LEN('1b. Person Card'!$B$5)+2)='1b. Person Card'!$J$5&amp;"|"&amp;'1b. Person Card'!$B$5&amp;"|",OR('1b. Person Card'!$F$6="",ISNUMBER(SEARCH('1b. Person Card'!$F$6,$D173)))),1,0)+P172</f>
        <v>2</v>
      </c>
      <c r="Q173">
        <f>IFERROR(INDEX($D$1:$D$218,MATCH(173,$P$1:$P$218,0)),"")</f>
      </c>
    </row>
    <row r="174">
      <c r="D174" t="inlineStr">
        <is>
          <t>Tanay Hisariya</t>
        </is>
      </c>
      <c r="E174" t="inlineStr">
        <is>
          <t>IRIS2255</t>
        </is>
      </c>
      <c r="H174" t="inlineStr">
        <is>
          <t>iFile|Technology|Tanay Hisariya</t>
        </is>
      </c>
      <c r="I174" t="inlineStr">
        <is>
          <t>IRIS2255</t>
        </is>
      </c>
      <c r="J174" t="n">
        <v>166</v>
      </c>
      <c r="P174">
        <f>IF(AND(LEFT($H174,LEN('1b. Person Card'!$J$5)+LEN('1b. Person Card'!$B$5)+2)='1b. Person Card'!$J$5&amp;"|"&amp;'1b. Person Card'!$B$5&amp;"|",OR('1b. Person Card'!$F$6="",ISNUMBER(SEARCH('1b. Person Card'!$F$6,$D174)))),1,0)+P173</f>
        <v>2</v>
      </c>
      <c r="Q174">
        <f>IFERROR(INDEX($D$1:$D$218,MATCH(174,$P$1:$P$218,0)),"")</f>
      </c>
    </row>
    <row r="175">
      <c r="D175" t="inlineStr">
        <is>
          <t>Tanishq Gupta</t>
        </is>
      </c>
      <c r="E175" t="inlineStr">
        <is>
          <t>IRIS2507</t>
        </is>
      </c>
      <c r="H175" t="inlineStr">
        <is>
          <t>iFile|Technology|Tanishq Gupta</t>
        </is>
      </c>
      <c r="I175" t="inlineStr">
        <is>
          <t>IRIS2507</t>
        </is>
      </c>
      <c r="J175" t="n">
        <v>153</v>
      </c>
      <c r="P175">
        <f>IF(AND(LEFT($H175,LEN('1b. Person Card'!$J$5)+LEN('1b. Person Card'!$B$5)+2)='1b. Person Card'!$J$5&amp;"|"&amp;'1b. Person Card'!$B$5&amp;"|",OR('1b. Person Card'!$F$6="",ISNUMBER(SEARCH('1b. Person Card'!$F$6,$D175)))),1,0)+P174</f>
        <v>2</v>
      </c>
      <c r="Q175">
        <f>IFERROR(INDEX($D$1:$D$218,MATCH(175,$P$1:$P$218,0)),"")</f>
      </c>
    </row>
    <row r="176">
      <c r="D176" t="inlineStr">
        <is>
          <t>Tarun Kumar Mittal</t>
        </is>
      </c>
      <c r="E176" t="inlineStr">
        <is>
          <t>IRIS2497</t>
        </is>
      </c>
      <c r="H176" t="inlineStr">
        <is>
          <t>iFile|Technology|Tarun Kumar Mittal</t>
        </is>
      </c>
      <c r="I176" t="inlineStr">
        <is>
          <t>IRIS2497</t>
        </is>
      </c>
      <c r="J176" t="n">
        <v>61</v>
      </c>
      <c r="P176">
        <f>IF(AND(LEFT($H176,LEN('1b. Person Card'!$J$5)+LEN('1b. Person Card'!$B$5)+2)='1b. Person Card'!$J$5&amp;"|"&amp;'1b. Person Card'!$B$5&amp;"|",OR('1b. Person Card'!$F$6="",ISNUMBER(SEARCH('1b. Person Card'!$F$6,$D176)))),1,0)+P175</f>
        <v>2</v>
      </c>
      <c r="Q176">
        <f>IFERROR(INDEX($D$1:$D$218,MATCH(176,$P$1:$P$218,0)),"")</f>
      </c>
    </row>
    <row r="177">
      <c r="D177" t="inlineStr">
        <is>
          <t>Tumpa Deb</t>
        </is>
      </c>
      <c r="E177" t="inlineStr">
        <is>
          <t>IRIS2076</t>
        </is>
      </c>
      <c r="H177" t="inlineStr">
        <is>
          <t>iFile|Technology|Tumpa Deb</t>
        </is>
      </c>
      <c r="I177" t="inlineStr">
        <is>
          <t>IRIS2076</t>
        </is>
      </c>
      <c r="J177" t="n">
        <v>79</v>
      </c>
      <c r="P177">
        <f>IF(AND(LEFT($H177,LEN('1b. Person Card'!$J$5)+LEN('1b. Person Card'!$B$5)+2)='1b. Person Card'!$J$5&amp;"|"&amp;'1b. Person Card'!$B$5&amp;"|",OR('1b. Person Card'!$F$6="",ISNUMBER(SEARCH('1b. Person Card'!$F$6,$D177)))),1,0)+P176</f>
        <v>2</v>
      </c>
      <c r="Q177">
        <f>IFERROR(INDEX($D$1:$D$218,MATCH(177,$P$1:$P$218,0)),"")</f>
      </c>
    </row>
    <row r="178">
      <c r="D178" t="inlineStr">
        <is>
          <t>Vikash Gupta</t>
        </is>
      </c>
      <c r="E178" t="inlineStr">
        <is>
          <t>IRIS2162</t>
        </is>
      </c>
      <c r="H178" t="inlineStr">
        <is>
          <t>iFile|Technology|Vikash Gupta</t>
        </is>
      </c>
      <c r="I178" t="inlineStr">
        <is>
          <t>IRIS2162</t>
        </is>
      </c>
      <c r="J178" t="n">
        <v>89</v>
      </c>
      <c r="P178">
        <f>IF(AND(LEFT($H178,LEN('1b. Person Card'!$J$5)+LEN('1b. Person Card'!$B$5)+2)='1b. Person Card'!$J$5&amp;"|"&amp;'1b. Person Card'!$B$5&amp;"|",OR('1b. Person Card'!$F$6="",ISNUMBER(SEARCH('1b. Person Card'!$F$6,$D178)))),1,0)+P177</f>
        <v>2</v>
      </c>
      <c r="Q178">
        <f>IFERROR(INDEX($D$1:$D$218,MATCH(178,$P$1:$P$218,0)),"")</f>
      </c>
    </row>
    <row r="179">
      <c r="D179" t="inlineStr">
        <is>
          <t>Vinay Gajula</t>
        </is>
      </c>
      <c r="E179" t="inlineStr">
        <is>
          <t>IRIS2484</t>
        </is>
      </c>
      <c r="H179" t="inlineStr">
        <is>
          <t>iFile|Technology|Vinay Gajula</t>
        </is>
      </c>
      <c r="I179" t="inlineStr">
        <is>
          <t>IRIS2484</t>
        </is>
      </c>
      <c r="J179" t="n">
        <v>173</v>
      </c>
      <c r="P179">
        <f>IF(AND(LEFT($H179,LEN('1b. Person Card'!$J$5)+LEN('1b. Person Card'!$B$5)+2)='1b. Person Card'!$J$5&amp;"|"&amp;'1b. Person Card'!$B$5&amp;"|",OR('1b. Person Card'!$F$6="",ISNUMBER(SEARCH('1b. Person Card'!$F$6,$D179)))),1,0)+P178</f>
        <v>2</v>
      </c>
      <c r="Q179">
        <f>IFERROR(INDEX($D$1:$D$218,MATCH(179,$P$1:$P$218,0)),"")</f>
      </c>
    </row>
    <row r="180">
      <c r="D180" t="inlineStr">
        <is>
          <t>Viranchi Suresh Bhure</t>
        </is>
      </c>
      <c r="E180" t="inlineStr">
        <is>
          <t>IRIS2459</t>
        </is>
      </c>
      <c r="H180" t="inlineStr">
        <is>
          <t>iFile|Technology|Viranchi Suresh Bhure</t>
        </is>
      </c>
      <c r="I180" t="inlineStr">
        <is>
          <t>IRIS2459</t>
        </is>
      </c>
      <c r="J180" t="n">
        <v>150</v>
      </c>
      <c r="P180">
        <f>IF(AND(LEFT($H180,LEN('1b. Person Card'!$J$5)+LEN('1b. Person Card'!$B$5)+2)='1b. Person Card'!$J$5&amp;"|"&amp;'1b. Person Card'!$B$5&amp;"|",OR('1b. Person Card'!$F$6="",ISNUMBER(SEARCH('1b. Person Card'!$F$6,$D180)))),1,0)+P179</f>
        <v>2</v>
      </c>
      <c r="Q180">
        <f>IFERROR(INDEX($D$1:$D$218,MATCH(180,$P$1:$P$218,0)),"")</f>
      </c>
    </row>
    <row r="181">
      <c r="D181" t="inlineStr">
        <is>
          <t>Virendra Kumar Ray</t>
        </is>
      </c>
      <c r="E181" t="inlineStr">
        <is>
          <t>IRIS1773</t>
        </is>
      </c>
      <c r="H181" t="inlineStr">
        <is>
          <t>iFile|Technology|Virendra Kumar Ray</t>
        </is>
      </c>
      <c r="I181" t="inlineStr">
        <is>
          <t>IRIS1773</t>
        </is>
      </c>
      <c r="J181" t="n">
        <v>57</v>
      </c>
      <c r="P181">
        <f>IF(AND(LEFT($H181,LEN('1b. Person Card'!$J$5)+LEN('1b. Person Card'!$B$5)+2)='1b. Person Card'!$J$5&amp;"|"&amp;'1b. Person Card'!$B$5&amp;"|",OR('1b. Person Card'!$F$6="",ISNUMBER(SEARCH('1b. Person Card'!$F$6,$D181)))),1,0)+P180</f>
        <v>2</v>
      </c>
      <c r="Q181">
        <f>IFERROR(INDEX($D$1:$D$218,MATCH(181,$P$1:$P$218,0)),"")</f>
      </c>
    </row>
    <row r="182">
      <c r="D182" t="inlineStr">
        <is>
          <t>Vivek Kumar Singh</t>
        </is>
      </c>
      <c r="E182" t="inlineStr">
        <is>
          <t>No Emp ID · external consultant · Vivek Kumar Singh</t>
        </is>
      </c>
      <c r="H182" t="inlineStr">
        <is>
          <t>iFile|Technology|Vivek Kumar Singh</t>
        </is>
      </c>
      <c r="I182" t="inlineStr">
        <is>
          <t>No Emp ID · external consultant · Vivek Kumar Singh</t>
        </is>
      </c>
      <c r="J182" t="n">
        <v>186</v>
      </c>
      <c r="P182">
        <f>IF(AND(LEFT($H182,LEN('1b. Person Card'!$J$5)+LEN('1b. Person Card'!$B$5)+2)='1b. Person Card'!$J$5&amp;"|"&amp;'1b. Person Card'!$B$5&amp;"|",OR('1b. Person Card'!$F$6="",ISNUMBER(SEARCH('1b. Person Card'!$F$6,$D182)))),1,0)+P181</f>
        <v>2</v>
      </c>
      <c r="Q182">
        <f>IFERROR(INDEX($D$1:$D$218,MATCH(182,$P$1:$P$218,0)),"")</f>
      </c>
    </row>
    <row r="183">
      <c r="D183" t="inlineStr">
        <is>
          <t>Vivek Shinde</t>
        </is>
      </c>
      <c r="E183" t="inlineStr">
        <is>
          <t>IRIS1640</t>
        </is>
      </c>
      <c r="H183" t="inlineStr">
        <is>
          <t>iFile|Technology|Vivek Shinde</t>
        </is>
      </c>
      <c r="I183" t="inlineStr">
        <is>
          <t>IRIS1640</t>
        </is>
      </c>
      <c r="J183" t="n">
        <v>90</v>
      </c>
      <c r="P183">
        <f>IF(AND(LEFT($H183,LEN('1b. Person Card'!$J$5)+LEN('1b. Person Card'!$B$5)+2)='1b. Person Card'!$J$5&amp;"|"&amp;'1b. Person Card'!$B$5&amp;"|",OR('1b. Person Card'!$F$6="",ISNUMBER(SEARCH('1b. Person Card'!$F$6,$D183)))),1,0)+P182</f>
        <v>2</v>
      </c>
      <c r="Q183">
        <f>IFERROR(INDEX($D$1:$D$218,MATCH(183,$P$1:$P$218,0)),"")</f>
      </c>
    </row>
    <row r="184">
      <c r="D184" t="inlineStr">
        <is>
          <t>Yash Chikane</t>
        </is>
      </c>
      <c r="E184" t="inlineStr">
        <is>
          <t>IRIS2447</t>
        </is>
      </c>
      <c r="H184" t="inlineStr">
        <is>
          <t>iFile|Technology|Yash Chikane</t>
        </is>
      </c>
      <c r="I184" t="inlineStr">
        <is>
          <t>IRIS2447</t>
        </is>
      </c>
      <c r="J184" t="n">
        <v>151</v>
      </c>
      <c r="P184">
        <f>IF(AND(LEFT($H184,LEN('1b. Person Card'!$J$5)+LEN('1b. Person Card'!$B$5)+2)='1b. Person Card'!$J$5&amp;"|"&amp;'1b. Person Card'!$B$5&amp;"|",OR('1b. Person Card'!$F$6="",ISNUMBER(SEARCH('1b. Person Card'!$F$6,$D184)))),1,0)+P183</f>
        <v>2</v>
      </c>
      <c r="Q184">
        <f>IFERROR(INDEX($D$1:$D$218,MATCH(184,$P$1:$P$218,0)),"")</f>
      </c>
    </row>
    <row r="185">
      <c r="D185" t="inlineStr">
        <is>
          <t>Yash Raj</t>
        </is>
      </c>
      <c r="E185" t="inlineStr">
        <is>
          <t>IRIS2529</t>
        </is>
      </c>
      <c r="H185" t="inlineStr">
        <is>
          <t>iFile|Technology|Yash Raj</t>
        </is>
      </c>
      <c r="I185" t="inlineStr">
        <is>
          <t>IRIS2529</t>
        </is>
      </c>
      <c r="J185" t="n">
        <v>152</v>
      </c>
      <c r="P185">
        <f>IF(AND(LEFT($H185,LEN('1b. Person Card'!$J$5)+LEN('1b. Person Card'!$B$5)+2)='1b. Person Card'!$J$5&amp;"|"&amp;'1b. Person Card'!$B$5&amp;"|",OR('1b. Person Card'!$F$6="",ISNUMBER(SEARCH('1b. Person Card'!$F$6,$D185)))),1,0)+P184</f>
        <v>2</v>
      </c>
      <c r="Q185">
        <f>IFERROR(INDEX($D$1:$D$218,MATCH(185,$P$1:$P$218,0)),"")</f>
      </c>
    </row>
    <row r="186">
      <c r="D186" t="inlineStr">
        <is>
          <t>Yunus Patel</t>
        </is>
      </c>
      <c r="E186" t="inlineStr">
        <is>
          <t>IRIS2127</t>
        </is>
      </c>
      <c r="H186" t="inlineStr">
        <is>
          <t>iFile|Technology|Yunus Patel</t>
        </is>
      </c>
      <c r="I186" t="inlineStr">
        <is>
          <t>IRIS2127</t>
        </is>
      </c>
      <c r="J186" t="n">
        <v>76</v>
      </c>
      <c r="P186">
        <f>IF(AND(LEFT($H186,LEN('1b. Person Card'!$J$5)+LEN('1b. Person Card'!$B$5)+2)='1b. Person Card'!$J$5&amp;"|"&amp;'1b. Person Card'!$B$5&amp;"|",OR('1b. Person Card'!$F$6="",ISNUMBER(SEARCH('1b. Person Card'!$F$6,$D186)))),1,0)+P185</f>
        <v>2</v>
      </c>
      <c r="Q186">
        <f>IFERROR(INDEX($D$1:$D$218,MATCH(186,$P$1:$P$218,0)),"")</f>
      </c>
    </row>
    <row r="187">
      <c r="D187" t="inlineStr">
        <is>
          <t>Akshay Jain</t>
        </is>
      </c>
      <c r="E187" t="inlineStr">
        <is>
          <t>IRIS2306</t>
        </is>
      </c>
      <c r="H187" t="inlineStr">
        <is>
          <t>iFile|XBRL Consulting|Akshay Jain</t>
        </is>
      </c>
      <c r="I187" t="inlineStr">
        <is>
          <t>IRIS2306</t>
        </is>
      </c>
      <c r="J187" t="n">
        <v>188</v>
      </c>
      <c r="P187">
        <f>IF(AND(LEFT($H187,LEN('1b. Person Card'!$J$5)+LEN('1b. Person Card'!$B$5)+2)='1b. Person Card'!$J$5&amp;"|"&amp;'1b. Person Card'!$B$5&amp;"|",OR('1b. Person Card'!$F$6="",ISNUMBER(SEARCH('1b. Person Card'!$F$6,$D187)))),1,0)+P186</f>
        <v>2</v>
      </c>
      <c r="Q187">
        <f>IFERROR(INDEX($D$1:$D$218,MATCH(187,$P$1:$P$218,0)),"")</f>
      </c>
    </row>
    <row r="188">
      <c r="D188" t="inlineStr">
        <is>
          <t>Anirudh Singh Bartwal</t>
        </is>
      </c>
      <c r="E188" t="inlineStr">
        <is>
          <t>IRIS0828</t>
        </is>
      </c>
      <c r="H188" t="inlineStr">
        <is>
          <t>iFile|XBRL Consulting|Anirudh Singh Bartwal</t>
        </is>
      </c>
      <c r="I188" t="inlineStr">
        <is>
          <t>IRIS0828</t>
        </is>
      </c>
      <c r="J188" t="n">
        <v>193</v>
      </c>
      <c r="P188">
        <f>IF(AND(LEFT($H188,LEN('1b. Person Card'!$J$5)+LEN('1b. Person Card'!$B$5)+2)='1b. Person Card'!$J$5&amp;"|"&amp;'1b. Person Card'!$B$5&amp;"|",OR('1b. Person Card'!$F$6="",ISNUMBER(SEARCH('1b. Person Card'!$F$6,$D188)))),1,0)+P187</f>
        <v>2</v>
      </c>
      <c r="Q188">
        <f>IFERROR(INDEX($D$1:$D$218,MATCH(188,$P$1:$P$218,0)),"")</f>
      </c>
    </row>
    <row r="189">
      <c r="D189" t="inlineStr">
        <is>
          <t>Bhagyashree Kamble</t>
        </is>
      </c>
      <c r="E189" t="inlineStr">
        <is>
          <t>IRIS2045</t>
        </is>
      </c>
      <c r="H189" t="inlineStr">
        <is>
          <t>iFile|XBRL Consulting|Bhagyashree Kamble</t>
        </is>
      </c>
      <c r="I189" t="inlineStr">
        <is>
          <t>IRIS2045</t>
        </is>
      </c>
      <c r="J189" t="n">
        <v>196</v>
      </c>
      <c r="P189">
        <f>IF(AND(LEFT($H189,LEN('1b. Person Card'!$J$5)+LEN('1b. Person Card'!$B$5)+2)='1b. Person Card'!$J$5&amp;"|"&amp;'1b. Person Card'!$B$5&amp;"|",OR('1b. Person Card'!$F$6="",ISNUMBER(SEARCH('1b. Person Card'!$F$6,$D189)))),1,0)+P188</f>
        <v>2</v>
      </c>
      <c r="Q189">
        <f>IFERROR(INDEX($D$1:$D$218,MATCH(189,$P$1:$P$218,0)),"")</f>
      </c>
    </row>
    <row r="190">
      <c r="D190" t="inlineStr">
        <is>
          <t>Bhakti Gosavi</t>
        </is>
      </c>
      <c r="E190" t="inlineStr">
        <is>
          <t>IRIS0617</t>
        </is>
      </c>
      <c r="H190" t="inlineStr">
        <is>
          <t>iFile|XBRL Consulting|Bhakti Gosavi</t>
        </is>
      </c>
      <c r="I190" t="inlineStr">
        <is>
          <t>IRIS0617</t>
        </is>
      </c>
      <c r="J190" t="n">
        <v>197</v>
      </c>
      <c r="P190">
        <f>IF(AND(LEFT($H190,LEN('1b. Person Card'!$J$5)+LEN('1b. Person Card'!$B$5)+2)='1b. Person Card'!$J$5&amp;"|"&amp;'1b. Person Card'!$B$5&amp;"|",OR('1b. Person Card'!$F$6="",ISNUMBER(SEARCH('1b. Person Card'!$F$6,$D190)))),1,0)+P189</f>
        <v>2</v>
      </c>
      <c r="Q190">
        <f>IFERROR(INDEX($D$1:$D$218,MATCH(190,$P$1:$P$218,0)),"")</f>
      </c>
    </row>
    <row r="191">
      <c r="D191" t="inlineStr">
        <is>
          <t>Bhanu Vardhan Nelly</t>
        </is>
      </c>
      <c r="E191" t="inlineStr">
        <is>
          <t>IRISC322</t>
        </is>
      </c>
      <c r="H191" t="inlineStr">
        <is>
          <t>iFile|XBRL Consulting|Bhanu Vardhan Nelly</t>
        </is>
      </c>
      <c r="I191" t="inlineStr">
        <is>
          <t>IRISC322</t>
        </is>
      </c>
      <c r="J191" t="n">
        <v>213</v>
      </c>
      <c r="P191">
        <f>IF(AND(LEFT($H191,LEN('1b. Person Card'!$J$5)+LEN('1b. Person Card'!$B$5)+2)='1b. Person Card'!$J$5&amp;"|"&amp;'1b. Person Card'!$B$5&amp;"|",OR('1b. Person Card'!$F$6="",ISNUMBER(SEARCH('1b. Person Card'!$F$6,$D191)))),1,0)+P190</f>
        <v>2</v>
      </c>
      <c r="Q191">
        <f>IFERROR(INDEX($D$1:$D$218,MATCH(191,$P$1:$P$218,0)),"")</f>
      </c>
    </row>
    <row r="192">
      <c r="D192" t="inlineStr">
        <is>
          <t>Bhushan Patkar</t>
        </is>
      </c>
      <c r="E192" t="inlineStr">
        <is>
          <t>IRIS0022</t>
        </is>
      </c>
      <c r="H192" t="inlineStr">
        <is>
          <t>iFile|XBRL Consulting|Bhushan Patkar</t>
        </is>
      </c>
      <c r="I192" t="inlineStr">
        <is>
          <t>IRIS0022</t>
        </is>
      </c>
      <c r="J192" t="n">
        <v>198</v>
      </c>
      <c r="P192">
        <f>IF(AND(LEFT($H192,LEN('1b. Person Card'!$J$5)+LEN('1b. Person Card'!$B$5)+2)='1b. Person Card'!$J$5&amp;"|"&amp;'1b. Person Card'!$B$5&amp;"|",OR('1b. Person Card'!$F$6="",ISNUMBER(SEARCH('1b. Person Card'!$F$6,$D192)))),1,0)+P191</f>
        <v>2</v>
      </c>
      <c r="Q192">
        <f>IFERROR(INDEX($D$1:$D$218,MATCH(192,$P$1:$P$218,0)),"")</f>
      </c>
    </row>
    <row r="193">
      <c r="D193" t="inlineStr">
        <is>
          <t>Isheekka Gupta</t>
        </is>
      </c>
      <c r="E193" t="inlineStr">
        <is>
          <t>IRIS2563</t>
        </is>
      </c>
      <c r="H193" t="inlineStr">
        <is>
          <t>iFile|XBRL Consulting|Isheekka Gupta</t>
        </is>
      </c>
      <c r="I193" t="inlineStr">
        <is>
          <t>IRIS2563</t>
        </is>
      </c>
      <c r="J193" t="n">
        <v>199</v>
      </c>
      <c r="P193">
        <f>IF(AND(LEFT($H193,LEN('1b. Person Card'!$J$5)+LEN('1b. Person Card'!$B$5)+2)='1b. Person Card'!$J$5&amp;"|"&amp;'1b. Person Card'!$B$5&amp;"|",OR('1b. Person Card'!$F$6="",ISNUMBER(SEARCH('1b. Person Card'!$F$6,$D193)))),1,0)+P192</f>
        <v>2</v>
      </c>
      <c r="Q193">
        <f>IFERROR(INDEX($D$1:$D$218,MATCH(193,$P$1:$P$218,0)),"")</f>
      </c>
    </row>
    <row r="194">
      <c r="D194" t="inlineStr">
        <is>
          <t>Kalyani Sunil Nagap</t>
        </is>
      </c>
      <c r="E194" t="inlineStr">
        <is>
          <t>IRIS0049</t>
        </is>
      </c>
      <c r="H194" t="inlineStr">
        <is>
          <t>iFile|XBRL Consulting|Kalyani Sunil Nagap</t>
        </is>
      </c>
      <c r="I194" t="inlineStr">
        <is>
          <t>IRIS0049</t>
        </is>
      </c>
      <c r="J194" t="n">
        <v>200</v>
      </c>
      <c r="P194">
        <f>IF(AND(LEFT($H194,LEN('1b. Person Card'!$J$5)+LEN('1b. Person Card'!$B$5)+2)='1b. Person Card'!$J$5&amp;"|"&amp;'1b. Person Card'!$B$5&amp;"|",OR('1b. Person Card'!$F$6="",ISNUMBER(SEARCH('1b. Person Card'!$F$6,$D194)))),1,0)+P193</f>
        <v>2</v>
      </c>
      <c r="Q194">
        <f>IFERROR(INDEX($D$1:$D$218,MATCH(194,$P$1:$P$218,0)),"")</f>
      </c>
    </row>
    <row r="195">
      <c r="D195" t="inlineStr">
        <is>
          <t>Kulanand Rupani</t>
        </is>
      </c>
      <c r="E195" t="inlineStr">
        <is>
          <t>IRIS0448</t>
        </is>
      </c>
      <c r="H195" t="inlineStr">
        <is>
          <t>iFile|XBRL Consulting|Kulanand Rupani</t>
        </is>
      </c>
      <c r="I195" t="inlineStr">
        <is>
          <t>IRIS0448</t>
        </is>
      </c>
      <c r="J195" t="n">
        <v>189</v>
      </c>
      <c r="P195">
        <f>IF(AND(LEFT($H195,LEN('1b. Person Card'!$J$5)+LEN('1b. Person Card'!$B$5)+2)='1b. Person Card'!$J$5&amp;"|"&amp;'1b. Person Card'!$B$5&amp;"|",OR('1b. Person Card'!$F$6="",ISNUMBER(SEARCH('1b. Person Card'!$F$6,$D195)))),1,0)+P194</f>
        <v>2</v>
      </c>
      <c r="Q195">
        <f>IFERROR(INDEX($D$1:$D$218,MATCH(195,$P$1:$P$218,0)),"")</f>
      </c>
    </row>
    <row r="196">
      <c r="D196" t="inlineStr">
        <is>
          <t>Mayuri Ashok Mhetar</t>
        </is>
      </c>
      <c r="E196" t="inlineStr">
        <is>
          <t>IRIS2457</t>
        </is>
      </c>
      <c r="H196" t="inlineStr">
        <is>
          <t>iFile|XBRL Consulting|Mayuri Ashok Mhetar</t>
        </is>
      </c>
      <c r="I196" t="inlineStr">
        <is>
          <t>IRIS2457</t>
        </is>
      </c>
      <c r="J196" t="n">
        <v>201</v>
      </c>
      <c r="P196">
        <f>IF(AND(LEFT($H196,LEN('1b. Person Card'!$J$5)+LEN('1b. Person Card'!$B$5)+2)='1b. Person Card'!$J$5&amp;"|"&amp;'1b. Person Card'!$B$5&amp;"|",OR('1b. Person Card'!$F$6="",ISNUMBER(SEARCH('1b. Person Card'!$F$6,$D196)))),1,0)+P195</f>
        <v>2</v>
      </c>
      <c r="Q196">
        <f>IFERROR(INDEX($D$1:$D$218,MATCH(196,$P$1:$P$218,0)),"")</f>
      </c>
    </row>
    <row r="197">
      <c r="D197" t="inlineStr">
        <is>
          <t>Musaf Shaikh</t>
        </is>
      </c>
      <c r="E197" t="inlineStr">
        <is>
          <t>IRIS2458</t>
        </is>
      </c>
      <c r="H197" t="inlineStr">
        <is>
          <t>iFile|XBRL Consulting|Musaf Shaikh</t>
        </is>
      </c>
      <c r="I197" t="inlineStr">
        <is>
          <t>IRIS2458</t>
        </is>
      </c>
      <c r="J197" t="n">
        <v>202</v>
      </c>
      <c r="P197">
        <f>IF(AND(LEFT($H197,LEN('1b. Person Card'!$J$5)+LEN('1b. Person Card'!$B$5)+2)='1b. Person Card'!$J$5&amp;"|"&amp;'1b. Person Card'!$B$5&amp;"|",OR('1b. Person Card'!$F$6="",ISNUMBER(SEARCH('1b. Person Card'!$F$6,$D197)))),1,0)+P196</f>
        <v>2</v>
      </c>
      <c r="Q197">
        <f>IFERROR(INDEX($D$1:$D$218,MATCH(197,$P$1:$P$218,0)),"")</f>
      </c>
    </row>
    <row r="198">
      <c r="D198" t="inlineStr">
        <is>
          <t>Neha Periwal</t>
        </is>
      </c>
      <c r="E198" t="inlineStr">
        <is>
          <t>IRIS1248</t>
        </is>
      </c>
      <c r="H198" t="inlineStr">
        <is>
          <t>iFile|XBRL Consulting|Neha Periwal</t>
        </is>
      </c>
      <c r="I198" t="inlineStr">
        <is>
          <t>IRIS1248</t>
        </is>
      </c>
      <c r="J198" t="n">
        <v>203</v>
      </c>
      <c r="P198">
        <f>IF(AND(LEFT($H198,LEN('1b. Person Card'!$J$5)+LEN('1b. Person Card'!$B$5)+2)='1b. Person Card'!$J$5&amp;"|"&amp;'1b. Person Card'!$B$5&amp;"|",OR('1b. Person Card'!$F$6="",ISNUMBER(SEARCH('1b. Person Card'!$F$6,$D198)))),1,0)+P197</f>
        <v>2</v>
      </c>
      <c r="Q198">
        <f>IFERROR(INDEX($D$1:$D$218,MATCH(198,$P$1:$P$218,0)),"")</f>
      </c>
    </row>
    <row r="199">
      <c r="D199" t="inlineStr">
        <is>
          <t>Omkar Parab</t>
        </is>
      </c>
      <c r="E199" t="inlineStr">
        <is>
          <t>IRISC328</t>
        </is>
      </c>
      <c r="H199" t="inlineStr">
        <is>
          <t>iFile|XBRL Consulting|Omkar Parab</t>
        </is>
      </c>
      <c r="I199" t="inlineStr">
        <is>
          <t>IRISC328</t>
        </is>
      </c>
      <c r="J199" t="n">
        <v>214</v>
      </c>
      <c r="P199">
        <f>IF(AND(LEFT($H199,LEN('1b. Person Card'!$J$5)+LEN('1b. Person Card'!$B$5)+2)='1b. Person Card'!$J$5&amp;"|"&amp;'1b. Person Card'!$B$5&amp;"|",OR('1b. Person Card'!$F$6="",ISNUMBER(SEARCH('1b. Person Card'!$F$6,$D199)))),1,0)+P198</f>
        <v>2</v>
      </c>
      <c r="Q199">
        <f>IFERROR(INDEX($D$1:$D$218,MATCH(199,$P$1:$P$218,0)),"")</f>
      </c>
    </row>
    <row r="200">
      <c r="D200" t="inlineStr">
        <is>
          <t>Pawan Khot</t>
        </is>
      </c>
      <c r="E200" t="inlineStr">
        <is>
          <t>IRIS2088</t>
        </is>
      </c>
      <c r="H200" t="inlineStr">
        <is>
          <t>iFile|XBRL Consulting|Pawan Khot</t>
        </is>
      </c>
      <c r="I200" t="inlineStr">
        <is>
          <t>IRIS2088</t>
        </is>
      </c>
      <c r="J200" t="n">
        <v>204</v>
      </c>
      <c r="P200">
        <f>IF(AND(LEFT($H200,LEN('1b. Person Card'!$J$5)+LEN('1b. Person Card'!$B$5)+2)='1b. Person Card'!$J$5&amp;"|"&amp;'1b. Person Card'!$B$5&amp;"|",OR('1b. Person Card'!$F$6="",ISNUMBER(SEARCH('1b. Person Card'!$F$6,$D200)))),1,0)+P199</f>
        <v>2</v>
      </c>
      <c r="Q200">
        <f>IFERROR(INDEX($D$1:$D$218,MATCH(200,$P$1:$P$218,0)),"")</f>
      </c>
    </row>
    <row r="201">
      <c r="D201" t="inlineStr">
        <is>
          <t>Prabhash Rajput</t>
        </is>
      </c>
      <c r="E201" t="inlineStr">
        <is>
          <t>IRISC342</t>
        </is>
      </c>
      <c r="H201" t="inlineStr">
        <is>
          <t>iFile|XBRL Consulting|Prabhash Rajput</t>
        </is>
      </c>
      <c r="I201" t="inlineStr">
        <is>
          <t>IRISC342</t>
        </is>
      </c>
      <c r="J201" t="n">
        <v>215</v>
      </c>
      <c r="P201">
        <f>IF(AND(LEFT($H201,LEN('1b. Person Card'!$J$5)+LEN('1b. Person Card'!$B$5)+2)='1b. Person Card'!$J$5&amp;"|"&amp;'1b. Person Card'!$B$5&amp;"|",OR('1b. Person Card'!$F$6="",ISNUMBER(SEARCH('1b. Person Card'!$F$6,$D201)))),1,0)+P200</f>
        <v>2</v>
      </c>
      <c r="Q201">
        <f>IFERROR(INDEX($D$1:$D$218,MATCH(201,$P$1:$P$218,0)),"")</f>
      </c>
    </row>
    <row r="202">
      <c r="D202" t="inlineStr">
        <is>
          <t>Prajakta Athalye</t>
        </is>
      </c>
      <c r="E202" t="inlineStr">
        <is>
          <t>IRISC317</t>
        </is>
      </c>
      <c r="H202" t="inlineStr">
        <is>
          <t>iFile|XBRL Consulting|Prajakta Athalye</t>
        </is>
      </c>
      <c r="I202" t="inlineStr">
        <is>
          <t>IRISC317</t>
        </is>
      </c>
      <c r="J202" t="n">
        <v>216</v>
      </c>
      <c r="P202">
        <f>IF(AND(LEFT($H202,LEN('1b. Person Card'!$J$5)+LEN('1b. Person Card'!$B$5)+2)='1b. Person Card'!$J$5&amp;"|"&amp;'1b. Person Card'!$B$5&amp;"|",OR('1b. Person Card'!$F$6="",ISNUMBER(SEARCH('1b. Person Card'!$F$6,$D202)))),1,0)+P201</f>
        <v>2</v>
      </c>
      <c r="Q202">
        <f>IFERROR(INDEX($D$1:$D$218,MATCH(202,$P$1:$P$218,0)),"")</f>
      </c>
    </row>
    <row r="203">
      <c r="D203" t="inlineStr">
        <is>
          <t>Pranali Khanavkar</t>
        </is>
      </c>
      <c r="E203" t="inlineStr">
        <is>
          <t>IRISC339</t>
        </is>
      </c>
      <c r="H203" t="inlineStr">
        <is>
          <t>iFile|XBRL Consulting|Pranali Khanavkar</t>
        </is>
      </c>
      <c r="I203" t="inlineStr">
        <is>
          <t>IRISC339</t>
        </is>
      </c>
      <c r="J203" t="n">
        <v>205</v>
      </c>
      <c r="P203">
        <f>IF(AND(LEFT($H203,LEN('1b. Person Card'!$J$5)+LEN('1b. Person Card'!$B$5)+2)='1b. Person Card'!$J$5&amp;"|"&amp;'1b. Person Card'!$B$5&amp;"|",OR('1b. Person Card'!$F$6="",ISNUMBER(SEARCH('1b. Person Card'!$F$6,$D203)))),1,0)+P202</f>
        <v>2</v>
      </c>
      <c r="Q203">
        <f>IFERROR(INDEX($D$1:$D$218,MATCH(203,$P$1:$P$218,0)),"")</f>
      </c>
    </row>
    <row r="204">
      <c r="D204" t="inlineStr">
        <is>
          <t>Prasad Chavan</t>
        </is>
      </c>
      <c r="E204" t="inlineStr">
        <is>
          <t>IRIS0359</t>
        </is>
      </c>
      <c r="H204" t="inlineStr">
        <is>
          <t>iFile|XBRL Consulting|Prasad Chavan</t>
        </is>
      </c>
      <c r="I204" t="inlineStr">
        <is>
          <t>IRIS0359</t>
        </is>
      </c>
      <c r="J204" t="n">
        <v>206</v>
      </c>
      <c r="P204">
        <f>IF(AND(LEFT($H204,LEN('1b. Person Card'!$J$5)+LEN('1b. Person Card'!$B$5)+2)='1b. Person Card'!$J$5&amp;"|"&amp;'1b. Person Card'!$B$5&amp;"|",OR('1b. Person Card'!$F$6="",ISNUMBER(SEARCH('1b. Person Card'!$F$6,$D204)))),1,0)+P203</f>
        <v>2</v>
      </c>
      <c r="Q204">
        <f>IFERROR(INDEX($D$1:$D$218,MATCH(204,$P$1:$P$218,0)),"")</f>
      </c>
    </row>
    <row r="205">
      <c r="D205" t="inlineStr">
        <is>
          <t>Prashant Ramakant Wagh</t>
        </is>
      </c>
      <c r="E205" t="inlineStr">
        <is>
          <t>IRIS0050</t>
        </is>
      </c>
      <c r="H205" t="inlineStr">
        <is>
          <t>iFile|XBRL Consulting|Prashant Ramakant Wagh</t>
        </is>
      </c>
      <c r="I205" t="inlineStr">
        <is>
          <t>IRIS0050</t>
        </is>
      </c>
      <c r="J205" t="n">
        <v>194</v>
      </c>
      <c r="P205">
        <f>IF(AND(LEFT($H205,LEN('1b. Person Card'!$J$5)+LEN('1b. Person Card'!$B$5)+2)='1b. Person Card'!$J$5&amp;"|"&amp;'1b. Person Card'!$B$5&amp;"|",OR('1b. Person Card'!$F$6="",ISNUMBER(SEARCH('1b. Person Card'!$F$6,$D205)))),1,0)+P204</f>
        <v>2</v>
      </c>
      <c r="Q205">
        <f>IFERROR(INDEX($D$1:$D$218,MATCH(205,$P$1:$P$218,0)),"")</f>
      </c>
    </row>
    <row r="206">
      <c r="D206" t="inlineStr">
        <is>
          <t>Rahul Dhamne</t>
        </is>
      </c>
      <c r="E206" t="inlineStr">
        <is>
          <t>IRIS0362</t>
        </is>
      </c>
      <c r="H206" t="inlineStr">
        <is>
          <t>iFile|XBRL Consulting|Rahul Dhamne</t>
        </is>
      </c>
      <c r="I206" t="inlineStr">
        <is>
          <t>IRIS0362</t>
        </is>
      </c>
      <c r="J206" t="n">
        <v>187</v>
      </c>
      <c r="P206">
        <f>IF(AND(LEFT($H206,LEN('1b. Person Card'!$J$5)+LEN('1b. Person Card'!$B$5)+2)='1b. Person Card'!$J$5&amp;"|"&amp;'1b. Person Card'!$B$5&amp;"|",OR('1b. Person Card'!$F$6="",ISNUMBER(SEARCH('1b. Person Card'!$F$6,$D206)))),1,0)+P205</f>
        <v>2</v>
      </c>
      <c r="Q206">
        <f>IFERROR(INDEX($D$1:$D$218,MATCH(206,$P$1:$P$218,0)),"")</f>
      </c>
    </row>
    <row r="207">
      <c r="D207" t="inlineStr">
        <is>
          <t>Rinku Pukharam Choudhary</t>
        </is>
      </c>
      <c r="E207" t="inlineStr">
        <is>
          <t>IRIS2549</t>
        </is>
      </c>
      <c r="H207" t="inlineStr">
        <is>
          <t>iFile|XBRL Consulting|Rinku Pukharam Choudhary</t>
        </is>
      </c>
      <c r="I207" t="inlineStr">
        <is>
          <t>IRIS2549</t>
        </is>
      </c>
      <c r="J207" t="n">
        <v>217</v>
      </c>
      <c r="P207">
        <f>IF(AND(LEFT($H207,LEN('1b. Person Card'!$J$5)+LEN('1b. Person Card'!$B$5)+2)='1b. Person Card'!$J$5&amp;"|"&amp;'1b. Person Card'!$B$5&amp;"|",OR('1b. Person Card'!$F$6="",ISNUMBER(SEARCH('1b. Person Card'!$F$6,$D207)))),1,0)+P206</f>
        <v>2</v>
      </c>
      <c r="Q207">
        <f>IFERROR(INDEX($D$1:$D$218,MATCH(207,$P$1:$P$218,0)),"")</f>
      </c>
    </row>
    <row r="208">
      <c r="D208" t="inlineStr">
        <is>
          <t>Shashank Poipkar</t>
        </is>
      </c>
      <c r="E208" t="inlineStr">
        <is>
          <t>IRIS0028</t>
        </is>
      </c>
      <c r="H208" t="inlineStr">
        <is>
          <t>iFile|XBRL Consulting|Shashank Poipkar</t>
        </is>
      </c>
      <c r="I208" t="inlineStr">
        <is>
          <t>IRIS0028</t>
        </is>
      </c>
      <c r="J208" t="n">
        <v>207</v>
      </c>
      <c r="P208">
        <f>IF(AND(LEFT($H208,LEN('1b. Person Card'!$J$5)+LEN('1b. Person Card'!$B$5)+2)='1b. Person Card'!$J$5&amp;"|"&amp;'1b. Person Card'!$B$5&amp;"|",OR('1b. Person Card'!$F$6="",ISNUMBER(SEARCH('1b. Person Card'!$F$6,$D208)))),1,0)+P207</f>
        <v>2</v>
      </c>
      <c r="Q208">
        <f>IFERROR(INDEX($D$1:$D$218,MATCH(208,$P$1:$P$218,0)),"")</f>
      </c>
    </row>
    <row r="209">
      <c r="D209" t="inlineStr">
        <is>
          <t>Shraddha Bagul</t>
        </is>
      </c>
      <c r="E209" t="inlineStr">
        <is>
          <t>IRIS1035</t>
        </is>
      </c>
      <c r="H209" t="inlineStr">
        <is>
          <t>iFile|XBRL Consulting|Shraddha Bagul</t>
        </is>
      </c>
      <c r="I209" t="inlineStr">
        <is>
          <t>IRIS1035</t>
        </is>
      </c>
      <c r="J209" t="n">
        <v>190</v>
      </c>
      <c r="P209">
        <f>IF(AND(LEFT($H209,LEN('1b. Person Card'!$J$5)+LEN('1b. Person Card'!$B$5)+2)='1b. Person Card'!$J$5&amp;"|"&amp;'1b. Person Card'!$B$5&amp;"|",OR('1b. Person Card'!$F$6="",ISNUMBER(SEARCH('1b. Person Card'!$F$6,$D209)))),1,0)+P208</f>
        <v>2</v>
      </c>
      <c r="Q209">
        <f>IFERROR(INDEX($D$1:$D$218,MATCH(209,$P$1:$P$218,0)),"")</f>
      </c>
    </row>
    <row r="210">
      <c r="D210" t="inlineStr">
        <is>
          <t>Shrinidhi Shetty</t>
        </is>
      </c>
      <c r="E210" t="inlineStr">
        <is>
          <t>IRIS0557</t>
        </is>
      </c>
      <c r="H210" t="inlineStr">
        <is>
          <t>iFile|XBRL Consulting|Shrinidhi Shetty</t>
        </is>
      </c>
      <c r="I210" t="inlineStr">
        <is>
          <t>IRIS0557</t>
        </is>
      </c>
      <c r="J210" t="n">
        <v>195</v>
      </c>
      <c r="P210">
        <f>IF(AND(LEFT($H210,LEN('1b. Person Card'!$J$5)+LEN('1b. Person Card'!$B$5)+2)='1b. Person Card'!$J$5&amp;"|"&amp;'1b. Person Card'!$B$5&amp;"|",OR('1b. Person Card'!$F$6="",ISNUMBER(SEARCH('1b. Person Card'!$F$6,$D210)))),1,0)+P209</f>
        <v>2</v>
      </c>
      <c r="Q210">
        <f>IFERROR(INDEX($D$1:$D$218,MATCH(210,$P$1:$P$218,0)),"")</f>
      </c>
    </row>
    <row r="211">
      <c r="D211" t="inlineStr">
        <is>
          <t>Sujeet Rathod</t>
        </is>
      </c>
      <c r="E211" t="inlineStr">
        <is>
          <t>IRIS1618</t>
        </is>
      </c>
      <c r="H211" t="inlineStr">
        <is>
          <t>iFile|XBRL Consulting|Sujeet Rathod</t>
        </is>
      </c>
      <c r="I211" t="inlineStr">
        <is>
          <t>IRIS1618</t>
        </is>
      </c>
      <c r="J211" t="n">
        <v>191</v>
      </c>
      <c r="P211">
        <f>IF(AND(LEFT($H211,LEN('1b. Person Card'!$J$5)+LEN('1b. Person Card'!$B$5)+2)='1b. Person Card'!$J$5&amp;"|"&amp;'1b. Person Card'!$B$5&amp;"|",OR('1b. Person Card'!$F$6="",ISNUMBER(SEARCH('1b. Person Card'!$F$6,$D211)))),1,0)+P210</f>
        <v>2</v>
      </c>
      <c r="Q211">
        <f>IFERROR(INDEX($D$1:$D$218,MATCH(211,$P$1:$P$218,0)),"")</f>
      </c>
    </row>
    <row r="212">
      <c r="D212" t="inlineStr">
        <is>
          <t>Sunita Joshi</t>
        </is>
      </c>
      <c r="E212" t="inlineStr">
        <is>
          <t>IRISC347</t>
        </is>
      </c>
      <c r="H212" t="inlineStr">
        <is>
          <t>iFile|XBRL Consulting|Sunita Joshi</t>
        </is>
      </c>
      <c r="I212" t="inlineStr">
        <is>
          <t>IRISC347</t>
        </is>
      </c>
      <c r="J212" t="n">
        <v>218</v>
      </c>
      <c r="P212">
        <f>IF(AND(LEFT($H212,LEN('1b. Person Card'!$J$5)+LEN('1b. Person Card'!$B$5)+2)='1b. Person Card'!$J$5&amp;"|"&amp;'1b. Person Card'!$B$5&amp;"|",OR('1b. Person Card'!$F$6="",ISNUMBER(SEARCH('1b. Person Card'!$F$6,$D212)))),1,0)+P211</f>
        <v>2</v>
      </c>
      <c r="Q212">
        <f>IFERROR(INDEX($D$1:$D$218,MATCH(212,$P$1:$P$218,0)),"")</f>
      </c>
    </row>
    <row r="213">
      <c r="D213" t="inlineStr">
        <is>
          <t>Surekha Ghadigaonkar</t>
        </is>
      </c>
      <c r="E213" t="inlineStr">
        <is>
          <t>IRIS0124</t>
        </is>
      </c>
      <c r="H213" t="inlineStr">
        <is>
          <t>iFile|XBRL Consulting|Surekha Ghadigaonkar</t>
        </is>
      </c>
      <c r="I213" t="inlineStr">
        <is>
          <t>IRIS0124</t>
        </is>
      </c>
      <c r="J213" t="n">
        <v>208</v>
      </c>
      <c r="P213">
        <f>IF(AND(LEFT($H213,LEN('1b. Person Card'!$J$5)+LEN('1b. Person Card'!$B$5)+2)='1b. Person Card'!$J$5&amp;"|"&amp;'1b. Person Card'!$B$5&amp;"|",OR('1b. Person Card'!$F$6="",ISNUMBER(SEARCH('1b. Person Card'!$F$6,$D213)))),1,0)+P212</f>
        <v>2</v>
      </c>
      <c r="Q213">
        <f>IFERROR(INDEX($D$1:$D$218,MATCH(213,$P$1:$P$218,0)),"")</f>
      </c>
    </row>
    <row r="214">
      <c r="D214" t="inlineStr">
        <is>
          <t>Tuku Deb</t>
        </is>
      </c>
      <c r="E214" t="inlineStr">
        <is>
          <t>IRISC343</t>
        </is>
      </c>
      <c r="H214" t="inlineStr">
        <is>
          <t>iFile|XBRL Consulting|Tuku Deb</t>
        </is>
      </c>
      <c r="I214" t="inlineStr">
        <is>
          <t>IRISC343</t>
        </is>
      </c>
      <c r="J214" t="n">
        <v>209</v>
      </c>
      <c r="P214">
        <f>IF(AND(LEFT($H214,LEN('1b. Person Card'!$J$5)+LEN('1b. Person Card'!$B$5)+2)='1b. Person Card'!$J$5&amp;"|"&amp;'1b. Person Card'!$B$5&amp;"|",OR('1b. Person Card'!$F$6="",ISNUMBER(SEARCH('1b. Person Card'!$F$6,$D214)))),1,0)+P213</f>
        <v>2</v>
      </c>
      <c r="Q214">
        <f>IFERROR(INDEX($D$1:$D$218,MATCH(214,$P$1:$P$218,0)),"")</f>
      </c>
    </row>
    <row r="215">
      <c r="D215" t="inlineStr">
        <is>
          <t>Unnati Kamble</t>
        </is>
      </c>
      <c r="E215" t="inlineStr">
        <is>
          <t>IRIS2247</t>
        </is>
      </c>
      <c r="H215" t="inlineStr">
        <is>
          <t>iFile|XBRL Consulting|Unnati Kamble</t>
        </is>
      </c>
      <c r="I215" t="inlineStr">
        <is>
          <t>IRIS2247</t>
        </is>
      </c>
      <c r="J215" t="n">
        <v>210</v>
      </c>
      <c r="P215">
        <f>IF(AND(LEFT($H215,LEN('1b. Person Card'!$J$5)+LEN('1b. Person Card'!$B$5)+2)='1b. Person Card'!$J$5&amp;"|"&amp;'1b. Person Card'!$B$5&amp;"|",OR('1b. Person Card'!$F$6="",ISNUMBER(SEARCH('1b. Person Card'!$F$6,$D215)))),1,0)+P214</f>
        <v>2</v>
      </c>
      <c r="Q215">
        <f>IFERROR(INDEX($D$1:$D$218,MATCH(215,$P$1:$P$218,0)),"")</f>
      </c>
    </row>
    <row r="216">
      <c r="D216" t="inlineStr">
        <is>
          <t>Vaishnavi Deshpande</t>
        </is>
      </c>
      <c r="E216" t="inlineStr">
        <is>
          <t>IRIS2144</t>
        </is>
      </c>
      <c r="H216" t="inlineStr">
        <is>
          <t>iFile|XBRL Consulting|Vaishnavi Deshpande</t>
        </is>
      </c>
      <c r="I216" t="inlineStr">
        <is>
          <t>IRIS2144</t>
        </is>
      </c>
      <c r="J216" t="n">
        <v>211</v>
      </c>
      <c r="P216">
        <f>IF(AND(LEFT($H216,LEN('1b. Person Card'!$J$5)+LEN('1b. Person Card'!$B$5)+2)='1b. Person Card'!$J$5&amp;"|"&amp;'1b. Person Card'!$B$5&amp;"|",OR('1b. Person Card'!$F$6="",ISNUMBER(SEARCH('1b. Person Card'!$F$6,$D216)))),1,0)+P215</f>
        <v>2</v>
      </c>
      <c r="Q216">
        <f>IFERROR(INDEX($D$1:$D$218,MATCH(216,$P$1:$P$218,0)),"")</f>
      </c>
    </row>
    <row r="217">
      <c r="D217" t="inlineStr">
        <is>
          <t>Vishram Modak</t>
        </is>
      </c>
      <c r="E217" t="inlineStr">
        <is>
          <t>IRIS1063</t>
        </is>
      </c>
      <c r="H217" t="inlineStr">
        <is>
          <t>iFile|XBRL Consulting|Vishram Modak</t>
        </is>
      </c>
      <c r="I217" t="inlineStr">
        <is>
          <t>IRIS1063</t>
        </is>
      </c>
      <c r="J217" t="n">
        <v>192</v>
      </c>
      <c r="P217">
        <f>IF(AND(LEFT($H217,LEN('1b. Person Card'!$J$5)+LEN('1b. Person Card'!$B$5)+2)='1b. Person Card'!$J$5&amp;"|"&amp;'1b. Person Card'!$B$5&amp;"|",OR('1b. Person Card'!$F$6="",ISNUMBER(SEARCH('1b. Person Card'!$F$6,$D217)))),1,0)+P216</f>
        <v>2</v>
      </c>
      <c r="Q217">
        <f>IFERROR(INDEX($D$1:$D$218,MATCH(217,$P$1:$P$218,0)),"")</f>
      </c>
    </row>
    <row r="218">
      <c r="D218" t="inlineStr">
        <is>
          <t>Yogesh Patil</t>
        </is>
      </c>
      <c r="E218" t="inlineStr">
        <is>
          <t>IRIS1139</t>
        </is>
      </c>
      <c r="H218" t="inlineStr">
        <is>
          <t>iFile|XBRL Consulting|Yogesh Patil</t>
        </is>
      </c>
      <c r="I218" t="inlineStr">
        <is>
          <t>IRIS1139</t>
        </is>
      </c>
      <c r="J218" t="n">
        <v>212</v>
      </c>
      <c r="P218">
        <f>IF(AND(LEFT($H218,LEN('1b. Person Card'!$J$5)+LEN('1b. Person Card'!$B$5)+2)='1b. Person Card'!$J$5&amp;"|"&amp;'1b. Person Card'!$B$5&amp;"|",OR('1b. Person Card'!$F$6="",ISNUMBER(SEARCH('1b. Person Card'!$F$6,$D218)))),1,0)+P217</f>
        <v>2</v>
      </c>
      <c r="Q218">
        <f>IFERROR(INDEX($D$1:$D$218,MATCH(218,$P$1:$P$218,0)),"")</f>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IRIS HR — Job Architecture &amp; Job Design</dc:creator>
  <dc:title xmlns:dc="http://purl.org/dc/elements/1.1/">IRIS Job Architecture — iFile Product Master</dc:title>
  <dcterms:created xmlns:dcterms="http://purl.org/dc/terms/" xmlns:xsi="http://www.w3.org/2001/XMLSchema-instance" xsi:type="dcterms:W3CDTF">2026-10-12T06:10:29Z</dcterms:created>
  <dcterms:modified xmlns:dcterms="http://purl.org/dc/terms/" xmlns:xsi="http://www.w3.org/2001/XMLSchema-instance" xsi:type="dcterms:W3CDTF">2026-10-12T06:13:18Z</dcterms:modified>
</cp:coreProperties>
</file>